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INGKASAN" sheetId="1" r:id="rId1"/>
    <sheet name="KU_LEVEL" sheetId="2" r:id="rId2"/>
    <sheet name="CP_LEVEL" sheetId="3" r:id="rId3"/>
    <sheet name="SUB_CP1" sheetId="4" r:id="rId4"/>
    <sheet name="SUB_CP2" sheetId="5" r:id="rId5"/>
    <sheet name="SUB_CP3" sheetId="6" r:id="rId6"/>
    <sheet name="SUB_CP4" sheetId="7" r:id="rId7"/>
    <sheet name="SUB_CP5" sheetId="8" r:id="rId8"/>
    <sheet name="SUB_CP6" sheetId="9" r:id="rId9"/>
    <sheet name="SUB_CP7" sheetId="10" r:id="rId10"/>
    <sheet name="SUB_CP8" sheetId="11" r:id="rId11"/>
    <sheet name="SUB_CP9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0.0000"/>
    <numFmt numFmtId="61" formatCode="0.00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6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9"/>
  <sheetViews>
    <sheetView workbookViewId="0"/>
  </sheetViews>
  <cols>
    <col min="1" max="1" width="35.83203125" customWidth="1"/>
    <col min="2" max="2" width="25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</cols>
  <sheetData>
    <row r="1">
      <c r="A1" t="str">
        <v>RINGKASAN SELURUH DATA K1V1</v>
      </c>
    </row>
    <row r="2">
      <c r="A2" t="str">
        <v>Excel Perhitungan Manual Fuzzy AHP — Kuesioner 1 Versi 1</v>
      </c>
    </row>
    <row r="3">
      <c r="A3" t="str">
        <v>Dibuat: 10/6/2026, 22.27.42</v>
      </c>
    </row>
    <row r="5">
      <c r="A5" t="str">
        <v>DAFTAR SHEET PERHITUNGAN</v>
      </c>
    </row>
    <row r="6">
      <c r="A6" t="str">
        <v>No</v>
      </c>
      <c r="B6" t="str">
        <v>Sheet</v>
      </c>
      <c r="C6" t="str">
        <v>Level</v>
      </c>
      <c r="D6" t="str">
        <v>Kriteria</v>
      </c>
      <c r="E6" t="str">
        <v>n</v>
      </c>
      <c r="F6" t="str">
        <v>Pasangan</v>
      </c>
      <c r="G6" t="str">
        <v>Responden</v>
      </c>
    </row>
    <row r="7">
      <c r="A7">
        <v>1</v>
      </c>
      <c r="B7" t="str">
        <v>KU_LEVEL</v>
      </c>
      <c r="C7" t="str">
        <v>Kriteria Umum (KU)</v>
      </c>
      <c r="D7" t="str">
        <v>KU1, KU10, KU2, KU3, KU4, KU5, KU6, KU7, KU8, KU9</v>
      </c>
      <c r="E7">
        <v>10</v>
      </c>
      <c r="F7">
        <v>45</v>
      </c>
      <c r="G7">
        <v>23</v>
      </c>
    </row>
    <row r="8">
      <c r="A8">
        <v>2</v>
      </c>
      <c r="B8" t="str">
        <v>CP_LEVEL</v>
      </c>
      <c r="C8" t="str">
        <v>Antar CP — Level 1</v>
      </c>
      <c r="D8" t="str">
        <v>CP1, CP2, CP3, CP4, CP5, CP6, CP7, CP8, CP9</v>
      </c>
      <c r="E8">
        <v>9</v>
      </c>
      <c r="F8">
        <v>36</v>
      </c>
      <c r="G8">
        <v>21</v>
      </c>
    </row>
    <row r="9">
      <c r="A9">
        <v>3</v>
      </c>
      <c r="B9" t="str">
        <v>SUB_CP1</v>
      </c>
      <c r="C9" t="str">
        <v>Sub-Kriteria CP1</v>
      </c>
      <c r="D9" t="str">
        <v>CP1.1, CP1.2, CP1.3, CP1.4, CP1.5</v>
      </c>
      <c r="E9">
        <v>5</v>
      </c>
      <c r="F9">
        <v>10</v>
      </c>
      <c r="G9">
        <v>22</v>
      </c>
    </row>
    <row r="10">
      <c r="A10">
        <v>4</v>
      </c>
      <c r="B10" t="str">
        <v>SUB_CP2</v>
      </c>
      <c r="C10" t="str">
        <v>Sub-Kriteria CP2</v>
      </c>
      <c r="D10" t="str">
        <v>CP2.1, CP2.2, CP2.3, CP2.4, CP2.5</v>
      </c>
      <c r="E10">
        <v>5</v>
      </c>
      <c r="F10">
        <v>10</v>
      </c>
      <c r="G10">
        <v>21</v>
      </c>
    </row>
    <row r="11">
      <c r="A11">
        <v>5</v>
      </c>
      <c r="B11" t="str">
        <v>SUB_CP3</v>
      </c>
      <c r="C11" t="str">
        <v>Sub-Kriteria CP3</v>
      </c>
      <c r="D11" t="str">
        <v>CP3.1, CP3.2, CP3.3, CP3.4, CP3.5</v>
      </c>
      <c r="E11">
        <v>5</v>
      </c>
      <c r="F11">
        <v>10</v>
      </c>
      <c r="G11">
        <v>20</v>
      </c>
    </row>
    <row r="12">
      <c r="A12">
        <v>6</v>
      </c>
      <c r="B12" t="str">
        <v>SUB_CP4</v>
      </c>
      <c r="C12" t="str">
        <v>Sub-Kriteria CP4</v>
      </c>
      <c r="D12" t="str">
        <v>CP4.1, CP4.2, CP4.3, CP4.4, CP4.5, CP4.6, CP4.7, CP4.8, CP4.9</v>
      </c>
      <c r="E12">
        <v>9</v>
      </c>
      <c r="F12">
        <v>36</v>
      </c>
      <c r="G12">
        <v>22</v>
      </c>
    </row>
    <row r="13">
      <c r="A13">
        <v>7</v>
      </c>
      <c r="B13" t="str">
        <v>SUB_CP5</v>
      </c>
      <c r="C13" t="str">
        <v>Sub-Kriteria CP5</v>
      </c>
      <c r="D13" t="str">
        <v>CP5.1, CP5.2, CP5.3, CP5.4</v>
      </c>
      <c r="E13">
        <v>4</v>
      </c>
      <c r="F13">
        <v>6</v>
      </c>
      <c r="G13">
        <v>21</v>
      </c>
    </row>
    <row r="14">
      <c r="A14">
        <v>8</v>
      </c>
      <c r="B14" t="str">
        <v>SUB_CP6</v>
      </c>
      <c r="C14" t="str">
        <v>Sub-Kriteria CP6</v>
      </c>
      <c r="D14" t="str">
        <v>CP6.1, CP6.2, CP6.3, CP6.4, CP6.5, CP6.6</v>
      </c>
      <c r="E14">
        <v>6</v>
      </c>
      <c r="F14">
        <v>15</v>
      </c>
      <c r="G14">
        <v>21</v>
      </c>
    </row>
    <row r="15">
      <c r="A15">
        <v>9</v>
      </c>
      <c r="B15" t="str">
        <v>SUB_CP7</v>
      </c>
      <c r="C15" t="str">
        <v>Sub-Kriteria CP7</v>
      </c>
      <c r="D15" t="str">
        <v>CP7.1, CP7.2, CP7.3, CP7.4, CP7.5</v>
      </c>
      <c r="E15">
        <v>5</v>
      </c>
      <c r="F15">
        <v>10</v>
      </c>
      <c r="G15">
        <v>21</v>
      </c>
    </row>
    <row r="16">
      <c r="A16">
        <v>10</v>
      </c>
      <c r="B16" t="str">
        <v>SUB_CP8</v>
      </c>
      <c r="C16" t="str">
        <v>Sub-Kriteria CP8</v>
      </c>
      <c r="D16" t="str">
        <v>CP8.1, CP8.2, CP8.3, CP8.4, CP8.5, CP8.6</v>
      </c>
      <c r="E16">
        <v>6</v>
      </c>
      <c r="F16">
        <v>15</v>
      </c>
      <c r="G16">
        <v>21</v>
      </c>
    </row>
    <row r="17">
      <c r="A17">
        <v>11</v>
      </c>
      <c r="B17" t="str">
        <v>SUB_CP9</v>
      </c>
      <c r="C17" t="str">
        <v>Sub-Kriteria CP9</v>
      </c>
      <c r="D17" t="str">
        <v>CP9.1, CP9.2, CP9.3, CP9.4, CP9.5, CP9.6</v>
      </c>
      <c r="E17">
        <v>6</v>
      </c>
      <c r="F17">
        <v>15</v>
      </c>
      <c r="G17">
        <v>22</v>
      </c>
    </row>
    <row r="20">
      <c r="A20" t="str">
        <v>DAFTAR SELURUH RESPONDEN PER KATEGORI</v>
      </c>
    </row>
    <row r="21">
      <c r="A21" t="str">
        <v>Nama</v>
      </c>
      <c r="B21" t="str">
        <v>Jabatan</v>
      </c>
      <c r="C21" t="str">
        <v>KU_LEVEL</v>
      </c>
      <c r="D21" t="str">
        <v>CP_LEVEL</v>
      </c>
      <c r="E21" t="str">
        <v>SUB_CP1</v>
      </c>
      <c r="F21" t="str">
        <v>SUB_CP2</v>
      </c>
      <c r="G21" t="str">
        <v>SUB_CP3</v>
      </c>
      <c r="H21" t="str">
        <v>SUB_CP4</v>
      </c>
      <c r="I21" t="str">
        <v>SUB_CP5</v>
      </c>
      <c r="J21" t="str">
        <v>SUB_CP6</v>
      </c>
      <c r="K21" t="str">
        <v>SUB_CP7</v>
      </c>
      <c r="L21" t="str">
        <v>SUB_CP8</v>
      </c>
      <c r="M21" t="str">
        <v>SUB_CP9</v>
      </c>
    </row>
    <row r="22">
      <c r="A22" t="str">
        <v>Amrul Hidayat</v>
      </c>
      <c r="B22" t="str">
        <v>Pengawas Bibit Ternak Ahli Muda</v>
      </c>
      <c r="C22" t="str">
        <v>✓</v>
      </c>
      <c r="D22" t="str">
        <v>✓</v>
      </c>
      <c r="E22" t="str">
        <v>✓</v>
      </c>
      <c r="F22" t="str">
        <v>✓</v>
      </c>
      <c r="G22" t="str">
        <v>✓</v>
      </c>
      <c r="H22" t="str">
        <v>✓</v>
      </c>
      <c r="I22" t="str">
        <v>✓</v>
      </c>
      <c r="J22" t="str">
        <v>✓</v>
      </c>
      <c r="K22" t="str">
        <v>✓</v>
      </c>
      <c r="L22" t="str">
        <v>✓</v>
      </c>
      <c r="M22" t="str">
        <v>✓</v>
      </c>
    </row>
    <row r="23">
      <c r="A23" t="str">
        <v>Anonim</v>
      </c>
      <c r="B23" t="str">
        <v>-</v>
      </c>
      <c r="C23" t="str">
        <v>✓</v>
      </c>
      <c r="D23" t="str">
        <v>-</v>
      </c>
      <c r="E23" t="str">
        <v>-</v>
      </c>
      <c r="F23" t="str">
        <v>-</v>
      </c>
      <c r="G23" t="str">
        <v>-</v>
      </c>
      <c r="H23" t="str">
        <v>-</v>
      </c>
      <c r="I23" t="str">
        <v>-</v>
      </c>
      <c r="J23" t="str">
        <v>-</v>
      </c>
      <c r="K23" t="str">
        <v>-</v>
      </c>
      <c r="L23" t="str">
        <v>-</v>
      </c>
      <c r="M23" t="str">
        <v>-</v>
      </c>
    </row>
    <row r="24">
      <c r="A24" t="str">
        <v>Ardini Oktavia</v>
      </c>
      <c r="B24" t="str">
        <v>Penelaah Teknis Kebijakan</v>
      </c>
      <c r="C24" t="str">
        <v>✓</v>
      </c>
      <c r="D24" t="str">
        <v>✓</v>
      </c>
      <c r="E24" t="str">
        <v>✓</v>
      </c>
      <c r="F24" t="str">
        <v>✓</v>
      </c>
      <c r="G24" t="str">
        <v>✓</v>
      </c>
      <c r="H24" t="str">
        <v>✓</v>
      </c>
      <c r="I24" t="str">
        <v>✓</v>
      </c>
      <c r="J24" t="str">
        <v>✓</v>
      </c>
      <c r="K24" t="str">
        <v>✓</v>
      </c>
      <c r="L24" t="str">
        <v>✓</v>
      </c>
      <c r="M24" t="str">
        <v>✓</v>
      </c>
    </row>
    <row r="25">
      <c r="A25" t="str">
        <v>Arief Rakhman</v>
      </c>
      <c r="B25" t="str">
        <v>Kasubbag TU UPT. LVKH</v>
      </c>
      <c r="C25" t="str">
        <v>-</v>
      </c>
      <c r="D25" t="str">
        <v>-</v>
      </c>
      <c r="E25" t="str">
        <v>✓</v>
      </c>
      <c r="F25" t="str">
        <v>✓</v>
      </c>
      <c r="G25" t="str">
        <v>✓</v>
      </c>
      <c r="H25" t="str">
        <v>✓</v>
      </c>
      <c r="I25" t="str">
        <v>✓</v>
      </c>
      <c r="J25" t="str">
        <v>✓</v>
      </c>
      <c r="K25" t="str">
        <v>✓</v>
      </c>
      <c r="L25" t="str">
        <v>✓</v>
      </c>
      <c r="M25" t="str">
        <v>✓</v>
      </c>
    </row>
    <row r="26">
      <c r="A26" t="str">
        <v>Dea Astrina Harefa</v>
      </c>
      <c r="B26" t="str">
        <v>Paramedik Veteriner</v>
      </c>
      <c r="C26" t="str">
        <v>✓</v>
      </c>
      <c r="D26" t="str">
        <v>✓</v>
      </c>
      <c r="E26" t="str">
        <v>✓</v>
      </c>
      <c r="F26" t="str">
        <v>✓</v>
      </c>
      <c r="G26" t="str">
        <v>✓</v>
      </c>
      <c r="H26" t="str">
        <v>✓</v>
      </c>
      <c r="I26" t="str">
        <v>✓</v>
      </c>
      <c r="J26" t="str">
        <v>✓</v>
      </c>
      <c r="K26" t="str">
        <v>✓</v>
      </c>
      <c r="L26" t="str">
        <v>✓</v>
      </c>
      <c r="M26" t="str">
        <v>✓</v>
      </c>
    </row>
    <row r="27">
      <c r="A27" t="str">
        <v>Dino Lagridho Satria</v>
      </c>
      <c r="B27" t="str">
        <v>Staf</v>
      </c>
      <c r="C27" t="str">
        <v>-</v>
      </c>
      <c r="D27" t="str">
        <v>-</v>
      </c>
      <c r="E27" t="str">
        <v>✓</v>
      </c>
      <c r="F27" t="str">
        <v>✓</v>
      </c>
      <c r="G27" t="str">
        <v>✓</v>
      </c>
      <c r="H27" t="str">
        <v>✓</v>
      </c>
      <c r="I27" t="str">
        <v>✓</v>
      </c>
      <c r="J27" t="str">
        <v>✓</v>
      </c>
      <c r="K27" t="str">
        <v>✓</v>
      </c>
      <c r="L27" t="str">
        <v>✓</v>
      </c>
      <c r="M27" t="str">
        <v>-</v>
      </c>
    </row>
    <row r="28">
      <c r="A28" t="str">
        <v>Dr. Yenni Kurniati, M.Si</v>
      </c>
      <c r="B28" t="str">
        <v xml:space="preserve"> Kepala Pusat Halal LPPM UIN Suska Riau/Auditor</v>
      </c>
      <c r="C28" t="str">
        <v>✓</v>
      </c>
      <c r="D28" t="str">
        <v>✓</v>
      </c>
      <c r="E28" t="str">
        <v>✓</v>
      </c>
      <c r="F28" t="str">
        <v>✓</v>
      </c>
      <c r="G28" t="str">
        <v>✓</v>
      </c>
      <c r="H28" t="str">
        <v>✓</v>
      </c>
      <c r="I28" t="str">
        <v>✓</v>
      </c>
      <c r="J28" t="str">
        <v>✓</v>
      </c>
      <c r="K28" t="str">
        <v>✓</v>
      </c>
      <c r="L28" t="str">
        <v>✓</v>
      </c>
      <c r="M28" t="str">
        <v>✓</v>
      </c>
    </row>
    <row r="29">
      <c r="A29" t="str">
        <v>Drh Guswandi</v>
      </c>
      <c r="B29" t="str">
        <v>Fungsional Medik Veteriner Ahli Madya</v>
      </c>
      <c r="C29" t="str">
        <v>✓</v>
      </c>
      <c r="D29" t="str">
        <v>✓</v>
      </c>
      <c r="E29" t="str">
        <v>✓</v>
      </c>
      <c r="F29" t="str">
        <v>✓</v>
      </c>
      <c r="G29" t="str">
        <v>✓</v>
      </c>
      <c r="H29" t="str">
        <v>✓</v>
      </c>
      <c r="I29" t="str">
        <v>✓</v>
      </c>
      <c r="J29" t="str">
        <v>✓</v>
      </c>
      <c r="K29" t="str">
        <v>✓</v>
      </c>
      <c r="L29" t="str">
        <v>✓</v>
      </c>
      <c r="M29" t="str">
        <v>✓</v>
      </c>
    </row>
    <row r="30">
      <c r="A30" t="str">
        <v>Drh. Indahlia Syahfitri Bangun</v>
      </c>
      <c r="B30" t="str">
        <v>Medik Veteriner Ahli Pertama</v>
      </c>
      <c r="C30" t="str">
        <v>✓</v>
      </c>
      <c r="D30" t="str">
        <v>✓</v>
      </c>
      <c r="E30" t="str">
        <v>✓</v>
      </c>
      <c r="F30" t="str">
        <v>✓</v>
      </c>
      <c r="G30" t="str">
        <v>✓</v>
      </c>
      <c r="H30" t="str">
        <v>✓</v>
      </c>
      <c r="I30" t="str">
        <v>✓</v>
      </c>
      <c r="J30" t="str">
        <v>✓</v>
      </c>
      <c r="K30" t="str">
        <v>✓</v>
      </c>
      <c r="L30" t="str">
        <v>✓</v>
      </c>
      <c r="M30" t="str">
        <v>✓</v>
      </c>
    </row>
    <row r="31">
      <c r="A31" t="str">
        <v>drh. Sri Rahmila Indris</v>
      </c>
      <c r="B31" t="str">
        <v>Medik Veteriner</v>
      </c>
      <c r="C31" t="str">
        <v>✓</v>
      </c>
      <c r="D31" t="str">
        <v>✓</v>
      </c>
      <c r="E31" t="str">
        <v>✓</v>
      </c>
      <c r="F31" t="str">
        <v>✓</v>
      </c>
      <c r="G31" t="str">
        <v>-</v>
      </c>
      <c r="H31" t="str">
        <v>✓</v>
      </c>
      <c r="I31" t="str">
        <v>✓</v>
      </c>
      <c r="J31" t="str">
        <v>✓</v>
      </c>
      <c r="K31" t="str">
        <v>✓</v>
      </c>
      <c r="L31" t="str">
        <v>✓</v>
      </c>
      <c r="M31" t="str">
        <v>✓</v>
      </c>
    </row>
    <row r="32">
      <c r="A32" t="str">
        <v>drh. Sri Wening Kurniajati</v>
      </c>
      <c r="B32" t="str">
        <v>Medik Veteriner Ahli Pertama</v>
      </c>
      <c r="C32" t="str">
        <v>✓</v>
      </c>
      <c r="D32" t="str">
        <v>✓</v>
      </c>
      <c r="E32" t="str">
        <v>✓</v>
      </c>
      <c r="F32" t="str">
        <v>✓</v>
      </c>
      <c r="G32" t="str">
        <v>✓</v>
      </c>
      <c r="H32" t="str">
        <v>✓</v>
      </c>
      <c r="I32" t="str">
        <v>✓</v>
      </c>
      <c r="J32" t="str">
        <v>✓</v>
      </c>
      <c r="K32" t="str">
        <v>✓</v>
      </c>
      <c r="L32" t="str">
        <v>✓</v>
      </c>
      <c r="M32" t="str">
        <v>✓</v>
      </c>
    </row>
    <row r="33">
      <c r="A33" t="str">
        <v xml:space="preserve">Fadly Wahid </v>
      </c>
      <c r="B33" t="str">
        <v xml:space="preserve">Fungsional Paramedik Veteriner </v>
      </c>
      <c r="C33" t="str">
        <v>✓</v>
      </c>
      <c r="D33" t="str">
        <v>✓</v>
      </c>
      <c r="E33" t="str">
        <v>✓</v>
      </c>
      <c r="F33" t="str">
        <v>✓</v>
      </c>
      <c r="G33" t="str">
        <v>✓</v>
      </c>
      <c r="H33" t="str">
        <v>✓</v>
      </c>
      <c r="I33" t="str">
        <v>✓</v>
      </c>
      <c r="J33" t="str">
        <v>✓</v>
      </c>
      <c r="K33" t="str">
        <v>✓</v>
      </c>
      <c r="L33" t="str">
        <v>✓</v>
      </c>
      <c r="M33" t="str">
        <v>✓</v>
      </c>
    </row>
    <row r="34">
      <c r="A34" t="str">
        <v>Fakhrul Roza</v>
      </c>
      <c r="B34" t="str">
        <v>KATIM Pemberdayaan UKM</v>
      </c>
      <c r="C34" t="str">
        <v>✓</v>
      </c>
      <c r="D34" t="str">
        <v>✓</v>
      </c>
      <c r="E34" t="str">
        <v>✓</v>
      </c>
      <c r="F34" t="str">
        <v>✓</v>
      </c>
      <c r="G34" t="str">
        <v>✓</v>
      </c>
      <c r="H34" t="str">
        <v>✓</v>
      </c>
      <c r="I34" t="str">
        <v>✓</v>
      </c>
      <c r="J34" t="str">
        <v>✓</v>
      </c>
      <c r="K34" t="str">
        <v>✓</v>
      </c>
      <c r="L34" t="str">
        <v>✓</v>
      </c>
      <c r="M34" t="str">
        <v>✓</v>
      </c>
    </row>
    <row r="35">
      <c r="A35" t="str">
        <v>FARALINDA SARI</v>
      </c>
      <c r="B35" t="str">
        <v>Kepala Bidang Kesehatan Hewan</v>
      </c>
      <c r="C35" t="str">
        <v>✓</v>
      </c>
      <c r="D35" t="str">
        <v>✓</v>
      </c>
      <c r="E35" t="str">
        <v>✓</v>
      </c>
      <c r="F35" t="str">
        <v>✓</v>
      </c>
      <c r="G35" t="str">
        <v>✓</v>
      </c>
      <c r="H35" t="str">
        <v>✓</v>
      </c>
      <c r="I35" t="str">
        <v>✓</v>
      </c>
      <c r="J35" t="str">
        <v>✓</v>
      </c>
      <c r="K35" t="str">
        <v>✓</v>
      </c>
      <c r="L35" t="str">
        <v>✓</v>
      </c>
      <c r="M35" t="str">
        <v>✓</v>
      </c>
    </row>
    <row r="36">
      <c r="A36" t="str">
        <v>Irdha Mirdayati</v>
      </c>
      <c r="B36" t="str">
        <v>Dosen</v>
      </c>
      <c r="C36" t="str">
        <v>✓</v>
      </c>
      <c r="D36" t="str">
        <v>✓</v>
      </c>
      <c r="E36" t="str">
        <v>✓</v>
      </c>
      <c r="F36" t="str">
        <v>✓</v>
      </c>
      <c r="G36" t="str">
        <v>✓</v>
      </c>
      <c r="H36" t="str">
        <v>✓</v>
      </c>
      <c r="I36" t="str">
        <v>✓</v>
      </c>
      <c r="J36" t="str">
        <v>✓</v>
      </c>
      <c r="K36" t="str">
        <v>✓</v>
      </c>
      <c r="L36" t="str">
        <v>✓</v>
      </c>
      <c r="M36" t="str">
        <v>✓</v>
      </c>
    </row>
    <row r="37">
      <c r="A37" t="str">
        <v>Mahyarni</v>
      </c>
      <c r="B37" t="str">
        <v>Dosen</v>
      </c>
      <c r="C37" t="str">
        <v>✓</v>
      </c>
      <c r="D37" t="str">
        <v>✓</v>
      </c>
      <c r="E37" t="str">
        <v>✓</v>
      </c>
      <c r="F37" t="str">
        <v>✓</v>
      </c>
      <c r="G37" t="str">
        <v>✓</v>
      </c>
      <c r="H37" t="str">
        <v>✓</v>
      </c>
      <c r="I37" t="str">
        <v>✓</v>
      </c>
      <c r="J37" t="str">
        <v>✓</v>
      </c>
      <c r="K37" t="str">
        <v>✓</v>
      </c>
      <c r="L37" t="str">
        <v>✓</v>
      </c>
      <c r="M37" t="str">
        <v>✓</v>
      </c>
    </row>
    <row r="38">
      <c r="A38" t="str">
        <v>Muhammad ilham</v>
      </c>
      <c r="B38" t="str">
        <v>Staff Laboratorium Veteriner</v>
      </c>
      <c r="C38" t="str">
        <v>✓</v>
      </c>
      <c r="D38" t="str">
        <v>✓</v>
      </c>
      <c r="E38" t="str">
        <v>✓</v>
      </c>
      <c r="F38" t="str">
        <v>✓</v>
      </c>
      <c r="G38" t="str">
        <v>✓</v>
      </c>
      <c r="H38" t="str">
        <v>✓</v>
      </c>
      <c r="I38" t="str">
        <v>✓</v>
      </c>
      <c r="J38" t="str">
        <v>✓</v>
      </c>
      <c r="K38" t="str">
        <v>✓</v>
      </c>
      <c r="L38" t="str">
        <v>✓</v>
      </c>
      <c r="M38" t="str">
        <v>✓</v>
      </c>
    </row>
    <row r="39">
      <c r="A39" t="str">
        <v>Muhammad Rizki</v>
      </c>
      <c r="B39" t="str">
        <v>Auditor Halal</v>
      </c>
      <c r="C39" t="str">
        <v>✓</v>
      </c>
      <c r="D39" t="str">
        <v>✓</v>
      </c>
      <c r="E39" t="str">
        <v>✓</v>
      </c>
      <c r="F39" t="str">
        <v>✓</v>
      </c>
      <c r="G39" t="str">
        <v>✓</v>
      </c>
      <c r="H39" t="str">
        <v>✓</v>
      </c>
      <c r="I39" t="str">
        <v>✓</v>
      </c>
      <c r="J39" t="str">
        <v>✓</v>
      </c>
      <c r="K39" t="str">
        <v>✓</v>
      </c>
      <c r="L39" t="str">
        <v>✓</v>
      </c>
      <c r="M39" t="str">
        <v>✓</v>
      </c>
    </row>
    <row r="40">
      <c r="A40" t="str">
        <v>Novriati Teza</v>
      </c>
      <c r="B40" t="str">
        <v>Pengawas Mutu Hasil Pertanian Ahli Muda</v>
      </c>
      <c r="C40" t="str">
        <v>✓</v>
      </c>
      <c r="D40" t="str">
        <v>✓</v>
      </c>
      <c r="E40" t="str">
        <v>✓</v>
      </c>
      <c r="F40" t="str">
        <v>✓</v>
      </c>
      <c r="G40" t="str">
        <v>✓</v>
      </c>
      <c r="H40" t="str">
        <v>✓</v>
      </c>
      <c r="I40" t="str">
        <v>✓</v>
      </c>
      <c r="J40" t="str">
        <v>✓</v>
      </c>
      <c r="K40" t="str">
        <v>✓</v>
      </c>
      <c r="L40" t="str">
        <v>✓</v>
      </c>
      <c r="M40" t="str">
        <v>✓</v>
      </c>
    </row>
    <row r="41">
      <c r="A41" t="str">
        <v>Prof. Dr. Yendraliza</v>
      </c>
      <c r="B41" t="str">
        <v>Auditor Halal</v>
      </c>
      <c r="C41" t="str">
        <v>✓</v>
      </c>
      <c r="D41" t="str">
        <v>✓</v>
      </c>
      <c r="E41" t="str">
        <v>✓</v>
      </c>
      <c r="F41" t="str">
        <v>✓</v>
      </c>
      <c r="G41" t="str">
        <v>✓</v>
      </c>
      <c r="H41" t="str">
        <v>✓</v>
      </c>
      <c r="I41" t="str">
        <v>✓</v>
      </c>
      <c r="J41" t="str">
        <v>✓</v>
      </c>
      <c r="K41" t="str">
        <v>✓</v>
      </c>
      <c r="L41" t="str">
        <v>✓</v>
      </c>
      <c r="M41" t="str">
        <v>✓</v>
      </c>
    </row>
    <row r="42">
      <c r="A42" t="str">
        <v xml:space="preserve">SRI NOVRIANI </v>
      </c>
      <c r="B42" t="str">
        <v xml:space="preserve">Pengawas Bibit Ternak </v>
      </c>
      <c r="C42" t="str">
        <v>✓</v>
      </c>
      <c r="D42" t="str">
        <v>✓</v>
      </c>
      <c r="E42" t="str">
        <v>✓</v>
      </c>
      <c r="F42" t="str">
        <v>✓</v>
      </c>
      <c r="G42" t="str">
        <v>✓</v>
      </c>
      <c r="H42" t="str">
        <v>✓</v>
      </c>
      <c r="I42" t="str">
        <v>✓</v>
      </c>
      <c r="J42" t="str">
        <v>✓</v>
      </c>
      <c r="K42" t="str">
        <v>✓</v>
      </c>
      <c r="L42" t="str">
        <v>✓</v>
      </c>
      <c r="M42" t="str">
        <v>✓</v>
      </c>
    </row>
    <row r="43">
      <c r="A43" t="str">
        <v xml:space="preserve"> Tengku Nurainun, S.T., M.T., PhD</v>
      </c>
      <c r="B43" t="str">
        <v>P3H</v>
      </c>
      <c r="C43" t="str">
        <v>✓</v>
      </c>
      <c r="D43" t="str">
        <v>✓</v>
      </c>
      <c r="E43" t="str">
        <v>✓</v>
      </c>
      <c r="F43" t="str">
        <v>✓</v>
      </c>
      <c r="G43" t="str">
        <v>✓</v>
      </c>
      <c r="H43" t="str">
        <v>✓</v>
      </c>
      <c r="I43" t="str">
        <v>✓</v>
      </c>
      <c r="J43" t="str">
        <v>✓</v>
      </c>
      <c r="K43" t="str">
        <v>✓</v>
      </c>
      <c r="L43" t="str">
        <v>✓</v>
      </c>
      <c r="M43" t="str">
        <v>✓</v>
      </c>
    </row>
    <row r="46">
      <c r="A46" t="str">
        <v>═══ ALUR PERHITUNGAN DI SETIAP SHEET ═══</v>
      </c>
    </row>
    <row r="47">
      <c r="A47" t="str">
        <v/>
      </c>
    </row>
    <row r="48">
      <c r="A48" t="str">
        <v>Bagian 1: Data Slider — Nilai slider asli (-8..8) dari database per responden</v>
      </c>
    </row>
    <row r="49">
      <c r="A49" t="str">
        <v>Bagian 2: TFN l — Konversi slider → TFN komponen Lower (rumus VLOOKUP)</v>
      </c>
    </row>
    <row r="50">
      <c r="A50" t="str">
        <v>Bagian 3: TFN m — Konversi slider → TFN komponen Middle (rumus VLOOKUP)</v>
      </c>
    </row>
    <row r="51">
      <c r="A51" t="str">
        <v>Bagian 4: TFN u — Konversi slider → TFN komponen Upper (rumus VLOOKUP)</v>
      </c>
    </row>
    <row r="52">
      <c r="A52" t="str">
        <v>Bagian 5: Geometric Mean — Agregasi TFN antar responden: GM=(∏xi)^(1/n)</v>
      </c>
    </row>
    <row r="53">
      <c r="A53" t="str">
        <v>Bagian 6: Matriks TFN — Matriks n×n (l,m,u) dari GM + reciprocal</v>
      </c>
    </row>
    <row r="54">
      <c r="A54" t="str">
        <v>Bagian 7: FSE + Bobot — Fuzzy Synthetic Extent → Defuzzifikasi CoA → Normalisasi</v>
      </c>
    </row>
    <row r="55">
      <c r="A55" t="str">
        <v>Bagian 8: Konsistensi CR — Defuzzify → Crisp → Normalisasi → Aw → λmax → CI → CR</v>
      </c>
    </row>
    <row r="56">
      <c r="A56" t="str">
        <v/>
      </c>
    </row>
    <row r="57">
      <c r="A57" t="str">
        <v>═══ KONVERSI SLIDER → TFN ═══</v>
      </c>
    </row>
    <row r="58">
      <c r="A58" t="str">
        <v/>
      </c>
    </row>
    <row r="59">
      <c r="A59" t="str">
        <v>|slider| → absVal → Fuzzy Scale → TFN(l,m,u)</v>
      </c>
    </row>
    <row r="60">
      <c r="A60" t="str">
        <v>0        → 1      → EQUAL       → (1,1,1)</v>
      </c>
    </row>
    <row r="61">
      <c r="A61" t="str">
        <v>1,2      → 2,3    → MODERATE    → (1,3,5)</v>
      </c>
    </row>
    <row r="62">
      <c r="A62" t="str">
        <v>3,4      → 4,5    → STRONG      → (3,5,7)</v>
      </c>
    </row>
    <row r="63">
      <c r="A63" t="str">
        <v>5,6      → 6,7    → VERY_STRONG → (5,7,9)</v>
      </c>
    </row>
    <row r="64">
      <c r="A64" t="str">
        <v>7,8      → 8,9    → EXTREME     → (7,9,9)</v>
      </c>
    </row>
    <row r="65">
      <c r="A65" t="str">
        <v/>
      </c>
    </row>
    <row r="66">
      <c r="A66" t="str">
        <v>Jika slider &gt; 0 (kanan penting): TFN di-reciprocal → (1/u, 1/m, 1/l)</v>
      </c>
    </row>
  </sheetData>
  <ignoredErrors>
    <ignoredError numberStoredAsText="1" sqref="A1:N6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Z1235"/>
  <sheetViews>
    <sheetView workbookViewId="0"/>
  </sheetViews>
  <cols>
    <col min="1" max="1" width="14.83203125" customWidth="1"/>
    <col min="2" max="2" width="18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  <col min="15" max="15" width="12.83203125" customWidth="1"/>
    <col min="16" max="16" width="12.83203125" customWidth="1"/>
    <col min="17" max="17" width="12.83203125" customWidth="1"/>
    <col min="18" max="18" width="12.83203125" customWidth="1"/>
    <col min="19" max="19" width="12.83203125" customWidth="1"/>
    <col min="20" max="20" width="12.83203125" customWidth="1"/>
    <col min="21" max="21" width="12.83203125" customWidth="1"/>
    <col min="22" max="22" width="12.83203125" customWidth="1"/>
    <col min="23" max="23" width="12.83203125" customWidth="1"/>
    <col min="24" max="24" width="12.83203125" customWidth="1"/>
    <col min="25" max="25" width="12.83203125" customWidth="1"/>
    <col min="26" max="26" width="12.83203125" customWidth="1"/>
  </cols>
  <sheetData>
    <row r="1">
      <c r="A1" t="str">
        <v>PERHITUNGAN MANUAL K1V1 — Kriteria Umum (KU)</v>
      </c>
    </row>
    <row r="2">
      <c r="A2" t="str">
        <v>Kriteria: KU1, KU10, KU2, KU3, KU4, KU5, KU6, KU7, KU8, KU9 (n=10)</v>
      </c>
    </row>
    <row r="3">
      <c r="A3" t="str">
        <v>Pasangan: 45 | Responden: 23</v>
      </c>
    </row>
    <row r="4">
      <c r="A4" t="str">
        <v>Slider: -8..8 | Negatif=Kiri penting | 0=Sama | Positif=Kanan penting</v>
      </c>
    </row>
    <row r="6">
      <c r="A6" t="str">
        <v>TABEL REFERENSI TFN</v>
      </c>
    </row>
    <row r="7">
      <c r="A7" t="str">
        <v>absVal</v>
      </c>
      <c r="B7" t="str">
        <v>l</v>
      </c>
      <c r="C7" t="str">
        <v>m</v>
      </c>
      <c r="D7" t="str">
        <v>u</v>
      </c>
    </row>
    <row r="8">
      <c r="A8">
        <v>1</v>
      </c>
      <c r="B8">
        <v>1</v>
      </c>
      <c r="C8">
        <v>1</v>
      </c>
      <c r="D8">
        <v>1</v>
      </c>
    </row>
    <row r="9">
      <c r="A9">
        <v>2</v>
      </c>
      <c r="B9">
        <v>1</v>
      </c>
      <c r="C9">
        <v>3</v>
      </c>
      <c r="D9">
        <v>5</v>
      </c>
    </row>
    <row r="10">
      <c r="A10">
        <v>3</v>
      </c>
      <c r="B10">
        <v>1</v>
      </c>
      <c r="C10">
        <v>3</v>
      </c>
      <c r="D10">
        <v>5</v>
      </c>
    </row>
    <row r="11">
      <c r="A11">
        <v>4</v>
      </c>
      <c r="B11">
        <v>3</v>
      </c>
      <c r="C11">
        <v>5</v>
      </c>
      <c r="D11">
        <v>7</v>
      </c>
    </row>
    <row r="12">
      <c r="A12">
        <v>5</v>
      </c>
      <c r="B12">
        <v>3</v>
      </c>
      <c r="C12">
        <v>5</v>
      </c>
      <c r="D12">
        <v>7</v>
      </c>
    </row>
    <row r="13">
      <c r="A13">
        <v>6</v>
      </c>
      <c r="B13">
        <v>5</v>
      </c>
      <c r="C13">
        <v>7</v>
      </c>
      <c r="D13">
        <v>9</v>
      </c>
    </row>
    <row r="14">
      <c r="A14">
        <v>7</v>
      </c>
      <c r="B14">
        <v>5</v>
      </c>
      <c r="C14">
        <v>7</v>
      </c>
      <c r="D14">
        <v>9</v>
      </c>
    </row>
    <row r="15">
      <c r="A15">
        <v>8</v>
      </c>
      <c r="B15">
        <v>7</v>
      </c>
      <c r="C15">
        <v>9</v>
      </c>
      <c r="D15">
        <v>9</v>
      </c>
    </row>
    <row r="16">
      <c r="A16">
        <v>9</v>
      </c>
      <c r="B16">
        <v>7</v>
      </c>
      <c r="C16">
        <v>9</v>
      </c>
      <c r="D16">
        <v>9</v>
      </c>
    </row>
    <row r="18">
      <c r="A18" t="str">
        <v>DAFTAR RESPONDEN:</v>
      </c>
    </row>
    <row r="19">
      <c r="A19" t="str">
        <v>R1</v>
      </c>
      <c r="B19" t="str">
        <v>Muhammad Rizki</v>
      </c>
      <c r="C19" t="str">
        <v>Auditor Halal</v>
      </c>
    </row>
    <row r="20">
      <c r="A20" t="str">
        <v>R2</v>
      </c>
      <c r="B20" t="str">
        <v>Irdha Mirdayati</v>
      </c>
      <c r="C20" t="str">
        <v>Dosen</v>
      </c>
    </row>
    <row r="21">
      <c r="A21" t="str">
        <v>R3</v>
      </c>
      <c r="B21" t="str">
        <v>Fakhrul Roza</v>
      </c>
      <c r="C21" t="str">
        <v>KATIM Pemberdayaan UKM</v>
      </c>
    </row>
    <row r="22">
      <c r="A22" t="str">
        <v>R4</v>
      </c>
      <c r="B22" t="str">
        <v>Mahyarni</v>
      </c>
      <c r="C22" t="str">
        <v>Dosen</v>
      </c>
    </row>
    <row r="23">
      <c r="A23" t="str">
        <v>R5</v>
      </c>
      <c r="B23" t="str">
        <v>Muhammad ilham</v>
      </c>
      <c r="C23" t="str">
        <v>Staff Laboratorium Veteriner</v>
      </c>
    </row>
    <row r="24">
      <c r="A24" t="str">
        <v>R6</v>
      </c>
      <c r="B24" t="str">
        <v>Drh Guswandi</v>
      </c>
      <c r="C24" t="str">
        <v>Fungsional Medik Veteriner Ahli Madya</v>
      </c>
    </row>
    <row r="25">
      <c r="A25" t="str">
        <v>R7</v>
      </c>
      <c r="B25" t="str">
        <v>Drh. Indahlia Syahfitri Bangun</v>
      </c>
      <c r="C25" t="str">
        <v>Medik Veteriner Ahli Pertama</v>
      </c>
    </row>
    <row r="26">
      <c r="A26" t="str">
        <v>R8</v>
      </c>
      <c r="B26" t="str">
        <v>FARALINDA SARI</v>
      </c>
      <c r="C26" t="str">
        <v>Kepala Bidang Kesehatan Hewan</v>
      </c>
    </row>
    <row r="27">
      <c r="A27" t="str">
        <v>R9</v>
      </c>
      <c r="B27" t="str">
        <v>drh. Sri Wening Kurniajati</v>
      </c>
      <c r="C27" t="str">
        <v>Medik Veteriner Ahli Pertama</v>
      </c>
    </row>
    <row r="28">
      <c r="A28" t="str">
        <v>R10</v>
      </c>
      <c r="B28" t="str">
        <v xml:space="preserve">Fadly Wahid </v>
      </c>
      <c r="C28" t="str">
        <v xml:space="preserve">Fungsional Paramedik Veteriner </v>
      </c>
    </row>
    <row r="29">
      <c r="A29" t="str">
        <v>R11</v>
      </c>
      <c r="B29" t="str">
        <v>Amrul Hidayat</v>
      </c>
      <c r="C29" t="str">
        <v>Pengawas Bibit Ternak Ahli Muda</v>
      </c>
    </row>
    <row r="30">
      <c r="A30" t="str">
        <v>R12</v>
      </c>
      <c r="B30" t="str">
        <v>drh. Sri Rahmila Indris</v>
      </c>
      <c r="C30" t="str">
        <v>Medik Veteriner</v>
      </c>
    </row>
    <row r="31">
      <c r="A31" t="str">
        <v>R13</v>
      </c>
      <c r="B31" t="str">
        <v>Ardini Oktavia</v>
      </c>
      <c r="C31" t="str">
        <v>Penelaah Teknis Kebijakan</v>
      </c>
    </row>
    <row r="32">
      <c r="A32" t="str">
        <v>R14</v>
      </c>
      <c r="B32" t="str">
        <v>Anonim</v>
      </c>
      <c r="C32" t="str">
        <v>-</v>
      </c>
    </row>
    <row r="33">
      <c r="A33" t="str">
        <v>R15</v>
      </c>
      <c r="B33" t="str">
        <v>Dea Astrina Harefa</v>
      </c>
      <c r="C33" t="str">
        <v>Paramedik Veteriner</v>
      </c>
    </row>
    <row r="34">
      <c r="A34" t="str">
        <v>R16</v>
      </c>
      <c r="B34" t="str">
        <v>Novriati Teza</v>
      </c>
      <c r="C34" t="str">
        <v>Pengawas Mutu Hasil Pertanian Ahli Muda</v>
      </c>
    </row>
    <row r="35">
      <c r="A35" t="str">
        <v>R17</v>
      </c>
      <c r="B35" t="str">
        <v xml:space="preserve">SRI NOVRIANI </v>
      </c>
      <c r="C35" t="str">
        <v xml:space="preserve">Pengawas Bibit Ternak </v>
      </c>
    </row>
    <row r="36">
      <c r="A36" t="str">
        <v>R18</v>
      </c>
      <c r="B36" t="str">
        <v>drh. Sri Rahmila Indris</v>
      </c>
      <c r="C36" t="str">
        <v>Medik Veteriner</v>
      </c>
    </row>
    <row r="37">
      <c r="A37" t="str">
        <v>R19</v>
      </c>
      <c r="B37" t="str">
        <v>Anonim</v>
      </c>
      <c r="C37" t="str">
        <v>-</v>
      </c>
    </row>
    <row r="38">
      <c r="A38" t="str">
        <v>R20</v>
      </c>
      <c r="B38" t="str">
        <v>Ardini Oktavia</v>
      </c>
      <c r="C38" t="str">
        <v>Penelaah Teknis Kebijakan</v>
      </c>
    </row>
    <row r="39">
      <c r="A39" t="str">
        <v>R21</v>
      </c>
      <c r="B39" t="str">
        <v>Dr. Yenni Kurniati, M.Si</v>
      </c>
      <c r="C39" t="str">
        <v xml:space="preserve"> Kepala Pusat Halal LPPM UIN Suska Riau/Auditor</v>
      </c>
    </row>
    <row r="40">
      <c r="A40" t="str">
        <v>R22</v>
      </c>
      <c r="B40" t="str">
        <v>Prof. Dr. Yendraliza</v>
      </c>
      <c r="C40" t="str">
        <v>Auditor Halal</v>
      </c>
    </row>
    <row r="41">
      <c r="A41" t="str">
        <v>R23</v>
      </c>
      <c r="B41" t="str">
        <v xml:space="preserve"> Tengku Nurainun, S.T., M.T., PhD</v>
      </c>
      <c r="C41" t="str">
        <v>P3H</v>
      </c>
    </row>
    <row r="44">
      <c r="A44" t="str">
        <v>═══ BAGIAN 1: DATA SLIDER RESPONDEN ═══</v>
      </c>
    </row>
    <row r="45">
      <c r="A45" t="str">
        <v>No</v>
      </c>
      <c r="B45" t="str">
        <v>Pasangan</v>
      </c>
      <c r="C45" t="str">
        <v>R1</v>
      </c>
      <c r="D45" t="str">
        <v>R2</v>
      </c>
      <c r="E45" t="str">
        <v>R3</v>
      </c>
      <c r="F45" t="str">
        <v>R4</v>
      </c>
      <c r="G45" t="str">
        <v>R5</v>
      </c>
      <c r="H45" t="str">
        <v>R6</v>
      </c>
      <c r="I45" t="str">
        <v>R7</v>
      </c>
      <c r="J45" t="str">
        <v>R8</v>
      </c>
      <c r="K45" t="str">
        <v>R9</v>
      </c>
      <c r="L45" t="str">
        <v>R10</v>
      </c>
      <c r="M45" t="str">
        <v>R11</v>
      </c>
      <c r="N45" t="str">
        <v>R12</v>
      </c>
      <c r="O45" t="str">
        <v>R13</v>
      </c>
      <c r="P45" t="str">
        <v>R14</v>
      </c>
      <c r="Q45" t="str">
        <v>R15</v>
      </c>
      <c r="R45" t="str">
        <v>R16</v>
      </c>
      <c r="S45" t="str">
        <v>R17</v>
      </c>
      <c r="T45" t="str">
        <v>R18</v>
      </c>
      <c r="U45" t="str">
        <v>R19</v>
      </c>
      <c r="V45" t="str">
        <v>R20</v>
      </c>
      <c r="W45" t="str">
        <v>R21</v>
      </c>
      <c r="X45" t="str">
        <v>R22</v>
      </c>
      <c r="Y45" t="str">
        <v>R23</v>
      </c>
    </row>
    <row r="46">
      <c r="A46">
        <v>1</v>
      </c>
      <c r="B46" t="str">
        <v>KU1_vs_KU10</v>
      </c>
      <c r="C46">
        <v>-5</v>
      </c>
      <c r="D46">
        <v>6</v>
      </c>
      <c r="E46">
        <v>-8</v>
      </c>
      <c r="F46">
        <v>3</v>
      </c>
      <c r="G46">
        <v>6</v>
      </c>
      <c r="H46">
        <v>7</v>
      </c>
      <c r="I46">
        <v>4</v>
      </c>
      <c r="J46">
        <v>6</v>
      </c>
      <c r="K46">
        <v>3</v>
      </c>
      <c r="L46">
        <v>2</v>
      </c>
      <c r="M46">
        <v>8</v>
      </c>
      <c r="N46">
        <v>-4</v>
      </c>
      <c r="O46">
        <v>-5</v>
      </c>
      <c r="P46">
        <v>0</v>
      </c>
      <c r="Q46">
        <v>6</v>
      </c>
      <c r="R46">
        <v>8</v>
      </c>
      <c r="S46">
        <v>0</v>
      </c>
      <c r="T46">
        <v>-3</v>
      </c>
      <c r="U46">
        <v>-4</v>
      </c>
      <c r="V46">
        <v>2</v>
      </c>
      <c r="W46">
        <v>-6</v>
      </c>
      <c r="X46">
        <v>-7</v>
      </c>
      <c r="Y46">
        <v>7</v>
      </c>
    </row>
    <row r="47">
      <c r="A47">
        <v>2</v>
      </c>
      <c r="B47" t="str">
        <v>KU1_vs_KU2</v>
      </c>
      <c r="C47">
        <v>-6</v>
      </c>
      <c r="D47">
        <v>-8</v>
      </c>
      <c r="E47">
        <v>-8</v>
      </c>
      <c r="F47">
        <v>3</v>
      </c>
      <c r="G47">
        <v>5</v>
      </c>
      <c r="H47">
        <v>8</v>
      </c>
      <c r="I47">
        <v>4</v>
      </c>
      <c r="J47">
        <v>7</v>
      </c>
      <c r="K47">
        <v>7</v>
      </c>
      <c r="L47">
        <v>4</v>
      </c>
      <c r="M47">
        <v>8</v>
      </c>
      <c r="N47">
        <v>6</v>
      </c>
      <c r="O47">
        <v>8</v>
      </c>
      <c r="P47">
        <v>0</v>
      </c>
      <c r="Q47">
        <v>0</v>
      </c>
      <c r="R47">
        <v>8</v>
      </c>
      <c r="S47">
        <v>3</v>
      </c>
      <c r="T47">
        <v>5</v>
      </c>
      <c r="U47">
        <v>-4</v>
      </c>
      <c r="V47">
        <v>8</v>
      </c>
      <c r="W47">
        <v>8</v>
      </c>
      <c r="X47">
        <v>7</v>
      </c>
      <c r="Y47">
        <v>8</v>
      </c>
    </row>
    <row r="48">
      <c r="A48">
        <v>3</v>
      </c>
      <c r="B48" t="str">
        <v>KU1_vs_KU3</v>
      </c>
      <c r="C48">
        <v>-1</v>
      </c>
      <c r="D48">
        <v>6</v>
      </c>
      <c r="E48">
        <v>-8</v>
      </c>
      <c r="F48">
        <v>-2</v>
      </c>
      <c r="G48">
        <v>5</v>
      </c>
      <c r="H48">
        <v>6</v>
      </c>
      <c r="I48">
        <v>2</v>
      </c>
      <c r="J48">
        <v>3</v>
      </c>
      <c r="K48">
        <v>6</v>
      </c>
      <c r="L48">
        <v>1</v>
      </c>
      <c r="M48">
        <v>8</v>
      </c>
      <c r="N48">
        <v>3</v>
      </c>
      <c r="O48">
        <v>8</v>
      </c>
      <c r="P48">
        <v>0</v>
      </c>
      <c r="Q48">
        <v>0</v>
      </c>
      <c r="R48">
        <v>8</v>
      </c>
      <c r="S48">
        <v>4</v>
      </c>
      <c r="T48">
        <v>-2</v>
      </c>
      <c r="U48">
        <v>-3</v>
      </c>
      <c r="V48">
        <v>3</v>
      </c>
      <c r="W48">
        <v>4</v>
      </c>
      <c r="X48">
        <v>-7</v>
      </c>
      <c r="Y48">
        <v>6</v>
      </c>
    </row>
    <row r="49">
      <c r="A49">
        <v>4</v>
      </c>
      <c r="B49" t="str">
        <v>KU1_vs_KU4</v>
      </c>
      <c r="C49">
        <v>0</v>
      </c>
      <c r="D49">
        <v>6</v>
      </c>
      <c r="E49">
        <v>-8</v>
      </c>
      <c r="F49">
        <v>-3</v>
      </c>
      <c r="G49">
        <v>7</v>
      </c>
      <c r="H49">
        <v>8</v>
      </c>
      <c r="I49">
        <v>4</v>
      </c>
      <c r="J49">
        <v>8</v>
      </c>
      <c r="K49">
        <v>6</v>
      </c>
      <c r="L49">
        <v>4</v>
      </c>
      <c r="M49">
        <v>8</v>
      </c>
      <c r="N49">
        <v>0</v>
      </c>
      <c r="O49">
        <v>4</v>
      </c>
      <c r="P49">
        <v>0</v>
      </c>
      <c r="Q49">
        <v>4</v>
      </c>
      <c r="R49">
        <v>8</v>
      </c>
      <c r="S49">
        <v>4</v>
      </c>
      <c r="T49">
        <v>2</v>
      </c>
      <c r="U49">
        <v>-4</v>
      </c>
      <c r="V49">
        <v>4</v>
      </c>
      <c r="W49">
        <v>5</v>
      </c>
      <c r="X49">
        <v>-7</v>
      </c>
      <c r="Y49">
        <v>7</v>
      </c>
    </row>
    <row r="50">
      <c r="A50">
        <v>5</v>
      </c>
      <c r="B50" t="str">
        <v>KU1_vs_KU5</v>
      </c>
      <c r="C50">
        <v>-4</v>
      </c>
      <c r="D50">
        <v>6</v>
      </c>
      <c r="E50">
        <v>-8</v>
      </c>
      <c r="F50">
        <v>3</v>
      </c>
      <c r="G50">
        <v>-5</v>
      </c>
      <c r="H50">
        <v>7</v>
      </c>
      <c r="I50">
        <v>-5</v>
      </c>
      <c r="J50">
        <v>4</v>
      </c>
      <c r="K50">
        <v>1</v>
      </c>
      <c r="L50">
        <v>3</v>
      </c>
      <c r="M50">
        <v>8</v>
      </c>
      <c r="N50">
        <v>-4</v>
      </c>
      <c r="O50">
        <v>8</v>
      </c>
      <c r="P50">
        <v>0</v>
      </c>
      <c r="Q50">
        <v>-6</v>
      </c>
      <c r="R50">
        <v>8</v>
      </c>
      <c r="S50">
        <v>6</v>
      </c>
      <c r="T50">
        <v>-1</v>
      </c>
      <c r="U50">
        <v>-4</v>
      </c>
      <c r="V50">
        <v>3</v>
      </c>
      <c r="W50">
        <v>5</v>
      </c>
      <c r="X50">
        <v>-7</v>
      </c>
      <c r="Y50">
        <v>7</v>
      </c>
    </row>
    <row r="51">
      <c r="A51">
        <v>6</v>
      </c>
      <c r="B51" t="str">
        <v>KU1_vs_KU6</v>
      </c>
      <c r="C51">
        <v>-6</v>
      </c>
      <c r="D51">
        <v>6</v>
      </c>
      <c r="E51">
        <v>-8</v>
      </c>
      <c r="F51">
        <v>3</v>
      </c>
      <c r="G51">
        <v>7</v>
      </c>
      <c r="H51">
        <v>7</v>
      </c>
      <c r="I51">
        <v>8</v>
      </c>
      <c r="J51">
        <v>0</v>
      </c>
      <c r="K51">
        <v>7</v>
      </c>
      <c r="L51">
        <v>7</v>
      </c>
      <c r="M51">
        <v>8</v>
      </c>
      <c r="N51">
        <v>0</v>
      </c>
      <c r="O51">
        <v>5</v>
      </c>
      <c r="P51">
        <v>0</v>
      </c>
      <c r="Q51">
        <v>0</v>
      </c>
      <c r="R51">
        <v>8</v>
      </c>
      <c r="S51">
        <v>8</v>
      </c>
      <c r="T51">
        <v>2</v>
      </c>
      <c r="U51">
        <v>-4</v>
      </c>
      <c r="V51">
        <v>-4</v>
      </c>
      <c r="W51">
        <v>-5</v>
      </c>
      <c r="X51">
        <v>-7</v>
      </c>
      <c r="Y51">
        <v>7</v>
      </c>
    </row>
    <row r="52">
      <c r="A52">
        <v>7</v>
      </c>
      <c r="B52" t="str">
        <v>KU1_vs_KU7</v>
      </c>
      <c r="C52">
        <v>-5</v>
      </c>
      <c r="D52">
        <v>6</v>
      </c>
      <c r="E52">
        <v>-8</v>
      </c>
      <c r="F52">
        <v>8</v>
      </c>
      <c r="G52">
        <v>5</v>
      </c>
      <c r="H52">
        <v>7</v>
      </c>
      <c r="I52">
        <v>4</v>
      </c>
      <c r="J52">
        <v>0</v>
      </c>
      <c r="K52">
        <v>2</v>
      </c>
      <c r="L52">
        <v>5</v>
      </c>
      <c r="M52">
        <v>7</v>
      </c>
      <c r="N52">
        <v>-4</v>
      </c>
      <c r="O52">
        <v>0</v>
      </c>
      <c r="P52">
        <v>0</v>
      </c>
      <c r="Q52">
        <v>4</v>
      </c>
      <c r="R52">
        <v>8</v>
      </c>
      <c r="S52">
        <v>0</v>
      </c>
      <c r="T52">
        <v>0</v>
      </c>
      <c r="U52">
        <v>-4</v>
      </c>
      <c r="V52">
        <v>3</v>
      </c>
      <c r="W52">
        <v>7</v>
      </c>
      <c r="X52">
        <v>-8</v>
      </c>
      <c r="Y52">
        <v>7</v>
      </c>
    </row>
    <row r="53">
      <c r="A53">
        <v>8</v>
      </c>
      <c r="B53" t="str">
        <v>KU1_vs_KU8</v>
      </c>
      <c r="C53">
        <v>6</v>
      </c>
      <c r="D53">
        <v>6</v>
      </c>
      <c r="E53">
        <v>-8</v>
      </c>
      <c r="F53">
        <v>3</v>
      </c>
      <c r="G53">
        <v>7</v>
      </c>
      <c r="H53">
        <v>8</v>
      </c>
      <c r="I53">
        <v>8</v>
      </c>
      <c r="J53">
        <v>0</v>
      </c>
      <c r="K53">
        <v>4</v>
      </c>
      <c r="L53">
        <v>6</v>
      </c>
      <c r="M53">
        <v>8</v>
      </c>
      <c r="N53">
        <v>0</v>
      </c>
      <c r="O53">
        <v>8</v>
      </c>
      <c r="P53">
        <v>0</v>
      </c>
      <c r="Q53">
        <v>0</v>
      </c>
      <c r="R53">
        <v>8</v>
      </c>
      <c r="S53">
        <v>8</v>
      </c>
      <c r="T53">
        <v>4</v>
      </c>
      <c r="U53">
        <v>-4</v>
      </c>
      <c r="V53">
        <v>6</v>
      </c>
      <c r="W53">
        <v>7</v>
      </c>
      <c r="X53">
        <v>-7</v>
      </c>
      <c r="Y53">
        <v>7</v>
      </c>
    </row>
    <row r="54">
      <c r="A54">
        <v>9</v>
      </c>
      <c r="B54" t="str">
        <v>KU1_vs_KU9</v>
      </c>
      <c r="C54">
        <v>-2</v>
      </c>
      <c r="D54">
        <v>6</v>
      </c>
      <c r="E54">
        <v>-8</v>
      </c>
      <c r="F54">
        <v>3</v>
      </c>
      <c r="G54">
        <v>6</v>
      </c>
      <c r="H54">
        <v>8</v>
      </c>
      <c r="I54">
        <v>8</v>
      </c>
      <c r="J54">
        <v>0</v>
      </c>
      <c r="K54">
        <v>5</v>
      </c>
      <c r="L54">
        <v>6</v>
      </c>
      <c r="M54">
        <v>7</v>
      </c>
      <c r="N54">
        <v>-4</v>
      </c>
      <c r="O54">
        <v>4</v>
      </c>
      <c r="P54">
        <v>0</v>
      </c>
      <c r="Q54">
        <v>4</v>
      </c>
      <c r="R54">
        <v>8</v>
      </c>
      <c r="S54">
        <v>0</v>
      </c>
      <c r="T54">
        <v>2</v>
      </c>
      <c r="U54">
        <v>-4</v>
      </c>
      <c r="V54">
        <v>-2</v>
      </c>
      <c r="W54">
        <v>-6</v>
      </c>
      <c r="X54">
        <v>-8</v>
      </c>
      <c r="Y54">
        <v>7</v>
      </c>
    </row>
    <row r="55">
      <c r="A55">
        <v>10</v>
      </c>
      <c r="B55" t="str">
        <v>KU10_vs_KU2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</row>
    <row r="56">
      <c r="A56">
        <v>11</v>
      </c>
      <c r="B56" t="str">
        <v>KU10_vs_KU3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</row>
    <row r="57">
      <c r="A57">
        <v>12</v>
      </c>
      <c r="B57" t="str">
        <v>KU10_vs_KU4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</row>
    <row r="58">
      <c r="A58">
        <v>13</v>
      </c>
      <c r="B58" t="str">
        <v>KU10_vs_KU5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</row>
    <row r="59">
      <c r="A59">
        <v>14</v>
      </c>
      <c r="B59" t="str">
        <v>KU10_vs_KU6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</row>
    <row r="60">
      <c r="A60">
        <v>15</v>
      </c>
      <c r="B60" t="str">
        <v>KU10_vs_KU7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</row>
    <row r="61">
      <c r="A61">
        <v>16</v>
      </c>
      <c r="B61" t="str">
        <v>KU10_vs_KU8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</row>
    <row r="62">
      <c r="A62">
        <v>17</v>
      </c>
      <c r="B62" t="str">
        <v>KU10_vs_KU9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</row>
    <row r="63">
      <c r="A63">
        <v>18</v>
      </c>
      <c r="B63" t="str">
        <v>KU2_vs_KU3</v>
      </c>
      <c r="C63">
        <v>-7</v>
      </c>
      <c r="D63">
        <v>-8</v>
      </c>
      <c r="E63">
        <v>-7</v>
      </c>
      <c r="F63">
        <v>-5</v>
      </c>
      <c r="G63">
        <v>-6</v>
      </c>
      <c r="H63">
        <v>-8</v>
      </c>
      <c r="I63">
        <v>-8</v>
      </c>
      <c r="J63">
        <v>-5</v>
      </c>
      <c r="K63">
        <v>-5</v>
      </c>
      <c r="L63">
        <v>-4</v>
      </c>
      <c r="M63">
        <v>8</v>
      </c>
      <c r="N63">
        <v>3</v>
      </c>
      <c r="O63">
        <v>-8</v>
      </c>
      <c r="P63">
        <v>0</v>
      </c>
      <c r="Q63">
        <v>-6</v>
      </c>
      <c r="R63">
        <v>8</v>
      </c>
      <c r="S63">
        <v>-8</v>
      </c>
      <c r="T63">
        <v>-3</v>
      </c>
      <c r="U63">
        <v>-3</v>
      </c>
      <c r="V63">
        <v>8</v>
      </c>
      <c r="W63">
        <v>-8</v>
      </c>
      <c r="X63">
        <v>-8</v>
      </c>
      <c r="Y63">
        <v>-8</v>
      </c>
    </row>
    <row r="64">
      <c r="A64">
        <v>19</v>
      </c>
      <c r="B64" t="str">
        <v>KU2_vs_KU4</v>
      </c>
      <c r="C64">
        <v>-3</v>
      </c>
      <c r="D64">
        <v>-8</v>
      </c>
      <c r="E64">
        <v>-7</v>
      </c>
      <c r="F64">
        <v>-5</v>
      </c>
      <c r="G64">
        <v>-6</v>
      </c>
      <c r="H64">
        <v>-7</v>
      </c>
      <c r="I64">
        <v>0</v>
      </c>
      <c r="J64">
        <v>6</v>
      </c>
      <c r="K64">
        <v>3</v>
      </c>
      <c r="L64">
        <v>-3</v>
      </c>
      <c r="M64">
        <v>4</v>
      </c>
      <c r="N64">
        <v>-4</v>
      </c>
      <c r="O64">
        <v>0</v>
      </c>
      <c r="P64">
        <v>0</v>
      </c>
      <c r="Q64">
        <v>5</v>
      </c>
      <c r="R64">
        <v>-8</v>
      </c>
      <c r="S64">
        <v>-8</v>
      </c>
      <c r="T64">
        <v>-4</v>
      </c>
      <c r="U64">
        <v>-4</v>
      </c>
      <c r="V64">
        <v>8</v>
      </c>
      <c r="W64">
        <v>-8</v>
      </c>
      <c r="X64">
        <v>-6</v>
      </c>
      <c r="Y64">
        <v>-7</v>
      </c>
    </row>
    <row r="65">
      <c r="A65">
        <v>20</v>
      </c>
      <c r="B65" t="str">
        <v>KU2_vs_KU5</v>
      </c>
      <c r="C65">
        <v>-4</v>
      </c>
      <c r="D65">
        <v>-8</v>
      </c>
      <c r="E65">
        <v>-8</v>
      </c>
      <c r="F65">
        <v>-4</v>
      </c>
      <c r="G65">
        <v>-6</v>
      </c>
      <c r="H65">
        <v>-8</v>
      </c>
      <c r="I65">
        <v>-8</v>
      </c>
      <c r="J65">
        <v>-4</v>
      </c>
      <c r="K65">
        <v>-4</v>
      </c>
      <c r="L65">
        <v>-4</v>
      </c>
      <c r="M65">
        <v>5</v>
      </c>
      <c r="N65">
        <v>-4</v>
      </c>
      <c r="O65">
        <v>0</v>
      </c>
      <c r="P65">
        <v>0</v>
      </c>
      <c r="Q65">
        <v>-6</v>
      </c>
      <c r="R65">
        <v>-8</v>
      </c>
      <c r="S65">
        <v>-8</v>
      </c>
      <c r="T65">
        <v>-2</v>
      </c>
      <c r="U65">
        <v>-4</v>
      </c>
      <c r="V65">
        <v>8</v>
      </c>
      <c r="W65">
        <v>-8</v>
      </c>
      <c r="X65">
        <v>-6</v>
      </c>
      <c r="Y65">
        <v>-8</v>
      </c>
    </row>
    <row r="66">
      <c r="A66">
        <v>21</v>
      </c>
      <c r="B66" t="str">
        <v>KU2_vs_KU6</v>
      </c>
      <c r="C66">
        <v>-5</v>
      </c>
      <c r="D66">
        <v>-8</v>
      </c>
      <c r="E66">
        <v>-7</v>
      </c>
      <c r="F66">
        <v>-4</v>
      </c>
      <c r="G66">
        <v>-5</v>
      </c>
      <c r="H66">
        <v>-8</v>
      </c>
      <c r="I66">
        <v>0</v>
      </c>
      <c r="J66">
        <v>-6</v>
      </c>
      <c r="K66">
        <v>1</v>
      </c>
      <c r="L66">
        <v>-4</v>
      </c>
      <c r="M66">
        <v>4</v>
      </c>
      <c r="N66">
        <v>0</v>
      </c>
      <c r="O66">
        <v>0</v>
      </c>
      <c r="P66">
        <v>0</v>
      </c>
      <c r="Q66">
        <v>0</v>
      </c>
      <c r="R66">
        <v>-8</v>
      </c>
      <c r="S66">
        <v>-8</v>
      </c>
      <c r="T66">
        <v>-2</v>
      </c>
      <c r="U66">
        <v>-4</v>
      </c>
      <c r="V66">
        <v>8</v>
      </c>
      <c r="W66">
        <v>-8</v>
      </c>
      <c r="X66">
        <v>-6</v>
      </c>
      <c r="Y66">
        <v>-8</v>
      </c>
    </row>
    <row r="67">
      <c r="A67">
        <v>22</v>
      </c>
      <c r="B67" t="str">
        <v>KU2_vs_KU7</v>
      </c>
      <c r="C67">
        <v>-6</v>
      </c>
      <c r="D67">
        <v>0</v>
      </c>
      <c r="E67">
        <v>-8</v>
      </c>
      <c r="F67">
        <v>-4</v>
      </c>
      <c r="G67">
        <v>-4</v>
      </c>
      <c r="H67">
        <v>-8</v>
      </c>
      <c r="I67">
        <v>-1</v>
      </c>
      <c r="J67">
        <v>5</v>
      </c>
      <c r="K67">
        <v>0</v>
      </c>
      <c r="L67">
        <v>-4</v>
      </c>
      <c r="M67">
        <v>5</v>
      </c>
      <c r="N67">
        <v>-4</v>
      </c>
      <c r="O67">
        <v>0</v>
      </c>
      <c r="P67">
        <v>0</v>
      </c>
      <c r="Q67">
        <v>-6</v>
      </c>
      <c r="R67">
        <v>-8</v>
      </c>
      <c r="S67">
        <v>-8</v>
      </c>
      <c r="T67">
        <v>-2</v>
      </c>
      <c r="U67">
        <v>-4</v>
      </c>
      <c r="V67">
        <v>8</v>
      </c>
      <c r="W67">
        <v>-8</v>
      </c>
      <c r="X67">
        <v>-7</v>
      </c>
      <c r="Y67">
        <v>-7</v>
      </c>
    </row>
    <row r="68">
      <c r="A68">
        <v>23</v>
      </c>
      <c r="B68" t="str">
        <v>KU2_vs_KU8</v>
      </c>
      <c r="C68">
        <v>0</v>
      </c>
      <c r="D68">
        <v>-8</v>
      </c>
      <c r="E68">
        <v>-8</v>
      </c>
      <c r="F68">
        <v>-4</v>
      </c>
      <c r="G68">
        <v>-6</v>
      </c>
      <c r="H68">
        <v>-8</v>
      </c>
      <c r="I68">
        <v>-8</v>
      </c>
      <c r="J68">
        <v>8</v>
      </c>
      <c r="K68">
        <v>-8</v>
      </c>
      <c r="L68">
        <v>-5</v>
      </c>
      <c r="M68">
        <v>8</v>
      </c>
      <c r="N68">
        <v>0</v>
      </c>
      <c r="O68">
        <v>0</v>
      </c>
      <c r="P68">
        <v>0</v>
      </c>
      <c r="Q68">
        <v>6</v>
      </c>
      <c r="R68">
        <v>8</v>
      </c>
      <c r="S68">
        <v>-8</v>
      </c>
      <c r="T68">
        <v>0</v>
      </c>
      <c r="U68">
        <v>-5</v>
      </c>
      <c r="V68">
        <v>8</v>
      </c>
      <c r="W68">
        <v>-8</v>
      </c>
      <c r="X68">
        <v>-7</v>
      </c>
      <c r="Y68">
        <v>-8</v>
      </c>
    </row>
    <row r="69">
      <c r="A69">
        <v>24</v>
      </c>
      <c r="B69" t="str">
        <v>KU2_vs_KU9</v>
      </c>
      <c r="C69">
        <v>-7</v>
      </c>
      <c r="D69">
        <v>-8</v>
      </c>
      <c r="E69">
        <v>-7</v>
      </c>
      <c r="F69">
        <v>-2</v>
      </c>
      <c r="G69">
        <v>-6</v>
      </c>
      <c r="H69">
        <v>-7</v>
      </c>
      <c r="I69">
        <v>0</v>
      </c>
      <c r="J69">
        <v>0</v>
      </c>
      <c r="K69">
        <v>-2</v>
      </c>
      <c r="L69">
        <v>-4</v>
      </c>
      <c r="M69">
        <v>8</v>
      </c>
      <c r="N69">
        <v>-3</v>
      </c>
      <c r="O69">
        <v>-2</v>
      </c>
      <c r="P69">
        <v>0</v>
      </c>
      <c r="Q69">
        <v>6</v>
      </c>
      <c r="R69">
        <v>8</v>
      </c>
      <c r="S69">
        <v>-8</v>
      </c>
      <c r="T69">
        <v>-2</v>
      </c>
      <c r="U69">
        <v>-4</v>
      </c>
      <c r="V69">
        <v>2</v>
      </c>
      <c r="W69">
        <v>-8</v>
      </c>
      <c r="X69">
        <v>-6</v>
      </c>
      <c r="Y69">
        <v>-7</v>
      </c>
    </row>
    <row r="70">
      <c r="A70">
        <v>25</v>
      </c>
      <c r="B70" t="str">
        <v>KU3_vs_KU4</v>
      </c>
      <c r="C70">
        <v>3</v>
      </c>
      <c r="D70">
        <v>-2</v>
      </c>
      <c r="E70">
        <v>6</v>
      </c>
      <c r="F70">
        <v>-2</v>
      </c>
      <c r="G70">
        <v>4</v>
      </c>
      <c r="H70">
        <v>-6</v>
      </c>
      <c r="I70">
        <v>3</v>
      </c>
      <c r="J70">
        <v>8</v>
      </c>
      <c r="K70">
        <v>6</v>
      </c>
      <c r="L70">
        <v>3</v>
      </c>
      <c r="M70">
        <v>-4</v>
      </c>
      <c r="N70">
        <v>4</v>
      </c>
      <c r="O70">
        <v>-3</v>
      </c>
      <c r="P70">
        <v>0</v>
      </c>
      <c r="Q70">
        <v>6</v>
      </c>
      <c r="R70">
        <v>8</v>
      </c>
      <c r="S70">
        <v>-5</v>
      </c>
      <c r="T70">
        <v>5</v>
      </c>
      <c r="U70">
        <v>-4</v>
      </c>
      <c r="V70">
        <v>2</v>
      </c>
      <c r="W70">
        <v>6</v>
      </c>
      <c r="X70">
        <v>6</v>
      </c>
      <c r="Y70">
        <v>7</v>
      </c>
    </row>
    <row r="71">
      <c r="A71">
        <v>26</v>
      </c>
      <c r="B71" t="str">
        <v>KU3_vs_KU5</v>
      </c>
      <c r="C71">
        <v>4</v>
      </c>
      <c r="D71">
        <v>0</v>
      </c>
      <c r="E71">
        <v>-7</v>
      </c>
      <c r="F71">
        <v>-2</v>
      </c>
      <c r="G71">
        <v>-5</v>
      </c>
      <c r="H71">
        <v>-6</v>
      </c>
      <c r="I71">
        <v>-5</v>
      </c>
      <c r="J71">
        <v>7</v>
      </c>
      <c r="K71">
        <v>-6</v>
      </c>
      <c r="L71">
        <v>3</v>
      </c>
      <c r="M71">
        <v>-6</v>
      </c>
      <c r="N71">
        <v>0</v>
      </c>
      <c r="O71">
        <v>0</v>
      </c>
      <c r="P71">
        <v>0</v>
      </c>
      <c r="Q71">
        <v>-6</v>
      </c>
      <c r="R71">
        <v>8</v>
      </c>
      <c r="S71">
        <v>-5</v>
      </c>
      <c r="T71">
        <v>0</v>
      </c>
      <c r="U71">
        <v>4</v>
      </c>
      <c r="V71">
        <v>0</v>
      </c>
      <c r="W71">
        <v>3</v>
      </c>
      <c r="X71">
        <v>-7</v>
      </c>
      <c r="Y71">
        <v>-7</v>
      </c>
    </row>
    <row r="72">
      <c r="A72">
        <v>27</v>
      </c>
      <c r="B72" t="str">
        <v>KU3_vs_KU6</v>
      </c>
      <c r="C72">
        <v>-2</v>
      </c>
      <c r="D72">
        <v>4</v>
      </c>
      <c r="E72">
        <v>6</v>
      </c>
      <c r="F72">
        <v>-2</v>
      </c>
      <c r="G72">
        <v>6</v>
      </c>
      <c r="H72">
        <v>7</v>
      </c>
      <c r="I72">
        <v>0</v>
      </c>
      <c r="J72">
        <v>2</v>
      </c>
      <c r="K72">
        <v>7</v>
      </c>
      <c r="L72">
        <v>7</v>
      </c>
      <c r="M72">
        <v>4</v>
      </c>
      <c r="N72">
        <v>4</v>
      </c>
      <c r="O72">
        <v>1</v>
      </c>
      <c r="P72">
        <v>0</v>
      </c>
      <c r="Q72">
        <v>6</v>
      </c>
      <c r="R72">
        <v>8</v>
      </c>
      <c r="S72">
        <v>0</v>
      </c>
      <c r="T72">
        <v>3</v>
      </c>
      <c r="U72">
        <v>5</v>
      </c>
      <c r="V72">
        <v>2</v>
      </c>
      <c r="W72">
        <v>-5</v>
      </c>
      <c r="X72">
        <v>5</v>
      </c>
      <c r="Y72">
        <v>-7</v>
      </c>
    </row>
    <row r="73">
      <c r="A73">
        <v>28</v>
      </c>
      <c r="B73" t="str">
        <v>KU3_vs_KU7</v>
      </c>
      <c r="C73">
        <v>2</v>
      </c>
      <c r="D73">
        <v>4</v>
      </c>
      <c r="E73">
        <v>8</v>
      </c>
      <c r="F73">
        <v>-2</v>
      </c>
      <c r="G73">
        <v>5</v>
      </c>
      <c r="H73">
        <v>7</v>
      </c>
      <c r="I73">
        <v>-3</v>
      </c>
      <c r="J73">
        <v>0</v>
      </c>
      <c r="K73">
        <v>7</v>
      </c>
      <c r="L73">
        <v>4</v>
      </c>
      <c r="M73">
        <v>4</v>
      </c>
      <c r="N73">
        <v>5</v>
      </c>
      <c r="O73">
        <v>0</v>
      </c>
      <c r="P73">
        <v>0</v>
      </c>
      <c r="Q73">
        <v>-5</v>
      </c>
      <c r="R73">
        <v>8</v>
      </c>
      <c r="S73">
        <v>0</v>
      </c>
      <c r="T73">
        <v>4</v>
      </c>
      <c r="U73">
        <v>4</v>
      </c>
      <c r="V73">
        <v>1</v>
      </c>
      <c r="W73">
        <v>6</v>
      </c>
      <c r="X73">
        <v>-6</v>
      </c>
      <c r="Y73">
        <v>6</v>
      </c>
    </row>
    <row r="74">
      <c r="A74">
        <v>29</v>
      </c>
      <c r="B74" t="str">
        <v>KU3_vs_KU8</v>
      </c>
      <c r="C74">
        <v>7</v>
      </c>
      <c r="D74">
        <v>2</v>
      </c>
      <c r="E74">
        <v>-8</v>
      </c>
      <c r="F74">
        <v>-3</v>
      </c>
      <c r="G74">
        <v>6</v>
      </c>
      <c r="H74">
        <v>7</v>
      </c>
      <c r="I74">
        <v>8</v>
      </c>
      <c r="J74">
        <v>8</v>
      </c>
      <c r="K74">
        <v>3</v>
      </c>
      <c r="L74">
        <v>7</v>
      </c>
      <c r="M74">
        <v>8</v>
      </c>
      <c r="N74">
        <v>4</v>
      </c>
      <c r="O74">
        <v>2</v>
      </c>
      <c r="P74">
        <v>0</v>
      </c>
      <c r="Q74">
        <v>5</v>
      </c>
      <c r="R74">
        <v>8</v>
      </c>
      <c r="S74">
        <v>6</v>
      </c>
      <c r="T74">
        <v>4</v>
      </c>
      <c r="U74">
        <v>5</v>
      </c>
      <c r="V74">
        <v>7</v>
      </c>
      <c r="W74">
        <v>8</v>
      </c>
      <c r="X74">
        <v>6</v>
      </c>
      <c r="Y74">
        <v>-6</v>
      </c>
    </row>
    <row r="75">
      <c r="A75">
        <v>30</v>
      </c>
      <c r="B75" t="str">
        <v>KU3_vs_KU9</v>
      </c>
      <c r="C75">
        <v>0</v>
      </c>
      <c r="D75">
        <v>2</v>
      </c>
      <c r="E75">
        <v>-7</v>
      </c>
      <c r="F75">
        <v>-2</v>
      </c>
      <c r="G75">
        <v>5</v>
      </c>
      <c r="H75">
        <v>7</v>
      </c>
      <c r="I75">
        <v>0</v>
      </c>
      <c r="J75">
        <v>5</v>
      </c>
      <c r="K75">
        <v>6</v>
      </c>
      <c r="L75">
        <v>6</v>
      </c>
      <c r="M75">
        <v>8</v>
      </c>
      <c r="N75">
        <v>4</v>
      </c>
      <c r="O75">
        <v>0</v>
      </c>
      <c r="P75">
        <v>0</v>
      </c>
      <c r="Q75">
        <v>6</v>
      </c>
      <c r="R75">
        <v>8</v>
      </c>
      <c r="S75">
        <v>0</v>
      </c>
      <c r="T75">
        <v>5</v>
      </c>
      <c r="U75">
        <v>3</v>
      </c>
      <c r="V75">
        <v>2</v>
      </c>
      <c r="W75">
        <v>-6</v>
      </c>
      <c r="X75">
        <v>-6</v>
      </c>
      <c r="Y75">
        <v>-6</v>
      </c>
    </row>
    <row r="76">
      <c r="A76">
        <v>31</v>
      </c>
      <c r="B76" t="str">
        <v>KU4_vs_KU5</v>
      </c>
      <c r="C76">
        <v>1</v>
      </c>
      <c r="D76">
        <v>2</v>
      </c>
      <c r="E76">
        <v>-8</v>
      </c>
      <c r="F76">
        <v>4</v>
      </c>
      <c r="G76">
        <v>-6</v>
      </c>
      <c r="H76">
        <v>-7</v>
      </c>
      <c r="I76">
        <v>-5</v>
      </c>
      <c r="J76">
        <v>-8</v>
      </c>
      <c r="K76">
        <v>-4</v>
      </c>
      <c r="L76">
        <v>-5</v>
      </c>
      <c r="M76">
        <v>-4</v>
      </c>
      <c r="N76">
        <v>-4</v>
      </c>
      <c r="O76">
        <v>-2</v>
      </c>
      <c r="P76">
        <v>0</v>
      </c>
      <c r="Q76">
        <v>-5</v>
      </c>
      <c r="R76">
        <v>8</v>
      </c>
      <c r="S76">
        <v>5</v>
      </c>
      <c r="T76">
        <v>-2</v>
      </c>
      <c r="U76">
        <v>4</v>
      </c>
      <c r="V76">
        <v>3</v>
      </c>
      <c r="W76">
        <v>-8</v>
      </c>
      <c r="X76">
        <v>-7</v>
      </c>
      <c r="Y76">
        <v>-8</v>
      </c>
    </row>
    <row r="77">
      <c r="A77">
        <v>32</v>
      </c>
      <c r="B77" t="str">
        <v>KU4_vs_KU6</v>
      </c>
      <c r="C77">
        <v>0</v>
      </c>
      <c r="D77">
        <v>6</v>
      </c>
      <c r="E77">
        <v>-8</v>
      </c>
      <c r="F77">
        <v>4</v>
      </c>
      <c r="G77">
        <v>5</v>
      </c>
      <c r="H77">
        <v>-7</v>
      </c>
      <c r="I77">
        <v>0</v>
      </c>
      <c r="J77">
        <v>-8</v>
      </c>
      <c r="K77">
        <v>8</v>
      </c>
      <c r="L77">
        <v>7</v>
      </c>
      <c r="M77">
        <v>-5</v>
      </c>
      <c r="N77">
        <v>0</v>
      </c>
      <c r="O77">
        <v>0</v>
      </c>
      <c r="P77">
        <v>0</v>
      </c>
      <c r="Q77">
        <v>0</v>
      </c>
      <c r="R77">
        <v>8</v>
      </c>
      <c r="S77">
        <v>6</v>
      </c>
      <c r="T77">
        <v>0</v>
      </c>
      <c r="U77">
        <v>4</v>
      </c>
      <c r="V77">
        <v>-3</v>
      </c>
      <c r="W77">
        <v>-7</v>
      </c>
      <c r="X77">
        <v>-7</v>
      </c>
      <c r="Y77">
        <v>-8</v>
      </c>
    </row>
    <row r="78">
      <c r="A78">
        <v>33</v>
      </c>
      <c r="B78" t="str">
        <v>KU4_vs_KU7</v>
      </c>
      <c r="C78">
        <v>0</v>
      </c>
      <c r="D78">
        <v>2</v>
      </c>
      <c r="E78">
        <v>-7</v>
      </c>
      <c r="F78">
        <v>2</v>
      </c>
      <c r="G78">
        <v>6</v>
      </c>
      <c r="H78">
        <v>7</v>
      </c>
      <c r="I78">
        <v>-2</v>
      </c>
      <c r="J78">
        <v>-8</v>
      </c>
      <c r="K78">
        <v>7</v>
      </c>
      <c r="L78">
        <v>6</v>
      </c>
      <c r="M78">
        <v>-4</v>
      </c>
      <c r="N78">
        <v>-3</v>
      </c>
      <c r="O78">
        <v>0</v>
      </c>
      <c r="P78">
        <v>0</v>
      </c>
      <c r="Q78">
        <v>0</v>
      </c>
      <c r="R78">
        <v>8</v>
      </c>
      <c r="S78">
        <v>0</v>
      </c>
      <c r="T78">
        <v>1</v>
      </c>
      <c r="U78">
        <v>5</v>
      </c>
      <c r="V78">
        <v>2</v>
      </c>
      <c r="W78">
        <v>-5</v>
      </c>
      <c r="X78">
        <v>-8</v>
      </c>
      <c r="Y78">
        <v>-8</v>
      </c>
    </row>
    <row r="79">
      <c r="A79">
        <v>34</v>
      </c>
      <c r="B79" t="str">
        <v>KU4_vs_KU8</v>
      </c>
      <c r="C79">
        <v>7</v>
      </c>
      <c r="D79">
        <v>0</v>
      </c>
      <c r="E79">
        <v>-7</v>
      </c>
      <c r="F79">
        <v>2</v>
      </c>
      <c r="G79">
        <v>5</v>
      </c>
      <c r="H79">
        <v>6</v>
      </c>
      <c r="I79">
        <v>5</v>
      </c>
      <c r="J79">
        <v>-7</v>
      </c>
      <c r="K79">
        <v>-6</v>
      </c>
      <c r="L79">
        <v>6</v>
      </c>
      <c r="M79">
        <v>-4</v>
      </c>
      <c r="N79">
        <v>0</v>
      </c>
      <c r="O79">
        <v>0</v>
      </c>
      <c r="P79">
        <v>0</v>
      </c>
      <c r="Q79">
        <v>5</v>
      </c>
      <c r="R79">
        <v>8</v>
      </c>
      <c r="S79">
        <v>6</v>
      </c>
      <c r="T79">
        <v>4</v>
      </c>
      <c r="U79">
        <v>6</v>
      </c>
      <c r="V79">
        <v>2</v>
      </c>
      <c r="W79">
        <v>7</v>
      </c>
      <c r="X79">
        <v>-6</v>
      </c>
      <c r="Y79">
        <v>-7</v>
      </c>
    </row>
    <row r="80">
      <c r="A80">
        <v>35</v>
      </c>
      <c r="B80" t="str">
        <v>KU4_vs_KU9</v>
      </c>
      <c r="C80">
        <v>0</v>
      </c>
      <c r="D80">
        <v>2</v>
      </c>
      <c r="E80">
        <v>-7</v>
      </c>
      <c r="F80">
        <v>8</v>
      </c>
      <c r="G80">
        <v>0</v>
      </c>
      <c r="H80">
        <v>-7</v>
      </c>
      <c r="I80">
        <v>6</v>
      </c>
      <c r="J80">
        <v>-7</v>
      </c>
      <c r="K80">
        <v>6</v>
      </c>
      <c r="L80">
        <v>4</v>
      </c>
      <c r="M80">
        <v>-4</v>
      </c>
      <c r="N80">
        <v>0</v>
      </c>
      <c r="O80">
        <v>-3</v>
      </c>
      <c r="P80">
        <v>0</v>
      </c>
      <c r="Q80">
        <v>0</v>
      </c>
      <c r="R80">
        <v>8</v>
      </c>
      <c r="S80">
        <v>6</v>
      </c>
      <c r="T80">
        <v>0</v>
      </c>
      <c r="U80">
        <v>5</v>
      </c>
      <c r="V80">
        <v>-4</v>
      </c>
      <c r="W80">
        <v>-5</v>
      </c>
      <c r="X80">
        <v>-6</v>
      </c>
      <c r="Y80">
        <v>-8</v>
      </c>
    </row>
    <row r="81">
      <c r="A81">
        <v>36</v>
      </c>
      <c r="B81" t="str">
        <v>KU5_vs_KU6</v>
      </c>
      <c r="C81">
        <v>-2</v>
      </c>
      <c r="D81">
        <v>4</v>
      </c>
      <c r="E81">
        <v>7</v>
      </c>
      <c r="F81">
        <v>3</v>
      </c>
      <c r="G81">
        <v>6</v>
      </c>
      <c r="H81">
        <v>7</v>
      </c>
      <c r="I81">
        <v>5</v>
      </c>
      <c r="J81">
        <v>5</v>
      </c>
      <c r="K81">
        <v>6</v>
      </c>
      <c r="L81">
        <v>5</v>
      </c>
      <c r="M81">
        <v>4</v>
      </c>
      <c r="N81">
        <v>4</v>
      </c>
      <c r="O81">
        <v>0</v>
      </c>
      <c r="P81">
        <v>0</v>
      </c>
      <c r="Q81">
        <v>6</v>
      </c>
      <c r="R81">
        <v>8</v>
      </c>
      <c r="S81">
        <v>5</v>
      </c>
      <c r="T81">
        <v>2</v>
      </c>
      <c r="U81">
        <v>6</v>
      </c>
      <c r="V81">
        <v>2</v>
      </c>
      <c r="W81">
        <v>-6</v>
      </c>
      <c r="X81">
        <v>8</v>
      </c>
      <c r="Y81">
        <v>-7</v>
      </c>
    </row>
    <row r="82">
      <c r="A82">
        <v>37</v>
      </c>
      <c r="B82" t="str">
        <v>KU5_vs_KU7</v>
      </c>
      <c r="C82">
        <v>-1</v>
      </c>
      <c r="D82">
        <v>2</v>
      </c>
      <c r="E82">
        <v>6</v>
      </c>
      <c r="F82">
        <v>2</v>
      </c>
      <c r="G82">
        <v>5</v>
      </c>
      <c r="H82">
        <v>7</v>
      </c>
      <c r="I82">
        <v>7</v>
      </c>
      <c r="J82">
        <v>5</v>
      </c>
      <c r="K82">
        <v>6</v>
      </c>
      <c r="L82">
        <v>-2</v>
      </c>
      <c r="M82">
        <v>4</v>
      </c>
      <c r="N82">
        <v>4</v>
      </c>
      <c r="O82">
        <v>0</v>
      </c>
      <c r="P82">
        <v>0</v>
      </c>
      <c r="Q82">
        <v>5</v>
      </c>
      <c r="R82">
        <v>8</v>
      </c>
      <c r="S82">
        <v>-6</v>
      </c>
      <c r="T82">
        <v>3</v>
      </c>
      <c r="U82">
        <v>5</v>
      </c>
      <c r="V82">
        <v>5</v>
      </c>
      <c r="W82">
        <v>6</v>
      </c>
      <c r="X82">
        <v>-7</v>
      </c>
      <c r="Y82">
        <v>6</v>
      </c>
    </row>
    <row r="83">
      <c r="A83">
        <v>38</v>
      </c>
      <c r="B83" t="str">
        <v>KU5_vs_KU8</v>
      </c>
      <c r="C83">
        <v>7</v>
      </c>
      <c r="D83">
        <v>2</v>
      </c>
      <c r="E83">
        <v>-7</v>
      </c>
      <c r="F83">
        <v>3</v>
      </c>
      <c r="G83">
        <v>6</v>
      </c>
      <c r="H83">
        <v>7</v>
      </c>
      <c r="I83">
        <v>8</v>
      </c>
      <c r="J83">
        <v>7</v>
      </c>
      <c r="K83">
        <v>6</v>
      </c>
      <c r="L83">
        <v>7</v>
      </c>
      <c r="M83">
        <v>4</v>
      </c>
      <c r="N83">
        <v>4</v>
      </c>
      <c r="O83">
        <v>0</v>
      </c>
      <c r="P83">
        <v>0</v>
      </c>
      <c r="Q83">
        <v>6</v>
      </c>
      <c r="R83">
        <v>8</v>
      </c>
      <c r="S83">
        <v>6</v>
      </c>
      <c r="T83">
        <v>5</v>
      </c>
      <c r="U83">
        <v>3</v>
      </c>
      <c r="V83">
        <v>6</v>
      </c>
      <c r="W83">
        <v>8</v>
      </c>
      <c r="X83">
        <v>6</v>
      </c>
      <c r="Y83">
        <v>-6</v>
      </c>
    </row>
    <row r="84">
      <c r="A84">
        <v>39</v>
      </c>
      <c r="B84" t="str">
        <v>KU5_vs_KU9</v>
      </c>
      <c r="C84">
        <v>-1</v>
      </c>
      <c r="D84">
        <v>2</v>
      </c>
      <c r="E84">
        <v>-6</v>
      </c>
      <c r="F84">
        <v>-2</v>
      </c>
      <c r="G84">
        <v>6</v>
      </c>
      <c r="H84">
        <v>7</v>
      </c>
      <c r="I84">
        <v>8</v>
      </c>
      <c r="J84">
        <v>0</v>
      </c>
      <c r="K84">
        <v>5</v>
      </c>
      <c r="L84">
        <v>4</v>
      </c>
      <c r="M84">
        <v>4</v>
      </c>
      <c r="N84">
        <v>4</v>
      </c>
      <c r="O84">
        <v>0</v>
      </c>
      <c r="P84">
        <v>0</v>
      </c>
      <c r="Q84">
        <v>6</v>
      </c>
      <c r="R84">
        <v>8</v>
      </c>
      <c r="S84">
        <v>5</v>
      </c>
      <c r="T84">
        <v>3</v>
      </c>
      <c r="U84">
        <v>3</v>
      </c>
      <c r="V84">
        <v>2</v>
      </c>
      <c r="W84">
        <v>-6</v>
      </c>
      <c r="X84">
        <v>-5</v>
      </c>
      <c r="Y84">
        <v>-7</v>
      </c>
    </row>
    <row r="85">
      <c r="A85">
        <v>40</v>
      </c>
      <c r="B85" t="str">
        <v>KU6_vs_KU7</v>
      </c>
      <c r="C85">
        <v>0</v>
      </c>
      <c r="D85">
        <v>0</v>
      </c>
      <c r="E85">
        <v>-7</v>
      </c>
      <c r="F85">
        <v>-2</v>
      </c>
      <c r="G85">
        <v>-2</v>
      </c>
      <c r="H85">
        <v>-7</v>
      </c>
      <c r="I85">
        <v>0</v>
      </c>
      <c r="J85">
        <v>-5</v>
      </c>
      <c r="K85">
        <v>-2</v>
      </c>
      <c r="L85">
        <v>4</v>
      </c>
      <c r="M85">
        <v>4</v>
      </c>
      <c r="N85">
        <v>0</v>
      </c>
      <c r="O85">
        <v>0</v>
      </c>
      <c r="P85">
        <v>0</v>
      </c>
      <c r="Q85">
        <v>-6</v>
      </c>
      <c r="R85">
        <v>-8</v>
      </c>
      <c r="S85">
        <v>-7</v>
      </c>
      <c r="T85">
        <v>-2</v>
      </c>
      <c r="U85">
        <v>-3</v>
      </c>
      <c r="V85">
        <v>2</v>
      </c>
      <c r="W85">
        <v>6</v>
      </c>
      <c r="X85">
        <v>-5</v>
      </c>
      <c r="Y85">
        <v>7</v>
      </c>
    </row>
    <row r="86">
      <c r="A86">
        <v>41</v>
      </c>
      <c r="B86" t="str">
        <v>KU6_vs_KU8</v>
      </c>
      <c r="C86">
        <v>8</v>
      </c>
      <c r="D86">
        <v>-2</v>
      </c>
      <c r="E86">
        <v>-8</v>
      </c>
      <c r="F86">
        <v>2</v>
      </c>
      <c r="G86">
        <v>3</v>
      </c>
      <c r="H86">
        <v>7</v>
      </c>
      <c r="I86">
        <v>7</v>
      </c>
      <c r="J86">
        <v>4</v>
      </c>
      <c r="K86">
        <v>-7</v>
      </c>
      <c r="L86">
        <v>-6</v>
      </c>
      <c r="M86">
        <v>4</v>
      </c>
      <c r="N86">
        <v>4</v>
      </c>
      <c r="O86">
        <v>6</v>
      </c>
      <c r="P86">
        <v>0</v>
      </c>
      <c r="Q86">
        <v>-6</v>
      </c>
      <c r="R86">
        <v>-8</v>
      </c>
      <c r="S86">
        <v>-7</v>
      </c>
      <c r="T86">
        <v>4</v>
      </c>
      <c r="U86">
        <v>4</v>
      </c>
      <c r="V86">
        <v>4</v>
      </c>
      <c r="W86">
        <v>6</v>
      </c>
      <c r="X86">
        <v>5</v>
      </c>
      <c r="Y86">
        <v>6</v>
      </c>
    </row>
    <row r="87">
      <c r="A87">
        <v>42</v>
      </c>
      <c r="B87" t="str">
        <v>KU6_vs_KU9</v>
      </c>
      <c r="C87">
        <v>-2</v>
      </c>
      <c r="D87">
        <v>-2</v>
      </c>
      <c r="E87">
        <v>-8</v>
      </c>
      <c r="F87">
        <v>-2</v>
      </c>
      <c r="G87">
        <v>-5</v>
      </c>
      <c r="H87">
        <v>-7</v>
      </c>
      <c r="I87">
        <v>0</v>
      </c>
      <c r="J87">
        <v>4</v>
      </c>
      <c r="K87">
        <v>5</v>
      </c>
      <c r="L87">
        <v>-2</v>
      </c>
      <c r="M87">
        <v>4</v>
      </c>
      <c r="N87">
        <v>0</v>
      </c>
      <c r="O87">
        <v>2</v>
      </c>
      <c r="P87">
        <v>0</v>
      </c>
      <c r="Q87">
        <v>0</v>
      </c>
      <c r="R87">
        <v>-8</v>
      </c>
      <c r="S87">
        <v>-6</v>
      </c>
      <c r="T87">
        <v>0</v>
      </c>
      <c r="U87">
        <v>4</v>
      </c>
      <c r="V87">
        <v>4</v>
      </c>
      <c r="W87">
        <v>0</v>
      </c>
      <c r="X87">
        <v>-5</v>
      </c>
      <c r="Y87">
        <v>6</v>
      </c>
    </row>
    <row r="88">
      <c r="A88">
        <v>43</v>
      </c>
      <c r="B88" t="str">
        <v>KU7_vs_KU8</v>
      </c>
      <c r="C88">
        <v>7</v>
      </c>
      <c r="D88">
        <v>-4</v>
      </c>
      <c r="E88">
        <v>-8</v>
      </c>
      <c r="F88">
        <v>-2</v>
      </c>
      <c r="G88">
        <v>1</v>
      </c>
      <c r="H88">
        <v>7</v>
      </c>
      <c r="I88">
        <v>5</v>
      </c>
      <c r="J88">
        <v>5</v>
      </c>
      <c r="K88">
        <v>-8</v>
      </c>
      <c r="L88">
        <v>6</v>
      </c>
      <c r="M88">
        <v>-4</v>
      </c>
      <c r="N88">
        <v>4</v>
      </c>
      <c r="O88">
        <v>8</v>
      </c>
      <c r="P88">
        <v>0</v>
      </c>
      <c r="Q88">
        <v>6</v>
      </c>
      <c r="R88">
        <v>0</v>
      </c>
      <c r="S88">
        <v>6</v>
      </c>
      <c r="T88">
        <v>3</v>
      </c>
      <c r="U88">
        <v>3</v>
      </c>
      <c r="V88">
        <v>8</v>
      </c>
      <c r="W88">
        <v>7</v>
      </c>
      <c r="X88">
        <v>8</v>
      </c>
      <c r="Y88">
        <v>-7</v>
      </c>
    </row>
    <row r="89">
      <c r="A89">
        <v>44</v>
      </c>
      <c r="B89" t="str">
        <v>KU7_vs_KU9</v>
      </c>
      <c r="C89">
        <v>1</v>
      </c>
      <c r="D89">
        <v>-4</v>
      </c>
      <c r="E89">
        <v>-8</v>
      </c>
      <c r="F89">
        <v>-4</v>
      </c>
      <c r="G89">
        <v>2</v>
      </c>
      <c r="H89">
        <v>7</v>
      </c>
      <c r="I89">
        <v>0</v>
      </c>
      <c r="J89">
        <v>-4</v>
      </c>
      <c r="K89">
        <v>-5</v>
      </c>
      <c r="L89">
        <v>-4</v>
      </c>
      <c r="M89">
        <v>-4</v>
      </c>
      <c r="N89">
        <v>5</v>
      </c>
      <c r="O89">
        <v>2</v>
      </c>
      <c r="P89">
        <v>0</v>
      </c>
      <c r="Q89">
        <v>5</v>
      </c>
      <c r="R89">
        <v>0</v>
      </c>
      <c r="S89">
        <v>5</v>
      </c>
      <c r="T89">
        <v>2</v>
      </c>
      <c r="U89">
        <v>-3</v>
      </c>
      <c r="V89">
        <v>4</v>
      </c>
      <c r="W89">
        <v>-8</v>
      </c>
      <c r="X89">
        <v>7</v>
      </c>
      <c r="Y89">
        <v>-8</v>
      </c>
    </row>
    <row r="90">
      <c r="A90">
        <v>45</v>
      </c>
      <c r="B90" t="str">
        <v>KU8_vs_KU9</v>
      </c>
      <c r="C90">
        <v>-7</v>
      </c>
      <c r="D90">
        <v>0</v>
      </c>
      <c r="E90">
        <v>-7</v>
      </c>
      <c r="F90">
        <v>-3</v>
      </c>
      <c r="G90">
        <v>-4</v>
      </c>
      <c r="H90">
        <v>-7</v>
      </c>
      <c r="I90">
        <v>0</v>
      </c>
      <c r="J90">
        <v>-8</v>
      </c>
      <c r="K90">
        <v>2</v>
      </c>
      <c r="L90">
        <v>5</v>
      </c>
      <c r="M90">
        <v>-4</v>
      </c>
      <c r="N90">
        <v>-4</v>
      </c>
      <c r="O90">
        <v>-5</v>
      </c>
      <c r="P90">
        <v>0</v>
      </c>
      <c r="Q90">
        <v>-6</v>
      </c>
      <c r="R90">
        <v>-8</v>
      </c>
      <c r="S90">
        <v>-6</v>
      </c>
      <c r="T90">
        <v>0</v>
      </c>
      <c r="U90">
        <v>-3</v>
      </c>
      <c r="V90">
        <v>-7</v>
      </c>
      <c r="W90">
        <v>-7</v>
      </c>
      <c r="X90">
        <v>-8</v>
      </c>
      <c r="Y90">
        <v>-6</v>
      </c>
    </row>
    <row r="93">
      <c r="A93" t="str">
        <v>═══ BAGIAN 2: TFN l (Lower) per Responden ═══</v>
      </c>
    </row>
    <row r="94">
      <c r="A94" t="str">
        <v>Rumus: IF(slider&gt;0, 1/VLOOKUP(u), VLOOKUP(l))</v>
      </c>
    </row>
    <row r="95">
      <c r="A95" t="str">
        <v>No</v>
      </c>
      <c r="B95" t="str">
        <v>Pasangan</v>
      </c>
      <c r="C95" t="str">
        <v>R1_l</v>
      </c>
      <c r="D95" t="str">
        <v>R2_l</v>
      </c>
      <c r="E95" t="str">
        <v>R3_l</v>
      </c>
      <c r="F95" t="str">
        <v>R4_l</v>
      </c>
      <c r="G95" t="str">
        <v>R5_l</v>
      </c>
      <c r="H95" t="str">
        <v>R6_l</v>
      </c>
      <c r="I95" t="str">
        <v>R7_l</v>
      </c>
      <c r="J95" t="str">
        <v>R8_l</v>
      </c>
      <c r="K95" t="str">
        <v>R9_l</v>
      </c>
      <c r="L95" t="str">
        <v>R10_l</v>
      </c>
      <c r="M95" t="str">
        <v>R11_l</v>
      </c>
      <c r="N95" t="str">
        <v>R12_l</v>
      </c>
      <c r="O95" t="str">
        <v>R13_l</v>
      </c>
      <c r="P95" t="str">
        <v>R14_l</v>
      </c>
      <c r="Q95" t="str">
        <v>R15_l</v>
      </c>
      <c r="R95" t="str">
        <v>R16_l</v>
      </c>
      <c r="S95" t="str">
        <v>R17_l</v>
      </c>
      <c r="T95" t="str">
        <v>R18_l</v>
      </c>
      <c r="U95" t="str">
        <v>R19_l</v>
      </c>
      <c r="V95" t="str">
        <v>R20_l</v>
      </c>
      <c r="W95" t="str">
        <v>R21_l</v>
      </c>
      <c r="X95" t="str">
        <v>R22_l</v>
      </c>
      <c r="Y95" t="str">
        <v>R23_l</v>
      </c>
    </row>
    <row r="96">
      <c r="A96">
        <v>1</v>
      </c>
      <c r="B96" t="str">
        <v>KU1_vs_KU10</v>
      </c>
      <c r="C96" s="1">
        <f>IF(C46&gt;0,1/VLOOKUP(ABS(C46)+1,$A$8:$D$16,4,FALSE),VLOOKUP(ABS(C46)+1,$A$8:$D$16,2,FALSE))</f>
      </c>
      <c r="D96" s="1">
        <f>IF(D46&gt;0,1/VLOOKUP(ABS(D46)+1,$A$8:$D$16,4,FALSE),VLOOKUP(ABS(D46)+1,$A$8:$D$16,2,FALSE))</f>
      </c>
      <c r="E96" s="1">
        <f>IF(E46&gt;0,1/VLOOKUP(ABS(E46)+1,$A$8:$D$16,4,FALSE),VLOOKUP(ABS(E46)+1,$A$8:$D$16,2,FALSE))</f>
      </c>
      <c r="F96" s="1">
        <f>IF(F46&gt;0,1/VLOOKUP(ABS(F46)+1,$A$8:$D$16,4,FALSE),VLOOKUP(ABS(F46)+1,$A$8:$D$16,2,FALSE))</f>
      </c>
      <c r="G96" s="1">
        <f>IF(G46&gt;0,1/VLOOKUP(ABS(G46)+1,$A$8:$D$16,4,FALSE),VLOOKUP(ABS(G46)+1,$A$8:$D$16,2,FALSE))</f>
      </c>
      <c r="H96" s="1">
        <f>IF(H46&gt;0,1/VLOOKUP(ABS(H46)+1,$A$8:$D$16,4,FALSE),VLOOKUP(ABS(H46)+1,$A$8:$D$16,2,FALSE))</f>
      </c>
      <c r="I96" s="1">
        <f>IF(I46&gt;0,1/VLOOKUP(ABS(I46)+1,$A$8:$D$16,4,FALSE),VLOOKUP(ABS(I46)+1,$A$8:$D$16,2,FALSE))</f>
      </c>
      <c r="J96" s="1">
        <f>IF(J46&gt;0,1/VLOOKUP(ABS(J46)+1,$A$8:$D$16,4,FALSE),VLOOKUP(ABS(J46)+1,$A$8:$D$16,2,FALSE))</f>
      </c>
      <c r="K96" s="1">
        <f>IF(K46&gt;0,1/VLOOKUP(ABS(K46)+1,$A$8:$D$16,4,FALSE),VLOOKUP(ABS(K46)+1,$A$8:$D$16,2,FALSE))</f>
      </c>
      <c r="L96" s="1">
        <f>IF(L46&gt;0,1/VLOOKUP(ABS(L46)+1,$A$8:$D$16,4,FALSE),VLOOKUP(ABS(L46)+1,$A$8:$D$16,2,FALSE))</f>
      </c>
      <c r="M96" s="1">
        <f>IF(M46&gt;0,1/VLOOKUP(ABS(M46)+1,$A$8:$D$16,4,FALSE),VLOOKUP(ABS(M46)+1,$A$8:$D$16,2,FALSE))</f>
      </c>
      <c r="N96" s="1">
        <f>IF(N46&gt;0,1/VLOOKUP(ABS(N46)+1,$A$8:$D$16,4,FALSE),VLOOKUP(ABS(N46)+1,$A$8:$D$16,2,FALSE))</f>
      </c>
      <c r="O96" s="1">
        <f>IF(O46&gt;0,1/VLOOKUP(ABS(O46)+1,$A$8:$D$16,4,FALSE),VLOOKUP(ABS(O46)+1,$A$8:$D$16,2,FALSE))</f>
      </c>
      <c r="P96" s="1">
        <f>IF(P46&gt;0,1/VLOOKUP(ABS(P46)+1,$A$8:$D$16,4,FALSE),VLOOKUP(ABS(P46)+1,$A$8:$D$16,2,FALSE))</f>
      </c>
      <c r="Q96" s="1">
        <f>IF(Q46&gt;0,1/VLOOKUP(ABS(Q46)+1,$A$8:$D$16,4,FALSE),VLOOKUP(ABS(Q46)+1,$A$8:$D$16,2,FALSE))</f>
      </c>
      <c r="R96" s="1">
        <f>IF(R46&gt;0,1/VLOOKUP(ABS(R46)+1,$A$8:$D$16,4,FALSE),VLOOKUP(ABS(R46)+1,$A$8:$D$16,2,FALSE))</f>
      </c>
      <c r="S96" s="1">
        <f>IF(S46&gt;0,1/VLOOKUP(ABS(S46)+1,$A$8:$D$16,4,FALSE),VLOOKUP(ABS(S46)+1,$A$8:$D$16,2,FALSE))</f>
      </c>
      <c r="T96" s="1">
        <f>IF(T46&gt;0,1/VLOOKUP(ABS(T46)+1,$A$8:$D$16,4,FALSE),VLOOKUP(ABS(T46)+1,$A$8:$D$16,2,FALSE))</f>
      </c>
      <c r="U96" s="1">
        <f>IF(U46&gt;0,1/VLOOKUP(ABS(U46)+1,$A$8:$D$16,4,FALSE),VLOOKUP(ABS(U46)+1,$A$8:$D$16,2,FALSE))</f>
      </c>
      <c r="V96" s="1">
        <f>IF(V46&gt;0,1/VLOOKUP(ABS(V46)+1,$A$8:$D$16,4,FALSE),VLOOKUP(ABS(V46)+1,$A$8:$D$16,2,FALSE))</f>
      </c>
      <c r="W96" s="1">
        <f>IF(W46&gt;0,1/VLOOKUP(ABS(W46)+1,$A$8:$D$16,4,FALSE),VLOOKUP(ABS(W46)+1,$A$8:$D$16,2,FALSE))</f>
      </c>
      <c r="X96" s="1">
        <f>IF(X46&gt;0,1/VLOOKUP(ABS(X46)+1,$A$8:$D$16,4,FALSE),VLOOKUP(ABS(X46)+1,$A$8:$D$16,2,FALSE))</f>
      </c>
      <c r="Y96" s="1">
        <f>IF(Y46&gt;0,1/VLOOKUP(ABS(Y46)+1,$A$8:$D$16,4,FALSE),VLOOKUP(ABS(Y46)+1,$A$8:$D$16,2,FALSE))</f>
      </c>
    </row>
    <row r="97">
      <c r="A97">
        <v>2</v>
      </c>
      <c r="B97" t="str">
        <v>KU1_vs_KU2</v>
      </c>
      <c r="C97" s="1">
        <f>IF(C47&gt;0,1/VLOOKUP(ABS(C47)+1,$A$8:$D$16,4,FALSE),VLOOKUP(ABS(C47)+1,$A$8:$D$16,2,FALSE))</f>
      </c>
      <c r="D97" s="1">
        <f>IF(D47&gt;0,1/VLOOKUP(ABS(D47)+1,$A$8:$D$16,4,FALSE),VLOOKUP(ABS(D47)+1,$A$8:$D$16,2,FALSE))</f>
      </c>
      <c r="E97" s="1">
        <f>IF(E47&gt;0,1/VLOOKUP(ABS(E47)+1,$A$8:$D$16,4,FALSE),VLOOKUP(ABS(E47)+1,$A$8:$D$16,2,FALSE))</f>
      </c>
      <c r="F97" s="1">
        <f>IF(F47&gt;0,1/VLOOKUP(ABS(F47)+1,$A$8:$D$16,4,FALSE),VLOOKUP(ABS(F47)+1,$A$8:$D$16,2,FALSE))</f>
      </c>
      <c r="G97" s="1">
        <f>IF(G47&gt;0,1/VLOOKUP(ABS(G47)+1,$A$8:$D$16,4,FALSE),VLOOKUP(ABS(G47)+1,$A$8:$D$16,2,FALSE))</f>
      </c>
      <c r="H97" s="1">
        <f>IF(H47&gt;0,1/VLOOKUP(ABS(H47)+1,$A$8:$D$16,4,FALSE),VLOOKUP(ABS(H47)+1,$A$8:$D$16,2,FALSE))</f>
      </c>
      <c r="I97" s="1">
        <f>IF(I47&gt;0,1/VLOOKUP(ABS(I47)+1,$A$8:$D$16,4,FALSE),VLOOKUP(ABS(I47)+1,$A$8:$D$16,2,FALSE))</f>
      </c>
      <c r="J97" s="1">
        <f>IF(J47&gt;0,1/VLOOKUP(ABS(J47)+1,$A$8:$D$16,4,FALSE),VLOOKUP(ABS(J47)+1,$A$8:$D$16,2,FALSE))</f>
      </c>
      <c r="K97" s="1">
        <f>IF(K47&gt;0,1/VLOOKUP(ABS(K47)+1,$A$8:$D$16,4,FALSE),VLOOKUP(ABS(K47)+1,$A$8:$D$16,2,FALSE))</f>
      </c>
      <c r="L97" s="1">
        <f>IF(L47&gt;0,1/VLOOKUP(ABS(L47)+1,$A$8:$D$16,4,FALSE),VLOOKUP(ABS(L47)+1,$A$8:$D$16,2,FALSE))</f>
      </c>
      <c r="M97" s="1">
        <f>IF(M47&gt;0,1/VLOOKUP(ABS(M47)+1,$A$8:$D$16,4,FALSE),VLOOKUP(ABS(M47)+1,$A$8:$D$16,2,FALSE))</f>
      </c>
      <c r="N97" s="1">
        <f>IF(N47&gt;0,1/VLOOKUP(ABS(N47)+1,$A$8:$D$16,4,FALSE),VLOOKUP(ABS(N47)+1,$A$8:$D$16,2,FALSE))</f>
      </c>
      <c r="O97" s="1">
        <f>IF(O47&gt;0,1/VLOOKUP(ABS(O47)+1,$A$8:$D$16,4,FALSE),VLOOKUP(ABS(O47)+1,$A$8:$D$16,2,FALSE))</f>
      </c>
      <c r="P97" s="1">
        <f>IF(P47&gt;0,1/VLOOKUP(ABS(P47)+1,$A$8:$D$16,4,FALSE),VLOOKUP(ABS(P47)+1,$A$8:$D$16,2,FALSE))</f>
      </c>
      <c r="Q97" s="1">
        <f>IF(Q47&gt;0,1/VLOOKUP(ABS(Q47)+1,$A$8:$D$16,4,FALSE),VLOOKUP(ABS(Q47)+1,$A$8:$D$16,2,FALSE))</f>
      </c>
      <c r="R97" s="1">
        <f>IF(R47&gt;0,1/VLOOKUP(ABS(R47)+1,$A$8:$D$16,4,FALSE),VLOOKUP(ABS(R47)+1,$A$8:$D$16,2,FALSE))</f>
      </c>
      <c r="S97" s="1">
        <f>IF(S47&gt;0,1/VLOOKUP(ABS(S47)+1,$A$8:$D$16,4,FALSE),VLOOKUP(ABS(S47)+1,$A$8:$D$16,2,FALSE))</f>
      </c>
      <c r="T97" s="1">
        <f>IF(T47&gt;0,1/VLOOKUP(ABS(T47)+1,$A$8:$D$16,4,FALSE),VLOOKUP(ABS(T47)+1,$A$8:$D$16,2,FALSE))</f>
      </c>
      <c r="U97" s="1">
        <f>IF(U47&gt;0,1/VLOOKUP(ABS(U47)+1,$A$8:$D$16,4,FALSE),VLOOKUP(ABS(U47)+1,$A$8:$D$16,2,FALSE))</f>
      </c>
      <c r="V97" s="1">
        <f>IF(V47&gt;0,1/VLOOKUP(ABS(V47)+1,$A$8:$D$16,4,FALSE),VLOOKUP(ABS(V47)+1,$A$8:$D$16,2,FALSE))</f>
      </c>
      <c r="W97" s="1">
        <f>IF(W47&gt;0,1/VLOOKUP(ABS(W47)+1,$A$8:$D$16,4,FALSE),VLOOKUP(ABS(W47)+1,$A$8:$D$16,2,FALSE))</f>
      </c>
      <c r="X97" s="1">
        <f>IF(X47&gt;0,1/VLOOKUP(ABS(X47)+1,$A$8:$D$16,4,FALSE),VLOOKUP(ABS(X47)+1,$A$8:$D$16,2,FALSE))</f>
      </c>
      <c r="Y97" s="1">
        <f>IF(Y47&gt;0,1/VLOOKUP(ABS(Y47)+1,$A$8:$D$16,4,FALSE),VLOOKUP(ABS(Y47)+1,$A$8:$D$16,2,FALSE))</f>
      </c>
    </row>
    <row r="98">
      <c r="A98">
        <v>3</v>
      </c>
      <c r="B98" t="str">
        <v>KU1_vs_KU3</v>
      </c>
      <c r="C98" s="1">
        <f>IF(C48&gt;0,1/VLOOKUP(ABS(C48)+1,$A$8:$D$16,4,FALSE),VLOOKUP(ABS(C48)+1,$A$8:$D$16,2,FALSE))</f>
      </c>
      <c r="D98" s="1">
        <f>IF(D48&gt;0,1/VLOOKUP(ABS(D48)+1,$A$8:$D$16,4,FALSE),VLOOKUP(ABS(D48)+1,$A$8:$D$16,2,FALSE))</f>
      </c>
      <c r="E98" s="1">
        <f>IF(E48&gt;0,1/VLOOKUP(ABS(E48)+1,$A$8:$D$16,4,FALSE),VLOOKUP(ABS(E48)+1,$A$8:$D$16,2,FALSE))</f>
      </c>
      <c r="F98" s="1">
        <f>IF(F48&gt;0,1/VLOOKUP(ABS(F48)+1,$A$8:$D$16,4,FALSE),VLOOKUP(ABS(F48)+1,$A$8:$D$16,2,FALSE))</f>
      </c>
      <c r="G98" s="1">
        <f>IF(G48&gt;0,1/VLOOKUP(ABS(G48)+1,$A$8:$D$16,4,FALSE),VLOOKUP(ABS(G48)+1,$A$8:$D$16,2,FALSE))</f>
      </c>
      <c r="H98" s="1">
        <f>IF(H48&gt;0,1/VLOOKUP(ABS(H48)+1,$A$8:$D$16,4,FALSE),VLOOKUP(ABS(H48)+1,$A$8:$D$16,2,FALSE))</f>
      </c>
      <c r="I98" s="1">
        <f>IF(I48&gt;0,1/VLOOKUP(ABS(I48)+1,$A$8:$D$16,4,FALSE),VLOOKUP(ABS(I48)+1,$A$8:$D$16,2,FALSE))</f>
      </c>
      <c r="J98" s="1">
        <f>IF(J48&gt;0,1/VLOOKUP(ABS(J48)+1,$A$8:$D$16,4,FALSE),VLOOKUP(ABS(J48)+1,$A$8:$D$16,2,FALSE))</f>
      </c>
      <c r="K98" s="1">
        <f>IF(K48&gt;0,1/VLOOKUP(ABS(K48)+1,$A$8:$D$16,4,FALSE),VLOOKUP(ABS(K48)+1,$A$8:$D$16,2,FALSE))</f>
      </c>
      <c r="L98" s="1">
        <f>IF(L48&gt;0,1/VLOOKUP(ABS(L48)+1,$A$8:$D$16,4,FALSE),VLOOKUP(ABS(L48)+1,$A$8:$D$16,2,FALSE))</f>
      </c>
      <c r="M98" s="1">
        <f>IF(M48&gt;0,1/VLOOKUP(ABS(M48)+1,$A$8:$D$16,4,FALSE),VLOOKUP(ABS(M48)+1,$A$8:$D$16,2,FALSE))</f>
      </c>
      <c r="N98" s="1">
        <f>IF(N48&gt;0,1/VLOOKUP(ABS(N48)+1,$A$8:$D$16,4,FALSE),VLOOKUP(ABS(N48)+1,$A$8:$D$16,2,FALSE))</f>
      </c>
      <c r="O98" s="1">
        <f>IF(O48&gt;0,1/VLOOKUP(ABS(O48)+1,$A$8:$D$16,4,FALSE),VLOOKUP(ABS(O48)+1,$A$8:$D$16,2,FALSE))</f>
      </c>
      <c r="P98" s="1">
        <f>IF(P48&gt;0,1/VLOOKUP(ABS(P48)+1,$A$8:$D$16,4,FALSE),VLOOKUP(ABS(P48)+1,$A$8:$D$16,2,FALSE))</f>
      </c>
      <c r="Q98" s="1">
        <f>IF(Q48&gt;0,1/VLOOKUP(ABS(Q48)+1,$A$8:$D$16,4,FALSE),VLOOKUP(ABS(Q48)+1,$A$8:$D$16,2,FALSE))</f>
      </c>
      <c r="R98" s="1">
        <f>IF(R48&gt;0,1/VLOOKUP(ABS(R48)+1,$A$8:$D$16,4,FALSE),VLOOKUP(ABS(R48)+1,$A$8:$D$16,2,FALSE))</f>
      </c>
      <c r="S98" s="1">
        <f>IF(S48&gt;0,1/VLOOKUP(ABS(S48)+1,$A$8:$D$16,4,FALSE),VLOOKUP(ABS(S48)+1,$A$8:$D$16,2,FALSE))</f>
      </c>
      <c r="T98" s="1">
        <f>IF(T48&gt;0,1/VLOOKUP(ABS(T48)+1,$A$8:$D$16,4,FALSE),VLOOKUP(ABS(T48)+1,$A$8:$D$16,2,FALSE))</f>
      </c>
      <c r="U98" s="1">
        <f>IF(U48&gt;0,1/VLOOKUP(ABS(U48)+1,$A$8:$D$16,4,FALSE),VLOOKUP(ABS(U48)+1,$A$8:$D$16,2,FALSE))</f>
      </c>
      <c r="V98" s="1">
        <f>IF(V48&gt;0,1/VLOOKUP(ABS(V48)+1,$A$8:$D$16,4,FALSE),VLOOKUP(ABS(V48)+1,$A$8:$D$16,2,FALSE))</f>
      </c>
      <c r="W98" s="1">
        <f>IF(W48&gt;0,1/VLOOKUP(ABS(W48)+1,$A$8:$D$16,4,FALSE),VLOOKUP(ABS(W48)+1,$A$8:$D$16,2,FALSE))</f>
      </c>
      <c r="X98" s="1">
        <f>IF(X48&gt;0,1/VLOOKUP(ABS(X48)+1,$A$8:$D$16,4,FALSE),VLOOKUP(ABS(X48)+1,$A$8:$D$16,2,FALSE))</f>
      </c>
      <c r="Y98" s="1">
        <f>IF(Y48&gt;0,1/VLOOKUP(ABS(Y48)+1,$A$8:$D$16,4,FALSE),VLOOKUP(ABS(Y48)+1,$A$8:$D$16,2,FALSE))</f>
      </c>
    </row>
    <row r="99">
      <c r="A99">
        <v>4</v>
      </c>
      <c r="B99" t="str">
        <v>KU1_vs_KU4</v>
      </c>
      <c r="C99" s="1">
        <f>IF(C49&gt;0,1/VLOOKUP(ABS(C49)+1,$A$8:$D$16,4,FALSE),VLOOKUP(ABS(C49)+1,$A$8:$D$16,2,FALSE))</f>
      </c>
      <c r="D99" s="1">
        <f>IF(D49&gt;0,1/VLOOKUP(ABS(D49)+1,$A$8:$D$16,4,FALSE),VLOOKUP(ABS(D49)+1,$A$8:$D$16,2,FALSE))</f>
      </c>
      <c r="E99" s="1">
        <f>IF(E49&gt;0,1/VLOOKUP(ABS(E49)+1,$A$8:$D$16,4,FALSE),VLOOKUP(ABS(E49)+1,$A$8:$D$16,2,FALSE))</f>
      </c>
      <c r="F99" s="1">
        <f>IF(F49&gt;0,1/VLOOKUP(ABS(F49)+1,$A$8:$D$16,4,FALSE),VLOOKUP(ABS(F49)+1,$A$8:$D$16,2,FALSE))</f>
      </c>
      <c r="G99" s="1">
        <f>IF(G49&gt;0,1/VLOOKUP(ABS(G49)+1,$A$8:$D$16,4,FALSE),VLOOKUP(ABS(G49)+1,$A$8:$D$16,2,FALSE))</f>
      </c>
      <c r="H99" s="1">
        <f>IF(H49&gt;0,1/VLOOKUP(ABS(H49)+1,$A$8:$D$16,4,FALSE),VLOOKUP(ABS(H49)+1,$A$8:$D$16,2,FALSE))</f>
      </c>
      <c r="I99" s="1">
        <f>IF(I49&gt;0,1/VLOOKUP(ABS(I49)+1,$A$8:$D$16,4,FALSE),VLOOKUP(ABS(I49)+1,$A$8:$D$16,2,FALSE))</f>
      </c>
      <c r="J99" s="1">
        <f>IF(J49&gt;0,1/VLOOKUP(ABS(J49)+1,$A$8:$D$16,4,FALSE),VLOOKUP(ABS(J49)+1,$A$8:$D$16,2,FALSE))</f>
      </c>
      <c r="K99" s="1">
        <f>IF(K49&gt;0,1/VLOOKUP(ABS(K49)+1,$A$8:$D$16,4,FALSE),VLOOKUP(ABS(K49)+1,$A$8:$D$16,2,FALSE))</f>
      </c>
      <c r="L99" s="1">
        <f>IF(L49&gt;0,1/VLOOKUP(ABS(L49)+1,$A$8:$D$16,4,FALSE),VLOOKUP(ABS(L49)+1,$A$8:$D$16,2,FALSE))</f>
      </c>
      <c r="M99" s="1">
        <f>IF(M49&gt;0,1/VLOOKUP(ABS(M49)+1,$A$8:$D$16,4,FALSE),VLOOKUP(ABS(M49)+1,$A$8:$D$16,2,FALSE))</f>
      </c>
      <c r="N99" s="1">
        <f>IF(N49&gt;0,1/VLOOKUP(ABS(N49)+1,$A$8:$D$16,4,FALSE),VLOOKUP(ABS(N49)+1,$A$8:$D$16,2,FALSE))</f>
      </c>
      <c r="O99" s="1">
        <f>IF(O49&gt;0,1/VLOOKUP(ABS(O49)+1,$A$8:$D$16,4,FALSE),VLOOKUP(ABS(O49)+1,$A$8:$D$16,2,FALSE))</f>
      </c>
      <c r="P99" s="1">
        <f>IF(P49&gt;0,1/VLOOKUP(ABS(P49)+1,$A$8:$D$16,4,FALSE),VLOOKUP(ABS(P49)+1,$A$8:$D$16,2,FALSE))</f>
      </c>
      <c r="Q99" s="1">
        <f>IF(Q49&gt;0,1/VLOOKUP(ABS(Q49)+1,$A$8:$D$16,4,FALSE),VLOOKUP(ABS(Q49)+1,$A$8:$D$16,2,FALSE))</f>
      </c>
      <c r="R99" s="1">
        <f>IF(R49&gt;0,1/VLOOKUP(ABS(R49)+1,$A$8:$D$16,4,FALSE),VLOOKUP(ABS(R49)+1,$A$8:$D$16,2,FALSE))</f>
      </c>
      <c r="S99" s="1">
        <f>IF(S49&gt;0,1/VLOOKUP(ABS(S49)+1,$A$8:$D$16,4,FALSE),VLOOKUP(ABS(S49)+1,$A$8:$D$16,2,FALSE))</f>
      </c>
      <c r="T99" s="1">
        <f>IF(T49&gt;0,1/VLOOKUP(ABS(T49)+1,$A$8:$D$16,4,FALSE),VLOOKUP(ABS(T49)+1,$A$8:$D$16,2,FALSE))</f>
      </c>
      <c r="U99" s="1">
        <f>IF(U49&gt;0,1/VLOOKUP(ABS(U49)+1,$A$8:$D$16,4,FALSE),VLOOKUP(ABS(U49)+1,$A$8:$D$16,2,FALSE))</f>
      </c>
      <c r="V99" s="1">
        <f>IF(V49&gt;0,1/VLOOKUP(ABS(V49)+1,$A$8:$D$16,4,FALSE),VLOOKUP(ABS(V49)+1,$A$8:$D$16,2,FALSE))</f>
      </c>
      <c r="W99" s="1">
        <f>IF(W49&gt;0,1/VLOOKUP(ABS(W49)+1,$A$8:$D$16,4,FALSE),VLOOKUP(ABS(W49)+1,$A$8:$D$16,2,FALSE))</f>
      </c>
      <c r="X99" s="1">
        <f>IF(X49&gt;0,1/VLOOKUP(ABS(X49)+1,$A$8:$D$16,4,FALSE),VLOOKUP(ABS(X49)+1,$A$8:$D$16,2,FALSE))</f>
      </c>
      <c r="Y99" s="1">
        <f>IF(Y49&gt;0,1/VLOOKUP(ABS(Y49)+1,$A$8:$D$16,4,FALSE),VLOOKUP(ABS(Y49)+1,$A$8:$D$16,2,FALSE))</f>
      </c>
    </row>
    <row r="100">
      <c r="A100">
        <v>5</v>
      </c>
      <c r="B100" t="str">
        <v>KU1_vs_KU5</v>
      </c>
      <c r="C100" s="1">
        <f>IF(C50&gt;0,1/VLOOKUP(ABS(C50)+1,$A$8:$D$16,4,FALSE),VLOOKUP(ABS(C50)+1,$A$8:$D$16,2,FALSE))</f>
      </c>
      <c r="D100" s="1">
        <f>IF(D50&gt;0,1/VLOOKUP(ABS(D50)+1,$A$8:$D$16,4,FALSE),VLOOKUP(ABS(D50)+1,$A$8:$D$16,2,FALSE))</f>
      </c>
      <c r="E100" s="1">
        <f>IF(E50&gt;0,1/VLOOKUP(ABS(E50)+1,$A$8:$D$16,4,FALSE),VLOOKUP(ABS(E50)+1,$A$8:$D$16,2,FALSE))</f>
      </c>
      <c r="F100" s="1">
        <f>IF(F50&gt;0,1/VLOOKUP(ABS(F50)+1,$A$8:$D$16,4,FALSE),VLOOKUP(ABS(F50)+1,$A$8:$D$16,2,FALSE))</f>
      </c>
      <c r="G100" s="1">
        <f>IF(G50&gt;0,1/VLOOKUP(ABS(G50)+1,$A$8:$D$16,4,FALSE),VLOOKUP(ABS(G50)+1,$A$8:$D$16,2,FALSE))</f>
      </c>
      <c r="H100" s="1">
        <f>IF(H50&gt;0,1/VLOOKUP(ABS(H50)+1,$A$8:$D$16,4,FALSE),VLOOKUP(ABS(H50)+1,$A$8:$D$16,2,FALSE))</f>
      </c>
      <c r="I100" s="1">
        <f>IF(I50&gt;0,1/VLOOKUP(ABS(I50)+1,$A$8:$D$16,4,FALSE),VLOOKUP(ABS(I50)+1,$A$8:$D$16,2,FALSE))</f>
      </c>
      <c r="J100" s="1">
        <f>IF(J50&gt;0,1/VLOOKUP(ABS(J50)+1,$A$8:$D$16,4,FALSE),VLOOKUP(ABS(J50)+1,$A$8:$D$16,2,FALSE))</f>
      </c>
      <c r="K100" s="1">
        <f>IF(K50&gt;0,1/VLOOKUP(ABS(K50)+1,$A$8:$D$16,4,FALSE),VLOOKUP(ABS(K50)+1,$A$8:$D$16,2,FALSE))</f>
      </c>
      <c r="L100" s="1">
        <f>IF(L50&gt;0,1/VLOOKUP(ABS(L50)+1,$A$8:$D$16,4,FALSE),VLOOKUP(ABS(L50)+1,$A$8:$D$16,2,FALSE))</f>
      </c>
      <c r="M100" s="1">
        <f>IF(M50&gt;0,1/VLOOKUP(ABS(M50)+1,$A$8:$D$16,4,FALSE),VLOOKUP(ABS(M50)+1,$A$8:$D$16,2,FALSE))</f>
      </c>
      <c r="N100" s="1">
        <f>IF(N50&gt;0,1/VLOOKUP(ABS(N50)+1,$A$8:$D$16,4,FALSE),VLOOKUP(ABS(N50)+1,$A$8:$D$16,2,FALSE))</f>
      </c>
      <c r="O100" s="1">
        <f>IF(O50&gt;0,1/VLOOKUP(ABS(O50)+1,$A$8:$D$16,4,FALSE),VLOOKUP(ABS(O50)+1,$A$8:$D$16,2,FALSE))</f>
      </c>
      <c r="P100" s="1">
        <f>IF(P50&gt;0,1/VLOOKUP(ABS(P50)+1,$A$8:$D$16,4,FALSE),VLOOKUP(ABS(P50)+1,$A$8:$D$16,2,FALSE))</f>
      </c>
      <c r="Q100" s="1">
        <f>IF(Q50&gt;0,1/VLOOKUP(ABS(Q50)+1,$A$8:$D$16,4,FALSE),VLOOKUP(ABS(Q50)+1,$A$8:$D$16,2,FALSE))</f>
      </c>
      <c r="R100" s="1">
        <f>IF(R50&gt;0,1/VLOOKUP(ABS(R50)+1,$A$8:$D$16,4,FALSE),VLOOKUP(ABS(R50)+1,$A$8:$D$16,2,FALSE))</f>
      </c>
      <c r="S100" s="1">
        <f>IF(S50&gt;0,1/VLOOKUP(ABS(S50)+1,$A$8:$D$16,4,FALSE),VLOOKUP(ABS(S50)+1,$A$8:$D$16,2,FALSE))</f>
      </c>
      <c r="T100" s="1">
        <f>IF(T50&gt;0,1/VLOOKUP(ABS(T50)+1,$A$8:$D$16,4,FALSE),VLOOKUP(ABS(T50)+1,$A$8:$D$16,2,FALSE))</f>
      </c>
      <c r="U100" s="1">
        <f>IF(U50&gt;0,1/VLOOKUP(ABS(U50)+1,$A$8:$D$16,4,FALSE),VLOOKUP(ABS(U50)+1,$A$8:$D$16,2,FALSE))</f>
      </c>
      <c r="V100" s="1">
        <f>IF(V50&gt;0,1/VLOOKUP(ABS(V50)+1,$A$8:$D$16,4,FALSE),VLOOKUP(ABS(V50)+1,$A$8:$D$16,2,FALSE))</f>
      </c>
      <c r="W100" s="1">
        <f>IF(W50&gt;0,1/VLOOKUP(ABS(W50)+1,$A$8:$D$16,4,FALSE),VLOOKUP(ABS(W50)+1,$A$8:$D$16,2,FALSE))</f>
      </c>
      <c r="X100" s="1">
        <f>IF(X50&gt;0,1/VLOOKUP(ABS(X50)+1,$A$8:$D$16,4,FALSE),VLOOKUP(ABS(X50)+1,$A$8:$D$16,2,FALSE))</f>
      </c>
      <c r="Y100" s="1">
        <f>IF(Y50&gt;0,1/VLOOKUP(ABS(Y50)+1,$A$8:$D$16,4,FALSE),VLOOKUP(ABS(Y50)+1,$A$8:$D$16,2,FALSE))</f>
      </c>
    </row>
    <row r="101">
      <c r="A101">
        <v>6</v>
      </c>
      <c r="B101" t="str">
        <v>KU1_vs_KU6</v>
      </c>
      <c r="C101" s="1">
        <f>IF(C51&gt;0,1/VLOOKUP(ABS(C51)+1,$A$8:$D$16,4,FALSE),VLOOKUP(ABS(C51)+1,$A$8:$D$16,2,FALSE))</f>
      </c>
      <c r="D101" s="1">
        <f>IF(D51&gt;0,1/VLOOKUP(ABS(D51)+1,$A$8:$D$16,4,FALSE),VLOOKUP(ABS(D51)+1,$A$8:$D$16,2,FALSE))</f>
      </c>
      <c r="E101" s="1">
        <f>IF(E51&gt;0,1/VLOOKUP(ABS(E51)+1,$A$8:$D$16,4,FALSE),VLOOKUP(ABS(E51)+1,$A$8:$D$16,2,FALSE))</f>
      </c>
      <c r="F101" s="1">
        <f>IF(F51&gt;0,1/VLOOKUP(ABS(F51)+1,$A$8:$D$16,4,FALSE),VLOOKUP(ABS(F51)+1,$A$8:$D$16,2,FALSE))</f>
      </c>
      <c r="G101" s="1">
        <f>IF(G51&gt;0,1/VLOOKUP(ABS(G51)+1,$A$8:$D$16,4,FALSE),VLOOKUP(ABS(G51)+1,$A$8:$D$16,2,FALSE))</f>
      </c>
      <c r="H101" s="1">
        <f>IF(H51&gt;0,1/VLOOKUP(ABS(H51)+1,$A$8:$D$16,4,FALSE),VLOOKUP(ABS(H51)+1,$A$8:$D$16,2,FALSE))</f>
      </c>
      <c r="I101" s="1">
        <f>IF(I51&gt;0,1/VLOOKUP(ABS(I51)+1,$A$8:$D$16,4,FALSE),VLOOKUP(ABS(I51)+1,$A$8:$D$16,2,FALSE))</f>
      </c>
      <c r="J101" s="1">
        <f>IF(J51&gt;0,1/VLOOKUP(ABS(J51)+1,$A$8:$D$16,4,FALSE),VLOOKUP(ABS(J51)+1,$A$8:$D$16,2,FALSE))</f>
      </c>
      <c r="K101" s="1">
        <f>IF(K51&gt;0,1/VLOOKUP(ABS(K51)+1,$A$8:$D$16,4,FALSE),VLOOKUP(ABS(K51)+1,$A$8:$D$16,2,FALSE))</f>
      </c>
      <c r="L101" s="1">
        <f>IF(L51&gt;0,1/VLOOKUP(ABS(L51)+1,$A$8:$D$16,4,FALSE),VLOOKUP(ABS(L51)+1,$A$8:$D$16,2,FALSE))</f>
      </c>
      <c r="M101" s="1">
        <f>IF(M51&gt;0,1/VLOOKUP(ABS(M51)+1,$A$8:$D$16,4,FALSE),VLOOKUP(ABS(M51)+1,$A$8:$D$16,2,FALSE))</f>
      </c>
      <c r="N101" s="1">
        <f>IF(N51&gt;0,1/VLOOKUP(ABS(N51)+1,$A$8:$D$16,4,FALSE),VLOOKUP(ABS(N51)+1,$A$8:$D$16,2,FALSE))</f>
      </c>
      <c r="O101" s="1">
        <f>IF(O51&gt;0,1/VLOOKUP(ABS(O51)+1,$A$8:$D$16,4,FALSE),VLOOKUP(ABS(O51)+1,$A$8:$D$16,2,FALSE))</f>
      </c>
      <c r="P101" s="1">
        <f>IF(P51&gt;0,1/VLOOKUP(ABS(P51)+1,$A$8:$D$16,4,FALSE),VLOOKUP(ABS(P51)+1,$A$8:$D$16,2,FALSE))</f>
      </c>
      <c r="Q101" s="1">
        <f>IF(Q51&gt;0,1/VLOOKUP(ABS(Q51)+1,$A$8:$D$16,4,FALSE),VLOOKUP(ABS(Q51)+1,$A$8:$D$16,2,FALSE))</f>
      </c>
      <c r="R101" s="1">
        <f>IF(R51&gt;0,1/VLOOKUP(ABS(R51)+1,$A$8:$D$16,4,FALSE),VLOOKUP(ABS(R51)+1,$A$8:$D$16,2,FALSE))</f>
      </c>
      <c r="S101" s="1">
        <f>IF(S51&gt;0,1/VLOOKUP(ABS(S51)+1,$A$8:$D$16,4,FALSE),VLOOKUP(ABS(S51)+1,$A$8:$D$16,2,FALSE))</f>
      </c>
      <c r="T101" s="1">
        <f>IF(T51&gt;0,1/VLOOKUP(ABS(T51)+1,$A$8:$D$16,4,FALSE),VLOOKUP(ABS(T51)+1,$A$8:$D$16,2,FALSE))</f>
      </c>
      <c r="U101" s="1">
        <f>IF(U51&gt;0,1/VLOOKUP(ABS(U51)+1,$A$8:$D$16,4,FALSE),VLOOKUP(ABS(U51)+1,$A$8:$D$16,2,FALSE))</f>
      </c>
      <c r="V101" s="1">
        <f>IF(V51&gt;0,1/VLOOKUP(ABS(V51)+1,$A$8:$D$16,4,FALSE),VLOOKUP(ABS(V51)+1,$A$8:$D$16,2,FALSE))</f>
      </c>
      <c r="W101" s="1">
        <f>IF(W51&gt;0,1/VLOOKUP(ABS(W51)+1,$A$8:$D$16,4,FALSE),VLOOKUP(ABS(W51)+1,$A$8:$D$16,2,FALSE))</f>
      </c>
      <c r="X101" s="1">
        <f>IF(X51&gt;0,1/VLOOKUP(ABS(X51)+1,$A$8:$D$16,4,FALSE),VLOOKUP(ABS(X51)+1,$A$8:$D$16,2,FALSE))</f>
      </c>
      <c r="Y101" s="1">
        <f>IF(Y51&gt;0,1/VLOOKUP(ABS(Y51)+1,$A$8:$D$16,4,FALSE),VLOOKUP(ABS(Y51)+1,$A$8:$D$16,2,FALSE))</f>
      </c>
    </row>
    <row r="102">
      <c r="A102">
        <v>7</v>
      </c>
      <c r="B102" t="str">
        <v>KU1_vs_KU7</v>
      </c>
      <c r="C102" s="1">
        <f>IF(C52&gt;0,1/VLOOKUP(ABS(C52)+1,$A$8:$D$16,4,FALSE),VLOOKUP(ABS(C52)+1,$A$8:$D$16,2,FALSE))</f>
      </c>
      <c r="D102" s="1">
        <f>IF(D52&gt;0,1/VLOOKUP(ABS(D52)+1,$A$8:$D$16,4,FALSE),VLOOKUP(ABS(D52)+1,$A$8:$D$16,2,FALSE))</f>
      </c>
      <c r="E102" s="1">
        <f>IF(E52&gt;0,1/VLOOKUP(ABS(E52)+1,$A$8:$D$16,4,FALSE),VLOOKUP(ABS(E52)+1,$A$8:$D$16,2,FALSE))</f>
      </c>
      <c r="F102" s="1">
        <f>IF(F52&gt;0,1/VLOOKUP(ABS(F52)+1,$A$8:$D$16,4,FALSE),VLOOKUP(ABS(F52)+1,$A$8:$D$16,2,FALSE))</f>
      </c>
      <c r="G102" s="1">
        <f>IF(G52&gt;0,1/VLOOKUP(ABS(G52)+1,$A$8:$D$16,4,FALSE),VLOOKUP(ABS(G52)+1,$A$8:$D$16,2,FALSE))</f>
      </c>
      <c r="H102" s="1">
        <f>IF(H52&gt;0,1/VLOOKUP(ABS(H52)+1,$A$8:$D$16,4,FALSE),VLOOKUP(ABS(H52)+1,$A$8:$D$16,2,FALSE))</f>
      </c>
      <c r="I102" s="1">
        <f>IF(I52&gt;0,1/VLOOKUP(ABS(I52)+1,$A$8:$D$16,4,FALSE),VLOOKUP(ABS(I52)+1,$A$8:$D$16,2,FALSE))</f>
      </c>
      <c r="J102" s="1">
        <f>IF(J52&gt;0,1/VLOOKUP(ABS(J52)+1,$A$8:$D$16,4,FALSE),VLOOKUP(ABS(J52)+1,$A$8:$D$16,2,FALSE))</f>
      </c>
      <c r="K102" s="1">
        <f>IF(K52&gt;0,1/VLOOKUP(ABS(K52)+1,$A$8:$D$16,4,FALSE),VLOOKUP(ABS(K52)+1,$A$8:$D$16,2,FALSE))</f>
      </c>
      <c r="L102" s="1">
        <f>IF(L52&gt;0,1/VLOOKUP(ABS(L52)+1,$A$8:$D$16,4,FALSE),VLOOKUP(ABS(L52)+1,$A$8:$D$16,2,FALSE))</f>
      </c>
      <c r="M102" s="1">
        <f>IF(M52&gt;0,1/VLOOKUP(ABS(M52)+1,$A$8:$D$16,4,FALSE),VLOOKUP(ABS(M52)+1,$A$8:$D$16,2,FALSE))</f>
      </c>
      <c r="N102" s="1">
        <f>IF(N52&gt;0,1/VLOOKUP(ABS(N52)+1,$A$8:$D$16,4,FALSE),VLOOKUP(ABS(N52)+1,$A$8:$D$16,2,FALSE))</f>
      </c>
      <c r="O102" s="1">
        <f>IF(O52&gt;0,1/VLOOKUP(ABS(O52)+1,$A$8:$D$16,4,FALSE),VLOOKUP(ABS(O52)+1,$A$8:$D$16,2,FALSE))</f>
      </c>
      <c r="P102" s="1">
        <f>IF(P52&gt;0,1/VLOOKUP(ABS(P52)+1,$A$8:$D$16,4,FALSE),VLOOKUP(ABS(P52)+1,$A$8:$D$16,2,FALSE))</f>
      </c>
      <c r="Q102" s="1">
        <f>IF(Q52&gt;0,1/VLOOKUP(ABS(Q52)+1,$A$8:$D$16,4,FALSE),VLOOKUP(ABS(Q52)+1,$A$8:$D$16,2,FALSE))</f>
      </c>
      <c r="R102" s="1">
        <f>IF(R52&gt;0,1/VLOOKUP(ABS(R52)+1,$A$8:$D$16,4,FALSE),VLOOKUP(ABS(R52)+1,$A$8:$D$16,2,FALSE))</f>
      </c>
      <c r="S102" s="1">
        <f>IF(S52&gt;0,1/VLOOKUP(ABS(S52)+1,$A$8:$D$16,4,FALSE),VLOOKUP(ABS(S52)+1,$A$8:$D$16,2,FALSE))</f>
      </c>
      <c r="T102" s="1">
        <f>IF(T52&gt;0,1/VLOOKUP(ABS(T52)+1,$A$8:$D$16,4,FALSE),VLOOKUP(ABS(T52)+1,$A$8:$D$16,2,FALSE))</f>
      </c>
      <c r="U102" s="1">
        <f>IF(U52&gt;0,1/VLOOKUP(ABS(U52)+1,$A$8:$D$16,4,FALSE),VLOOKUP(ABS(U52)+1,$A$8:$D$16,2,FALSE))</f>
      </c>
      <c r="V102" s="1">
        <f>IF(V52&gt;0,1/VLOOKUP(ABS(V52)+1,$A$8:$D$16,4,FALSE),VLOOKUP(ABS(V52)+1,$A$8:$D$16,2,FALSE))</f>
      </c>
      <c r="W102" s="1">
        <f>IF(W52&gt;0,1/VLOOKUP(ABS(W52)+1,$A$8:$D$16,4,FALSE),VLOOKUP(ABS(W52)+1,$A$8:$D$16,2,FALSE))</f>
      </c>
      <c r="X102" s="1">
        <f>IF(X52&gt;0,1/VLOOKUP(ABS(X52)+1,$A$8:$D$16,4,FALSE),VLOOKUP(ABS(X52)+1,$A$8:$D$16,2,FALSE))</f>
      </c>
      <c r="Y102" s="1">
        <f>IF(Y52&gt;0,1/VLOOKUP(ABS(Y52)+1,$A$8:$D$16,4,FALSE),VLOOKUP(ABS(Y52)+1,$A$8:$D$16,2,FALSE))</f>
      </c>
    </row>
    <row r="103">
      <c r="A103">
        <v>8</v>
      </c>
      <c r="B103" t="str">
        <v>KU1_vs_KU8</v>
      </c>
      <c r="C103" s="1">
        <f>IF(C53&gt;0,1/VLOOKUP(ABS(C53)+1,$A$8:$D$16,4,FALSE),VLOOKUP(ABS(C53)+1,$A$8:$D$16,2,FALSE))</f>
      </c>
      <c r="D103" s="1">
        <f>IF(D53&gt;0,1/VLOOKUP(ABS(D53)+1,$A$8:$D$16,4,FALSE),VLOOKUP(ABS(D53)+1,$A$8:$D$16,2,FALSE))</f>
      </c>
      <c r="E103" s="1">
        <f>IF(E53&gt;0,1/VLOOKUP(ABS(E53)+1,$A$8:$D$16,4,FALSE),VLOOKUP(ABS(E53)+1,$A$8:$D$16,2,FALSE))</f>
      </c>
      <c r="F103" s="1">
        <f>IF(F53&gt;0,1/VLOOKUP(ABS(F53)+1,$A$8:$D$16,4,FALSE),VLOOKUP(ABS(F53)+1,$A$8:$D$16,2,FALSE))</f>
      </c>
      <c r="G103" s="1">
        <f>IF(G53&gt;0,1/VLOOKUP(ABS(G53)+1,$A$8:$D$16,4,FALSE),VLOOKUP(ABS(G53)+1,$A$8:$D$16,2,FALSE))</f>
      </c>
      <c r="H103" s="1">
        <f>IF(H53&gt;0,1/VLOOKUP(ABS(H53)+1,$A$8:$D$16,4,FALSE),VLOOKUP(ABS(H53)+1,$A$8:$D$16,2,FALSE))</f>
      </c>
      <c r="I103" s="1">
        <f>IF(I53&gt;0,1/VLOOKUP(ABS(I53)+1,$A$8:$D$16,4,FALSE),VLOOKUP(ABS(I53)+1,$A$8:$D$16,2,FALSE))</f>
      </c>
      <c r="J103" s="1">
        <f>IF(J53&gt;0,1/VLOOKUP(ABS(J53)+1,$A$8:$D$16,4,FALSE),VLOOKUP(ABS(J53)+1,$A$8:$D$16,2,FALSE))</f>
      </c>
      <c r="K103" s="1">
        <f>IF(K53&gt;0,1/VLOOKUP(ABS(K53)+1,$A$8:$D$16,4,FALSE),VLOOKUP(ABS(K53)+1,$A$8:$D$16,2,FALSE))</f>
      </c>
      <c r="L103" s="1">
        <f>IF(L53&gt;0,1/VLOOKUP(ABS(L53)+1,$A$8:$D$16,4,FALSE),VLOOKUP(ABS(L53)+1,$A$8:$D$16,2,FALSE))</f>
      </c>
      <c r="M103" s="1">
        <f>IF(M53&gt;0,1/VLOOKUP(ABS(M53)+1,$A$8:$D$16,4,FALSE),VLOOKUP(ABS(M53)+1,$A$8:$D$16,2,FALSE))</f>
      </c>
      <c r="N103" s="1">
        <f>IF(N53&gt;0,1/VLOOKUP(ABS(N53)+1,$A$8:$D$16,4,FALSE),VLOOKUP(ABS(N53)+1,$A$8:$D$16,2,FALSE))</f>
      </c>
      <c r="O103" s="1">
        <f>IF(O53&gt;0,1/VLOOKUP(ABS(O53)+1,$A$8:$D$16,4,FALSE),VLOOKUP(ABS(O53)+1,$A$8:$D$16,2,FALSE))</f>
      </c>
      <c r="P103" s="1">
        <f>IF(P53&gt;0,1/VLOOKUP(ABS(P53)+1,$A$8:$D$16,4,FALSE),VLOOKUP(ABS(P53)+1,$A$8:$D$16,2,FALSE))</f>
      </c>
      <c r="Q103" s="1">
        <f>IF(Q53&gt;0,1/VLOOKUP(ABS(Q53)+1,$A$8:$D$16,4,FALSE),VLOOKUP(ABS(Q53)+1,$A$8:$D$16,2,FALSE))</f>
      </c>
      <c r="R103" s="1">
        <f>IF(R53&gt;0,1/VLOOKUP(ABS(R53)+1,$A$8:$D$16,4,FALSE),VLOOKUP(ABS(R53)+1,$A$8:$D$16,2,FALSE))</f>
      </c>
      <c r="S103" s="1">
        <f>IF(S53&gt;0,1/VLOOKUP(ABS(S53)+1,$A$8:$D$16,4,FALSE),VLOOKUP(ABS(S53)+1,$A$8:$D$16,2,FALSE))</f>
      </c>
      <c r="T103" s="1">
        <f>IF(T53&gt;0,1/VLOOKUP(ABS(T53)+1,$A$8:$D$16,4,FALSE),VLOOKUP(ABS(T53)+1,$A$8:$D$16,2,FALSE))</f>
      </c>
      <c r="U103" s="1">
        <f>IF(U53&gt;0,1/VLOOKUP(ABS(U53)+1,$A$8:$D$16,4,FALSE),VLOOKUP(ABS(U53)+1,$A$8:$D$16,2,FALSE))</f>
      </c>
      <c r="V103" s="1">
        <f>IF(V53&gt;0,1/VLOOKUP(ABS(V53)+1,$A$8:$D$16,4,FALSE),VLOOKUP(ABS(V53)+1,$A$8:$D$16,2,FALSE))</f>
      </c>
      <c r="W103" s="1">
        <f>IF(W53&gt;0,1/VLOOKUP(ABS(W53)+1,$A$8:$D$16,4,FALSE),VLOOKUP(ABS(W53)+1,$A$8:$D$16,2,FALSE))</f>
      </c>
      <c r="X103" s="1">
        <f>IF(X53&gt;0,1/VLOOKUP(ABS(X53)+1,$A$8:$D$16,4,FALSE),VLOOKUP(ABS(X53)+1,$A$8:$D$16,2,FALSE))</f>
      </c>
      <c r="Y103" s="1">
        <f>IF(Y53&gt;0,1/VLOOKUP(ABS(Y53)+1,$A$8:$D$16,4,FALSE),VLOOKUP(ABS(Y53)+1,$A$8:$D$16,2,FALSE))</f>
      </c>
    </row>
    <row r="104">
      <c r="A104">
        <v>9</v>
      </c>
      <c r="B104" t="str">
        <v>KU1_vs_KU9</v>
      </c>
      <c r="C104" s="1">
        <f>IF(C54&gt;0,1/VLOOKUP(ABS(C54)+1,$A$8:$D$16,4,FALSE),VLOOKUP(ABS(C54)+1,$A$8:$D$16,2,FALSE))</f>
      </c>
      <c r="D104" s="1">
        <f>IF(D54&gt;0,1/VLOOKUP(ABS(D54)+1,$A$8:$D$16,4,FALSE),VLOOKUP(ABS(D54)+1,$A$8:$D$16,2,FALSE))</f>
      </c>
      <c r="E104" s="1">
        <f>IF(E54&gt;0,1/VLOOKUP(ABS(E54)+1,$A$8:$D$16,4,FALSE),VLOOKUP(ABS(E54)+1,$A$8:$D$16,2,FALSE))</f>
      </c>
      <c r="F104" s="1">
        <f>IF(F54&gt;0,1/VLOOKUP(ABS(F54)+1,$A$8:$D$16,4,FALSE),VLOOKUP(ABS(F54)+1,$A$8:$D$16,2,FALSE))</f>
      </c>
      <c r="G104" s="1">
        <f>IF(G54&gt;0,1/VLOOKUP(ABS(G54)+1,$A$8:$D$16,4,FALSE),VLOOKUP(ABS(G54)+1,$A$8:$D$16,2,FALSE))</f>
      </c>
      <c r="H104" s="1">
        <f>IF(H54&gt;0,1/VLOOKUP(ABS(H54)+1,$A$8:$D$16,4,FALSE),VLOOKUP(ABS(H54)+1,$A$8:$D$16,2,FALSE))</f>
      </c>
      <c r="I104" s="1">
        <f>IF(I54&gt;0,1/VLOOKUP(ABS(I54)+1,$A$8:$D$16,4,FALSE),VLOOKUP(ABS(I54)+1,$A$8:$D$16,2,FALSE))</f>
      </c>
      <c r="J104" s="1">
        <f>IF(J54&gt;0,1/VLOOKUP(ABS(J54)+1,$A$8:$D$16,4,FALSE),VLOOKUP(ABS(J54)+1,$A$8:$D$16,2,FALSE))</f>
      </c>
      <c r="K104" s="1">
        <f>IF(K54&gt;0,1/VLOOKUP(ABS(K54)+1,$A$8:$D$16,4,FALSE),VLOOKUP(ABS(K54)+1,$A$8:$D$16,2,FALSE))</f>
      </c>
      <c r="L104" s="1">
        <f>IF(L54&gt;0,1/VLOOKUP(ABS(L54)+1,$A$8:$D$16,4,FALSE),VLOOKUP(ABS(L54)+1,$A$8:$D$16,2,FALSE))</f>
      </c>
      <c r="M104" s="1">
        <f>IF(M54&gt;0,1/VLOOKUP(ABS(M54)+1,$A$8:$D$16,4,FALSE),VLOOKUP(ABS(M54)+1,$A$8:$D$16,2,FALSE))</f>
      </c>
      <c r="N104" s="1">
        <f>IF(N54&gt;0,1/VLOOKUP(ABS(N54)+1,$A$8:$D$16,4,FALSE),VLOOKUP(ABS(N54)+1,$A$8:$D$16,2,FALSE))</f>
      </c>
      <c r="O104" s="1">
        <f>IF(O54&gt;0,1/VLOOKUP(ABS(O54)+1,$A$8:$D$16,4,FALSE),VLOOKUP(ABS(O54)+1,$A$8:$D$16,2,FALSE))</f>
      </c>
      <c r="P104" s="1">
        <f>IF(P54&gt;0,1/VLOOKUP(ABS(P54)+1,$A$8:$D$16,4,FALSE),VLOOKUP(ABS(P54)+1,$A$8:$D$16,2,FALSE))</f>
      </c>
      <c r="Q104" s="1">
        <f>IF(Q54&gt;0,1/VLOOKUP(ABS(Q54)+1,$A$8:$D$16,4,FALSE),VLOOKUP(ABS(Q54)+1,$A$8:$D$16,2,FALSE))</f>
      </c>
      <c r="R104" s="1">
        <f>IF(R54&gt;0,1/VLOOKUP(ABS(R54)+1,$A$8:$D$16,4,FALSE),VLOOKUP(ABS(R54)+1,$A$8:$D$16,2,FALSE))</f>
      </c>
      <c r="S104" s="1">
        <f>IF(S54&gt;0,1/VLOOKUP(ABS(S54)+1,$A$8:$D$16,4,FALSE),VLOOKUP(ABS(S54)+1,$A$8:$D$16,2,FALSE))</f>
      </c>
      <c r="T104" s="1">
        <f>IF(T54&gt;0,1/VLOOKUP(ABS(T54)+1,$A$8:$D$16,4,FALSE),VLOOKUP(ABS(T54)+1,$A$8:$D$16,2,FALSE))</f>
      </c>
      <c r="U104" s="1">
        <f>IF(U54&gt;0,1/VLOOKUP(ABS(U54)+1,$A$8:$D$16,4,FALSE),VLOOKUP(ABS(U54)+1,$A$8:$D$16,2,FALSE))</f>
      </c>
      <c r="V104" s="1">
        <f>IF(V54&gt;0,1/VLOOKUP(ABS(V54)+1,$A$8:$D$16,4,FALSE),VLOOKUP(ABS(V54)+1,$A$8:$D$16,2,FALSE))</f>
      </c>
      <c r="W104" s="1">
        <f>IF(W54&gt;0,1/VLOOKUP(ABS(W54)+1,$A$8:$D$16,4,FALSE),VLOOKUP(ABS(W54)+1,$A$8:$D$16,2,FALSE))</f>
      </c>
      <c r="X104" s="1">
        <f>IF(X54&gt;0,1/VLOOKUP(ABS(X54)+1,$A$8:$D$16,4,FALSE),VLOOKUP(ABS(X54)+1,$A$8:$D$16,2,FALSE))</f>
      </c>
      <c r="Y104" s="1">
        <f>IF(Y54&gt;0,1/VLOOKUP(ABS(Y54)+1,$A$8:$D$16,4,FALSE),VLOOKUP(ABS(Y54)+1,$A$8:$D$16,2,FALSE))</f>
      </c>
    </row>
    <row r="105">
      <c r="A105">
        <v>10</v>
      </c>
      <c r="B105" t="str">
        <v>KU10_vs_KU2</v>
      </c>
      <c r="C105" s="1">
        <f>IF(C55&gt;0,1/VLOOKUP(ABS(C55)+1,$A$8:$D$16,4,FALSE),VLOOKUP(ABS(C55)+1,$A$8:$D$16,2,FALSE))</f>
      </c>
      <c r="D105" s="1">
        <f>IF(D55&gt;0,1/VLOOKUP(ABS(D55)+1,$A$8:$D$16,4,FALSE),VLOOKUP(ABS(D55)+1,$A$8:$D$16,2,FALSE))</f>
      </c>
      <c r="E105" s="1">
        <f>IF(E55&gt;0,1/VLOOKUP(ABS(E55)+1,$A$8:$D$16,4,FALSE),VLOOKUP(ABS(E55)+1,$A$8:$D$16,2,FALSE))</f>
      </c>
      <c r="F105" s="1">
        <f>IF(F55&gt;0,1/VLOOKUP(ABS(F55)+1,$A$8:$D$16,4,FALSE),VLOOKUP(ABS(F55)+1,$A$8:$D$16,2,FALSE))</f>
      </c>
      <c r="G105" s="1">
        <f>IF(G55&gt;0,1/VLOOKUP(ABS(G55)+1,$A$8:$D$16,4,FALSE),VLOOKUP(ABS(G55)+1,$A$8:$D$16,2,FALSE))</f>
      </c>
      <c r="H105" s="1">
        <f>IF(H55&gt;0,1/VLOOKUP(ABS(H55)+1,$A$8:$D$16,4,FALSE),VLOOKUP(ABS(H55)+1,$A$8:$D$16,2,FALSE))</f>
      </c>
      <c r="I105" s="1">
        <f>IF(I55&gt;0,1/VLOOKUP(ABS(I55)+1,$A$8:$D$16,4,FALSE),VLOOKUP(ABS(I55)+1,$A$8:$D$16,2,FALSE))</f>
      </c>
      <c r="J105" s="1">
        <f>IF(J55&gt;0,1/VLOOKUP(ABS(J55)+1,$A$8:$D$16,4,FALSE),VLOOKUP(ABS(J55)+1,$A$8:$D$16,2,FALSE))</f>
      </c>
      <c r="K105" s="1">
        <f>IF(K55&gt;0,1/VLOOKUP(ABS(K55)+1,$A$8:$D$16,4,FALSE),VLOOKUP(ABS(K55)+1,$A$8:$D$16,2,FALSE))</f>
      </c>
      <c r="L105" s="1">
        <f>IF(L55&gt;0,1/VLOOKUP(ABS(L55)+1,$A$8:$D$16,4,FALSE),VLOOKUP(ABS(L55)+1,$A$8:$D$16,2,FALSE))</f>
      </c>
      <c r="M105" s="1">
        <f>IF(M55&gt;0,1/VLOOKUP(ABS(M55)+1,$A$8:$D$16,4,FALSE),VLOOKUP(ABS(M55)+1,$A$8:$D$16,2,FALSE))</f>
      </c>
      <c r="N105" s="1">
        <f>IF(N55&gt;0,1/VLOOKUP(ABS(N55)+1,$A$8:$D$16,4,FALSE),VLOOKUP(ABS(N55)+1,$A$8:$D$16,2,FALSE))</f>
      </c>
      <c r="O105" s="1">
        <f>IF(O55&gt;0,1/VLOOKUP(ABS(O55)+1,$A$8:$D$16,4,FALSE),VLOOKUP(ABS(O55)+1,$A$8:$D$16,2,FALSE))</f>
      </c>
      <c r="P105" s="1">
        <f>IF(P55&gt;0,1/VLOOKUP(ABS(P55)+1,$A$8:$D$16,4,FALSE),VLOOKUP(ABS(P55)+1,$A$8:$D$16,2,FALSE))</f>
      </c>
      <c r="Q105" s="1">
        <f>IF(Q55&gt;0,1/VLOOKUP(ABS(Q55)+1,$A$8:$D$16,4,FALSE),VLOOKUP(ABS(Q55)+1,$A$8:$D$16,2,FALSE))</f>
      </c>
      <c r="R105" s="1">
        <f>IF(R55&gt;0,1/VLOOKUP(ABS(R55)+1,$A$8:$D$16,4,FALSE),VLOOKUP(ABS(R55)+1,$A$8:$D$16,2,FALSE))</f>
      </c>
      <c r="S105" s="1">
        <f>IF(S55&gt;0,1/VLOOKUP(ABS(S55)+1,$A$8:$D$16,4,FALSE),VLOOKUP(ABS(S55)+1,$A$8:$D$16,2,FALSE))</f>
      </c>
      <c r="T105" s="1">
        <f>IF(T55&gt;0,1/VLOOKUP(ABS(T55)+1,$A$8:$D$16,4,FALSE),VLOOKUP(ABS(T55)+1,$A$8:$D$16,2,FALSE))</f>
      </c>
      <c r="U105" s="1">
        <f>IF(U55&gt;0,1/VLOOKUP(ABS(U55)+1,$A$8:$D$16,4,FALSE),VLOOKUP(ABS(U55)+1,$A$8:$D$16,2,FALSE))</f>
      </c>
      <c r="V105" s="1">
        <f>IF(V55&gt;0,1/VLOOKUP(ABS(V55)+1,$A$8:$D$16,4,FALSE),VLOOKUP(ABS(V55)+1,$A$8:$D$16,2,FALSE))</f>
      </c>
      <c r="W105" s="1">
        <f>IF(W55&gt;0,1/VLOOKUP(ABS(W55)+1,$A$8:$D$16,4,FALSE),VLOOKUP(ABS(W55)+1,$A$8:$D$16,2,FALSE))</f>
      </c>
      <c r="X105" s="1">
        <f>IF(X55&gt;0,1/VLOOKUP(ABS(X55)+1,$A$8:$D$16,4,FALSE),VLOOKUP(ABS(X55)+1,$A$8:$D$16,2,FALSE))</f>
      </c>
      <c r="Y105" s="1">
        <f>IF(Y55&gt;0,1/VLOOKUP(ABS(Y55)+1,$A$8:$D$16,4,FALSE),VLOOKUP(ABS(Y55)+1,$A$8:$D$16,2,FALSE))</f>
      </c>
    </row>
    <row r="106">
      <c r="A106">
        <v>11</v>
      </c>
      <c r="B106" t="str">
        <v>KU10_vs_KU3</v>
      </c>
      <c r="C106" s="1">
        <f>IF(C56&gt;0,1/VLOOKUP(ABS(C56)+1,$A$8:$D$16,4,FALSE),VLOOKUP(ABS(C56)+1,$A$8:$D$16,2,FALSE))</f>
      </c>
      <c r="D106" s="1">
        <f>IF(D56&gt;0,1/VLOOKUP(ABS(D56)+1,$A$8:$D$16,4,FALSE),VLOOKUP(ABS(D56)+1,$A$8:$D$16,2,FALSE))</f>
      </c>
      <c r="E106" s="1">
        <f>IF(E56&gt;0,1/VLOOKUP(ABS(E56)+1,$A$8:$D$16,4,FALSE),VLOOKUP(ABS(E56)+1,$A$8:$D$16,2,FALSE))</f>
      </c>
      <c r="F106" s="1">
        <f>IF(F56&gt;0,1/VLOOKUP(ABS(F56)+1,$A$8:$D$16,4,FALSE),VLOOKUP(ABS(F56)+1,$A$8:$D$16,2,FALSE))</f>
      </c>
      <c r="G106" s="1">
        <f>IF(G56&gt;0,1/VLOOKUP(ABS(G56)+1,$A$8:$D$16,4,FALSE),VLOOKUP(ABS(G56)+1,$A$8:$D$16,2,FALSE))</f>
      </c>
      <c r="H106" s="1">
        <f>IF(H56&gt;0,1/VLOOKUP(ABS(H56)+1,$A$8:$D$16,4,FALSE),VLOOKUP(ABS(H56)+1,$A$8:$D$16,2,FALSE))</f>
      </c>
      <c r="I106" s="1">
        <f>IF(I56&gt;0,1/VLOOKUP(ABS(I56)+1,$A$8:$D$16,4,FALSE),VLOOKUP(ABS(I56)+1,$A$8:$D$16,2,FALSE))</f>
      </c>
      <c r="J106" s="1">
        <f>IF(J56&gt;0,1/VLOOKUP(ABS(J56)+1,$A$8:$D$16,4,FALSE),VLOOKUP(ABS(J56)+1,$A$8:$D$16,2,FALSE))</f>
      </c>
      <c r="K106" s="1">
        <f>IF(K56&gt;0,1/VLOOKUP(ABS(K56)+1,$A$8:$D$16,4,FALSE),VLOOKUP(ABS(K56)+1,$A$8:$D$16,2,FALSE))</f>
      </c>
      <c r="L106" s="1">
        <f>IF(L56&gt;0,1/VLOOKUP(ABS(L56)+1,$A$8:$D$16,4,FALSE),VLOOKUP(ABS(L56)+1,$A$8:$D$16,2,FALSE))</f>
      </c>
      <c r="M106" s="1">
        <f>IF(M56&gt;0,1/VLOOKUP(ABS(M56)+1,$A$8:$D$16,4,FALSE),VLOOKUP(ABS(M56)+1,$A$8:$D$16,2,FALSE))</f>
      </c>
      <c r="N106" s="1">
        <f>IF(N56&gt;0,1/VLOOKUP(ABS(N56)+1,$A$8:$D$16,4,FALSE),VLOOKUP(ABS(N56)+1,$A$8:$D$16,2,FALSE))</f>
      </c>
      <c r="O106" s="1">
        <f>IF(O56&gt;0,1/VLOOKUP(ABS(O56)+1,$A$8:$D$16,4,FALSE),VLOOKUP(ABS(O56)+1,$A$8:$D$16,2,FALSE))</f>
      </c>
      <c r="P106" s="1">
        <f>IF(P56&gt;0,1/VLOOKUP(ABS(P56)+1,$A$8:$D$16,4,FALSE),VLOOKUP(ABS(P56)+1,$A$8:$D$16,2,FALSE))</f>
      </c>
      <c r="Q106" s="1">
        <f>IF(Q56&gt;0,1/VLOOKUP(ABS(Q56)+1,$A$8:$D$16,4,FALSE),VLOOKUP(ABS(Q56)+1,$A$8:$D$16,2,FALSE))</f>
      </c>
      <c r="R106" s="1">
        <f>IF(R56&gt;0,1/VLOOKUP(ABS(R56)+1,$A$8:$D$16,4,FALSE),VLOOKUP(ABS(R56)+1,$A$8:$D$16,2,FALSE))</f>
      </c>
      <c r="S106" s="1">
        <f>IF(S56&gt;0,1/VLOOKUP(ABS(S56)+1,$A$8:$D$16,4,FALSE),VLOOKUP(ABS(S56)+1,$A$8:$D$16,2,FALSE))</f>
      </c>
      <c r="T106" s="1">
        <f>IF(T56&gt;0,1/VLOOKUP(ABS(T56)+1,$A$8:$D$16,4,FALSE),VLOOKUP(ABS(T56)+1,$A$8:$D$16,2,FALSE))</f>
      </c>
      <c r="U106" s="1">
        <f>IF(U56&gt;0,1/VLOOKUP(ABS(U56)+1,$A$8:$D$16,4,FALSE),VLOOKUP(ABS(U56)+1,$A$8:$D$16,2,FALSE))</f>
      </c>
      <c r="V106" s="1">
        <f>IF(V56&gt;0,1/VLOOKUP(ABS(V56)+1,$A$8:$D$16,4,FALSE),VLOOKUP(ABS(V56)+1,$A$8:$D$16,2,FALSE))</f>
      </c>
      <c r="W106" s="1">
        <f>IF(W56&gt;0,1/VLOOKUP(ABS(W56)+1,$A$8:$D$16,4,FALSE),VLOOKUP(ABS(W56)+1,$A$8:$D$16,2,FALSE))</f>
      </c>
      <c r="X106" s="1">
        <f>IF(X56&gt;0,1/VLOOKUP(ABS(X56)+1,$A$8:$D$16,4,FALSE),VLOOKUP(ABS(X56)+1,$A$8:$D$16,2,FALSE))</f>
      </c>
      <c r="Y106" s="1">
        <f>IF(Y56&gt;0,1/VLOOKUP(ABS(Y56)+1,$A$8:$D$16,4,FALSE),VLOOKUP(ABS(Y56)+1,$A$8:$D$16,2,FALSE))</f>
      </c>
    </row>
    <row r="107">
      <c r="A107">
        <v>12</v>
      </c>
      <c r="B107" t="str">
        <v>KU10_vs_KU4</v>
      </c>
      <c r="C107" s="1">
        <f>IF(C57&gt;0,1/VLOOKUP(ABS(C57)+1,$A$8:$D$16,4,FALSE),VLOOKUP(ABS(C57)+1,$A$8:$D$16,2,FALSE))</f>
      </c>
      <c r="D107" s="1">
        <f>IF(D57&gt;0,1/VLOOKUP(ABS(D57)+1,$A$8:$D$16,4,FALSE),VLOOKUP(ABS(D57)+1,$A$8:$D$16,2,FALSE))</f>
      </c>
      <c r="E107" s="1">
        <f>IF(E57&gt;0,1/VLOOKUP(ABS(E57)+1,$A$8:$D$16,4,FALSE),VLOOKUP(ABS(E57)+1,$A$8:$D$16,2,FALSE))</f>
      </c>
      <c r="F107" s="1">
        <f>IF(F57&gt;0,1/VLOOKUP(ABS(F57)+1,$A$8:$D$16,4,FALSE),VLOOKUP(ABS(F57)+1,$A$8:$D$16,2,FALSE))</f>
      </c>
      <c r="G107" s="1">
        <f>IF(G57&gt;0,1/VLOOKUP(ABS(G57)+1,$A$8:$D$16,4,FALSE),VLOOKUP(ABS(G57)+1,$A$8:$D$16,2,FALSE))</f>
      </c>
      <c r="H107" s="1">
        <f>IF(H57&gt;0,1/VLOOKUP(ABS(H57)+1,$A$8:$D$16,4,FALSE),VLOOKUP(ABS(H57)+1,$A$8:$D$16,2,FALSE))</f>
      </c>
      <c r="I107" s="1">
        <f>IF(I57&gt;0,1/VLOOKUP(ABS(I57)+1,$A$8:$D$16,4,FALSE),VLOOKUP(ABS(I57)+1,$A$8:$D$16,2,FALSE))</f>
      </c>
      <c r="J107" s="1">
        <f>IF(J57&gt;0,1/VLOOKUP(ABS(J57)+1,$A$8:$D$16,4,FALSE),VLOOKUP(ABS(J57)+1,$A$8:$D$16,2,FALSE))</f>
      </c>
      <c r="K107" s="1">
        <f>IF(K57&gt;0,1/VLOOKUP(ABS(K57)+1,$A$8:$D$16,4,FALSE),VLOOKUP(ABS(K57)+1,$A$8:$D$16,2,FALSE))</f>
      </c>
      <c r="L107" s="1">
        <f>IF(L57&gt;0,1/VLOOKUP(ABS(L57)+1,$A$8:$D$16,4,FALSE),VLOOKUP(ABS(L57)+1,$A$8:$D$16,2,FALSE))</f>
      </c>
      <c r="M107" s="1">
        <f>IF(M57&gt;0,1/VLOOKUP(ABS(M57)+1,$A$8:$D$16,4,FALSE),VLOOKUP(ABS(M57)+1,$A$8:$D$16,2,FALSE))</f>
      </c>
      <c r="N107" s="1">
        <f>IF(N57&gt;0,1/VLOOKUP(ABS(N57)+1,$A$8:$D$16,4,FALSE),VLOOKUP(ABS(N57)+1,$A$8:$D$16,2,FALSE))</f>
      </c>
      <c r="O107" s="1">
        <f>IF(O57&gt;0,1/VLOOKUP(ABS(O57)+1,$A$8:$D$16,4,FALSE),VLOOKUP(ABS(O57)+1,$A$8:$D$16,2,FALSE))</f>
      </c>
      <c r="P107" s="1">
        <f>IF(P57&gt;0,1/VLOOKUP(ABS(P57)+1,$A$8:$D$16,4,FALSE),VLOOKUP(ABS(P57)+1,$A$8:$D$16,2,FALSE))</f>
      </c>
      <c r="Q107" s="1">
        <f>IF(Q57&gt;0,1/VLOOKUP(ABS(Q57)+1,$A$8:$D$16,4,FALSE),VLOOKUP(ABS(Q57)+1,$A$8:$D$16,2,FALSE))</f>
      </c>
      <c r="R107" s="1">
        <f>IF(R57&gt;0,1/VLOOKUP(ABS(R57)+1,$A$8:$D$16,4,FALSE),VLOOKUP(ABS(R57)+1,$A$8:$D$16,2,FALSE))</f>
      </c>
      <c r="S107" s="1">
        <f>IF(S57&gt;0,1/VLOOKUP(ABS(S57)+1,$A$8:$D$16,4,FALSE),VLOOKUP(ABS(S57)+1,$A$8:$D$16,2,FALSE))</f>
      </c>
      <c r="T107" s="1">
        <f>IF(T57&gt;0,1/VLOOKUP(ABS(T57)+1,$A$8:$D$16,4,FALSE),VLOOKUP(ABS(T57)+1,$A$8:$D$16,2,FALSE))</f>
      </c>
      <c r="U107" s="1">
        <f>IF(U57&gt;0,1/VLOOKUP(ABS(U57)+1,$A$8:$D$16,4,FALSE),VLOOKUP(ABS(U57)+1,$A$8:$D$16,2,FALSE))</f>
      </c>
      <c r="V107" s="1">
        <f>IF(V57&gt;0,1/VLOOKUP(ABS(V57)+1,$A$8:$D$16,4,FALSE),VLOOKUP(ABS(V57)+1,$A$8:$D$16,2,FALSE))</f>
      </c>
      <c r="W107" s="1">
        <f>IF(W57&gt;0,1/VLOOKUP(ABS(W57)+1,$A$8:$D$16,4,FALSE),VLOOKUP(ABS(W57)+1,$A$8:$D$16,2,FALSE))</f>
      </c>
      <c r="X107" s="1">
        <f>IF(X57&gt;0,1/VLOOKUP(ABS(X57)+1,$A$8:$D$16,4,FALSE),VLOOKUP(ABS(X57)+1,$A$8:$D$16,2,FALSE))</f>
      </c>
      <c r="Y107" s="1">
        <f>IF(Y57&gt;0,1/VLOOKUP(ABS(Y57)+1,$A$8:$D$16,4,FALSE),VLOOKUP(ABS(Y57)+1,$A$8:$D$16,2,FALSE))</f>
      </c>
    </row>
    <row r="108">
      <c r="A108">
        <v>13</v>
      </c>
      <c r="B108" t="str">
        <v>KU10_vs_KU5</v>
      </c>
      <c r="C108" s="1">
        <f>IF(C58&gt;0,1/VLOOKUP(ABS(C58)+1,$A$8:$D$16,4,FALSE),VLOOKUP(ABS(C58)+1,$A$8:$D$16,2,FALSE))</f>
      </c>
      <c r="D108" s="1">
        <f>IF(D58&gt;0,1/VLOOKUP(ABS(D58)+1,$A$8:$D$16,4,FALSE),VLOOKUP(ABS(D58)+1,$A$8:$D$16,2,FALSE))</f>
      </c>
      <c r="E108" s="1">
        <f>IF(E58&gt;0,1/VLOOKUP(ABS(E58)+1,$A$8:$D$16,4,FALSE),VLOOKUP(ABS(E58)+1,$A$8:$D$16,2,FALSE))</f>
      </c>
      <c r="F108" s="1">
        <f>IF(F58&gt;0,1/VLOOKUP(ABS(F58)+1,$A$8:$D$16,4,FALSE),VLOOKUP(ABS(F58)+1,$A$8:$D$16,2,FALSE))</f>
      </c>
      <c r="G108" s="1">
        <f>IF(G58&gt;0,1/VLOOKUP(ABS(G58)+1,$A$8:$D$16,4,FALSE),VLOOKUP(ABS(G58)+1,$A$8:$D$16,2,FALSE))</f>
      </c>
      <c r="H108" s="1">
        <f>IF(H58&gt;0,1/VLOOKUP(ABS(H58)+1,$A$8:$D$16,4,FALSE),VLOOKUP(ABS(H58)+1,$A$8:$D$16,2,FALSE))</f>
      </c>
      <c r="I108" s="1">
        <f>IF(I58&gt;0,1/VLOOKUP(ABS(I58)+1,$A$8:$D$16,4,FALSE),VLOOKUP(ABS(I58)+1,$A$8:$D$16,2,FALSE))</f>
      </c>
      <c r="J108" s="1">
        <f>IF(J58&gt;0,1/VLOOKUP(ABS(J58)+1,$A$8:$D$16,4,FALSE),VLOOKUP(ABS(J58)+1,$A$8:$D$16,2,FALSE))</f>
      </c>
      <c r="K108" s="1">
        <f>IF(K58&gt;0,1/VLOOKUP(ABS(K58)+1,$A$8:$D$16,4,FALSE),VLOOKUP(ABS(K58)+1,$A$8:$D$16,2,FALSE))</f>
      </c>
      <c r="L108" s="1">
        <f>IF(L58&gt;0,1/VLOOKUP(ABS(L58)+1,$A$8:$D$16,4,FALSE),VLOOKUP(ABS(L58)+1,$A$8:$D$16,2,FALSE))</f>
      </c>
      <c r="M108" s="1">
        <f>IF(M58&gt;0,1/VLOOKUP(ABS(M58)+1,$A$8:$D$16,4,FALSE),VLOOKUP(ABS(M58)+1,$A$8:$D$16,2,FALSE))</f>
      </c>
      <c r="N108" s="1">
        <f>IF(N58&gt;0,1/VLOOKUP(ABS(N58)+1,$A$8:$D$16,4,FALSE),VLOOKUP(ABS(N58)+1,$A$8:$D$16,2,FALSE))</f>
      </c>
      <c r="O108" s="1">
        <f>IF(O58&gt;0,1/VLOOKUP(ABS(O58)+1,$A$8:$D$16,4,FALSE),VLOOKUP(ABS(O58)+1,$A$8:$D$16,2,FALSE))</f>
      </c>
      <c r="P108" s="1">
        <f>IF(P58&gt;0,1/VLOOKUP(ABS(P58)+1,$A$8:$D$16,4,FALSE),VLOOKUP(ABS(P58)+1,$A$8:$D$16,2,FALSE))</f>
      </c>
      <c r="Q108" s="1">
        <f>IF(Q58&gt;0,1/VLOOKUP(ABS(Q58)+1,$A$8:$D$16,4,FALSE),VLOOKUP(ABS(Q58)+1,$A$8:$D$16,2,FALSE))</f>
      </c>
      <c r="R108" s="1">
        <f>IF(R58&gt;0,1/VLOOKUP(ABS(R58)+1,$A$8:$D$16,4,FALSE),VLOOKUP(ABS(R58)+1,$A$8:$D$16,2,FALSE))</f>
      </c>
      <c r="S108" s="1">
        <f>IF(S58&gt;0,1/VLOOKUP(ABS(S58)+1,$A$8:$D$16,4,FALSE),VLOOKUP(ABS(S58)+1,$A$8:$D$16,2,FALSE))</f>
      </c>
      <c r="T108" s="1">
        <f>IF(T58&gt;0,1/VLOOKUP(ABS(T58)+1,$A$8:$D$16,4,FALSE),VLOOKUP(ABS(T58)+1,$A$8:$D$16,2,FALSE))</f>
      </c>
      <c r="U108" s="1">
        <f>IF(U58&gt;0,1/VLOOKUP(ABS(U58)+1,$A$8:$D$16,4,FALSE),VLOOKUP(ABS(U58)+1,$A$8:$D$16,2,FALSE))</f>
      </c>
      <c r="V108" s="1">
        <f>IF(V58&gt;0,1/VLOOKUP(ABS(V58)+1,$A$8:$D$16,4,FALSE),VLOOKUP(ABS(V58)+1,$A$8:$D$16,2,FALSE))</f>
      </c>
      <c r="W108" s="1">
        <f>IF(W58&gt;0,1/VLOOKUP(ABS(W58)+1,$A$8:$D$16,4,FALSE),VLOOKUP(ABS(W58)+1,$A$8:$D$16,2,FALSE))</f>
      </c>
      <c r="X108" s="1">
        <f>IF(X58&gt;0,1/VLOOKUP(ABS(X58)+1,$A$8:$D$16,4,FALSE),VLOOKUP(ABS(X58)+1,$A$8:$D$16,2,FALSE))</f>
      </c>
      <c r="Y108" s="1">
        <f>IF(Y58&gt;0,1/VLOOKUP(ABS(Y58)+1,$A$8:$D$16,4,FALSE),VLOOKUP(ABS(Y58)+1,$A$8:$D$16,2,FALSE))</f>
      </c>
    </row>
    <row r="109">
      <c r="A109">
        <v>14</v>
      </c>
      <c r="B109" t="str">
        <v>KU10_vs_KU6</v>
      </c>
      <c r="C109" s="1">
        <f>IF(C59&gt;0,1/VLOOKUP(ABS(C59)+1,$A$8:$D$16,4,FALSE),VLOOKUP(ABS(C59)+1,$A$8:$D$16,2,FALSE))</f>
      </c>
      <c r="D109" s="1">
        <f>IF(D59&gt;0,1/VLOOKUP(ABS(D59)+1,$A$8:$D$16,4,FALSE),VLOOKUP(ABS(D59)+1,$A$8:$D$16,2,FALSE))</f>
      </c>
      <c r="E109" s="1">
        <f>IF(E59&gt;0,1/VLOOKUP(ABS(E59)+1,$A$8:$D$16,4,FALSE),VLOOKUP(ABS(E59)+1,$A$8:$D$16,2,FALSE))</f>
      </c>
      <c r="F109" s="1">
        <f>IF(F59&gt;0,1/VLOOKUP(ABS(F59)+1,$A$8:$D$16,4,FALSE),VLOOKUP(ABS(F59)+1,$A$8:$D$16,2,FALSE))</f>
      </c>
      <c r="G109" s="1">
        <f>IF(G59&gt;0,1/VLOOKUP(ABS(G59)+1,$A$8:$D$16,4,FALSE),VLOOKUP(ABS(G59)+1,$A$8:$D$16,2,FALSE))</f>
      </c>
      <c r="H109" s="1">
        <f>IF(H59&gt;0,1/VLOOKUP(ABS(H59)+1,$A$8:$D$16,4,FALSE),VLOOKUP(ABS(H59)+1,$A$8:$D$16,2,FALSE))</f>
      </c>
      <c r="I109" s="1">
        <f>IF(I59&gt;0,1/VLOOKUP(ABS(I59)+1,$A$8:$D$16,4,FALSE),VLOOKUP(ABS(I59)+1,$A$8:$D$16,2,FALSE))</f>
      </c>
      <c r="J109" s="1">
        <f>IF(J59&gt;0,1/VLOOKUP(ABS(J59)+1,$A$8:$D$16,4,FALSE),VLOOKUP(ABS(J59)+1,$A$8:$D$16,2,FALSE))</f>
      </c>
      <c r="K109" s="1">
        <f>IF(K59&gt;0,1/VLOOKUP(ABS(K59)+1,$A$8:$D$16,4,FALSE),VLOOKUP(ABS(K59)+1,$A$8:$D$16,2,FALSE))</f>
      </c>
      <c r="L109" s="1">
        <f>IF(L59&gt;0,1/VLOOKUP(ABS(L59)+1,$A$8:$D$16,4,FALSE),VLOOKUP(ABS(L59)+1,$A$8:$D$16,2,FALSE))</f>
      </c>
      <c r="M109" s="1">
        <f>IF(M59&gt;0,1/VLOOKUP(ABS(M59)+1,$A$8:$D$16,4,FALSE),VLOOKUP(ABS(M59)+1,$A$8:$D$16,2,FALSE))</f>
      </c>
      <c r="N109" s="1">
        <f>IF(N59&gt;0,1/VLOOKUP(ABS(N59)+1,$A$8:$D$16,4,FALSE),VLOOKUP(ABS(N59)+1,$A$8:$D$16,2,FALSE))</f>
      </c>
      <c r="O109" s="1">
        <f>IF(O59&gt;0,1/VLOOKUP(ABS(O59)+1,$A$8:$D$16,4,FALSE),VLOOKUP(ABS(O59)+1,$A$8:$D$16,2,FALSE))</f>
      </c>
      <c r="P109" s="1">
        <f>IF(P59&gt;0,1/VLOOKUP(ABS(P59)+1,$A$8:$D$16,4,FALSE),VLOOKUP(ABS(P59)+1,$A$8:$D$16,2,FALSE))</f>
      </c>
      <c r="Q109" s="1">
        <f>IF(Q59&gt;0,1/VLOOKUP(ABS(Q59)+1,$A$8:$D$16,4,FALSE),VLOOKUP(ABS(Q59)+1,$A$8:$D$16,2,FALSE))</f>
      </c>
      <c r="R109" s="1">
        <f>IF(R59&gt;0,1/VLOOKUP(ABS(R59)+1,$A$8:$D$16,4,FALSE),VLOOKUP(ABS(R59)+1,$A$8:$D$16,2,FALSE))</f>
      </c>
      <c r="S109" s="1">
        <f>IF(S59&gt;0,1/VLOOKUP(ABS(S59)+1,$A$8:$D$16,4,FALSE),VLOOKUP(ABS(S59)+1,$A$8:$D$16,2,FALSE))</f>
      </c>
      <c r="T109" s="1">
        <f>IF(T59&gt;0,1/VLOOKUP(ABS(T59)+1,$A$8:$D$16,4,FALSE),VLOOKUP(ABS(T59)+1,$A$8:$D$16,2,FALSE))</f>
      </c>
      <c r="U109" s="1">
        <f>IF(U59&gt;0,1/VLOOKUP(ABS(U59)+1,$A$8:$D$16,4,FALSE),VLOOKUP(ABS(U59)+1,$A$8:$D$16,2,FALSE))</f>
      </c>
      <c r="V109" s="1">
        <f>IF(V59&gt;0,1/VLOOKUP(ABS(V59)+1,$A$8:$D$16,4,FALSE),VLOOKUP(ABS(V59)+1,$A$8:$D$16,2,FALSE))</f>
      </c>
      <c r="W109" s="1">
        <f>IF(W59&gt;0,1/VLOOKUP(ABS(W59)+1,$A$8:$D$16,4,FALSE),VLOOKUP(ABS(W59)+1,$A$8:$D$16,2,FALSE))</f>
      </c>
      <c r="X109" s="1">
        <f>IF(X59&gt;0,1/VLOOKUP(ABS(X59)+1,$A$8:$D$16,4,FALSE),VLOOKUP(ABS(X59)+1,$A$8:$D$16,2,FALSE))</f>
      </c>
      <c r="Y109" s="1">
        <f>IF(Y59&gt;0,1/VLOOKUP(ABS(Y59)+1,$A$8:$D$16,4,FALSE),VLOOKUP(ABS(Y59)+1,$A$8:$D$16,2,FALSE))</f>
      </c>
    </row>
    <row r="110">
      <c r="A110">
        <v>15</v>
      </c>
      <c r="B110" t="str">
        <v>KU10_vs_KU7</v>
      </c>
      <c r="C110" s="1">
        <f>IF(C60&gt;0,1/VLOOKUP(ABS(C60)+1,$A$8:$D$16,4,FALSE),VLOOKUP(ABS(C60)+1,$A$8:$D$16,2,FALSE))</f>
      </c>
      <c r="D110" s="1">
        <f>IF(D60&gt;0,1/VLOOKUP(ABS(D60)+1,$A$8:$D$16,4,FALSE),VLOOKUP(ABS(D60)+1,$A$8:$D$16,2,FALSE))</f>
      </c>
      <c r="E110" s="1">
        <f>IF(E60&gt;0,1/VLOOKUP(ABS(E60)+1,$A$8:$D$16,4,FALSE),VLOOKUP(ABS(E60)+1,$A$8:$D$16,2,FALSE))</f>
      </c>
      <c r="F110" s="1">
        <f>IF(F60&gt;0,1/VLOOKUP(ABS(F60)+1,$A$8:$D$16,4,FALSE),VLOOKUP(ABS(F60)+1,$A$8:$D$16,2,FALSE))</f>
      </c>
      <c r="G110" s="1">
        <f>IF(G60&gt;0,1/VLOOKUP(ABS(G60)+1,$A$8:$D$16,4,FALSE),VLOOKUP(ABS(G60)+1,$A$8:$D$16,2,FALSE))</f>
      </c>
      <c r="H110" s="1">
        <f>IF(H60&gt;0,1/VLOOKUP(ABS(H60)+1,$A$8:$D$16,4,FALSE),VLOOKUP(ABS(H60)+1,$A$8:$D$16,2,FALSE))</f>
      </c>
      <c r="I110" s="1">
        <f>IF(I60&gt;0,1/VLOOKUP(ABS(I60)+1,$A$8:$D$16,4,FALSE),VLOOKUP(ABS(I60)+1,$A$8:$D$16,2,FALSE))</f>
      </c>
      <c r="J110" s="1">
        <f>IF(J60&gt;0,1/VLOOKUP(ABS(J60)+1,$A$8:$D$16,4,FALSE),VLOOKUP(ABS(J60)+1,$A$8:$D$16,2,FALSE))</f>
      </c>
      <c r="K110" s="1">
        <f>IF(K60&gt;0,1/VLOOKUP(ABS(K60)+1,$A$8:$D$16,4,FALSE),VLOOKUP(ABS(K60)+1,$A$8:$D$16,2,FALSE))</f>
      </c>
      <c r="L110" s="1">
        <f>IF(L60&gt;0,1/VLOOKUP(ABS(L60)+1,$A$8:$D$16,4,FALSE),VLOOKUP(ABS(L60)+1,$A$8:$D$16,2,FALSE))</f>
      </c>
      <c r="M110" s="1">
        <f>IF(M60&gt;0,1/VLOOKUP(ABS(M60)+1,$A$8:$D$16,4,FALSE),VLOOKUP(ABS(M60)+1,$A$8:$D$16,2,FALSE))</f>
      </c>
      <c r="N110" s="1">
        <f>IF(N60&gt;0,1/VLOOKUP(ABS(N60)+1,$A$8:$D$16,4,FALSE),VLOOKUP(ABS(N60)+1,$A$8:$D$16,2,FALSE))</f>
      </c>
      <c r="O110" s="1">
        <f>IF(O60&gt;0,1/VLOOKUP(ABS(O60)+1,$A$8:$D$16,4,FALSE),VLOOKUP(ABS(O60)+1,$A$8:$D$16,2,FALSE))</f>
      </c>
      <c r="P110" s="1">
        <f>IF(P60&gt;0,1/VLOOKUP(ABS(P60)+1,$A$8:$D$16,4,FALSE),VLOOKUP(ABS(P60)+1,$A$8:$D$16,2,FALSE))</f>
      </c>
      <c r="Q110" s="1">
        <f>IF(Q60&gt;0,1/VLOOKUP(ABS(Q60)+1,$A$8:$D$16,4,FALSE),VLOOKUP(ABS(Q60)+1,$A$8:$D$16,2,FALSE))</f>
      </c>
      <c r="R110" s="1">
        <f>IF(R60&gt;0,1/VLOOKUP(ABS(R60)+1,$A$8:$D$16,4,FALSE),VLOOKUP(ABS(R60)+1,$A$8:$D$16,2,FALSE))</f>
      </c>
      <c r="S110" s="1">
        <f>IF(S60&gt;0,1/VLOOKUP(ABS(S60)+1,$A$8:$D$16,4,FALSE),VLOOKUP(ABS(S60)+1,$A$8:$D$16,2,FALSE))</f>
      </c>
      <c r="T110" s="1">
        <f>IF(T60&gt;0,1/VLOOKUP(ABS(T60)+1,$A$8:$D$16,4,FALSE),VLOOKUP(ABS(T60)+1,$A$8:$D$16,2,FALSE))</f>
      </c>
      <c r="U110" s="1">
        <f>IF(U60&gt;0,1/VLOOKUP(ABS(U60)+1,$A$8:$D$16,4,FALSE),VLOOKUP(ABS(U60)+1,$A$8:$D$16,2,FALSE))</f>
      </c>
      <c r="V110" s="1">
        <f>IF(V60&gt;0,1/VLOOKUP(ABS(V60)+1,$A$8:$D$16,4,FALSE),VLOOKUP(ABS(V60)+1,$A$8:$D$16,2,FALSE))</f>
      </c>
      <c r="W110" s="1">
        <f>IF(W60&gt;0,1/VLOOKUP(ABS(W60)+1,$A$8:$D$16,4,FALSE),VLOOKUP(ABS(W60)+1,$A$8:$D$16,2,FALSE))</f>
      </c>
      <c r="X110" s="1">
        <f>IF(X60&gt;0,1/VLOOKUP(ABS(X60)+1,$A$8:$D$16,4,FALSE),VLOOKUP(ABS(X60)+1,$A$8:$D$16,2,FALSE))</f>
      </c>
      <c r="Y110" s="1">
        <f>IF(Y60&gt;0,1/VLOOKUP(ABS(Y60)+1,$A$8:$D$16,4,FALSE),VLOOKUP(ABS(Y60)+1,$A$8:$D$16,2,FALSE))</f>
      </c>
    </row>
    <row r="111">
      <c r="A111">
        <v>16</v>
      </c>
      <c r="B111" t="str">
        <v>KU10_vs_KU8</v>
      </c>
      <c r="C111" s="1">
        <f>IF(C61&gt;0,1/VLOOKUP(ABS(C61)+1,$A$8:$D$16,4,FALSE),VLOOKUP(ABS(C61)+1,$A$8:$D$16,2,FALSE))</f>
      </c>
      <c r="D111" s="1">
        <f>IF(D61&gt;0,1/VLOOKUP(ABS(D61)+1,$A$8:$D$16,4,FALSE),VLOOKUP(ABS(D61)+1,$A$8:$D$16,2,FALSE))</f>
      </c>
      <c r="E111" s="1">
        <f>IF(E61&gt;0,1/VLOOKUP(ABS(E61)+1,$A$8:$D$16,4,FALSE),VLOOKUP(ABS(E61)+1,$A$8:$D$16,2,FALSE))</f>
      </c>
      <c r="F111" s="1">
        <f>IF(F61&gt;0,1/VLOOKUP(ABS(F61)+1,$A$8:$D$16,4,FALSE),VLOOKUP(ABS(F61)+1,$A$8:$D$16,2,FALSE))</f>
      </c>
      <c r="G111" s="1">
        <f>IF(G61&gt;0,1/VLOOKUP(ABS(G61)+1,$A$8:$D$16,4,FALSE),VLOOKUP(ABS(G61)+1,$A$8:$D$16,2,FALSE))</f>
      </c>
      <c r="H111" s="1">
        <f>IF(H61&gt;0,1/VLOOKUP(ABS(H61)+1,$A$8:$D$16,4,FALSE),VLOOKUP(ABS(H61)+1,$A$8:$D$16,2,FALSE))</f>
      </c>
      <c r="I111" s="1">
        <f>IF(I61&gt;0,1/VLOOKUP(ABS(I61)+1,$A$8:$D$16,4,FALSE),VLOOKUP(ABS(I61)+1,$A$8:$D$16,2,FALSE))</f>
      </c>
      <c r="J111" s="1">
        <f>IF(J61&gt;0,1/VLOOKUP(ABS(J61)+1,$A$8:$D$16,4,FALSE),VLOOKUP(ABS(J61)+1,$A$8:$D$16,2,FALSE))</f>
      </c>
      <c r="K111" s="1">
        <f>IF(K61&gt;0,1/VLOOKUP(ABS(K61)+1,$A$8:$D$16,4,FALSE),VLOOKUP(ABS(K61)+1,$A$8:$D$16,2,FALSE))</f>
      </c>
      <c r="L111" s="1">
        <f>IF(L61&gt;0,1/VLOOKUP(ABS(L61)+1,$A$8:$D$16,4,FALSE),VLOOKUP(ABS(L61)+1,$A$8:$D$16,2,FALSE))</f>
      </c>
      <c r="M111" s="1">
        <f>IF(M61&gt;0,1/VLOOKUP(ABS(M61)+1,$A$8:$D$16,4,FALSE),VLOOKUP(ABS(M61)+1,$A$8:$D$16,2,FALSE))</f>
      </c>
      <c r="N111" s="1">
        <f>IF(N61&gt;0,1/VLOOKUP(ABS(N61)+1,$A$8:$D$16,4,FALSE),VLOOKUP(ABS(N61)+1,$A$8:$D$16,2,FALSE))</f>
      </c>
      <c r="O111" s="1">
        <f>IF(O61&gt;0,1/VLOOKUP(ABS(O61)+1,$A$8:$D$16,4,FALSE),VLOOKUP(ABS(O61)+1,$A$8:$D$16,2,FALSE))</f>
      </c>
      <c r="P111" s="1">
        <f>IF(P61&gt;0,1/VLOOKUP(ABS(P61)+1,$A$8:$D$16,4,FALSE),VLOOKUP(ABS(P61)+1,$A$8:$D$16,2,FALSE))</f>
      </c>
      <c r="Q111" s="1">
        <f>IF(Q61&gt;0,1/VLOOKUP(ABS(Q61)+1,$A$8:$D$16,4,FALSE),VLOOKUP(ABS(Q61)+1,$A$8:$D$16,2,FALSE))</f>
      </c>
      <c r="R111" s="1">
        <f>IF(R61&gt;0,1/VLOOKUP(ABS(R61)+1,$A$8:$D$16,4,FALSE),VLOOKUP(ABS(R61)+1,$A$8:$D$16,2,FALSE))</f>
      </c>
      <c r="S111" s="1">
        <f>IF(S61&gt;0,1/VLOOKUP(ABS(S61)+1,$A$8:$D$16,4,FALSE),VLOOKUP(ABS(S61)+1,$A$8:$D$16,2,FALSE))</f>
      </c>
      <c r="T111" s="1">
        <f>IF(T61&gt;0,1/VLOOKUP(ABS(T61)+1,$A$8:$D$16,4,FALSE),VLOOKUP(ABS(T61)+1,$A$8:$D$16,2,FALSE))</f>
      </c>
      <c r="U111" s="1">
        <f>IF(U61&gt;0,1/VLOOKUP(ABS(U61)+1,$A$8:$D$16,4,FALSE),VLOOKUP(ABS(U61)+1,$A$8:$D$16,2,FALSE))</f>
      </c>
      <c r="V111" s="1">
        <f>IF(V61&gt;0,1/VLOOKUP(ABS(V61)+1,$A$8:$D$16,4,FALSE),VLOOKUP(ABS(V61)+1,$A$8:$D$16,2,FALSE))</f>
      </c>
      <c r="W111" s="1">
        <f>IF(W61&gt;0,1/VLOOKUP(ABS(W61)+1,$A$8:$D$16,4,FALSE),VLOOKUP(ABS(W61)+1,$A$8:$D$16,2,FALSE))</f>
      </c>
      <c r="X111" s="1">
        <f>IF(X61&gt;0,1/VLOOKUP(ABS(X61)+1,$A$8:$D$16,4,FALSE),VLOOKUP(ABS(X61)+1,$A$8:$D$16,2,FALSE))</f>
      </c>
      <c r="Y111" s="1">
        <f>IF(Y61&gt;0,1/VLOOKUP(ABS(Y61)+1,$A$8:$D$16,4,FALSE),VLOOKUP(ABS(Y61)+1,$A$8:$D$16,2,FALSE))</f>
      </c>
    </row>
    <row r="112">
      <c r="A112">
        <v>17</v>
      </c>
      <c r="B112" t="str">
        <v>KU10_vs_KU9</v>
      </c>
      <c r="C112" s="1">
        <f>IF(C62&gt;0,1/VLOOKUP(ABS(C62)+1,$A$8:$D$16,4,FALSE),VLOOKUP(ABS(C62)+1,$A$8:$D$16,2,FALSE))</f>
      </c>
      <c r="D112" s="1">
        <f>IF(D62&gt;0,1/VLOOKUP(ABS(D62)+1,$A$8:$D$16,4,FALSE),VLOOKUP(ABS(D62)+1,$A$8:$D$16,2,FALSE))</f>
      </c>
      <c r="E112" s="1">
        <f>IF(E62&gt;0,1/VLOOKUP(ABS(E62)+1,$A$8:$D$16,4,FALSE),VLOOKUP(ABS(E62)+1,$A$8:$D$16,2,FALSE))</f>
      </c>
      <c r="F112" s="1">
        <f>IF(F62&gt;0,1/VLOOKUP(ABS(F62)+1,$A$8:$D$16,4,FALSE),VLOOKUP(ABS(F62)+1,$A$8:$D$16,2,FALSE))</f>
      </c>
      <c r="G112" s="1">
        <f>IF(G62&gt;0,1/VLOOKUP(ABS(G62)+1,$A$8:$D$16,4,FALSE),VLOOKUP(ABS(G62)+1,$A$8:$D$16,2,FALSE))</f>
      </c>
      <c r="H112" s="1">
        <f>IF(H62&gt;0,1/VLOOKUP(ABS(H62)+1,$A$8:$D$16,4,FALSE),VLOOKUP(ABS(H62)+1,$A$8:$D$16,2,FALSE))</f>
      </c>
      <c r="I112" s="1">
        <f>IF(I62&gt;0,1/VLOOKUP(ABS(I62)+1,$A$8:$D$16,4,FALSE),VLOOKUP(ABS(I62)+1,$A$8:$D$16,2,FALSE))</f>
      </c>
      <c r="J112" s="1">
        <f>IF(J62&gt;0,1/VLOOKUP(ABS(J62)+1,$A$8:$D$16,4,FALSE),VLOOKUP(ABS(J62)+1,$A$8:$D$16,2,FALSE))</f>
      </c>
      <c r="K112" s="1">
        <f>IF(K62&gt;0,1/VLOOKUP(ABS(K62)+1,$A$8:$D$16,4,FALSE),VLOOKUP(ABS(K62)+1,$A$8:$D$16,2,FALSE))</f>
      </c>
      <c r="L112" s="1">
        <f>IF(L62&gt;0,1/VLOOKUP(ABS(L62)+1,$A$8:$D$16,4,FALSE),VLOOKUP(ABS(L62)+1,$A$8:$D$16,2,FALSE))</f>
      </c>
      <c r="M112" s="1">
        <f>IF(M62&gt;0,1/VLOOKUP(ABS(M62)+1,$A$8:$D$16,4,FALSE),VLOOKUP(ABS(M62)+1,$A$8:$D$16,2,FALSE))</f>
      </c>
      <c r="N112" s="1">
        <f>IF(N62&gt;0,1/VLOOKUP(ABS(N62)+1,$A$8:$D$16,4,FALSE),VLOOKUP(ABS(N62)+1,$A$8:$D$16,2,FALSE))</f>
      </c>
      <c r="O112" s="1">
        <f>IF(O62&gt;0,1/VLOOKUP(ABS(O62)+1,$A$8:$D$16,4,FALSE),VLOOKUP(ABS(O62)+1,$A$8:$D$16,2,FALSE))</f>
      </c>
      <c r="P112" s="1">
        <f>IF(P62&gt;0,1/VLOOKUP(ABS(P62)+1,$A$8:$D$16,4,FALSE),VLOOKUP(ABS(P62)+1,$A$8:$D$16,2,FALSE))</f>
      </c>
      <c r="Q112" s="1">
        <f>IF(Q62&gt;0,1/VLOOKUP(ABS(Q62)+1,$A$8:$D$16,4,FALSE),VLOOKUP(ABS(Q62)+1,$A$8:$D$16,2,FALSE))</f>
      </c>
      <c r="R112" s="1">
        <f>IF(R62&gt;0,1/VLOOKUP(ABS(R62)+1,$A$8:$D$16,4,FALSE),VLOOKUP(ABS(R62)+1,$A$8:$D$16,2,FALSE))</f>
      </c>
      <c r="S112" s="1">
        <f>IF(S62&gt;0,1/VLOOKUP(ABS(S62)+1,$A$8:$D$16,4,FALSE),VLOOKUP(ABS(S62)+1,$A$8:$D$16,2,FALSE))</f>
      </c>
      <c r="T112" s="1">
        <f>IF(T62&gt;0,1/VLOOKUP(ABS(T62)+1,$A$8:$D$16,4,FALSE),VLOOKUP(ABS(T62)+1,$A$8:$D$16,2,FALSE))</f>
      </c>
      <c r="U112" s="1">
        <f>IF(U62&gt;0,1/VLOOKUP(ABS(U62)+1,$A$8:$D$16,4,FALSE),VLOOKUP(ABS(U62)+1,$A$8:$D$16,2,FALSE))</f>
      </c>
      <c r="V112" s="1">
        <f>IF(V62&gt;0,1/VLOOKUP(ABS(V62)+1,$A$8:$D$16,4,FALSE),VLOOKUP(ABS(V62)+1,$A$8:$D$16,2,FALSE))</f>
      </c>
      <c r="W112" s="1">
        <f>IF(W62&gt;0,1/VLOOKUP(ABS(W62)+1,$A$8:$D$16,4,FALSE),VLOOKUP(ABS(W62)+1,$A$8:$D$16,2,FALSE))</f>
      </c>
      <c r="X112" s="1">
        <f>IF(X62&gt;0,1/VLOOKUP(ABS(X62)+1,$A$8:$D$16,4,FALSE),VLOOKUP(ABS(X62)+1,$A$8:$D$16,2,FALSE))</f>
      </c>
      <c r="Y112" s="1">
        <f>IF(Y62&gt;0,1/VLOOKUP(ABS(Y62)+1,$A$8:$D$16,4,FALSE),VLOOKUP(ABS(Y62)+1,$A$8:$D$16,2,FALSE))</f>
      </c>
    </row>
    <row r="113">
      <c r="A113">
        <v>18</v>
      </c>
      <c r="B113" t="str">
        <v>KU2_vs_KU3</v>
      </c>
      <c r="C113" s="1">
        <f>IF(C63&gt;0,1/VLOOKUP(ABS(C63)+1,$A$8:$D$16,4,FALSE),VLOOKUP(ABS(C63)+1,$A$8:$D$16,2,FALSE))</f>
      </c>
      <c r="D113" s="1">
        <f>IF(D63&gt;0,1/VLOOKUP(ABS(D63)+1,$A$8:$D$16,4,FALSE),VLOOKUP(ABS(D63)+1,$A$8:$D$16,2,FALSE))</f>
      </c>
      <c r="E113" s="1">
        <f>IF(E63&gt;0,1/VLOOKUP(ABS(E63)+1,$A$8:$D$16,4,FALSE),VLOOKUP(ABS(E63)+1,$A$8:$D$16,2,FALSE))</f>
      </c>
      <c r="F113" s="1">
        <f>IF(F63&gt;0,1/VLOOKUP(ABS(F63)+1,$A$8:$D$16,4,FALSE),VLOOKUP(ABS(F63)+1,$A$8:$D$16,2,FALSE))</f>
      </c>
      <c r="G113" s="1">
        <f>IF(G63&gt;0,1/VLOOKUP(ABS(G63)+1,$A$8:$D$16,4,FALSE),VLOOKUP(ABS(G63)+1,$A$8:$D$16,2,FALSE))</f>
      </c>
      <c r="H113" s="1">
        <f>IF(H63&gt;0,1/VLOOKUP(ABS(H63)+1,$A$8:$D$16,4,FALSE),VLOOKUP(ABS(H63)+1,$A$8:$D$16,2,FALSE))</f>
      </c>
      <c r="I113" s="1">
        <f>IF(I63&gt;0,1/VLOOKUP(ABS(I63)+1,$A$8:$D$16,4,FALSE),VLOOKUP(ABS(I63)+1,$A$8:$D$16,2,FALSE))</f>
      </c>
      <c r="J113" s="1">
        <f>IF(J63&gt;0,1/VLOOKUP(ABS(J63)+1,$A$8:$D$16,4,FALSE),VLOOKUP(ABS(J63)+1,$A$8:$D$16,2,FALSE))</f>
      </c>
      <c r="K113" s="1">
        <f>IF(K63&gt;0,1/VLOOKUP(ABS(K63)+1,$A$8:$D$16,4,FALSE),VLOOKUP(ABS(K63)+1,$A$8:$D$16,2,FALSE))</f>
      </c>
      <c r="L113" s="1">
        <f>IF(L63&gt;0,1/VLOOKUP(ABS(L63)+1,$A$8:$D$16,4,FALSE),VLOOKUP(ABS(L63)+1,$A$8:$D$16,2,FALSE))</f>
      </c>
      <c r="M113" s="1">
        <f>IF(M63&gt;0,1/VLOOKUP(ABS(M63)+1,$A$8:$D$16,4,FALSE),VLOOKUP(ABS(M63)+1,$A$8:$D$16,2,FALSE))</f>
      </c>
      <c r="N113" s="1">
        <f>IF(N63&gt;0,1/VLOOKUP(ABS(N63)+1,$A$8:$D$16,4,FALSE),VLOOKUP(ABS(N63)+1,$A$8:$D$16,2,FALSE))</f>
      </c>
      <c r="O113" s="1">
        <f>IF(O63&gt;0,1/VLOOKUP(ABS(O63)+1,$A$8:$D$16,4,FALSE),VLOOKUP(ABS(O63)+1,$A$8:$D$16,2,FALSE))</f>
      </c>
      <c r="P113" s="1">
        <f>IF(P63&gt;0,1/VLOOKUP(ABS(P63)+1,$A$8:$D$16,4,FALSE),VLOOKUP(ABS(P63)+1,$A$8:$D$16,2,FALSE))</f>
      </c>
      <c r="Q113" s="1">
        <f>IF(Q63&gt;0,1/VLOOKUP(ABS(Q63)+1,$A$8:$D$16,4,FALSE),VLOOKUP(ABS(Q63)+1,$A$8:$D$16,2,FALSE))</f>
      </c>
      <c r="R113" s="1">
        <f>IF(R63&gt;0,1/VLOOKUP(ABS(R63)+1,$A$8:$D$16,4,FALSE),VLOOKUP(ABS(R63)+1,$A$8:$D$16,2,FALSE))</f>
      </c>
      <c r="S113" s="1">
        <f>IF(S63&gt;0,1/VLOOKUP(ABS(S63)+1,$A$8:$D$16,4,FALSE),VLOOKUP(ABS(S63)+1,$A$8:$D$16,2,FALSE))</f>
      </c>
      <c r="T113" s="1">
        <f>IF(T63&gt;0,1/VLOOKUP(ABS(T63)+1,$A$8:$D$16,4,FALSE),VLOOKUP(ABS(T63)+1,$A$8:$D$16,2,FALSE))</f>
      </c>
      <c r="U113" s="1">
        <f>IF(U63&gt;0,1/VLOOKUP(ABS(U63)+1,$A$8:$D$16,4,FALSE),VLOOKUP(ABS(U63)+1,$A$8:$D$16,2,FALSE))</f>
      </c>
      <c r="V113" s="1">
        <f>IF(V63&gt;0,1/VLOOKUP(ABS(V63)+1,$A$8:$D$16,4,FALSE),VLOOKUP(ABS(V63)+1,$A$8:$D$16,2,FALSE))</f>
      </c>
      <c r="W113" s="1">
        <f>IF(W63&gt;0,1/VLOOKUP(ABS(W63)+1,$A$8:$D$16,4,FALSE),VLOOKUP(ABS(W63)+1,$A$8:$D$16,2,FALSE))</f>
      </c>
      <c r="X113" s="1">
        <f>IF(X63&gt;0,1/VLOOKUP(ABS(X63)+1,$A$8:$D$16,4,FALSE),VLOOKUP(ABS(X63)+1,$A$8:$D$16,2,FALSE))</f>
      </c>
      <c r="Y113" s="1">
        <f>IF(Y63&gt;0,1/VLOOKUP(ABS(Y63)+1,$A$8:$D$16,4,FALSE),VLOOKUP(ABS(Y63)+1,$A$8:$D$16,2,FALSE))</f>
      </c>
    </row>
    <row r="114">
      <c r="A114">
        <v>19</v>
      </c>
      <c r="B114" t="str">
        <v>KU2_vs_KU4</v>
      </c>
      <c r="C114" s="1">
        <f>IF(C64&gt;0,1/VLOOKUP(ABS(C64)+1,$A$8:$D$16,4,FALSE),VLOOKUP(ABS(C64)+1,$A$8:$D$16,2,FALSE))</f>
      </c>
      <c r="D114" s="1">
        <f>IF(D64&gt;0,1/VLOOKUP(ABS(D64)+1,$A$8:$D$16,4,FALSE),VLOOKUP(ABS(D64)+1,$A$8:$D$16,2,FALSE))</f>
      </c>
      <c r="E114" s="1">
        <f>IF(E64&gt;0,1/VLOOKUP(ABS(E64)+1,$A$8:$D$16,4,FALSE),VLOOKUP(ABS(E64)+1,$A$8:$D$16,2,FALSE))</f>
      </c>
      <c r="F114" s="1">
        <f>IF(F64&gt;0,1/VLOOKUP(ABS(F64)+1,$A$8:$D$16,4,FALSE),VLOOKUP(ABS(F64)+1,$A$8:$D$16,2,FALSE))</f>
      </c>
      <c r="G114" s="1">
        <f>IF(G64&gt;0,1/VLOOKUP(ABS(G64)+1,$A$8:$D$16,4,FALSE),VLOOKUP(ABS(G64)+1,$A$8:$D$16,2,FALSE))</f>
      </c>
      <c r="H114" s="1">
        <f>IF(H64&gt;0,1/VLOOKUP(ABS(H64)+1,$A$8:$D$16,4,FALSE),VLOOKUP(ABS(H64)+1,$A$8:$D$16,2,FALSE))</f>
      </c>
      <c r="I114" s="1">
        <f>IF(I64&gt;0,1/VLOOKUP(ABS(I64)+1,$A$8:$D$16,4,FALSE),VLOOKUP(ABS(I64)+1,$A$8:$D$16,2,FALSE))</f>
      </c>
      <c r="J114" s="1">
        <f>IF(J64&gt;0,1/VLOOKUP(ABS(J64)+1,$A$8:$D$16,4,FALSE),VLOOKUP(ABS(J64)+1,$A$8:$D$16,2,FALSE))</f>
      </c>
      <c r="K114" s="1">
        <f>IF(K64&gt;0,1/VLOOKUP(ABS(K64)+1,$A$8:$D$16,4,FALSE),VLOOKUP(ABS(K64)+1,$A$8:$D$16,2,FALSE))</f>
      </c>
      <c r="L114" s="1">
        <f>IF(L64&gt;0,1/VLOOKUP(ABS(L64)+1,$A$8:$D$16,4,FALSE),VLOOKUP(ABS(L64)+1,$A$8:$D$16,2,FALSE))</f>
      </c>
      <c r="M114" s="1">
        <f>IF(M64&gt;0,1/VLOOKUP(ABS(M64)+1,$A$8:$D$16,4,FALSE),VLOOKUP(ABS(M64)+1,$A$8:$D$16,2,FALSE))</f>
      </c>
      <c r="N114" s="1">
        <f>IF(N64&gt;0,1/VLOOKUP(ABS(N64)+1,$A$8:$D$16,4,FALSE),VLOOKUP(ABS(N64)+1,$A$8:$D$16,2,FALSE))</f>
      </c>
      <c r="O114" s="1">
        <f>IF(O64&gt;0,1/VLOOKUP(ABS(O64)+1,$A$8:$D$16,4,FALSE),VLOOKUP(ABS(O64)+1,$A$8:$D$16,2,FALSE))</f>
      </c>
      <c r="P114" s="1">
        <f>IF(P64&gt;0,1/VLOOKUP(ABS(P64)+1,$A$8:$D$16,4,FALSE),VLOOKUP(ABS(P64)+1,$A$8:$D$16,2,FALSE))</f>
      </c>
      <c r="Q114" s="1">
        <f>IF(Q64&gt;0,1/VLOOKUP(ABS(Q64)+1,$A$8:$D$16,4,FALSE),VLOOKUP(ABS(Q64)+1,$A$8:$D$16,2,FALSE))</f>
      </c>
      <c r="R114" s="1">
        <f>IF(R64&gt;0,1/VLOOKUP(ABS(R64)+1,$A$8:$D$16,4,FALSE),VLOOKUP(ABS(R64)+1,$A$8:$D$16,2,FALSE))</f>
      </c>
      <c r="S114" s="1">
        <f>IF(S64&gt;0,1/VLOOKUP(ABS(S64)+1,$A$8:$D$16,4,FALSE),VLOOKUP(ABS(S64)+1,$A$8:$D$16,2,FALSE))</f>
      </c>
      <c r="T114" s="1">
        <f>IF(T64&gt;0,1/VLOOKUP(ABS(T64)+1,$A$8:$D$16,4,FALSE),VLOOKUP(ABS(T64)+1,$A$8:$D$16,2,FALSE))</f>
      </c>
      <c r="U114" s="1">
        <f>IF(U64&gt;0,1/VLOOKUP(ABS(U64)+1,$A$8:$D$16,4,FALSE),VLOOKUP(ABS(U64)+1,$A$8:$D$16,2,FALSE))</f>
      </c>
      <c r="V114" s="1">
        <f>IF(V64&gt;0,1/VLOOKUP(ABS(V64)+1,$A$8:$D$16,4,FALSE),VLOOKUP(ABS(V64)+1,$A$8:$D$16,2,FALSE))</f>
      </c>
      <c r="W114" s="1">
        <f>IF(W64&gt;0,1/VLOOKUP(ABS(W64)+1,$A$8:$D$16,4,FALSE),VLOOKUP(ABS(W64)+1,$A$8:$D$16,2,FALSE))</f>
      </c>
      <c r="X114" s="1">
        <f>IF(X64&gt;0,1/VLOOKUP(ABS(X64)+1,$A$8:$D$16,4,FALSE),VLOOKUP(ABS(X64)+1,$A$8:$D$16,2,FALSE))</f>
      </c>
      <c r="Y114" s="1">
        <f>IF(Y64&gt;0,1/VLOOKUP(ABS(Y64)+1,$A$8:$D$16,4,FALSE),VLOOKUP(ABS(Y64)+1,$A$8:$D$16,2,FALSE))</f>
      </c>
    </row>
    <row r="115">
      <c r="A115">
        <v>20</v>
      </c>
      <c r="B115" t="str">
        <v>KU2_vs_KU5</v>
      </c>
      <c r="C115" s="1">
        <f>IF(C65&gt;0,1/VLOOKUP(ABS(C65)+1,$A$8:$D$16,4,FALSE),VLOOKUP(ABS(C65)+1,$A$8:$D$16,2,FALSE))</f>
      </c>
      <c r="D115" s="1">
        <f>IF(D65&gt;0,1/VLOOKUP(ABS(D65)+1,$A$8:$D$16,4,FALSE),VLOOKUP(ABS(D65)+1,$A$8:$D$16,2,FALSE))</f>
      </c>
      <c r="E115" s="1">
        <f>IF(E65&gt;0,1/VLOOKUP(ABS(E65)+1,$A$8:$D$16,4,FALSE),VLOOKUP(ABS(E65)+1,$A$8:$D$16,2,FALSE))</f>
      </c>
      <c r="F115" s="1">
        <f>IF(F65&gt;0,1/VLOOKUP(ABS(F65)+1,$A$8:$D$16,4,FALSE),VLOOKUP(ABS(F65)+1,$A$8:$D$16,2,FALSE))</f>
      </c>
      <c r="G115" s="1">
        <f>IF(G65&gt;0,1/VLOOKUP(ABS(G65)+1,$A$8:$D$16,4,FALSE),VLOOKUP(ABS(G65)+1,$A$8:$D$16,2,FALSE))</f>
      </c>
      <c r="H115" s="1">
        <f>IF(H65&gt;0,1/VLOOKUP(ABS(H65)+1,$A$8:$D$16,4,FALSE),VLOOKUP(ABS(H65)+1,$A$8:$D$16,2,FALSE))</f>
      </c>
      <c r="I115" s="1">
        <f>IF(I65&gt;0,1/VLOOKUP(ABS(I65)+1,$A$8:$D$16,4,FALSE),VLOOKUP(ABS(I65)+1,$A$8:$D$16,2,FALSE))</f>
      </c>
      <c r="J115" s="1">
        <f>IF(J65&gt;0,1/VLOOKUP(ABS(J65)+1,$A$8:$D$16,4,FALSE),VLOOKUP(ABS(J65)+1,$A$8:$D$16,2,FALSE))</f>
      </c>
      <c r="K115" s="1">
        <f>IF(K65&gt;0,1/VLOOKUP(ABS(K65)+1,$A$8:$D$16,4,FALSE),VLOOKUP(ABS(K65)+1,$A$8:$D$16,2,FALSE))</f>
      </c>
      <c r="L115" s="1">
        <f>IF(L65&gt;0,1/VLOOKUP(ABS(L65)+1,$A$8:$D$16,4,FALSE),VLOOKUP(ABS(L65)+1,$A$8:$D$16,2,FALSE))</f>
      </c>
      <c r="M115" s="1">
        <f>IF(M65&gt;0,1/VLOOKUP(ABS(M65)+1,$A$8:$D$16,4,FALSE),VLOOKUP(ABS(M65)+1,$A$8:$D$16,2,FALSE))</f>
      </c>
      <c r="N115" s="1">
        <f>IF(N65&gt;0,1/VLOOKUP(ABS(N65)+1,$A$8:$D$16,4,FALSE),VLOOKUP(ABS(N65)+1,$A$8:$D$16,2,FALSE))</f>
      </c>
      <c r="O115" s="1">
        <f>IF(O65&gt;0,1/VLOOKUP(ABS(O65)+1,$A$8:$D$16,4,FALSE),VLOOKUP(ABS(O65)+1,$A$8:$D$16,2,FALSE))</f>
      </c>
      <c r="P115" s="1">
        <f>IF(P65&gt;0,1/VLOOKUP(ABS(P65)+1,$A$8:$D$16,4,FALSE),VLOOKUP(ABS(P65)+1,$A$8:$D$16,2,FALSE))</f>
      </c>
      <c r="Q115" s="1">
        <f>IF(Q65&gt;0,1/VLOOKUP(ABS(Q65)+1,$A$8:$D$16,4,FALSE),VLOOKUP(ABS(Q65)+1,$A$8:$D$16,2,FALSE))</f>
      </c>
      <c r="R115" s="1">
        <f>IF(R65&gt;0,1/VLOOKUP(ABS(R65)+1,$A$8:$D$16,4,FALSE),VLOOKUP(ABS(R65)+1,$A$8:$D$16,2,FALSE))</f>
      </c>
      <c r="S115" s="1">
        <f>IF(S65&gt;0,1/VLOOKUP(ABS(S65)+1,$A$8:$D$16,4,FALSE),VLOOKUP(ABS(S65)+1,$A$8:$D$16,2,FALSE))</f>
      </c>
      <c r="T115" s="1">
        <f>IF(T65&gt;0,1/VLOOKUP(ABS(T65)+1,$A$8:$D$16,4,FALSE),VLOOKUP(ABS(T65)+1,$A$8:$D$16,2,FALSE))</f>
      </c>
      <c r="U115" s="1">
        <f>IF(U65&gt;0,1/VLOOKUP(ABS(U65)+1,$A$8:$D$16,4,FALSE),VLOOKUP(ABS(U65)+1,$A$8:$D$16,2,FALSE))</f>
      </c>
      <c r="V115" s="1">
        <f>IF(V65&gt;0,1/VLOOKUP(ABS(V65)+1,$A$8:$D$16,4,FALSE),VLOOKUP(ABS(V65)+1,$A$8:$D$16,2,FALSE))</f>
      </c>
      <c r="W115" s="1">
        <f>IF(W65&gt;0,1/VLOOKUP(ABS(W65)+1,$A$8:$D$16,4,FALSE),VLOOKUP(ABS(W65)+1,$A$8:$D$16,2,FALSE))</f>
      </c>
      <c r="X115" s="1">
        <f>IF(X65&gt;0,1/VLOOKUP(ABS(X65)+1,$A$8:$D$16,4,FALSE),VLOOKUP(ABS(X65)+1,$A$8:$D$16,2,FALSE))</f>
      </c>
      <c r="Y115" s="1">
        <f>IF(Y65&gt;0,1/VLOOKUP(ABS(Y65)+1,$A$8:$D$16,4,FALSE),VLOOKUP(ABS(Y65)+1,$A$8:$D$16,2,FALSE))</f>
      </c>
    </row>
    <row r="116">
      <c r="A116">
        <v>21</v>
      </c>
      <c r="B116" t="str">
        <v>KU2_vs_KU6</v>
      </c>
      <c r="C116" s="1">
        <f>IF(C66&gt;0,1/VLOOKUP(ABS(C66)+1,$A$8:$D$16,4,FALSE),VLOOKUP(ABS(C66)+1,$A$8:$D$16,2,FALSE))</f>
      </c>
      <c r="D116" s="1">
        <f>IF(D66&gt;0,1/VLOOKUP(ABS(D66)+1,$A$8:$D$16,4,FALSE),VLOOKUP(ABS(D66)+1,$A$8:$D$16,2,FALSE))</f>
      </c>
      <c r="E116" s="1">
        <f>IF(E66&gt;0,1/VLOOKUP(ABS(E66)+1,$A$8:$D$16,4,FALSE),VLOOKUP(ABS(E66)+1,$A$8:$D$16,2,FALSE))</f>
      </c>
      <c r="F116" s="1">
        <f>IF(F66&gt;0,1/VLOOKUP(ABS(F66)+1,$A$8:$D$16,4,FALSE),VLOOKUP(ABS(F66)+1,$A$8:$D$16,2,FALSE))</f>
      </c>
      <c r="G116" s="1">
        <f>IF(G66&gt;0,1/VLOOKUP(ABS(G66)+1,$A$8:$D$16,4,FALSE),VLOOKUP(ABS(G66)+1,$A$8:$D$16,2,FALSE))</f>
      </c>
      <c r="H116" s="1">
        <f>IF(H66&gt;0,1/VLOOKUP(ABS(H66)+1,$A$8:$D$16,4,FALSE),VLOOKUP(ABS(H66)+1,$A$8:$D$16,2,FALSE))</f>
      </c>
      <c r="I116" s="1">
        <f>IF(I66&gt;0,1/VLOOKUP(ABS(I66)+1,$A$8:$D$16,4,FALSE),VLOOKUP(ABS(I66)+1,$A$8:$D$16,2,FALSE))</f>
      </c>
      <c r="J116" s="1">
        <f>IF(J66&gt;0,1/VLOOKUP(ABS(J66)+1,$A$8:$D$16,4,FALSE),VLOOKUP(ABS(J66)+1,$A$8:$D$16,2,FALSE))</f>
      </c>
      <c r="K116" s="1">
        <f>IF(K66&gt;0,1/VLOOKUP(ABS(K66)+1,$A$8:$D$16,4,FALSE),VLOOKUP(ABS(K66)+1,$A$8:$D$16,2,FALSE))</f>
      </c>
      <c r="L116" s="1">
        <f>IF(L66&gt;0,1/VLOOKUP(ABS(L66)+1,$A$8:$D$16,4,FALSE),VLOOKUP(ABS(L66)+1,$A$8:$D$16,2,FALSE))</f>
      </c>
      <c r="M116" s="1">
        <f>IF(M66&gt;0,1/VLOOKUP(ABS(M66)+1,$A$8:$D$16,4,FALSE),VLOOKUP(ABS(M66)+1,$A$8:$D$16,2,FALSE))</f>
      </c>
      <c r="N116" s="1">
        <f>IF(N66&gt;0,1/VLOOKUP(ABS(N66)+1,$A$8:$D$16,4,FALSE),VLOOKUP(ABS(N66)+1,$A$8:$D$16,2,FALSE))</f>
      </c>
      <c r="O116" s="1">
        <f>IF(O66&gt;0,1/VLOOKUP(ABS(O66)+1,$A$8:$D$16,4,FALSE),VLOOKUP(ABS(O66)+1,$A$8:$D$16,2,FALSE))</f>
      </c>
      <c r="P116" s="1">
        <f>IF(P66&gt;0,1/VLOOKUP(ABS(P66)+1,$A$8:$D$16,4,FALSE),VLOOKUP(ABS(P66)+1,$A$8:$D$16,2,FALSE))</f>
      </c>
      <c r="Q116" s="1">
        <f>IF(Q66&gt;0,1/VLOOKUP(ABS(Q66)+1,$A$8:$D$16,4,FALSE),VLOOKUP(ABS(Q66)+1,$A$8:$D$16,2,FALSE))</f>
      </c>
      <c r="R116" s="1">
        <f>IF(R66&gt;0,1/VLOOKUP(ABS(R66)+1,$A$8:$D$16,4,FALSE),VLOOKUP(ABS(R66)+1,$A$8:$D$16,2,FALSE))</f>
      </c>
      <c r="S116" s="1">
        <f>IF(S66&gt;0,1/VLOOKUP(ABS(S66)+1,$A$8:$D$16,4,FALSE),VLOOKUP(ABS(S66)+1,$A$8:$D$16,2,FALSE))</f>
      </c>
      <c r="T116" s="1">
        <f>IF(T66&gt;0,1/VLOOKUP(ABS(T66)+1,$A$8:$D$16,4,FALSE),VLOOKUP(ABS(T66)+1,$A$8:$D$16,2,FALSE))</f>
      </c>
      <c r="U116" s="1">
        <f>IF(U66&gt;0,1/VLOOKUP(ABS(U66)+1,$A$8:$D$16,4,FALSE),VLOOKUP(ABS(U66)+1,$A$8:$D$16,2,FALSE))</f>
      </c>
      <c r="V116" s="1">
        <f>IF(V66&gt;0,1/VLOOKUP(ABS(V66)+1,$A$8:$D$16,4,FALSE),VLOOKUP(ABS(V66)+1,$A$8:$D$16,2,FALSE))</f>
      </c>
      <c r="W116" s="1">
        <f>IF(W66&gt;0,1/VLOOKUP(ABS(W66)+1,$A$8:$D$16,4,FALSE),VLOOKUP(ABS(W66)+1,$A$8:$D$16,2,FALSE))</f>
      </c>
      <c r="X116" s="1">
        <f>IF(X66&gt;0,1/VLOOKUP(ABS(X66)+1,$A$8:$D$16,4,FALSE),VLOOKUP(ABS(X66)+1,$A$8:$D$16,2,FALSE))</f>
      </c>
      <c r="Y116" s="1">
        <f>IF(Y66&gt;0,1/VLOOKUP(ABS(Y66)+1,$A$8:$D$16,4,FALSE),VLOOKUP(ABS(Y66)+1,$A$8:$D$16,2,FALSE))</f>
      </c>
    </row>
    <row r="117">
      <c r="A117">
        <v>22</v>
      </c>
      <c r="B117" t="str">
        <v>KU2_vs_KU7</v>
      </c>
      <c r="C117" s="1">
        <f>IF(C67&gt;0,1/VLOOKUP(ABS(C67)+1,$A$8:$D$16,4,FALSE),VLOOKUP(ABS(C67)+1,$A$8:$D$16,2,FALSE))</f>
      </c>
      <c r="D117" s="1">
        <f>IF(D67&gt;0,1/VLOOKUP(ABS(D67)+1,$A$8:$D$16,4,FALSE),VLOOKUP(ABS(D67)+1,$A$8:$D$16,2,FALSE))</f>
      </c>
      <c r="E117" s="1">
        <f>IF(E67&gt;0,1/VLOOKUP(ABS(E67)+1,$A$8:$D$16,4,FALSE),VLOOKUP(ABS(E67)+1,$A$8:$D$16,2,FALSE))</f>
      </c>
      <c r="F117" s="1">
        <f>IF(F67&gt;0,1/VLOOKUP(ABS(F67)+1,$A$8:$D$16,4,FALSE),VLOOKUP(ABS(F67)+1,$A$8:$D$16,2,FALSE))</f>
      </c>
      <c r="G117" s="1">
        <f>IF(G67&gt;0,1/VLOOKUP(ABS(G67)+1,$A$8:$D$16,4,FALSE),VLOOKUP(ABS(G67)+1,$A$8:$D$16,2,FALSE))</f>
      </c>
      <c r="H117" s="1">
        <f>IF(H67&gt;0,1/VLOOKUP(ABS(H67)+1,$A$8:$D$16,4,FALSE),VLOOKUP(ABS(H67)+1,$A$8:$D$16,2,FALSE))</f>
      </c>
      <c r="I117" s="1">
        <f>IF(I67&gt;0,1/VLOOKUP(ABS(I67)+1,$A$8:$D$16,4,FALSE),VLOOKUP(ABS(I67)+1,$A$8:$D$16,2,FALSE))</f>
      </c>
      <c r="J117" s="1">
        <f>IF(J67&gt;0,1/VLOOKUP(ABS(J67)+1,$A$8:$D$16,4,FALSE),VLOOKUP(ABS(J67)+1,$A$8:$D$16,2,FALSE))</f>
      </c>
      <c r="K117" s="1">
        <f>IF(K67&gt;0,1/VLOOKUP(ABS(K67)+1,$A$8:$D$16,4,FALSE),VLOOKUP(ABS(K67)+1,$A$8:$D$16,2,FALSE))</f>
      </c>
      <c r="L117" s="1">
        <f>IF(L67&gt;0,1/VLOOKUP(ABS(L67)+1,$A$8:$D$16,4,FALSE),VLOOKUP(ABS(L67)+1,$A$8:$D$16,2,FALSE))</f>
      </c>
      <c r="M117" s="1">
        <f>IF(M67&gt;0,1/VLOOKUP(ABS(M67)+1,$A$8:$D$16,4,FALSE),VLOOKUP(ABS(M67)+1,$A$8:$D$16,2,FALSE))</f>
      </c>
      <c r="N117" s="1">
        <f>IF(N67&gt;0,1/VLOOKUP(ABS(N67)+1,$A$8:$D$16,4,FALSE),VLOOKUP(ABS(N67)+1,$A$8:$D$16,2,FALSE))</f>
      </c>
      <c r="O117" s="1">
        <f>IF(O67&gt;0,1/VLOOKUP(ABS(O67)+1,$A$8:$D$16,4,FALSE),VLOOKUP(ABS(O67)+1,$A$8:$D$16,2,FALSE))</f>
      </c>
      <c r="P117" s="1">
        <f>IF(P67&gt;0,1/VLOOKUP(ABS(P67)+1,$A$8:$D$16,4,FALSE),VLOOKUP(ABS(P67)+1,$A$8:$D$16,2,FALSE))</f>
      </c>
      <c r="Q117" s="1">
        <f>IF(Q67&gt;0,1/VLOOKUP(ABS(Q67)+1,$A$8:$D$16,4,FALSE),VLOOKUP(ABS(Q67)+1,$A$8:$D$16,2,FALSE))</f>
      </c>
      <c r="R117" s="1">
        <f>IF(R67&gt;0,1/VLOOKUP(ABS(R67)+1,$A$8:$D$16,4,FALSE),VLOOKUP(ABS(R67)+1,$A$8:$D$16,2,FALSE))</f>
      </c>
      <c r="S117" s="1">
        <f>IF(S67&gt;0,1/VLOOKUP(ABS(S67)+1,$A$8:$D$16,4,FALSE),VLOOKUP(ABS(S67)+1,$A$8:$D$16,2,FALSE))</f>
      </c>
      <c r="T117" s="1">
        <f>IF(T67&gt;0,1/VLOOKUP(ABS(T67)+1,$A$8:$D$16,4,FALSE),VLOOKUP(ABS(T67)+1,$A$8:$D$16,2,FALSE))</f>
      </c>
      <c r="U117" s="1">
        <f>IF(U67&gt;0,1/VLOOKUP(ABS(U67)+1,$A$8:$D$16,4,FALSE),VLOOKUP(ABS(U67)+1,$A$8:$D$16,2,FALSE))</f>
      </c>
      <c r="V117" s="1">
        <f>IF(V67&gt;0,1/VLOOKUP(ABS(V67)+1,$A$8:$D$16,4,FALSE),VLOOKUP(ABS(V67)+1,$A$8:$D$16,2,FALSE))</f>
      </c>
      <c r="W117" s="1">
        <f>IF(W67&gt;0,1/VLOOKUP(ABS(W67)+1,$A$8:$D$16,4,FALSE),VLOOKUP(ABS(W67)+1,$A$8:$D$16,2,FALSE))</f>
      </c>
      <c r="X117" s="1">
        <f>IF(X67&gt;0,1/VLOOKUP(ABS(X67)+1,$A$8:$D$16,4,FALSE),VLOOKUP(ABS(X67)+1,$A$8:$D$16,2,FALSE))</f>
      </c>
      <c r="Y117" s="1">
        <f>IF(Y67&gt;0,1/VLOOKUP(ABS(Y67)+1,$A$8:$D$16,4,FALSE),VLOOKUP(ABS(Y67)+1,$A$8:$D$16,2,FALSE))</f>
      </c>
    </row>
    <row r="118">
      <c r="A118">
        <v>23</v>
      </c>
      <c r="B118" t="str">
        <v>KU2_vs_KU8</v>
      </c>
      <c r="C118" s="1">
        <f>IF(C68&gt;0,1/VLOOKUP(ABS(C68)+1,$A$8:$D$16,4,FALSE),VLOOKUP(ABS(C68)+1,$A$8:$D$16,2,FALSE))</f>
      </c>
      <c r="D118" s="1">
        <f>IF(D68&gt;0,1/VLOOKUP(ABS(D68)+1,$A$8:$D$16,4,FALSE),VLOOKUP(ABS(D68)+1,$A$8:$D$16,2,FALSE))</f>
      </c>
      <c r="E118" s="1">
        <f>IF(E68&gt;0,1/VLOOKUP(ABS(E68)+1,$A$8:$D$16,4,FALSE),VLOOKUP(ABS(E68)+1,$A$8:$D$16,2,FALSE))</f>
      </c>
      <c r="F118" s="1">
        <f>IF(F68&gt;0,1/VLOOKUP(ABS(F68)+1,$A$8:$D$16,4,FALSE),VLOOKUP(ABS(F68)+1,$A$8:$D$16,2,FALSE))</f>
      </c>
      <c r="G118" s="1">
        <f>IF(G68&gt;0,1/VLOOKUP(ABS(G68)+1,$A$8:$D$16,4,FALSE),VLOOKUP(ABS(G68)+1,$A$8:$D$16,2,FALSE))</f>
      </c>
      <c r="H118" s="1">
        <f>IF(H68&gt;0,1/VLOOKUP(ABS(H68)+1,$A$8:$D$16,4,FALSE),VLOOKUP(ABS(H68)+1,$A$8:$D$16,2,FALSE))</f>
      </c>
      <c r="I118" s="1">
        <f>IF(I68&gt;0,1/VLOOKUP(ABS(I68)+1,$A$8:$D$16,4,FALSE),VLOOKUP(ABS(I68)+1,$A$8:$D$16,2,FALSE))</f>
      </c>
      <c r="J118" s="1">
        <f>IF(J68&gt;0,1/VLOOKUP(ABS(J68)+1,$A$8:$D$16,4,FALSE),VLOOKUP(ABS(J68)+1,$A$8:$D$16,2,FALSE))</f>
      </c>
      <c r="K118" s="1">
        <f>IF(K68&gt;0,1/VLOOKUP(ABS(K68)+1,$A$8:$D$16,4,FALSE),VLOOKUP(ABS(K68)+1,$A$8:$D$16,2,FALSE))</f>
      </c>
      <c r="L118" s="1">
        <f>IF(L68&gt;0,1/VLOOKUP(ABS(L68)+1,$A$8:$D$16,4,FALSE),VLOOKUP(ABS(L68)+1,$A$8:$D$16,2,FALSE))</f>
      </c>
      <c r="M118" s="1">
        <f>IF(M68&gt;0,1/VLOOKUP(ABS(M68)+1,$A$8:$D$16,4,FALSE),VLOOKUP(ABS(M68)+1,$A$8:$D$16,2,FALSE))</f>
      </c>
      <c r="N118" s="1">
        <f>IF(N68&gt;0,1/VLOOKUP(ABS(N68)+1,$A$8:$D$16,4,FALSE),VLOOKUP(ABS(N68)+1,$A$8:$D$16,2,FALSE))</f>
      </c>
      <c r="O118" s="1">
        <f>IF(O68&gt;0,1/VLOOKUP(ABS(O68)+1,$A$8:$D$16,4,FALSE),VLOOKUP(ABS(O68)+1,$A$8:$D$16,2,FALSE))</f>
      </c>
      <c r="P118" s="1">
        <f>IF(P68&gt;0,1/VLOOKUP(ABS(P68)+1,$A$8:$D$16,4,FALSE),VLOOKUP(ABS(P68)+1,$A$8:$D$16,2,FALSE))</f>
      </c>
      <c r="Q118" s="1">
        <f>IF(Q68&gt;0,1/VLOOKUP(ABS(Q68)+1,$A$8:$D$16,4,FALSE),VLOOKUP(ABS(Q68)+1,$A$8:$D$16,2,FALSE))</f>
      </c>
      <c r="R118" s="1">
        <f>IF(R68&gt;0,1/VLOOKUP(ABS(R68)+1,$A$8:$D$16,4,FALSE),VLOOKUP(ABS(R68)+1,$A$8:$D$16,2,FALSE))</f>
      </c>
      <c r="S118" s="1">
        <f>IF(S68&gt;0,1/VLOOKUP(ABS(S68)+1,$A$8:$D$16,4,FALSE),VLOOKUP(ABS(S68)+1,$A$8:$D$16,2,FALSE))</f>
      </c>
      <c r="T118" s="1">
        <f>IF(T68&gt;0,1/VLOOKUP(ABS(T68)+1,$A$8:$D$16,4,FALSE),VLOOKUP(ABS(T68)+1,$A$8:$D$16,2,FALSE))</f>
      </c>
      <c r="U118" s="1">
        <f>IF(U68&gt;0,1/VLOOKUP(ABS(U68)+1,$A$8:$D$16,4,FALSE),VLOOKUP(ABS(U68)+1,$A$8:$D$16,2,FALSE))</f>
      </c>
      <c r="V118" s="1">
        <f>IF(V68&gt;0,1/VLOOKUP(ABS(V68)+1,$A$8:$D$16,4,FALSE),VLOOKUP(ABS(V68)+1,$A$8:$D$16,2,FALSE))</f>
      </c>
      <c r="W118" s="1">
        <f>IF(W68&gt;0,1/VLOOKUP(ABS(W68)+1,$A$8:$D$16,4,FALSE),VLOOKUP(ABS(W68)+1,$A$8:$D$16,2,FALSE))</f>
      </c>
      <c r="X118" s="1">
        <f>IF(X68&gt;0,1/VLOOKUP(ABS(X68)+1,$A$8:$D$16,4,FALSE),VLOOKUP(ABS(X68)+1,$A$8:$D$16,2,FALSE))</f>
      </c>
      <c r="Y118" s="1">
        <f>IF(Y68&gt;0,1/VLOOKUP(ABS(Y68)+1,$A$8:$D$16,4,FALSE),VLOOKUP(ABS(Y68)+1,$A$8:$D$16,2,FALSE))</f>
      </c>
    </row>
    <row r="119">
      <c r="A119">
        <v>24</v>
      </c>
      <c r="B119" t="str">
        <v>KU2_vs_KU9</v>
      </c>
      <c r="C119" s="1">
        <f>IF(C69&gt;0,1/VLOOKUP(ABS(C69)+1,$A$8:$D$16,4,FALSE),VLOOKUP(ABS(C69)+1,$A$8:$D$16,2,FALSE))</f>
      </c>
      <c r="D119" s="1">
        <f>IF(D69&gt;0,1/VLOOKUP(ABS(D69)+1,$A$8:$D$16,4,FALSE),VLOOKUP(ABS(D69)+1,$A$8:$D$16,2,FALSE))</f>
      </c>
      <c r="E119" s="1">
        <f>IF(E69&gt;0,1/VLOOKUP(ABS(E69)+1,$A$8:$D$16,4,FALSE),VLOOKUP(ABS(E69)+1,$A$8:$D$16,2,FALSE))</f>
      </c>
      <c r="F119" s="1">
        <f>IF(F69&gt;0,1/VLOOKUP(ABS(F69)+1,$A$8:$D$16,4,FALSE),VLOOKUP(ABS(F69)+1,$A$8:$D$16,2,FALSE))</f>
      </c>
      <c r="G119" s="1">
        <f>IF(G69&gt;0,1/VLOOKUP(ABS(G69)+1,$A$8:$D$16,4,FALSE),VLOOKUP(ABS(G69)+1,$A$8:$D$16,2,FALSE))</f>
      </c>
      <c r="H119" s="1">
        <f>IF(H69&gt;0,1/VLOOKUP(ABS(H69)+1,$A$8:$D$16,4,FALSE),VLOOKUP(ABS(H69)+1,$A$8:$D$16,2,FALSE))</f>
      </c>
      <c r="I119" s="1">
        <f>IF(I69&gt;0,1/VLOOKUP(ABS(I69)+1,$A$8:$D$16,4,FALSE),VLOOKUP(ABS(I69)+1,$A$8:$D$16,2,FALSE))</f>
      </c>
      <c r="J119" s="1">
        <f>IF(J69&gt;0,1/VLOOKUP(ABS(J69)+1,$A$8:$D$16,4,FALSE),VLOOKUP(ABS(J69)+1,$A$8:$D$16,2,FALSE))</f>
      </c>
      <c r="K119" s="1">
        <f>IF(K69&gt;0,1/VLOOKUP(ABS(K69)+1,$A$8:$D$16,4,FALSE),VLOOKUP(ABS(K69)+1,$A$8:$D$16,2,FALSE))</f>
      </c>
      <c r="L119" s="1">
        <f>IF(L69&gt;0,1/VLOOKUP(ABS(L69)+1,$A$8:$D$16,4,FALSE),VLOOKUP(ABS(L69)+1,$A$8:$D$16,2,FALSE))</f>
      </c>
      <c r="M119" s="1">
        <f>IF(M69&gt;0,1/VLOOKUP(ABS(M69)+1,$A$8:$D$16,4,FALSE),VLOOKUP(ABS(M69)+1,$A$8:$D$16,2,FALSE))</f>
      </c>
      <c r="N119" s="1">
        <f>IF(N69&gt;0,1/VLOOKUP(ABS(N69)+1,$A$8:$D$16,4,FALSE),VLOOKUP(ABS(N69)+1,$A$8:$D$16,2,FALSE))</f>
      </c>
      <c r="O119" s="1">
        <f>IF(O69&gt;0,1/VLOOKUP(ABS(O69)+1,$A$8:$D$16,4,FALSE),VLOOKUP(ABS(O69)+1,$A$8:$D$16,2,FALSE))</f>
      </c>
      <c r="P119" s="1">
        <f>IF(P69&gt;0,1/VLOOKUP(ABS(P69)+1,$A$8:$D$16,4,FALSE),VLOOKUP(ABS(P69)+1,$A$8:$D$16,2,FALSE))</f>
      </c>
      <c r="Q119" s="1">
        <f>IF(Q69&gt;0,1/VLOOKUP(ABS(Q69)+1,$A$8:$D$16,4,FALSE),VLOOKUP(ABS(Q69)+1,$A$8:$D$16,2,FALSE))</f>
      </c>
      <c r="R119" s="1">
        <f>IF(R69&gt;0,1/VLOOKUP(ABS(R69)+1,$A$8:$D$16,4,FALSE),VLOOKUP(ABS(R69)+1,$A$8:$D$16,2,FALSE))</f>
      </c>
      <c r="S119" s="1">
        <f>IF(S69&gt;0,1/VLOOKUP(ABS(S69)+1,$A$8:$D$16,4,FALSE),VLOOKUP(ABS(S69)+1,$A$8:$D$16,2,FALSE))</f>
      </c>
      <c r="T119" s="1">
        <f>IF(T69&gt;0,1/VLOOKUP(ABS(T69)+1,$A$8:$D$16,4,FALSE),VLOOKUP(ABS(T69)+1,$A$8:$D$16,2,FALSE))</f>
      </c>
      <c r="U119" s="1">
        <f>IF(U69&gt;0,1/VLOOKUP(ABS(U69)+1,$A$8:$D$16,4,FALSE),VLOOKUP(ABS(U69)+1,$A$8:$D$16,2,FALSE))</f>
      </c>
      <c r="V119" s="1">
        <f>IF(V69&gt;0,1/VLOOKUP(ABS(V69)+1,$A$8:$D$16,4,FALSE),VLOOKUP(ABS(V69)+1,$A$8:$D$16,2,FALSE))</f>
      </c>
      <c r="W119" s="1">
        <f>IF(W69&gt;0,1/VLOOKUP(ABS(W69)+1,$A$8:$D$16,4,FALSE),VLOOKUP(ABS(W69)+1,$A$8:$D$16,2,FALSE))</f>
      </c>
      <c r="X119" s="1">
        <f>IF(X69&gt;0,1/VLOOKUP(ABS(X69)+1,$A$8:$D$16,4,FALSE),VLOOKUP(ABS(X69)+1,$A$8:$D$16,2,FALSE))</f>
      </c>
      <c r="Y119" s="1">
        <f>IF(Y69&gt;0,1/VLOOKUP(ABS(Y69)+1,$A$8:$D$16,4,FALSE),VLOOKUP(ABS(Y69)+1,$A$8:$D$16,2,FALSE))</f>
      </c>
    </row>
    <row r="120">
      <c r="A120">
        <v>25</v>
      </c>
      <c r="B120" t="str">
        <v>KU3_vs_KU4</v>
      </c>
      <c r="C120" s="1">
        <f>IF(C70&gt;0,1/VLOOKUP(ABS(C70)+1,$A$8:$D$16,4,FALSE),VLOOKUP(ABS(C70)+1,$A$8:$D$16,2,FALSE))</f>
      </c>
      <c r="D120" s="1">
        <f>IF(D70&gt;0,1/VLOOKUP(ABS(D70)+1,$A$8:$D$16,4,FALSE),VLOOKUP(ABS(D70)+1,$A$8:$D$16,2,FALSE))</f>
      </c>
      <c r="E120" s="1">
        <f>IF(E70&gt;0,1/VLOOKUP(ABS(E70)+1,$A$8:$D$16,4,FALSE),VLOOKUP(ABS(E70)+1,$A$8:$D$16,2,FALSE))</f>
      </c>
      <c r="F120" s="1">
        <f>IF(F70&gt;0,1/VLOOKUP(ABS(F70)+1,$A$8:$D$16,4,FALSE),VLOOKUP(ABS(F70)+1,$A$8:$D$16,2,FALSE))</f>
      </c>
      <c r="G120" s="1">
        <f>IF(G70&gt;0,1/VLOOKUP(ABS(G70)+1,$A$8:$D$16,4,FALSE),VLOOKUP(ABS(G70)+1,$A$8:$D$16,2,FALSE))</f>
      </c>
      <c r="H120" s="1">
        <f>IF(H70&gt;0,1/VLOOKUP(ABS(H70)+1,$A$8:$D$16,4,FALSE),VLOOKUP(ABS(H70)+1,$A$8:$D$16,2,FALSE))</f>
      </c>
      <c r="I120" s="1">
        <f>IF(I70&gt;0,1/VLOOKUP(ABS(I70)+1,$A$8:$D$16,4,FALSE),VLOOKUP(ABS(I70)+1,$A$8:$D$16,2,FALSE))</f>
      </c>
      <c r="J120" s="1">
        <f>IF(J70&gt;0,1/VLOOKUP(ABS(J70)+1,$A$8:$D$16,4,FALSE),VLOOKUP(ABS(J70)+1,$A$8:$D$16,2,FALSE))</f>
      </c>
      <c r="K120" s="1">
        <f>IF(K70&gt;0,1/VLOOKUP(ABS(K70)+1,$A$8:$D$16,4,FALSE),VLOOKUP(ABS(K70)+1,$A$8:$D$16,2,FALSE))</f>
      </c>
      <c r="L120" s="1">
        <f>IF(L70&gt;0,1/VLOOKUP(ABS(L70)+1,$A$8:$D$16,4,FALSE),VLOOKUP(ABS(L70)+1,$A$8:$D$16,2,FALSE))</f>
      </c>
      <c r="M120" s="1">
        <f>IF(M70&gt;0,1/VLOOKUP(ABS(M70)+1,$A$8:$D$16,4,FALSE),VLOOKUP(ABS(M70)+1,$A$8:$D$16,2,FALSE))</f>
      </c>
      <c r="N120" s="1">
        <f>IF(N70&gt;0,1/VLOOKUP(ABS(N70)+1,$A$8:$D$16,4,FALSE),VLOOKUP(ABS(N70)+1,$A$8:$D$16,2,FALSE))</f>
      </c>
      <c r="O120" s="1">
        <f>IF(O70&gt;0,1/VLOOKUP(ABS(O70)+1,$A$8:$D$16,4,FALSE),VLOOKUP(ABS(O70)+1,$A$8:$D$16,2,FALSE))</f>
      </c>
      <c r="P120" s="1">
        <f>IF(P70&gt;0,1/VLOOKUP(ABS(P70)+1,$A$8:$D$16,4,FALSE),VLOOKUP(ABS(P70)+1,$A$8:$D$16,2,FALSE))</f>
      </c>
      <c r="Q120" s="1">
        <f>IF(Q70&gt;0,1/VLOOKUP(ABS(Q70)+1,$A$8:$D$16,4,FALSE),VLOOKUP(ABS(Q70)+1,$A$8:$D$16,2,FALSE))</f>
      </c>
      <c r="R120" s="1">
        <f>IF(R70&gt;0,1/VLOOKUP(ABS(R70)+1,$A$8:$D$16,4,FALSE),VLOOKUP(ABS(R70)+1,$A$8:$D$16,2,FALSE))</f>
      </c>
      <c r="S120" s="1">
        <f>IF(S70&gt;0,1/VLOOKUP(ABS(S70)+1,$A$8:$D$16,4,FALSE),VLOOKUP(ABS(S70)+1,$A$8:$D$16,2,FALSE))</f>
      </c>
      <c r="T120" s="1">
        <f>IF(T70&gt;0,1/VLOOKUP(ABS(T70)+1,$A$8:$D$16,4,FALSE),VLOOKUP(ABS(T70)+1,$A$8:$D$16,2,FALSE))</f>
      </c>
      <c r="U120" s="1">
        <f>IF(U70&gt;0,1/VLOOKUP(ABS(U70)+1,$A$8:$D$16,4,FALSE),VLOOKUP(ABS(U70)+1,$A$8:$D$16,2,FALSE))</f>
      </c>
      <c r="V120" s="1">
        <f>IF(V70&gt;0,1/VLOOKUP(ABS(V70)+1,$A$8:$D$16,4,FALSE),VLOOKUP(ABS(V70)+1,$A$8:$D$16,2,FALSE))</f>
      </c>
      <c r="W120" s="1">
        <f>IF(W70&gt;0,1/VLOOKUP(ABS(W70)+1,$A$8:$D$16,4,FALSE),VLOOKUP(ABS(W70)+1,$A$8:$D$16,2,FALSE))</f>
      </c>
      <c r="X120" s="1">
        <f>IF(X70&gt;0,1/VLOOKUP(ABS(X70)+1,$A$8:$D$16,4,FALSE),VLOOKUP(ABS(X70)+1,$A$8:$D$16,2,FALSE))</f>
      </c>
      <c r="Y120" s="1">
        <f>IF(Y70&gt;0,1/VLOOKUP(ABS(Y70)+1,$A$8:$D$16,4,FALSE),VLOOKUP(ABS(Y70)+1,$A$8:$D$16,2,FALSE))</f>
      </c>
    </row>
    <row r="121">
      <c r="A121">
        <v>26</v>
      </c>
      <c r="B121" t="str">
        <v>KU3_vs_KU5</v>
      </c>
      <c r="C121" s="1">
        <f>IF(C71&gt;0,1/VLOOKUP(ABS(C71)+1,$A$8:$D$16,4,FALSE),VLOOKUP(ABS(C71)+1,$A$8:$D$16,2,FALSE))</f>
      </c>
      <c r="D121" s="1">
        <f>IF(D71&gt;0,1/VLOOKUP(ABS(D71)+1,$A$8:$D$16,4,FALSE),VLOOKUP(ABS(D71)+1,$A$8:$D$16,2,FALSE))</f>
      </c>
      <c r="E121" s="1">
        <f>IF(E71&gt;0,1/VLOOKUP(ABS(E71)+1,$A$8:$D$16,4,FALSE),VLOOKUP(ABS(E71)+1,$A$8:$D$16,2,FALSE))</f>
      </c>
      <c r="F121" s="1">
        <f>IF(F71&gt;0,1/VLOOKUP(ABS(F71)+1,$A$8:$D$16,4,FALSE),VLOOKUP(ABS(F71)+1,$A$8:$D$16,2,FALSE))</f>
      </c>
      <c r="G121" s="1">
        <f>IF(G71&gt;0,1/VLOOKUP(ABS(G71)+1,$A$8:$D$16,4,FALSE),VLOOKUP(ABS(G71)+1,$A$8:$D$16,2,FALSE))</f>
      </c>
      <c r="H121" s="1">
        <f>IF(H71&gt;0,1/VLOOKUP(ABS(H71)+1,$A$8:$D$16,4,FALSE),VLOOKUP(ABS(H71)+1,$A$8:$D$16,2,FALSE))</f>
      </c>
      <c r="I121" s="1">
        <f>IF(I71&gt;0,1/VLOOKUP(ABS(I71)+1,$A$8:$D$16,4,FALSE),VLOOKUP(ABS(I71)+1,$A$8:$D$16,2,FALSE))</f>
      </c>
      <c r="J121" s="1">
        <f>IF(J71&gt;0,1/VLOOKUP(ABS(J71)+1,$A$8:$D$16,4,FALSE),VLOOKUP(ABS(J71)+1,$A$8:$D$16,2,FALSE))</f>
      </c>
      <c r="K121" s="1">
        <f>IF(K71&gt;0,1/VLOOKUP(ABS(K71)+1,$A$8:$D$16,4,FALSE),VLOOKUP(ABS(K71)+1,$A$8:$D$16,2,FALSE))</f>
      </c>
      <c r="L121" s="1">
        <f>IF(L71&gt;0,1/VLOOKUP(ABS(L71)+1,$A$8:$D$16,4,FALSE),VLOOKUP(ABS(L71)+1,$A$8:$D$16,2,FALSE))</f>
      </c>
      <c r="M121" s="1">
        <f>IF(M71&gt;0,1/VLOOKUP(ABS(M71)+1,$A$8:$D$16,4,FALSE),VLOOKUP(ABS(M71)+1,$A$8:$D$16,2,FALSE))</f>
      </c>
      <c r="N121" s="1">
        <f>IF(N71&gt;0,1/VLOOKUP(ABS(N71)+1,$A$8:$D$16,4,FALSE),VLOOKUP(ABS(N71)+1,$A$8:$D$16,2,FALSE))</f>
      </c>
      <c r="O121" s="1">
        <f>IF(O71&gt;0,1/VLOOKUP(ABS(O71)+1,$A$8:$D$16,4,FALSE),VLOOKUP(ABS(O71)+1,$A$8:$D$16,2,FALSE))</f>
      </c>
      <c r="P121" s="1">
        <f>IF(P71&gt;0,1/VLOOKUP(ABS(P71)+1,$A$8:$D$16,4,FALSE),VLOOKUP(ABS(P71)+1,$A$8:$D$16,2,FALSE))</f>
      </c>
      <c r="Q121" s="1">
        <f>IF(Q71&gt;0,1/VLOOKUP(ABS(Q71)+1,$A$8:$D$16,4,FALSE),VLOOKUP(ABS(Q71)+1,$A$8:$D$16,2,FALSE))</f>
      </c>
      <c r="R121" s="1">
        <f>IF(R71&gt;0,1/VLOOKUP(ABS(R71)+1,$A$8:$D$16,4,FALSE),VLOOKUP(ABS(R71)+1,$A$8:$D$16,2,FALSE))</f>
      </c>
      <c r="S121" s="1">
        <f>IF(S71&gt;0,1/VLOOKUP(ABS(S71)+1,$A$8:$D$16,4,FALSE),VLOOKUP(ABS(S71)+1,$A$8:$D$16,2,FALSE))</f>
      </c>
      <c r="T121" s="1">
        <f>IF(T71&gt;0,1/VLOOKUP(ABS(T71)+1,$A$8:$D$16,4,FALSE),VLOOKUP(ABS(T71)+1,$A$8:$D$16,2,FALSE))</f>
      </c>
      <c r="U121" s="1">
        <f>IF(U71&gt;0,1/VLOOKUP(ABS(U71)+1,$A$8:$D$16,4,FALSE),VLOOKUP(ABS(U71)+1,$A$8:$D$16,2,FALSE))</f>
      </c>
      <c r="V121" s="1">
        <f>IF(V71&gt;0,1/VLOOKUP(ABS(V71)+1,$A$8:$D$16,4,FALSE),VLOOKUP(ABS(V71)+1,$A$8:$D$16,2,FALSE))</f>
      </c>
      <c r="W121" s="1">
        <f>IF(W71&gt;0,1/VLOOKUP(ABS(W71)+1,$A$8:$D$16,4,FALSE),VLOOKUP(ABS(W71)+1,$A$8:$D$16,2,FALSE))</f>
      </c>
      <c r="X121" s="1">
        <f>IF(X71&gt;0,1/VLOOKUP(ABS(X71)+1,$A$8:$D$16,4,FALSE),VLOOKUP(ABS(X71)+1,$A$8:$D$16,2,FALSE))</f>
      </c>
      <c r="Y121" s="1">
        <f>IF(Y71&gt;0,1/VLOOKUP(ABS(Y71)+1,$A$8:$D$16,4,FALSE),VLOOKUP(ABS(Y71)+1,$A$8:$D$16,2,FALSE))</f>
      </c>
    </row>
    <row r="122">
      <c r="A122">
        <v>27</v>
      </c>
      <c r="B122" t="str">
        <v>KU3_vs_KU6</v>
      </c>
      <c r="C122" s="1">
        <f>IF(C72&gt;0,1/VLOOKUP(ABS(C72)+1,$A$8:$D$16,4,FALSE),VLOOKUP(ABS(C72)+1,$A$8:$D$16,2,FALSE))</f>
      </c>
      <c r="D122" s="1">
        <f>IF(D72&gt;0,1/VLOOKUP(ABS(D72)+1,$A$8:$D$16,4,FALSE),VLOOKUP(ABS(D72)+1,$A$8:$D$16,2,FALSE))</f>
      </c>
      <c r="E122" s="1">
        <f>IF(E72&gt;0,1/VLOOKUP(ABS(E72)+1,$A$8:$D$16,4,FALSE),VLOOKUP(ABS(E72)+1,$A$8:$D$16,2,FALSE))</f>
      </c>
      <c r="F122" s="1">
        <f>IF(F72&gt;0,1/VLOOKUP(ABS(F72)+1,$A$8:$D$16,4,FALSE),VLOOKUP(ABS(F72)+1,$A$8:$D$16,2,FALSE))</f>
      </c>
      <c r="G122" s="1">
        <f>IF(G72&gt;0,1/VLOOKUP(ABS(G72)+1,$A$8:$D$16,4,FALSE),VLOOKUP(ABS(G72)+1,$A$8:$D$16,2,FALSE))</f>
      </c>
      <c r="H122" s="1">
        <f>IF(H72&gt;0,1/VLOOKUP(ABS(H72)+1,$A$8:$D$16,4,FALSE),VLOOKUP(ABS(H72)+1,$A$8:$D$16,2,FALSE))</f>
      </c>
      <c r="I122" s="1">
        <f>IF(I72&gt;0,1/VLOOKUP(ABS(I72)+1,$A$8:$D$16,4,FALSE),VLOOKUP(ABS(I72)+1,$A$8:$D$16,2,FALSE))</f>
      </c>
      <c r="J122" s="1">
        <f>IF(J72&gt;0,1/VLOOKUP(ABS(J72)+1,$A$8:$D$16,4,FALSE),VLOOKUP(ABS(J72)+1,$A$8:$D$16,2,FALSE))</f>
      </c>
      <c r="K122" s="1">
        <f>IF(K72&gt;0,1/VLOOKUP(ABS(K72)+1,$A$8:$D$16,4,FALSE),VLOOKUP(ABS(K72)+1,$A$8:$D$16,2,FALSE))</f>
      </c>
      <c r="L122" s="1">
        <f>IF(L72&gt;0,1/VLOOKUP(ABS(L72)+1,$A$8:$D$16,4,FALSE),VLOOKUP(ABS(L72)+1,$A$8:$D$16,2,FALSE))</f>
      </c>
      <c r="M122" s="1">
        <f>IF(M72&gt;0,1/VLOOKUP(ABS(M72)+1,$A$8:$D$16,4,FALSE),VLOOKUP(ABS(M72)+1,$A$8:$D$16,2,FALSE))</f>
      </c>
      <c r="N122" s="1">
        <f>IF(N72&gt;0,1/VLOOKUP(ABS(N72)+1,$A$8:$D$16,4,FALSE),VLOOKUP(ABS(N72)+1,$A$8:$D$16,2,FALSE))</f>
      </c>
      <c r="O122" s="1">
        <f>IF(O72&gt;0,1/VLOOKUP(ABS(O72)+1,$A$8:$D$16,4,FALSE),VLOOKUP(ABS(O72)+1,$A$8:$D$16,2,FALSE))</f>
      </c>
      <c r="P122" s="1">
        <f>IF(P72&gt;0,1/VLOOKUP(ABS(P72)+1,$A$8:$D$16,4,FALSE),VLOOKUP(ABS(P72)+1,$A$8:$D$16,2,FALSE))</f>
      </c>
      <c r="Q122" s="1">
        <f>IF(Q72&gt;0,1/VLOOKUP(ABS(Q72)+1,$A$8:$D$16,4,FALSE),VLOOKUP(ABS(Q72)+1,$A$8:$D$16,2,FALSE))</f>
      </c>
      <c r="R122" s="1">
        <f>IF(R72&gt;0,1/VLOOKUP(ABS(R72)+1,$A$8:$D$16,4,FALSE),VLOOKUP(ABS(R72)+1,$A$8:$D$16,2,FALSE))</f>
      </c>
      <c r="S122" s="1">
        <f>IF(S72&gt;0,1/VLOOKUP(ABS(S72)+1,$A$8:$D$16,4,FALSE),VLOOKUP(ABS(S72)+1,$A$8:$D$16,2,FALSE))</f>
      </c>
      <c r="T122" s="1">
        <f>IF(T72&gt;0,1/VLOOKUP(ABS(T72)+1,$A$8:$D$16,4,FALSE),VLOOKUP(ABS(T72)+1,$A$8:$D$16,2,FALSE))</f>
      </c>
      <c r="U122" s="1">
        <f>IF(U72&gt;0,1/VLOOKUP(ABS(U72)+1,$A$8:$D$16,4,FALSE),VLOOKUP(ABS(U72)+1,$A$8:$D$16,2,FALSE))</f>
      </c>
      <c r="V122" s="1">
        <f>IF(V72&gt;0,1/VLOOKUP(ABS(V72)+1,$A$8:$D$16,4,FALSE),VLOOKUP(ABS(V72)+1,$A$8:$D$16,2,FALSE))</f>
      </c>
      <c r="W122" s="1">
        <f>IF(W72&gt;0,1/VLOOKUP(ABS(W72)+1,$A$8:$D$16,4,FALSE),VLOOKUP(ABS(W72)+1,$A$8:$D$16,2,FALSE))</f>
      </c>
      <c r="X122" s="1">
        <f>IF(X72&gt;0,1/VLOOKUP(ABS(X72)+1,$A$8:$D$16,4,FALSE),VLOOKUP(ABS(X72)+1,$A$8:$D$16,2,FALSE))</f>
      </c>
      <c r="Y122" s="1">
        <f>IF(Y72&gt;0,1/VLOOKUP(ABS(Y72)+1,$A$8:$D$16,4,FALSE),VLOOKUP(ABS(Y72)+1,$A$8:$D$16,2,FALSE))</f>
      </c>
    </row>
    <row r="123">
      <c r="A123">
        <v>28</v>
      </c>
      <c r="B123" t="str">
        <v>KU3_vs_KU7</v>
      </c>
      <c r="C123" s="1">
        <f>IF(C73&gt;0,1/VLOOKUP(ABS(C73)+1,$A$8:$D$16,4,FALSE),VLOOKUP(ABS(C73)+1,$A$8:$D$16,2,FALSE))</f>
      </c>
      <c r="D123" s="1">
        <f>IF(D73&gt;0,1/VLOOKUP(ABS(D73)+1,$A$8:$D$16,4,FALSE),VLOOKUP(ABS(D73)+1,$A$8:$D$16,2,FALSE))</f>
      </c>
      <c r="E123" s="1">
        <f>IF(E73&gt;0,1/VLOOKUP(ABS(E73)+1,$A$8:$D$16,4,FALSE),VLOOKUP(ABS(E73)+1,$A$8:$D$16,2,FALSE))</f>
      </c>
      <c r="F123" s="1">
        <f>IF(F73&gt;0,1/VLOOKUP(ABS(F73)+1,$A$8:$D$16,4,FALSE),VLOOKUP(ABS(F73)+1,$A$8:$D$16,2,FALSE))</f>
      </c>
      <c r="G123" s="1">
        <f>IF(G73&gt;0,1/VLOOKUP(ABS(G73)+1,$A$8:$D$16,4,FALSE),VLOOKUP(ABS(G73)+1,$A$8:$D$16,2,FALSE))</f>
      </c>
      <c r="H123" s="1">
        <f>IF(H73&gt;0,1/VLOOKUP(ABS(H73)+1,$A$8:$D$16,4,FALSE),VLOOKUP(ABS(H73)+1,$A$8:$D$16,2,FALSE))</f>
      </c>
      <c r="I123" s="1">
        <f>IF(I73&gt;0,1/VLOOKUP(ABS(I73)+1,$A$8:$D$16,4,FALSE),VLOOKUP(ABS(I73)+1,$A$8:$D$16,2,FALSE))</f>
      </c>
      <c r="J123" s="1">
        <f>IF(J73&gt;0,1/VLOOKUP(ABS(J73)+1,$A$8:$D$16,4,FALSE),VLOOKUP(ABS(J73)+1,$A$8:$D$16,2,FALSE))</f>
      </c>
      <c r="K123" s="1">
        <f>IF(K73&gt;0,1/VLOOKUP(ABS(K73)+1,$A$8:$D$16,4,FALSE),VLOOKUP(ABS(K73)+1,$A$8:$D$16,2,FALSE))</f>
      </c>
      <c r="L123" s="1">
        <f>IF(L73&gt;0,1/VLOOKUP(ABS(L73)+1,$A$8:$D$16,4,FALSE),VLOOKUP(ABS(L73)+1,$A$8:$D$16,2,FALSE))</f>
      </c>
      <c r="M123" s="1">
        <f>IF(M73&gt;0,1/VLOOKUP(ABS(M73)+1,$A$8:$D$16,4,FALSE),VLOOKUP(ABS(M73)+1,$A$8:$D$16,2,FALSE))</f>
      </c>
      <c r="N123" s="1">
        <f>IF(N73&gt;0,1/VLOOKUP(ABS(N73)+1,$A$8:$D$16,4,FALSE),VLOOKUP(ABS(N73)+1,$A$8:$D$16,2,FALSE))</f>
      </c>
      <c r="O123" s="1">
        <f>IF(O73&gt;0,1/VLOOKUP(ABS(O73)+1,$A$8:$D$16,4,FALSE),VLOOKUP(ABS(O73)+1,$A$8:$D$16,2,FALSE))</f>
      </c>
      <c r="P123" s="1">
        <f>IF(P73&gt;0,1/VLOOKUP(ABS(P73)+1,$A$8:$D$16,4,FALSE),VLOOKUP(ABS(P73)+1,$A$8:$D$16,2,FALSE))</f>
      </c>
      <c r="Q123" s="1">
        <f>IF(Q73&gt;0,1/VLOOKUP(ABS(Q73)+1,$A$8:$D$16,4,FALSE),VLOOKUP(ABS(Q73)+1,$A$8:$D$16,2,FALSE))</f>
      </c>
      <c r="R123" s="1">
        <f>IF(R73&gt;0,1/VLOOKUP(ABS(R73)+1,$A$8:$D$16,4,FALSE),VLOOKUP(ABS(R73)+1,$A$8:$D$16,2,FALSE))</f>
      </c>
      <c r="S123" s="1">
        <f>IF(S73&gt;0,1/VLOOKUP(ABS(S73)+1,$A$8:$D$16,4,FALSE),VLOOKUP(ABS(S73)+1,$A$8:$D$16,2,FALSE))</f>
      </c>
      <c r="T123" s="1">
        <f>IF(T73&gt;0,1/VLOOKUP(ABS(T73)+1,$A$8:$D$16,4,FALSE),VLOOKUP(ABS(T73)+1,$A$8:$D$16,2,FALSE))</f>
      </c>
      <c r="U123" s="1">
        <f>IF(U73&gt;0,1/VLOOKUP(ABS(U73)+1,$A$8:$D$16,4,FALSE),VLOOKUP(ABS(U73)+1,$A$8:$D$16,2,FALSE))</f>
      </c>
      <c r="V123" s="1">
        <f>IF(V73&gt;0,1/VLOOKUP(ABS(V73)+1,$A$8:$D$16,4,FALSE),VLOOKUP(ABS(V73)+1,$A$8:$D$16,2,FALSE))</f>
      </c>
      <c r="W123" s="1">
        <f>IF(W73&gt;0,1/VLOOKUP(ABS(W73)+1,$A$8:$D$16,4,FALSE),VLOOKUP(ABS(W73)+1,$A$8:$D$16,2,FALSE))</f>
      </c>
      <c r="X123" s="1">
        <f>IF(X73&gt;0,1/VLOOKUP(ABS(X73)+1,$A$8:$D$16,4,FALSE),VLOOKUP(ABS(X73)+1,$A$8:$D$16,2,FALSE))</f>
      </c>
      <c r="Y123" s="1">
        <f>IF(Y73&gt;0,1/VLOOKUP(ABS(Y73)+1,$A$8:$D$16,4,FALSE),VLOOKUP(ABS(Y73)+1,$A$8:$D$16,2,FALSE))</f>
      </c>
    </row>
    <row r="124">
      <c r="A124">
        <v>29</v>
      </c>
      <c r="B124" t="str">
        <v>KU3_vs_KU8</v>
      </c>
      <c r="C124" s="1">
        <f>IF(C74&gt;0,1/VLOOKUP(ABS(C74)+1,$A$8:$D$16,4,FALSE),VLOOKUP(ABS(C74)+1,$A$8:$D$16,2,FALSE))</f>
      </c>
      <c r="D124" s="1">
        <f>IF(D74&gt;0,1/VLOOKUP(ABS(D74)+1,$A$8:$D$16,4,FALSE),VLOOKUP(ABS(D74)+1,$A$8:$D$16,2,FALSE))</f>
      </c>
      <c r="E124" s="1">
        <f>IF(E74&gt;0,1/VLOOKUP(ABS(E74)+1,$A$8:$D$16,4,FALSE),VLOOKUP(ABS(E74)+1,$A$8:$D$16,2,FALSE))</f>
      </c>
      <c r="F124" s="1">
        <f>IF(F74&gt;0,1/VLOOKUP(ABS(F74)+1,$A$8:$D$16,4,FALSE),VLOOKUP(ABS(F74)+1,$A$8:$D$16,2,FALSE))</f>
      </c>
      <c r="G124" s="1">
        <f>IF(G74&gt;0,1/VLOOKUP(ABS(G74)+1,$A$8:$D$16,4,FALSE),VLOOKUP(ABS(G74)+1,$A$8:$D$16,2,FALSE))</f>
      </c>
      <c r="H124" s="1">
        <f>IF(H74&gt;0,1/VLOOKUP(ABS(H74)+1,$A$8:$D$16,4,FALSE),VLOOKUP(ABS(H74)+1,$A$8:$D$16,2,FALSE))</f>
      </c>
      <c r="I124" s="1">
        <f>IF(I74&gt;0,1/VLOOKUP(ABS(I74)+1,$A$8:$D$16,4,FALSE),VLOOKUP(ABS(I74)+1,$A$8:$D$16,2,FALSE))</f>
      </c>
      <c r="J124" s="1">
        <f>IF(J74&gt;0,1/VLOOKUP(ABS(J74)+1,$A$8:$D$16,4,FALSE),VLOOKUP(ABS(J74)+1,$A$8:$D$16,2,FALSE))</f>
      </c>
      <c r="K124" s="1">
        <f>IF(K74&gt;0,1/VLOOKUP(ABS(K74)+1,$A$8:$D$16,4,FALSE),VLOOKUP(ABS(K74)+1,$A$8:$D$16,2,FALSE))</f>
      </c>
      <c r="L124" s="1">
        <f>IF(L74&gt;0,1/VLOOKUP(ABS(L74)+1,$A$8:$D$16,4,FALSE),VLOOKUP(ABS(L74)+1,$A$8:$D$16,2,FALSE))</f>
      </c>
      <c r="M124" s="1">
        <f>IF(M74&gt;0,1/VLOOKUP(ABS(M74)+1,$A$8:$D$16,4,FALSE),VLOOKUP(ABS(M74)+1,$A$8:$D$16,2,FALSE))</f>
      </c>
      <c r="N124" s="1">
        <f>IF(N74&gt;0,1/VLOOKUP(ABS(N74)+1,$A$8:$D$16,4,FALSE),VLOOKUP(ABS(N74)+1,$A$8:$D$16,2,FALSE))</f>
      </c>
      <c r="O124" s="1">
        <f>IF(O74&gt;0,1/VLOOKUP(ABS(O74)+1,$A$8:$D$16,4,FALSE),VLOOKUP(ABS(O74)+1,$A$8:$D$16,2,FALSE))</f>
      </c>
      <c r="P124" s="1">
        <f>IF(P74&gt;0,1/VLOOKUP(ABS(P74)+1,$A$8:$D$16,4,FALSE),VLOOKUP(ABS(P74)+1,$A$8:$D$16,2,FALSE))</f>
      </c>
      <c r="Q124" s="1">
        <f>IF(Q74&gt;0,1/VLOOKUP(ABS(Q74)+1,$A$8:$D$16,4,FALSE),VLOOKUP(ABS(Q74)+1,$A$8:$D$16,2,FALSE))</f>
      </c>
      <c r="R124" s="1">
        <f>IF(R74&gt;0,1/VLOOKUP(ABS(R74)+1,$A$8:$D$16,4,FALSE),VLOOKUP(ABS(R74)+1,$A$8:$D$16,2,FALSE))</f>
      </c>
      <c r="S124" s="1">
        <f>IF(S74&gt;0,1/VLOOKUP(ABS(S74)+1,$A$8:$D$16,4,FALSE),VLOOKUP(ABS(S74)+1,$A$8:$D$16,2,FALSE))</f>
      </c>
      <c r="T124" s="1">
        <f>IF(T74&gt;0,1/VLOOKUP(ABS(T74)+1,$A$8:$D$16,4,FALSE),VLOOKUP(ABS(T74)+1,$A$8:$D$16,2,FALSE))</f>
      </c>
      <c r="U124" s="1">
        <f>IF(U74&gt;0,1/VLOOKUP(ABS(U74)+1,$A$8:$D$16,4,FALSE),VLOOKUP(ABS(U74)+1,$A$8:$D$16,2,FALSE))</f>
      </c>
      <c r="V124" s="1">
        <f>IF(V74&gt;0,1/VLOOKUP(ABS(V74)+1,$A$8:$D$16,4,FALSE),VLOOKUP(ABS(V74)+1,$A$8:$D$16,2,FALSE))</f>
      </c>
      <c r="W124" s="1">
        <f>IF(W74&gt;0,1/VLOOKUP(ABS(W74)+1,$A$8:$D$16,4,FALSE),VLOOKUP(ABS(W74)+1,$A$8:$D$16,2,FALSE))</f>
      </c>
      <c r="X124" s="1">
        <f>IF(X74&gt;0,1/VLOOKUP(ABS(X74)+1,$A$8:$D$16,4,FALSE),VLOOKUP(ABS(X74)+1,$A$8:$D$16,2,FALSE))</f>
      </c>
      <c r="Y124" s="1">
        <f>IF(Y74&gt;0,1/VLOOKUP(ABS(Y74)+1,$A$8:$D$16,4,FALSE),VLOOKUP(ABS(Y74)+1,$A$8:$D$16,2,FALSE))</f>
      </c>
    </row>
    <row r="125">
      <c r="A125">
        <v>30</v>
      </c>
      <c r="B125" t="str">
        <v>KU3_vs_KU9</v>
      </c>
      <c r="C125" s="1">
        <f>IF(C75&gt;0,1/VLOOKUP(ABS(C75)+1,$A$8:$D$16,4,FALSE),VLOOKUP(ABS(C75)+1,$A$8:$D$16,2,FALSE))</f>
      </c>
      <c r="D125" s="1">
        <f>IF(D75&gt;0,1/VLOOKUP(ABS(D75)+1,$A$8:$D$16,4,FALSE),VLOOKUP(ABS(D75)+1,$A$8:$D$16,2,FALSE))</f>
      </c>
      <c r="E125" s="1">
        <f>IF(E75&gt;0,1/VLOOKUP(ABS(E75)+1,$A$8:$D$16,4,FALSE),VLOOKUP(ABS(E75)+1,$A$8:$D$16,2,FALSE))</f>
      </c>
      <c r="F125" s="1">
        <f>IF(F75&gt;0,1/VLOOKUP(ABS(F75)+1,$A$8:$D$16,4,FALSE),VLOOKUP(ABS(F75)+1,$A$8:$D$16,2,FALSE))</f>
      </c>
      <c r="G125" s="1">
        <f>IF(G75&gt;0,1/VLOOKUP(ABS(G75)+1,$A$8:$D$16,4,FALSE),VLOOKUP(ABS(G75)+1,$A$8:$D$16,2,FALSE))</f>
      </c>
      <c r="H125" s="1">
        <f>IF(H75&gt;0,1/VLOOKUP(ABS(H75)+1,$A$8:$D$16,4,FALSE),VLOOKUP(ABS(H75)+1,$A$8:$D$16,2,FALSE))</f>
      </c>
      <c r="I125" s="1">
        <f>IF(I75&gt;0,1/VLOOKUP(ABS(I75)+1,$A$8:$D$16,4,FALSE),VLOOKUP(ABS(I75)+1,$A$8:$D$16,2,FALSE))</f>
      </c>
      <c r="J125" s="1">
        <f>IF(J75&gt;0,1/VLOOKUP(ABS(J75)+1,$A$8:$D$16,4,FALSE),VLOOKUP(ABS(J75)+1,$A$8:$D$16,2,FALSE))</f>
      </c>
      <c r="K125" s="1">
        <f>IF(K75&gt;0,1/VLOOKUP(ABS(K75)+1,$A$8:$D$16,4,FALSE),VLOOKUP(ABS(K75)+1,$A$8:$D$16,2,FALSE))</f>
      </c>
      <c r="L125" s="1">
        <f>IF(L75&gt;0,1/VLOOKUP(ABS(L75)+1,$A$8:$D$16,4,FALSE),VLOOKUP(ABS(L75)+1,$A$8:$D$16,2,FALSE))</f>
      </c>
      <c r="M125" s="1">
        <f>IF(M75&gt;0,1/VLOOKUP(ABS(M75)+1,$A$8:$D$16,4,FALSE),VLOOKUP(ABS(M75)+1,$A$8:$D$16,2,FALSE))</f>
      </c>
      <c r="N125" s="1">
        <f>IF(N75&gt;0,1/VLOOKUP(ABS(N75)+1,$A$8:$D$16,4,FALSE),VLOOKUP(ABS(N75)+1,$A$8:$D$16,2,FALSE))</f>
      </c>
      <c r="O125" s="1">
        <f>IF(O75&gt;0,1/VLOOKUP(ABS(O75)+1,$A$8:$D$16,4,FALSE),VLOOKUP(ABS(O75)+1,$A$8:$D$16,2,FALSE))</f>
      </c>
      <c r="P125" s="1">
        <f>IF(P75&gt;0,1/VLOOKUP(ABS(P75)+1,$A$8:$D$16,4,FALSE),VLOOKUP(ABS(P75)+1,$A$8:$D$16,2,FALSE))</f>
      </c>
      <c r="Q125" s="1">
        <f>IF(Q75&gt;0,1/VLOOKUP(ABS(Q75)+1,$A$8:$D$16,4,FALSE),VLOOKUP(ABS(Q75)+1,$A$8:$D$16,2,FALSE))</f>
      </c>
      <c r="R125" s="1">
        <f>IF(R75&gt;0,1/VLOOKUP(ABS(R75)+1,$A$8:$D$16,4,FALSE),VLOOKUP(ABS(R75)+1,$A$8:$D$16,2,FALSE))</f>
      </c>
      <c r="S125" s="1">
        <f>IF(S75&gt;0,1/VLOOKUP(ABS(S75)+1,$A$8:$D$16,4,FALSE),VLOOKUP(ABS(S75)+1,$A$8:$D$16,2,FALSE))</f>
      </c>
      <c r="T125" s="1">
        <f>IF(T75&gt;0,1/VLOOKUP(ABS(T75)+1,$A$8:$D$16,4,FALSE),VLOOKUP(ABS(T75)+1,$A$8:$D$16,2,FALSE))</f>
      </c>
      <c r="U125" s="1">
        <f>IF(U75&gt;0,1/VLOOKUP(ABS(U75)+1,$A$8:$D$16,4,FALSE),VLOOKUP(ABS(U75)+1,$A$8:$D$16,2,FALSE))</f>
      </c>
      <c r="V125" s="1">
        <f>IF(V75&gt;0,1/VLOOKUP(ABS(V75)+1,$A$8:$D$16,4,FALSE),VLOOKUP(ABS(V75)+1,$A$8:$D$16,2,FALSE))</f>
      </c>
      <c r="W125" s="1">
        <f>IF(W75&gt;0,1/VLOOKUP(ABS(W75)+1,$A$8:$D$16,4,FALSE),VLOOKUP(ABS(W75)+1,$A$8:$D$16,2,FALSE))</f>
      </c>
      <c r="X125" s="1">
        <f>IF(X75&gt;0,1/VLOOKUP(ABS(X75)+1,$A$8:$D$16,4,FALSE),VLOOKUP(ABS(X75)+1,$A$8:$D$16,2,FALSE))</f>
      </c>
      <c r="Y125" s="1">
        <f>IF(Y75&gt;0,1/VLOOKUP(ABS(Y75)+1,$A$8:$D$16,4,FALSE),VLOOKUP(ABS(Y75)+1,$A$8:$D$16,2,FALSE))</f>
      </c>
    </row>
    <row r="126">
      <c r="A126">
        <v>31</v>
      </c>
      <c r="B126" t="str">
        <v>KU4_vs_KU5</v>
      </c>
      <c r="C126" s="1">
        <f>IF(C76&gt;0,1/VLOOKUP(ABS(C76)+1,$A$8:$D$16,4,FALSE),VLOOKUP(ABS(C76)+1,$A$8:$D$16,2,FALSE))</f>
      </c>
      <c r="D126" s="1">
        <f>IF(D76&gt;0,1/VLOOKUP(ABS(D76)+1,$A$8:$D$16,4,FALSE),VLOOKUP(ABS(D76)+1,$A$8:$D$16,2,FALSE))</f>
      </c>
      <c r="E126" s="1">
        <f>IF(E76&gt;0,1/VLOOKUP(ABS(E76)+1,$A$8:$D$16,4,FALSE),VLOOKUP(ABS(E76)+1,$A$8:$D$16,2,FALSE))</f>
      </c>
      <c r="F126" s="1">
        <f>IF(F76&gt;0,1/VLOOKUP(ABS(F76)+1,$A$8:$D$16,4,FALSE),VLOOKUP(ABS(F76)+1,$A$8:$D$16,2,FALSE))</f>
      </c>
      <c r="G126" s="1">
        <f>IF(G76&gt;0,1/VLOOKUP(ABS(G76)+1,$A$8:$D$16,4,FALSE),VLOOKUP(ABS(G76)+1,$A$8:$D$16,2,FALSE))</f>
      </c>
      <c r="H126" s="1">
        <f>IF(H76&gt;0,1/VLOOKUP(ABS(H76)+1,$A$8:$D$16,4,FALSE),VLOOKUP(ABS(H76)+1,$A$8:$D$16,2,FALSE))</f>
      </c>
      <c r="I126" s="1">
        <f>IF(I76&gt;0,1/VLOOKUP(ABS(I76)+1,$A$8:$D$16,4,FALSE),VLOOKUP(ABS(I76)+1,$A$8:$D$16,2,FALSE))</f>
      </c>
      <c r="J126" s="1">
        <f>IF(J76&gt;0,1/VLOOKUP(ABS(J76)+1,$A$8:$D$16,4,FALSE),VLOOKUP(ABS(J76)+1,$A$8:$D$16,2,FALSE))</f>
      </c>
      <c r="K126" s="1">
        <f>IF(K76&gt;0,1/VLOOKUP(ABS(K76)+1,$A$8:$D$16,4,FALSE),VLOOKUP(ABS(K76)+1,$A$8:$D$16,2,FALSE))</f>
      </c>
      <c r="L126" s="1">
        <f>IF(L76&gt;0,1/VLOOKUP(ABS(L76)+1,$A$8:$D$16,4,FALSE),VLOOKUP(ABS(L76)+1,$A$8:$D$16,2,FALSE))</f>
      </c>
      <c r="M126" s="1">
        <f>IF(M76&gt;0,1/VLOOKUP(ABS(M76)+1,$A$8:$D$16,4,FALSE),VLOOKUP(ABS(M76)+1,$A$8:$D$16,2,FALSE))</f>
      </c>
      <c r="N126" s="1">
        <f>IF(N76&gt;0,1/VLOOKUP(ABS(N76)+1,$A$8:$D$16,4,FALSE),VLOOKUP(ABS(N76)+1,$A$8:$D$16,2,FALSE))</f>
      </c>
      <c r="O126" s="1">
        <f>IF(O76&gt;0,1/VLOOKUP(ABS(O76)+1,$A$8:$D$16,4,FALSE),VLOOKUP(ABS(O76)+1,$A$8:$D$16,2,FALSE))</f>
      </c>
      <c r="P126" s="1">
        <f>IF(P76&gt;0,1/VLOOKUP(ABS(P76)+1,$A$8:$D$16,4,FALSE),VLOOKUP(ABS(P76)+1,$A$8:$D$16,2,FALSE))</f>
      </c>
      <c r="Q126" s="1">
        <f>IF(Q76&gt;0,1/VLOOKUP(ABS(Q76)+1,$A$8:$D$16,4,FALSE),VLOOKUP(ABS(Q76)+1,$A$8:$D$16,2,FALSE))</f>
      </c>
      <c r="R126" s="1">
        <f>IF(R76&gt;0,1/VLOOKUP(ABS(R76)+1,$A$8:$D$16,4,FALSE),VLOOKUP(ABS(R76)+1,$A$8:$D$16,2,FALSE))</f>
      </c>
      <c r="S126" s="1">
        <f>IF(S76&gt;0,1/VLOOKUP(ABS(S76)+1,$A$8:$D$16,4,FALSE),VLOOKUP(ABS(S76)+1,$A$8:$D$16,2,FALSE))</f>
      </c>
      <c r="T126" s="1">
        <f>IF(T76&gt;0,1/VLOOKUP(ABS(T76)+1,$A$8:$D$16,4,FALSE),VLOOKUP(ABS(T76)+1,$A$8:$D$16,2,FALSE))</f>
      </c>
      <c r="U126" s="1">
        <f>IF(U76&gt;0,1/VLOOKUP(ABS(U76)+1,$A$8:$D$16,4,FALSE),VLOOKUP(ABS(U76)+1,$A$8:$D$16,2,FALSE))</f>
      </c>
      <c r="V126" s="1">
        <f>IF(V76&gt;0,1/VLOOKUP(ABS(V76)+1,$A$8:$D$16,4,FALSE),VLOOKUP(ABS(V76)+1,$A$8:$D$16,2,FALSE))</f>
      </c>
      <c r="W126" s="1">
        <f>IF(W76&gt;0,1/VLOOKUP(ABS(W76)+1,$A$8:$D$16,4,FALSE),VLOOKUP(ABS(W76)+1,$A$8:$D$16,2,FALSE))</f>
      </c>
      <c r="X126" s="1">
        <f>IF(X76&gt;0,1/VLOOKUP(ABS(X76)+1,$A$8:$D$16,4,FALSE),VLOOKUP(ABS(X76)+1,$A$8:$D$16,2,FALSE))</f>
      </c>
      <c r="Y126" s="1">
        <f>IF(Y76&gt;0,1/VLOOKUP(ABS(Y76)+1,$A$8:$D$16,4,FALSE),VLOOKUP(ABS(Y76)+1,$A$8:$D$16,2,FALSE))</f>
      </c>
    </row>
    <row r="127">
      <c r="A127">
        <v>32</v>
      </c>
      <c r="B127" t="str">
        <v>KU4_vs_KU6</v>
      </c>
      <c r="C127" s="1">
        <f>IF(C77&gt;0,1/VLOOKUP(ABS(C77)+1,$A$8:$D$16,4,FALSE),VLOOKUP(ABS(C77)+1,$A$8:$D$16,2,FALSE))</f>
      </c>
      <c r="D127" s="1">
        <f>IF(D77&gt;0,1/VLOOKUP(ABS(D77)+1,$A$8:$D$16,4,FALSE),VLOOKUP(ABS(D77)+1,$A$8:$D$16,2,FALSE))</f>
      </c>
      <c r="E127" s="1">
        <f>IF(E77&gt;0,1/VLOOKUP(ABS(E77)+1,$A$8:$D$16,4,FALSE),VLOOKUP(ABS(E77)+1,$A$8:$D$16,2,FALSE))</f>
      </c>
      <c r="F127" s="1">
        <f>IF(F77&gt;0,1/VLOOKUP(ABS(F77)+1,$A$8:$D$16,4,FALSE),VLOOKUP(ABS(F77)+1,$A$8:$D$16,2,FALSE))</f>
      </c>
      <c r="G127" s="1">
        <f>IF(G77&gt;0,1/VLOOKUP(ABS(G77)+1,$A$8:$D$16,4,FALSE),VLOOKUP(ABS(G77)+1,$A$8:$D$16,2,FALSE))</f>
      </c>
      <c r="H127" s="1">
        <f>IF(H77&gt;0,1/VLOOKUP(ABS(H77)+1,$A$8:$D$16,4,FALSE),VLOOKUP(ABS(H77)+1,$A$8:$D$16,2,FALSE))</f>
      </c>
      <c r="I127" s="1">
        <f>IF(I77&gt;0,1/VLOOKUP(ABS(I77)+1,$A$8:$D$16,4,FALSE),VLOOKUP(ABS(I77)+1,$A$8:$D$16,2,FALSE))</f>
      </c>
      <c r="J127" s="1">
        <f>IF(J77&gt;0,1/VLOOKUP(ABS(J77)+1,$A$8:$D$16,4,FALSE),VLOOKUP(ABS(J77)+1,$A$8:$D$16,2,FALSE))</f>
      </c>
      <c r="K127" s="1">
        <f>IF(K77&gt;0,1/VLOOKUP(ABS(K77)+1,$A$8:$D$16,4,FALSE),VLOOKUP(ABS(K77)+1,$A$8:$D$16,2,FALSE))</f>
      </c>
      <c r="L127" s="1">
        <f>IF(L77&gt;0,1/VLOOKUP(ABS(L77)+1,$A$8:$D$16,4,FALSE),VLOOKUP(ABS(L77)+1,$A$8:$D$16,2,FALSE))</f>
      </c>
      <c r="M127" s="1">
        <f>IF(M77&gt;0,1/VLOOKUP(ABS(M77)+1,$A$8:$D$16,4,FALSE),VLOOKUP(ABS(M77)+1,$A$8:$D$16,2,FALSE))</f>
      </c>
      <c r="N127" s="1">
        <f>IF(N77&gt;0,1/VLOOKUP(ABS(N77)+1,$A$8:$D$16,4,FALSE),VLOOKUP(ABS(N77)+1,$A$8:$D$16,2,FALSE))</f>
      </c>
      <c r="O127" s="1">
        <f>IF(O77&gt;0,1/VLOOKUP(ABS(O77)+1,$A$8:$D$16,4,FALSE),VLOOKUP(ABS(O77)+1,$A$8:$D$16,2,FALSE))</f>
      </c>
      <c r="P127" s="1">
        <f>IF(P77&gt;0,1/VLOOKUP(ABS(P77)+1,$A$8:$D$16,4,FALSE),VLOOKUP(ABS(P77)+1,$A$8:$D$16,2,FALSE))</f>
      </c>
      <c r="Q127" s="1">
        <f>IF(Q77&gt;0,1/VLOOKUP(ABS(Q77)+1,$A$8:$D$16,4,FALSE),VLOOKUP(ABS(Q77)+1,$A$8:$D$16,2,FALSE))</f>
      </c>
      <c r="R127" s="1">
        <f>IF(R77&gt;0,1/VLOOKUP(ABS(R77)+1,$A$8:$D$16,4,FALSE),VLOOKUP(ABS(R77)+1,$A$8:$D$16,2,FALSE))</f>
      </c>
      <c r="S127" s="1">
        <f>IF(S77&gt;0,1/VLOOKUP(ABS(S77)+1,$A$8:$D$16,4,FALSE),VLOOKUP(ABS(S77)+1,$A$8:$D$16,2,FALSE))</f>
      </c>
      <c r="T127" s="1">
        <f>IF(T77&gt;0,1/VLOOKUP(ABS(T77)+1,$A$8:$D$16,4,FALSE),VLOOKUP(ABS(T77)+1,$A$8:$D$16,2,FALSE))</f>
      </c>
      <c r="U127" s="1">
        <f>IF(U77&gt;0,1/VLOOKUP(ABS(U77)+1,$A$8:$D$16,4,FALSE),VLOOKUP(ABS(U77)+1,$A$8:$D$16,2,FALSE))</f>
      </c>
      <c r="V127" s="1">
        <f>IF(V77&gt;0,1/VLOOKUP(ABS(V77)+1,$A$8:$D$16,4,FALSE),VLOOKUP(ABS(V77)+1,$A$8:$D$16,2,FALSE))</f>
      </c>
      <c r="W127" s="1">
        <f>IF(W77&gt;0,1/VLOOKUP(ABS(W77)+1,$A$8:$D$16,4,FALSE),VLOOKUP(ABS(W77)+1,$A$8:$D$16,2,FALSE))</f>
      </c>
      <c r="X127" s="1">
        <f>IF(X77&gt;0,1/VLOOKUP(ABS(X77)+1,$A$8:$D$16,4,FALSE),VLOOKUP(ABS(X77)+1,$A$8:$D$16,2,FALSE))</f>
      </c>
      <c r="Y127" s="1">
        <f>IF(Y77&gt;0,1/VLOOKUP(ABS(Y77)+1,$A$8:$D$16,4,FALSE),VLOOKUP(ABS(Y77)+1,$A$8:$D$16,2,FALSE))</f>
      </c>
    </row>
    <row r="128">
      <c r="A128">
        <v>33</v>
      </c>
      <c r="B128" t="str">
        <v>KU4_vs_KU7</v>
      </c>
      <c r="C128" s="1">
        <f>IF(C78&gt;0,1/VLOOKUP(ABS(C78)+1,$A$8:$D$16,4,FALSE),VLOOKUP(ABS(C78)+1,$A$8:$D$16,2,FALSE))</f>
      </c>
      <c r="D128" s="1">
        <f>IF(D78&gt;0,1/VLOOKUP(ABS(D78)+1,$A$8:$D$16,4,FALSE),VLOOKUP(ABS(D78)+1,$A$8:$D$16,2,FALSE))</f>
      </c>
      <c r="E128" s="1">
        <f>IF(E78&gt;0,1/VLOOKUP(ABS(E78)+1,$A$8:$D$16,4,FALSE),VLOOKUP(ABS(E78)+1,$A$8:$D$16,2,FALSE))</f>
      </c>
      <c r="F128" s="1">
        <f>IF(F78&gt;0,1/VLOOKUP(ABS(F78)+1,$A$8:$D$16,4,FALSE),VLOOKUP(ABS(F78)+1,$A$8:$D$16,2,FALSE))</f>
      </c>
      <c r="G128" s="1">
        <f>IF(G78&gt;0,1/VLOOKUP(ABS(G78)+1,$A$8:$D$16,4,FALSE),VLOOKUP(ABS(G78)+1,$A$8:$D$16,2,FALSE))</f>
      </c>
      <c r="H128" s="1">
        <f>IF(H78&gt;0,1/VLOOKUP(ABS(H78)+1,$A$8:$D$16,4,FALSE),VLOOKUP(ABS(H78)+1,$A$8:$D$16,2,FALSE))</f>
      </c>
      <c r="I128" s="1">
        <f>IF(I78&gt;0,1/VLOOKUP(ABS(I78)+1,$A$8:$D$16,4,FALSE),VLOOKUP(ABS(I78)+1,$A$8:$D$16,2,FALSE))</f>
      </c>
      <c r="J128" s="1">
        <f>IF(J78&gt;0,1/VLOOKUP(ABS(J78)+1,$A$8:$D$16,4,FALSE),VLOOKUP(ABS(J78)+1,$A$8:$D$16,2,FALSE))</f>
      </c>
      <c r="K128" s="1">
        <f>IF(K78&gt;0,1/VLOOKUP(ABS(K78)+1,$A$8:$D$16,4,FALSE),VLOOKUP(ABS(K78)+1,$A$8:$D$16,2,FALSE))</f>
      </c>
      <c r="L128" s="1">
        <f>IF(L78&gt;0,1/VLOOKUP(ABS(L78)+1,$A$8:$D$16,4,FALSE),VLOOKUP(ABS(L78)+1,$A$8:$D$16,2,FALSE))</f>
      </c>
      <c r="M128" s="1">
        <f>IF(M78&gt;0,1/VLOOKUP(ABS(M78)+1,$A$8:$D$16,4,FALSE),VLOOKUP(ABS(M78)+1,$A$8:$D$16,2,FALSE))</f>
      </c>
      <c r="N128" s="1">
        <f>IF(N78&gt;0,1/VLOOKUP(ABS(N78)+1,$A$8:$D$16,4,FALSE),VLOOKUP(ABS(N78)+1,$A$8:$D$16,2,FALSE))</f>
      </c>
      <c r="O128" s="1">
        <f>IF(O78&gt;0,1/VLOOKUP(ABS(O78)+1,$A$8:$D$16,4,FALSE),VLOOKUP(ABS(O78)+1,$A$8:$D$16,2,FALSE))</f>
      </c>
      <c r="P128" s="1">
        <f>IF(P78&gt;0,1/VLOOKUP(ABS(P78)+1,$A$8:$D$16,4,FALSE),VLOOKUP(ABS(P78)+1,$A$8:$D$16,2,FALSE))</f>
      </c>
      <c r="Q128" s="1">
        <f>IF(Q78&gt;0,1/VLOOKUP(ABS(Q78)+1,$A$8:$D$16,4,FALSE),VLOOKUP(ABS(Q78)+1,$A$8:$D$16,2,FALSE))</f>
      </c>
      <c r="R128" s="1">
        <f>IF(R78&gt;0,1/VLOOKUP(ABS(R78)+1,$A$8:$D$16,4,FALSE),VLOOKUP(ABS(R78)+1,$A$8:$D$16,2,FALSE))</f>
      </c>
      <c r="S128" s="1">
        <f>IF(S78&gt;0,1/VLOOKUP(ABS(S78)+1,$A$8:$D$16,4,FALSE),VLOOKUP(ABS(S78)+1,$A$8:$D$16,2,FALSE))</f>
      </c>
      <c r="T128" s="1">
        <f>IF(T78&gt;0,1/VLOOKUP(ABS(T78)+1,$A$8:$D$16,4,FALSE),VLOOKUP(ABS(T78)+1,$A$8:$D$16,2,FALSE))</f>
      </c>
      <c r="U128" s="1">
        <f>IF(U78&gt;0,1/VLOOKUP(ABS(U78)+1,$A$8:$D$16,4,FALSE),VLOOKUP(ABS(U78)+1,$A$8:$D$16,2,FALSE))</f>
      </c>
      <c r="V128" s="1">
        <f>IF(V78&gt;0,1/VLOOKUP(ABS(V78)+1,$A$8:$D$16,4,FALSE),VLOOKUP(ABS(V78)+1,$A$8:$D$16,2,FALSE))</f>
      </c>
      <c r="W128" s="1">
        <f>IF(W78&gt;0,1/VLOOKUP(ABS(W78)+1,$A$8:$D$16,4,FALSE),VLOOKUP(ABS(W78)+1,$A$8:$D$16,2,FALSE))</f>
      </c>
      <c r="X128" s="1">
        <f>IF(X78&gt;0,1/VLOOKUP(ABS(X78)+1,$A$8:$D$16,4,FALSE),VLOOKUP(ABS(X78)+1,$A$8:$D$16,2,FALSE))</f>
      </c>
      <c r="Y128" s="1">
        <f>IF(Y78&gt;0,1/VLOOKUP(ABS(Y78)+1,$A$8:$D$16,4,FALSE),VLOOKUP(ABS(Y78)+1,$A$8:$D$16,2,FALSE))</f>
      </c>
    </row>
    <row r="129">
      <c r="A129">
        <v>34</v>
      </c>
      <c r="B129" t="str">
        <v>KU4_vs_KU8</v>
      </c>
      <c r="C129" s="1">
        <f>IF(C79&gt;0,1/VLOOKUP(ABS(C79)+1,$A$8:$D$16,4,FALSE),VLOOKUP(ABS(C79)+1,$A$8:$D$16,2,FALSE))</f>
      </c>
      <c r="D129" s="1">
        <f>IF(D79&gt;0,1/VLOOKUP(ABS(D79)+1,$A$8:$D$16,4,FALSE),VLOOKUP(ABS(D79)+1,$A$8:$D$16,2,FALSE))</f>
      </c>
      <c r="E129" s="1">
        <f>IF(E79&gt;0,1/VLOOKUP(ABS(E79)+1,$A$8:$D$16,4,FALSE),VLOOKUP(ABS(E79)+1,$A$8:$D$16,2,FALSE))</f>
      </c>
      <c r="F129" s="1">
        <f>IF(F79&gt;0,1/VLOOKUP(ABS(F79)+1,$A$8:$D$16,4,FALSE),VLOOKUP(ABS(F79)+1,$A$8:$D$16,2,FALSE))</f>
      </c>
      <c r="G129" s="1">
        <f>IF(G79&gt;0,1/VLOOKUP(ABS(G79)+1,$A$8:$D$16,4,FALSE),VLOOKUP(ABS(G79)+1,$A$8:$D$16,2,FALSE))</f>
      </c>
      <c r="H129" s="1">
        <f>IF(H79&gt;0,1/VLOOKUP(ABS(H79)+1,$A$8:$D$16,4,FALSE),VLOOKUP(ABS(H79)+1,$A$8:$D$16,2,FALSE))</f>
      </c>
      <c r="I129" s="1">
        <f>IF(I79&gt;0,1/VLOOKUP(ABS(I79)+1,$A$8:$D$16,4,FALSE),VLOOKUP(ABS(I79)+1,$A$8:$D$16,2,FALSE))</f>
      </c>
      <c r="J129" s="1">
        <f>IF(J79&gt;0,1/VLOOKUP(ABS(J79)+1,$A$8:$D$16,4,FALSE),VLOOKUP(ABS(J79)+1,$A$8:$D$16,2,FALSE))</f>
      </c>
      <c r="K129" s="1">
        <f>IF(K79&gt;0,1/VLOOKUP(ABS(K79)+1,$A$8:$D$16,4,FALSE),VLOOKUP(ABS(K79)+1,$A$8:$D$16,2,FALSE))</f>
      </c>
      <c r="L129" s="1">
        <f>IF(L79&gt;0,1/VLOOKUP(ABS(L79)+1,$A$8:$D$16,4,FALSE),VLOOKUP(ABS(L79)+1,$A$8:$D$16,2,FALSE))</f>
      </c>
      <c r="M129" s="1">
        <f>IF(M79&gt;0,1/VLOOKUP(ABS(M79)+1,$A$8:$D$16,4,FALSE),VLOOKUP(ABS(M79)+1,$A$8:$D$16,2,FALSE))</f>
      </c>
      <c r="N129" s="1">
        <f>IF(N79&gt;0,1/VLOOKUP(ABS(N79)+1,$A$8:$D$16,4,FALSE),VLOOKUP(ABS(N79)+1,$A$8:$D$16,2,FALSE))</f>
      </c>
      <c r="O129" s="1">
        <f>IF(O79&gt;0,1/VLOOKUP(ABS(O79)+1,$A$8:$D$16,4,FALSE),VLOOKUP(ABS(O79)+1,$A$8:$D$16,2,FALSE))</f>
      </c>
      <c r="P129" s="1">
        <f>IF(P79&gt;0,1/VLOOKUP(ABS(P79)+1,$A$8:$D$16,4,FALSE),VLOOKUP(ABS(P79)+1,$A$8:$D$16,2,FALSE))</f>
      </c>
      <c r="Q129" s="1">
        <f>IF(Q79&gt;0,1/VLOOKUP(ABS(Q79)+1,$A$8:$D$16,4,FALSE),VLOOKUP(ABS(Q79)+1,$A$8:$D$16,2,FALSE))</f>
      </c>
      <c r="R129" s="1">
        <f>IF(R79&gt;0,1/VLOOKUP(ABS(R79)+1,$A$8:$D$16,4,FALSE),VLOOKUP(ABS(R79)+1,$A$8:$D$16,2,FALSE))</f>
      </c>
      <c r="S129" s="1">
        <f>IF(S79&gt;0,1/VLOOKUP(ABS(S79)+1,$A$8:$D$16,4,FALSE),VLOOKUP(ABS(S79)+1,$A$8:$D$16,2,FALSE))</f>
      </c>
      <c r="T129" s="1">
        <f>IF(T79&gt;0,1/VLOOKUP(ABS(T79)+1,$A$8:$D$16,4,FALSE),VLOOKUP(ABS(T79)+1,$A$8:$D$16,2,FALSE))</f>
      </c>
      <c r="U129" s="1">
        <f>IF(U79&gt;0,1/VLOOKUP(ABS(U79)+1,$A$8:$D$16,4,FALSE),VLOOKUP(ABS(U79)+1,$A$8:$D$16,2,FALSE))</f>
      </c>
      <c r="V129" s="1">
        <f>IF(V79&gt;0,1/VLOOKUP(ABS(V79)+1,$A$8:$D$16,4,FALSE),VLOOKUP(ABS(V79)+1,$A$8:$D$16,2,FALSE))</f>
      </c>
      <c r="W129" s="1">
        <f>IF(W79&gt;0,1/VLOOKUP(ABS(W79)+1,$A$8:$D$16,4,FALSE),VLOOKUP(ABS(W79)+1,$A$8:$D$16,2,FALSE))</f>
      </c>
      <c r="X129" s="1">
        <f>IF(X79&gt;0,1/VLOOKUP(ABS(X79)+1,$A$8:$D$16,4,FALSE),VLOOKUP(ABS(X79)+1,$A$8:$D$16,2,FALSE))</f>
      </c>
      <c r="Y129" s="1">
        <f>IF(Y79&gt;0,1/VLOOKUP(ABS(Y79)+1,$A$8:$D$16,4,FALSE),VLOOKUP(ABS(Y79)+1,$A$8:$D$16,2,FALSE))</f>
      </c>
    </row>
    <row r="130">
      <c r="A130">
        <v>35</v>
      </c>
      <c r="B130" t="str">
        <v>KU4_vs_KU9</v>
      </c>
      <c r="C130" s="1">
        <f>IF(C80&gt;0,1/VLOOKUP(ABS(C80)+1,$A$8:$D$16,4,FALSE),VLOOKUP(ABS(C80)+1,$A$8:$D$16,2,FALSE))</f>
      </c>
      <c r="D130" s="1">
        <f>IF(D80&gt;0,1/VLOOKUP(ABS(D80)+1,$A$8:$D$16,4,FALSE),VLOOKUP(ABS(D80)+1,$A$8:$D$16,2,FALSE))</f>
      </c>
      <c r="E130" s="1">
        <f>IF(E80&gt;0,1/VLOOKUP(ABS(E80)+1,$A$8:$D$16,4,FALSE),VLOOKUP(ABS(E80)+1,$A$8:$D$16,2,FALSE))</f>
      </c>
      <c r="F130" s="1">
        <f>IF(F80&gt;0,1/VLOOKUP(ABS(F80)+1,$A$8:$D$16,4,FALSE),VLOOKUP(ABS(F80)+1,$A$8:$D$16,2,FALSE))</f>
      </c>
      <c r="G130" s="1">
        <f>IF(G80&gt;0,1/VLOOKUP(ABS(G80)+1,$A$8:$D$16,4,FALSE),VLOOKUP(ABS(G80)+1,$A$8:$D$16,2,FALSE))</f>
      </c>
      <c r="H130" s="1">
        <f>IF(H80&gt;0,1/VLOOKUP(ABS(H80)+1,$A$8:$D$16,4,FALSE),VLOOKUP(ABS(H80)+1,$A$8:$D$16,2,FALSE))</f>
      </c>
      <c r="I130" s="1">
        <f>IF(I80&gt;0,1/VLOOKUP(ABS(I80)+1,$A$8:$D$16,4,FALSE),VLOOKUP(ABS(I80)+1,$A$8:$D$16,2,FALSE))</f>
      </c>
      <c r="J130" s="1">
        <f>IF(J80&gt;0,1/VLOOKUP(ABS(J80)+1,$A$8:$D$16,4,FALSE),VLOOKUP(ABS(J80)+1,$A$8:$D$16,2,FALSE))</f>
      </c>
      <c r="K130" s="1">
        <f>IF(K80&gt;0,1/VLOOKUP(ABS(K80)+1,$A$8:$D$16,4,FALSE),VLOOKUP(ABS(K80)+1,$A$8:$D$16,2,FALSE))</f>
      </c>
      <c r="L130" s="1">
        <f>IF(L80&gt;0,1/VLOOKUP(ABS(L80)+1,$A$8:$D$16,4,FALSE),VLOOKUP(ABS(L80)+1,$A$8:$D$16,2,FALSE))</f>
      </c>
      <c r="M130" s="1">
        <f>IF(M80&gt;0,1/VLOOKUP(ABS(M80)+1,$A$8:$D$16,4,FALSE),VLOOKUP(ABS(M80)+1,$A$8:$D$16,2,FALSE))</f>
      </c>
      <c r="N130" s="1">
        <f>IF(N80&gt;0,1/VLOOKUP(ABS(N80)+1,$A$8:$D$16,4,FALSE),VLOOKUP(ABS(N80)+1,$A$8:$D$16,2,FALSE))</f>
      </c>
      <c r="O130" s="1">
        <f>IF(O80&gt;0,1/VLOOKUP(ABS(O80)+1,$A$8:$D$16,4,FALSE),VLOOKUP(ABS(O80)+1,$A$8:$D$16,2,FALSE))</f>
      </c>
      <c r="P130" s="1">
        <f>IF(P80&gt;0,1/VLOOKUP(ABS(P80)+1,$A$8:$D$16,4,FALSE),VLOOKUP(ABS(P80)+1,$A$8:$D$16,2,FALSE))</f>
      </c>
      <c r="Q130" s="1">
        <f>IF(Q80&gt;0,1/VLOOKUP(ABS(Q80)+1,$A$8:$D$16,4,FALSE),VLOOKUP(ABS(Q80)+1,$A$8:$D$16,2,FALSE))</f>
      </c>
      <c r="R130" s="1">
        <f>IF(R80&gt;0,1/VLOOKUP(ABS(R80)+1,$A$8:$D$16,4,FALSE),VLOOKUP(ABS(R80)+1,$A$8:$D$16,2,FALSE))</f>
      </c>
      <c r="S130" s="1">
        <f>IF(S80&gt;0,1/VLOOKUP(ABS(S80)+1,$A$8:$D$16,4,FALSE),VLOOKUP(ABS(S80)+1,$A$8:$D$16,2,FALSE))</f>
      </c>
      <c r="T130" s="1">
        <f>IF(T80&gt;0,1/VLOOKUP(ABS(T80)+1,$A$8:$D$16,4,FALSE),VLOOKUP(ABS(T80)+1,$A$8:$D$16,2,FALSE))</f>
      </c>
      <c r="U130" s="1">
        <f>IF(U80&gt;0,1/VLOOKUP(ABS(U80)+1,$A$8:$D$16,4,FALSE),VLOOKUP(ABS(U80)+1,$A$8:$D$16,2,FALSE))</f>
      </c>
      <c r="V130" s="1">
        <f>IF(V80&gt;0,1/VLOOKUP(ABS(V80)+1,$A$8:$D$16,4,FALSE),VLOOKUP(ABS(V80)+1,$A$8:$D$16,2,FALSE))</f>
      </c>
      <c r="W130" s="1">
        <f>IF(W80&gt;0,1/VLOOKUP(ABS(W80)+1,$A$8:$D$16,4,FALSE),VLOOKUP(ABS(W80)+1,$A$8:$D$16,2,FALSE))</f>
      </c>
      <c r="X130" s="1">
        <f>IF(X80&gt;0,1/VLOOKUP(ABS(X80)+1,$A$8:$D$16,4,FALSE),VLOOKUP(ABS(X80)+1,$A$8:$D$16,2,FALSE))</f>
      </c>
      <c r="Y130" s="1">
        <f>IF(Y80&gt;0,1/VLOOKUP(ABS(Y80)+1,$A$8:$D$16,4,FALSE),VLOOKUP(ABS(Y80)+1,$A$8:$D$16,2,FALSE))</f>
      </c>
    </row>
    <row r="131">
      <c r="A131">
        <v>36</v>
      </c>
      <c r="B131" t="str">
        <v>KU5_vs_KU6</v>
      </c>
      <c r="C131" s="1">
        <f>IF(C81&gt;0,1/VLOOKUP(ABS(C81)+1,$A$8:$D$16,4,FALSE),VLOOKUP(ABS(C81)+1,$A$8:$D$16,2,FALSE))</f>
      </c>
      <c r="D131" s="1">
        <f>IF(D81&gt;0,1/VLOOKUP(ABS(D81)+1,$A$8:$D$16,4,FALSE),VLOOKUP(ABS(D81)+1,$A$8:$D$16,2,FALSE))</f>
      </c>
      <c r="E131" s="1">
        <f>IF(E81&gt;0,1/VLOOKUP(ABS(E81)+1,$A$8:$D$16,4,FALSE),VLOOKUP(ABS(E81)+1,$A$8:$D$16,2,FALSE))</f>
      </c>
      <c r="F131" s="1">
        <f>IF(F81&gt;0,1/VLOOKUP(ABS(F81)+1,$A$8:$D$16,4,FALSE),VLOOKUP(ABS(F81)+1,$A$8:$D$16,2,FALSE))</f>
      </c>
      <c r="G131" s="1">
        <f>IF(G81&gt;0,1/VLOOKUP(ABS(G81)+1,$A$8:$D$16,4,FALSE),VLOOKUP(ABS(G81)+1,$A$8:$D$16,2,FALSE))</f>
      </c>
      <c r="H131" s="1">
        <f>IF(H81&gt;0,1/VLOOKUP(ABS(H81)+1,$A$8:$D$16,4,FALSE),VLOOKUP(ABS(H81)+1,$A$8:$D$16,2,FALSE))</f>
      </c>
      <c r="I131" s="1">
        <f>IF(I81&gt;0,1/VLOOKUP(ABS(I81)+1,$A$8:$D$16,4,FALSE),VLOOKUP(ABS(I81)+1,$A$8:$D$16,2,FALSE))</f>
      </c>
      <c r="J131" s="1">
        <f>IF(J81&gt;0,1/VLOOKUP(ABS(J81)+1,$A$8:$D$16,4,FALSE),VLOOKUP(ABS(J81)+1,$A$8:$D$16,2,FALSE))</f>
      </c>
      <c r="K131" s="1">
        <f>IF(K81&gt;0,1/VLOOKUP(ABS(K81)+1,$A$8:$D$16,4,FALSE),VLOOKUP(ABS(K81)+1,$A$8:$D$16,2,FALSE))</f>
      </c>
      <c r="L131" s="1">
        <f>IF(L81&gt;0,1/VLOOKUP(ABS(L81)+1,$A$8:$D$16,4,FALSE),VLOOKUP(ABS(L81)+1,$A$8:$D$16,2,FALSE))</f>
      </c>
      <c r="M131" s="1">
        <f>IF(M81&gt;0,1/VLOOKUP(ABS(M81)+1,$A$8:$D$16,4,FALSE),VLOOKUP(ABS(M81)+1,$A$8:$D$16,2,FALSE))</f>
      </c>
      <c r="N131" s="1">
        <f>IF(N81&gt;0,1/VLOOKUP(ABS(N81)+1,$A$8:$D$16,4,FALSE),VLOOKUP(ABS(N81)+1,$A$8:$D$16,2,FALSE))</f>
      </c>
      <c r="O131" s="1">
        <f>IF(O81&gt;0,1/VLOOKUP(ABS(O81)+1,$A$8:$D$16,4,FALSE),VLOOKUP(ABS(O81)+1,$A$8:$D$16,2,FALSE))</f>
      </c>
      <c r="P131" s="1">
        <f>IF(P81&gt;0,1/VLOOKUP(ABS(P81)+1,$A$8:$D$16,4,FALSE),VLOOKUP(ABS(P81)+1,$A$8:$D$16,2,FALSE))</f>
      </c>
      <c r="Q131" s="1">
        <f>IF(Q81&gt;0,1/VLOOKUP(ABS(Q81)+1,$A$8:$D$16,4,FALSE),VLOOKUP(ABS(Q81)+1,$A$8:$D$16,2,FALSE))</f>
      </c>
      <c r="R131" s="1">
        <f>IF(R81&gt;0,1/VLOOKUP(ABS(R81)+1,$A$8:$D$16,4,FALSE),VLOOKUP(ABS(R81)+1,$A$8:$D$16,2,FALSE))</f>
      </c>
      <c r="S131" s="1">
        <f>IF(S81&gt;0,1/VLOOKUP(ABS(S81)+1,$A$8:$D$16,4,FALSE),VLOOKUP(ABS(S81)+1,$A$8:$D$16,2,FALSE))</f>
      </c>
      <c r="T131" s="1">
        <f>IF(T81&gt;0,1/VLOOKUP(ABS(T81)+1,$A$8:$D$16,4,FALSE),VLOOKUP(ABS(T81)+1,$A$8:$D$16,2,FALSE))</f>
      </c>
      <c r="U131" s="1">
        <f>IF(U81&gt;0,1/VLOOKUP(ABS(U81)+1,$A$8:$D$16,4,FALSE),VLOOKUP(ABS(U81)+1,$A$8:$D$16,2,FALSE))</f>
      </c>
      <c r="V131" s="1">
        <f>IF(V81&gt;0,1/VLOOKUP(ABS(V81)+1,$A$8:$D$16,4,FALSE),VLOOKUP(ABS(V81)+1,$A$8:$D$16,2,FALSE))</f>
      </c>
      <c r="W131" s="1">
        <f>IF(W81&gt;0,1/VLOOKUP(ABS(W81)+1,$A$8:$D$16,4,FALSE),VLOOKUP(ABS(W81)+1,$A$8:$D$16,2,FALSE))</f>
      </c>
      <c r="X131" s="1">
        <f>IF(X81&gt;0,1/VLOOKUP(ABS(X81)+1,$A$8:$D$16,4,FALSE),VLOOKUP(ABS(X81)+1,$A$8:$D$16,2,FALSE))</f>
      </c>
      <c r="Y131" s="1">
        <f>IF(Y81&gt;0,1/VLOOKUP(ABS(Y81)+1,$A$8:$D$16,4,FALSE),VLOOKUP(ABS(Y81)+1,$A$8:$D$16,2,FALSE))</f>
      </c>
    </row>
    <row r="132">
      <c r="A132">
        <v>37</v>
      </c>
      <c r="B132" t="str">
        <v>KU5_vs_KU7</v>
      </c>
      <c r="C132" s="1">
        <f>IF(C82&gt;0,1/VLOOKUP(ABS(C82)+1,$A$8:$D$16,4,FALSE),VLOOKUP(ABS(C82)+1,$A$8:$D$16,2,FALSE))</f>
      </c>
      <c r="D132" s="1">
        <f>IF(D82&gt;0,1/VLOOKUP(ABS(D82)+1,$A$8:$D$16,4,FALSE),VLOOKUP(ABS(D82)+1,$A$8:$D$16,2,FALSE))</f>
      </c>
      <c r="E132" s="1">
        <f>IF(E82&gt;0,1/VLOOKUP(ABS(E82)+1,$A$8:$D$16,4,FALSE),VLOOKUP(ABS(E82)+1,$A$8:$D$16,2,FALSE))</f>
      </c>
      <c r="F132" s="1">
        <f>IF(F82&gt;0,1/VLOOKUP(ABS(F82)+1,$A$8:$D$16,4,FALSE),VLOOKUP(ABS(F82)+1,$A$8:$D$16,2,FALSE))</f>
      </c>
      <c r="G132" s="1">
        <f>IF(G82&gt;0,1/VLOOKUP(ABS(G82)+1,$A$8:$D$16,4,FALSE),VLOOKUP(ABS(G82)+1,$A$8:$D$16,2,FALSE))</f>
      </c>
      <c r="H132" s="1">
        <f>IF(H82&gt;0,1/VLOOKUP(ABS(H82)+1,$A$8:$D$16,4,FALSE),VLOOKUP(ABS(H82)+1,$A$8:$D$16,2,FALSE))</f>
      </c>
      <c r="I132" s="1">
        <f>IF(I82&gt;0,1/VLOOKUP(ABS(I82)+1,$A$8:$D$16,4,FALSE),VLOOKUP(ABS(I82)+1,$A$8:$D$16,2,FALSE))</f>
      </c>
      <c r="J132" s="1">
        <f>IF(J82&gt;0,1/VLOOKUP(ABS(J82)+1,$A$8:$D$16,4,FALSE),VLOOKUP(ABS(J82)+1,$A$8:$D$16,2,FALSE))</f>
      </c>
      <c r="K132" s="1">
        <f>IF(K82&gt;0,1/VLOOKUP(ABS(K82)+1,$A$8:$D$16,4,FALSE),VLOOKUP(ABS(K82)+1,$A$8:$D$16,2,FALSE))</f>
      </c>
      <c r="L132" s="1">
        <f>IF(L82&gt;0,1/VLOOKUP(ABS(L82)+1,$A$8:$D$16,4,FALSE),VLOOKUP(ABS(L82)+1,$A$8:$D$16,2,FALSE))</f>
      </c>
      <c r="M132" s="1">
        <f>IF(M82&gt;0,1/VLOOKUP(ABS(M82)+1,$A$8:$D$16,4,FALSE),VLOOKUP(ABS(M82)+1,$A$8:$D$16,2,FALSE))</f>
      </c>
      <c r="N132" s="1">
        <f>IF(N82&gt;0,1/VLOOKUP(ABS(N82)+1,$A$8:$D$16,4,FALSE),VLOOKUP(ABS(N82)+1,$A$8:$D$16,2,FALSE))</f>
      </c>
      <c r="O132" s="1">
        <f>IF(O82&gt;0,1/VLOOKUP(ABS(O82)+1,$A$8:$D$16,4,FALSE),VLOOKUP(ABS(O82)+1,$A$8:$D$16,2,FALSE))</f>
      </c>
      <c r="P132" s="1">
        <f>IF(P82&gt;0,1/VLOOKUP(ABS(P82)+1,$A$8:$D$16,4,FALSE),VLOOKUP(ABS(P82)+1,$A$8:$D$16,2,FALSE))</f>
      </c>
      <c r="Q132" s="1">
        <f>IF(Q82&gt;0,1/VLOOKUP(ABS(Q82)+1,$A$8:$D$16,4,FALSE),VLOOKUP(ABS(Q82)+1,$A$8:$D$16,2,FALSE))</f>
      </c>
      <c r="R132" s="1">
        <f>IF(R82&gt;0,1/VLOOKUP(ABS(R82)+1,$A$8:$D$16,4,FALSE),VLOOKUP(ABS(R82)+1,$A$8:$D$16,2,FALSE))</f>
      </c>
      <c r="S132" s="1">
        <f>IF(S82&gt;0,1/VLOOKUP(ABS(S82)+1,$A$8:$D$16,4,FALSE),VLOOKUP(ABS(S82)+1,$A$8:$D$16,2,FALSE))</f>
      </c>
      <c r="T132" s="1">
        <f>IF(T82&gt;0,1/VLOOKUP(ABS(T82)+1,$A$8:$D$16,4,FALSE),VLOOKUP(ABS(T82)+1,$A$8:$D$16,2,FALSE))</f>
      </c>
      <c r="U132" s="1">
        <f>IF(U82&gt;0,1/VLOOKUP(ABS(U82)+1,$A$8:$D$16,4,FALSE),VLOOKUP(ABS(U82)+1,$A$8:$D$16,2,FALSE))</f>
      </c>
      <c r="V132" s="1">
        <f>IF(V82&gt;0,1/VLOOKUP(ABS(V82)+1,$A$8:$D$16,4,FALSE),VLOOKUP(ABS(V82)+1,$A$8:$D$16,2,FALSE))</f>
      </c>
      <c r="W132" s="1">
        <f>IF(W82&gt;0,1/VLOOKUP(ABS(W82)+1,$A$8:$D$16,4,FALSE),VLOOKUP(ABS(W82)+1,$A$8:$D$16,2,FALSE))</f>
      </c>
      <c r="X132" s="1">
        <f>IF(X82&gt;0,1/VLOOKUP(ABS(X82)+1,$A$8:$D$16,4,FALSE),VLOOKUP(ABS(X82)+1,$A$8:$D$16,2,FALSE))</f>
      </c>
      <c r="Y132" s="1">
        <f>IF(Y82&gt;0,1/VLOOKUP(ABS(Y82)+1,$A$8:$D$16,4,FALSE),VLOOKUP(ABS(Y82)+1,$A$8:$D$16,2,FALSE))</f>
      </c>
    </row>
    <row r="133">
      <c r="A133">
        <v>38</v>
      </c>
      <c r="B133" t="str">
        <v>KU5_vs_KU8</v>
      </c>
      <c r="C133" s="1">
        <f>IF(C83&gt;0,1/VLOOKUP(ABS(C83)+1,$A$8:$D$16,4,FALSE),VLOOKUP(ABS(C83)+1,$A$8:$D$16,2,FALSE))</f>
      </c>
      <c r="D133" s="1">
        <f>IF(D83&gt;0,1/VLOOKUP(ABS(D83)+1,$A$8:$D$16,4,FALSE),VLOOKUP(ABS(D83)+1,$A$8:$D$16,2,FALSE))</f>
      </c>
      <c r="E133" s="1">
        <f>IF(E83&gt;0,1/VLOOKUP(ABS(E83)+1,$A$8:$D$16,4,FALSE),VLOOKUP(ABS(E83)+1,$A$8:$D$16,2,FALSE))</f>
      </c>
      <c r="F133" s="1">
        <f>IF(F83&gt;0,1/VLOOKUP(ABS(F83)+1,$A$8:$D$16,4,FALSE),VLOOKUP(ABS(F83)+1,$A$8:$D$16,2,FALSE))</f>
      </c>
      <c r="G133" s="1">
        <f>IF(G83&gt;0,1/VLOOKUP(ABS(G83)+1,$A$8:$D$16,4,FALSE),VLOOKUP(ABS(G83)+1,$A$8:$D$16,2,FALSE))</f>
      </c>
      <c r="H133" s="1">
        <f>IF(H83&gt;0,1/VLOOKUP(ABS(H83)+1,$A$8:$D$16,4,FALSE),VLOOKUP(ABS(H83)+1,$A$8:$D$16,2,FALSE))</f>
      </c>
      <c r="I133" s="1">
        <f>IF(I83&gt;0,1/VLOOKUP(ABS(I83)+1,$A$8:$D$16,4,FALSE),VLOOKUP(ABS(I83)+1,$A$8:$D$16,2,FALSE))</f>
      </c>
      <c r="J133" s="1">
        <f>IF(J83&gt;0,1/VLOOKUP(ABS(J83)+1,$A$8:$D$16,4,FALSE),VLOOKUP(ABS(J83)+1,$A$8:$D$16,2,FALSE))</f>
      </c>
      <c r="K133" s="1">
        <f>IF(K83&gt;0,1/VLOOKUP(ABS(K83)+1,$A$8:$D$16,4,FALSE),VLOOKUP(ABS(K83)+1,$A$8:$D$16,2,FALSE))</f>
      </c>
      <c r="L133" s="1">
        <f>IF(L83&gt;0,1/VLOOKUP(ABS(L83)+1,$A$8:$D$16,4,FALSE),VLOOKUP(ABS(L83)+1,$A$8:$D$16,2,FALSE))</f>
      </c>
      <c r="M133" s="1">
        <f>IF(M83&gt;0,1/VLOOKUP(ABS(M83)+1,$A$8:$D$16,4,FALSE),VLOOKUP(ABS(M83)+1,$A$8:$D$16,2,FALSE))</f>
      </c>
      <c r="N133" s="1">
        <f>IF(N83&gt;0,1/VLOOKUP(ABS(N83)+1,$A$8:$D$16,4,FALSE),VLOOKUP(ABS(N83)+1,$A$8:$D$16,2,FALSE))</f>
      </c>
      <c r="O133" s="1">
        <f>IF(O83&gt;0,1/VLOOKUP(ABS(O83)+1,$A$8:$D$16,4,FALSE),VLOOKUP(ABS(O83)+1,$A$8:$D$16,2,FALSE))</f>
      </c>
      <c r="P133" s="1">
        <f>IF(P83&gt;0,1/VLOOKUP(ABS(P83)+1,$A$8:$D$16,4,FALSE),VLOOKUP(ABS(P83)+1,$A$8:$D$16,2,FALSE))</f>
      </c>
      <c r="Q133" s="1">
        <f>IF(Q83&gt;0,1/VLOOKUP(ABS(Q83)+1,$A$8:$D$16,4,FALSE),VLOOKUP(ABS(Q83)+1,$A$8:$D$16,2,FALSE))</f>
      </c>
      <c r="R133" s="1">
        <f>IF(R83&gt;0,1/VLOOKUP(ABS(R83)+1,$A$8:$D$16,4,FALSE),VLOOKUP(ABS(R83)+1,$A$8:$D$16,2,FALSE))</f>
      </c>
      <c r="S133" s="1">
        <f>IF(S83&gt;0,1/VLOOKUP(ABS(S83)+1,$A$8:$D$16,4,FALSE),VLOOKUP(ABS(S83)+1,$A$8:$D$16,2,FALSE))</f>
      </c>
      <c r="T133" s="1">
        <f>IF(T83&gt;0,1/VLOOKUP(ABS(T83)+1,$A$8:$D$16,4,FALSE),VLOOKUP(ABS(T83)+1,$A$8:$D$16,2,FALSE))</f>
      </c>
      <c r="U133" s="1">
        <f>IF(U83&gt;0,1/VLOOKUP(ABS(U83)+1,$A$8:$D$16,4,FALSE),VLOOKUP(ABS(U83)+1,$A$8:$D$16,2,FALSE))</f>
      </c>
      <c r="V133" s="1">
        <f>IF(V83&gt;0,1/VLOOKUP(ABS(V83)+1,$A$8:$D$16,4,FALSE),VLOOKUP(ABS(V83)+1,$A$8:$D$16,2,FALSE))</f>
      </c>
      <c r="W133" s="1">
        <f>IF(W83&gt;0,1/VLOOKUP(ABS(W83)+1,$A$8:$D$16,4,FALSE),VLOOKUP(ABS(W83)+1,$A$8:$D$16,2,FALSE))</f>
      </c>
      <c r="X133" s="1">
        <f>IF(X83&gt;0,1/VLOOKUP(ABS(X83)+1,$A$8:$D$16,4,FALSE),VLOOKUP(ABS(X83)+1,$A$8:$D$16,2,FALSE))</f>
      </c>
      <c r="Y133" s="1">
        <f>IF(Y83&gt;0,1/VLOOKUP(ABS(Y83)+1,$A$8:$D$16,4,FALSE),VLOOKUP(ABS(Y83)+1,$A$8:$D$16,2,FALSE))</f>
      </c>
    </row>
    <row r="134">
      <c r="A134">
        <v>39</v>
      </c>
      <c r="B134" t="str">
        <v>KU5_vs_KU9</v>
      </c>
      <c r="C134" s="1">
        <f>IF(C84&gt;0,1/VLOOKUP(ABS(C84)+1,$A$8:$D$16,4,FALSE),VLOOKUP(ABS(C84)+1,$A$8:$D$16,2,FALSE))</f>
      </c>
      <c r="D134" s="1">
        <f>IF(D84&gt;0,1/VLOOKUP(ABS(D84)+1,$A$8:$D$16,4,FALSE),VLOOKUP(ABS(D84)+1,$A$8:$D$16,2,FALSE))</f>
      </c>
      <c r="E134" s="1">
        <f>IF(E84&gt;0,1/VLOOKUP(ABS(E84)+1,$A$8:$D$16,4,FALSE),VLOOKUP(ABS(E84)+1,$A$8:$D$16,2,FALSE))</f>
      </c>
      <c r="F134" s="1">
        <f>IF(F84&gt;0,1/VLOOKUP(ABS(F84)+1,$A$8:$D$16,4,FALSE),VLOOKUP(ABS(F84)+1,$A$8:$D$16,2,FALSE))</f>
      </c>
      <c r="G134" s="1">
        <f>IF(G84&gt;0,1/VLOOKUP(ABS(G84)+1,$A$8:$D$16,4,FALSE),VLOOKUP(ABS(G84)+1,$A$8:$D$16,2,FALSE))</f>
      </c>
      <c r="H134" s="1">
        <f>IF(H84&gt;0,1/VLOOKUP(ABS(H84)+1,$A$8:$D$16,4,FALSE),VLOOKUP(ABS(H84)+1,$A$8:$D$16,2,FALSE))</f>
      </c>
      <c r="I134" s="1">
        <f>IF(I84&gt;0,1/VLOOKUP(ABS(I84)+1,$A$8:$D$16,4,FALSE),VLOOKUP(ABS(I84)+1,$A$8:$D$16,2,FALSE))</f>
      </c>
      <c r="J134" s="1">
        <f>IF(J84&gt;0,1/VLOOKUP(ABS(J84)+1,$A$8:$D$16,4,FALSE),VLOOKUP(ABS(J84)+1,$A$8:$D$16,2,FALSE))</f>
      </c>
      <c r="K134" s="1">
        <f>IF(K84&gt;0,1/VLOOKUP(ABS(K84)+1,$A$8:$D$16,4,FALSE),VLOOKUP(ABS(K84)+1,$A$8:$D$16,2,FALSE))</f>
      </c>
      <c r="L134" s="1">
        <f>IF(L84&gt;0,1/VLOOKUP(ABS(L84)+1,$A$8:$D$16,4,FALSE),VLOOKUP(ABS(L84)+1,$A$8:$D$16,2,FALSE))</f>
      </c>
      <c r="M134" s="1">
        <f>IF(M84&gt;0,1/VLOOKUP(ABS(M84)+1,$A$8:$D$16,4,FALSE),VLOOKUP(ABS(M84)+1,$A$8:$D$16,2,FALSE))</f>
      </c>
      <c r="N134" s="1">
        <f>IF(N84&gt;0,1/VLOOKUP(ABS(N84)+1,$A$8:$D$16,4,FALSE),VLOOKUP(ABS(N84)+1,$A$8:$D$16,2,FALSE))</f>
      </c>
      <c r="O134" s="1">
        <f>IF(O84&gt;0,1/VLOOKUP(ABS(O84)+1,$A$8:$D$16,4,FALSE),VLOOKUP(ABS(O84)+1,$A$8:$D$16,2,FALSE))</f>
      </c>
      <c r="P134" s="1">
        <f>IF(P84&gt;0,1/VLOOKUP(ABS(P84)+1,$A$8:$D$16,4,FALSE),VLOOKUP(ABS(P84)+1,$A$8:$D$16,2,FALSE))</f>
      </c>
      <c r="Q134" s="1">
        <f>IF(Q84&gt;0,1/VLOOKUP(ABS(Q84)+1,$A$8:$D$16,4,FALSE),VLOOKUP(ABS(Q84)+1,$A$8:$D$16,2,FALSE))</f>
      </c>
      <c r="R134" s="1">
        <f>IF(R84&gt;0,1/VLOOKUP(ABS(R84)+1,$A$8:$D$16,4,FALSE),VLOOKUP(ABS(R84)+1,$A$8:$D$16,2,FALSE))</f>
      </c>
      <c r="S134" s="1">
        <f>IF(S84&gt;0,1/VLOOKUP(ABS(S84)+1,$A$8:$D$16,4,FALSE),VLOOKUP(ABS(S84)+1,$A$8:$D$16,2,FALSE))</f>
      </c>
      <c r="T134" s="1">
        <f>IF(T84&gt;0,1/VLOOKUP(ABS(T84)+1,$A$8:$D$16,4,FALSE),VLOOKUP(ABS(T84)+1,$A$8:$D$16,2,FALSE))</f>
      </c>
      <c r="U134" s="1">
        <f>IF(U84&gt;0,1/VLOOKUP(ABS(U84)+1,$A$8:$D$16,4,FALSE),VLOOKUP(ABS(U84)+1,$A$8:$D$16,2,FALSE))</f>
      </c>
      <c r="V134" s="1">
        <f>IF(V84&gt;0,1/VLOOKUP(ABS(V84)+1,$A$8:$D$16,4,FALSE),VLOOKUP(ABS(V84)+1,$A$8:$D$16,2,FALSE))</f>
      </c>
      <c r="W134" s="1">
        <f>IF(W84&gt;0,1/VLOOKUP(ABS(W84)+1,$A$8:$D$16,4,FALSE),VLOOKUP(ABS(W84)+1,$A$8:$D$16,2,FALSE))</f>
      </c>
      <c r="X134" s="1">
        <f>IF(X84&gt;0,1/VLOOKUP(ABS(X84)+1,$A$8:$D$16,4,FALSE),VLOOKUP(ABS(X84)+1,$A$8:$D$16,2,FALSE))</f>
      </c>
      <c r="Y134" s="1">
        <f>IF(Y84&gt;0,1/VLOOKUP(ABS(Y84)+1,$A$8:$D$16,4,FALSE),VLOOKUP(ABS(Y84)+1,$A$8:$D$16,2,FALSE))</f>
      </c>
    </row>
    <row r="135">
      <c r="A135">
        <v>40</v>
      </c>
      <c r="B135" t="str">
        <v>KU6_vs_KU7</v>
      </c>
      <c r="C135" s="1">
        <f>IF(C85&gt;0,1/VLOOKUP(ABS(C85)+1,$A$8:$D$16,4,FALSE),VLOOKUP(ABS(C85)+1,$A$8:$D$16,2,FALSE))</f>
      </c>
      <c r="D135" s="1">
        <f>IF(D85&gt;0,1/VLOOKUP(ABS(D85)+1,$A$8:$D$16,4,FALSE),VLOOKUP(ABS(D85)+1,$A$8:$D$16,2,FALSE))</f>
      </c>
      <c r="E135" s="1">
        <f>IF(E85&gt;0,1/VLOOKUP(ABS(E85)+1,$A$8:$D$16,4,FALSE),VLOOKUP(ABS(E85)+1,$A$8:$D$16,2,FALSE))</f>
      </c>
      <c r="F135" s="1">
        <f>IF(F85&gt;0,1/VLOOKUP(ABS(F85)+1,$A$8:$D$16,4,FALSE),VLOOKUP(ABS(F85)+1,$A$8:$D$16,2,FALSE))</f>
      </c>
      <c r="G135" s="1">
        <f>IF(G85&gt;0,1/VLOOKUP(ABS(G85)+1,$A$8:$D$16,4,FALSE),VLOOKUP(ABS(G85)+1,$A$8:$D$16,2,FALSE))</f>
      </c>
      <c r="H135" s="1">
        <f>IF(H85&gt;0,1/VLOOKUP(ABS(H85)+1,$A$8:$D$16,4,FALSE),VLOOKUP(ABS(H85)+1,$A$8:$D$16,2,FALSE))</f>
      </c>
      <c r="I135" s="1">
        <f>IF(I85&gt;0,1/VLOOKUP(ABS(I85)+1,$A$8:$D$16,4,FALSE),VLOOKUP(ABS(I85)+1,$A$8:$D$16,2,FALSE))</f>
      </c>
      <c r="J135" s="1">
        <f>IF(J85&gt;0,1/VLOOKUP(ABS(J85)+1,$A$8:$D$16,4,FALSE),VLOOKUP(ABS(J85)+1,$A$8:$D$16,2,FALSE))</f>
      </c>
      <c r="K135" s="1">
        <f>IF(K85&gt;0,1/VLOOKUP(ABS(K85)+1,$A$8:$D$16,4,FALSE),VLOOKUP(ABS(K85)+1,$A$8:$D$16,2,FALSE))</f>
      </c>
      <c r="L135" s="1">
        <f>IF(L85&gt;0,1/VLOOKUP(ABS(L85)+1,$A$8:$D$16,4,FALSE),VLOOKUP(ABS(L85)+1,$A$8:$D$16,2,FALSE))</f>
      </c>
      <c r="M135" s="1">
        <f>IF(M85&gt;0,1/VLOOKUP(ABS(M85)+1,$A$8:$D$16,4,FALSE),VLOOKUP(ABS(M85)+1,$A$8:$D$16,2,FALSE))</f>
      </c>
      <c r="N135" s="1">
        <f>IF(N85&gt;0,1/VLOOKUP(ABS(N85)+1,$A$8:$D$16,4,FALSE),VLOOKUP(ABS(N85)+1,$A$8:$D$16,2,FALSE))</f>
      </c>
      <c r="O135" s="1">
        <f>IF(O85&gt;0,1/VLOOKUP(ABS(O85)+1,$A$8:$D$16,4,FALSE),VLOOKUP(ABS(O85)+1,$A$8:$D$16,2,FALSE))</f>
      </c>
      <c r="P135" s="1">
        <f>IF(P85&gt;0,1/VLOOKUP(ABS(P85)+1,$A$8:$D$16,4,FALSE),VLOOKUP(ABS(P85)+1,$A$8:$D$16,2,FALSE))</f>
      </c>
      <c r="Q135" s="1">
        <f>IF(Q85&gt;0,1/VLOOKUP(ABS(Q85)+1,$A$8:$D$16,4,FALSE),VLOOKUP(ABS(Q85)+1,$A$8:$D$16,2,FALSE))</f>
      </c>
      <c r="R135" s="1">
        <f>IF(R85&gt;0,1/VLOOKUP(ABS(R85)+1,$A$8:$D$16,4,FALSE),VLOOKUP(ABS(R85)+1,$A$8:$D$16,2,FALSE))</f>
      </c>
      <c r="S135" s="1">
        <f>IF(S85&gt;0,1/VLOOKUP(ABS(S85)+1,$A$8:$D$16,4,FALSE),VLOOKUP(ABS(S85)+1,$A$8:$D$16,2,FALSE))</f>
      </c>
      <c r="T135" s="1">
        <f>IF(T85&gt;0,1/VLOOKUP(ABS(T85)+1,$A$8:$D$16,4,FALSE),VLOOKUP(ABS(T85)+1,$A$8:$D$16,2,FALSE))</f>
      </c>
      <c r="U135" s="1">
        <f>IF(U85&gt;0,1/VLOOKUP(ABS(U85)+1,$A$8:$D$16,4,FALSE),VLOOKUP(ABS(U85)+1,$A$8:$D$16,2,FALSE))</f>
      </c>
      <c r="V135" s="1">
        <f>IF(V85&gt;0,1/VLOOKUP(ABS(V85)+1,$A$8:$D$16,4,FALSE),VLOOKUP(ABS(V85)+1,$A$8:$D$16,2,FALSE))</f>
      </c>
      <c r="W135" s="1">
        <f>IF(W85&gt;0,1/VLOOKUP(ABS(W85)+1,$A$8:$D$16,4,FALSE),VLOOKUP(ABS(W85)+1,$A$8:$D$16,2,FALSE))</f>
      </c>
      <c r="X135" s="1">
        <f>IF(X85&gt;0,1/VLOOKUP(ABS(X85)+1,$A$8:$D$16,4,FALSE),VLOOKUP(ABS(X85)+1,$A$8:$D$16,2,FALSE))</f>
      </c>
      <c r="Y135" s="1">
        <f>IF(Y85&gt;0,1/VLOOKUP(ABS(Y85)+1,$A$8:$D$16,4,FALSE),VLOOKUP(ABS(Y85)+1,$A$8:$D$16,2,FALSE))</f>
      </c>
    </row>
    <row r="136">
      <c r="A136">
        <v>41</v>
      </c>
      <c r="B136" t="str">
        <v>KU6_vs_KU8</v>
      </c>
      <c r="C136" s="1">
        <f>IF(C86&gt;0,1/VLOOKUP(ABS(C86)+1,$A$8:$D$16,4,FALSE),VLOOKUP(ABS(C86)+1,$A$8:$D$16,2,FALSE))</f>
      </c>
      <c r="D136" s="1">
        <f>IF(D86&gt;0,1/VLOOKUP(ABS(D86)+1,$A$8:$D$16,4,FALSE),VLOOKUP(ABS(D86)+1,$A$8:$D$16,2,FALSE))</f>
      </c>
      <c r="E136" s="1">
        <f>IF(E86&gt;0,1/VLOOKUP(ABS(E86)+1,$A$8:$D$16,4,FALSE),VLOOKUP(ABS(E86)+1,$A$8:$D$16,2,FALSE))</f>
      </c>
      <c r="F136" s="1">
        <f>IF(F86&gt;0,1/VLOOKUP(ABS(F86)+1,$A$8:$D$16,4,FALSE),VLOOKUP(ABS(F86)+1,$A$8:$D$16,2,FALSE))</f>
      </c>
      <c r="G136" s="1">
        <f>IF(G86&gt;0,1/VLOOKUP(ABS(G86)+1,$A$8:$D$16,4,FALSE),VLOOKUP(ABS(G86)+1,$A$8:$D$16,2,FALSE))</f>
      </c>
      <c r="H136" s="1">
        <f>IF(H86&gt;0,1/VLOOKUP(ABS(H86)+1,$A$8:$D$16,4,FALSE),VLOOKUP(ABS(H86)+1,$A$8:$D$16,2,FALSE))</f>
      </c>
      <c r="I136" s="1">
        <f>IF(I86&gt;0,1/VLOOKUP(ABS(I86)+1,$A$8:$D$16,4,FALSE),VLOOKUP(ABS(I86)+1,$A$8:$D$16,2,FALSE))</f>
      </c>
      <c r="J136" s="1">
        <f>IF(J86&gt;0,1/VLOOKUP(ABS(J86)+1,$A$8:$D$16,4,FALSE),VLOOKUP(ABS(J86)+1,$A$8:$D$16,2,FALSE))</f>
      </c>
      <c r="K136" s="1">
        <f>IF(K86&gt;0,1/VLOOKUP(ABS(K86)+1,$A$8:$D$16,4,FALSE),VLOOKUP(ABS(K86)+1,$A$8:$D$16,2,FALSE))</f>
      </c>
      <c r="L136" s="1">
        <f>IF(L86&gt;0,1/VLOOKUP(ABS(L86)+1,$A$8:$D$16,4,FALSE),VLOOKUP(ABS(L86)+1,$A$8:$D$16,2,FALSE))</f>
      </c>
      <c r="M136" s="1">
        <f>IF(M86&gt;0,1/VLOOKUP(ABS(M86)+1,$A$8:$D$16,4,FALSE),VLOOKUP(ABS(M86)+1,$A$8:$D$16,2,FALSE))</f>
      </c>
      <c r="N136" s="1">
        <f>IF(N86&gt;0,1/VLOOKUP(ABS(N86)+1,$A$8:$D$16,4,FALSE),VLOOKUP(ABS(N86)+1,$A$8:$D$16,2,FALSE))</f>
      </c>
      <c r="O136" s="1">
        <f>IF(O86&gt;0,1/VLOOKUP(ABS(O86)+1,$A$8:$D$16,4,FALSE),VLOOKUP(ABS(O86)+1,$A$8:$D$16,2,FALSE))</f>
      </c>
      <c r="P136" s="1">
        <f>IF(P86&gt;0,1/VLOOKUP(ABS(P86)+1,$A$8:$D$16,4,FALSE),VLOOKUP(ABS(P86)+1,$A$8:$D$16,2,FALSE))</f>
      </c>
      <c r="Q136" s="1">
        <f>IF(Q86&gt;0,1/VLOOKUP(ABS(Q86)+1,$A$8:$D$16,4,FALSE),VLOOKUP(ABS(Q86)+1,$A$8:$D$16,2,FALSE))</f>
      </c>
      <c r="R136" s="1">
        <f>IF(R86&gt;0,1/VLOOKUP(ABS(R86)+1,$A$8:$D$16,4,FALSE),VLOOKUP(ABS(R86)+1,$A$8:$D$16,2,FALSE))</f>
      </c>
      <c r="S136" s="1">
        <f>IF(S86&gt;0,1/VLOOKUP(ABS(S86)+1,$A$8:$D$16,4,FALSE),VLOOKUP(ABS(S86)+1,$A$8:$D$16,2,FALSE))</f>
      </c>
      <c r="T136" s="1">
        <f>IF(T86&gt;0,1/VLOOKUP(ABS(T86)+1,$A$8:$D$16,4,FALSE),VLOOKUP(ABS(T86)+1,$A$8:$D$16,2,FALSE))</f>
      </c>
      <c r="U136" s="1">
        <f>IF(U86&gt;0,1/VLOOKUP(ABS(U86)+1,$A$8:$D$16,4,FALSE),VLOOKUP(ABS(U86)+1,$A$8:$D$16,2,FALSE))</f>
      </c>
      <c r="V136" s="1">
        <f>IF(V86&gt;0,1/VLOOKUP(ABS(V86)+1,$A$8:$D$16,4,FALSE),VLOOKUP(ABS(V86)+1,$A$8:$D$16,2,FALSE))</f>
      </c>
      <c r="W136" s="1">
        <f>IF(W86&gt;0,1/VLOOKUP(ABS(W86)+1,$A$8:$D$16,4,FALSE),VLOOKUP(ABS(W86)+1,$A$8:$D$16,2,FALSE))</f>
      </c>
      <c r="X136" s="1">
        <f>IF(X86&gt;0,1/VLOOKUP(ABS(X86)+1,$A$8:$D$16,4,FALSE),VLOOKUP(ABS(X86)+1,$A$8:$D$16,2,FALSE))</f>
      </c>
      <c r="Y136" s="1">
        <f>IF(Y86&gt;0,1/VLOOKUP(ABS(Y86)+1,$A$8:$D$16,4,FALSE),VLOOKUP(ABS(Y86)+1,$A$8:$D$16,2,FALSE))</f>
      </c>
    </row>
    <row r="137">
      <c r="A137">
        <v>42</v>
      </c>
      <c r="B137" t="str">
        <v>KU6_vs_KU9</v>
      </c>
      <c r="C137" s="1">
        <f>IF(C87&gt;0,1/VLOOKUP(ABS(C87)+1,$A$8:$D$16,4,FALSE),VLOOKUP(ABS(C87)+1,$A$8:$D$16,2,FALSE))</f>
      </c>
      <c r="D137" s="1">
        <f>IF(D87&gt;0,1/VLOOKUP(ABS(D87)+1,$A$8:$D$16,4,FALSE),VLOOKUP(ABS(D87)+1,$A$8:$D$16,2,FALSE))</f>
      </c>
      <c r="E137" s="1">
        <f>IF(E87&gt;0,1/VLOOKUP(ABS(E87)+1,$A$8:$D$16,4,FALSE),VLOOKUP(ABS(E87)+1,$A$8:$D$16,2,FALSE))</f>
      </c>
      <c r="F137" s="1">
        <f>IF(F87&gt;0,1/VLOOKUP(ABS(F87)+1,$A$8:$D$16,4,FALSE),VLOOKUP(ABS(F87)+1,$A$8:$D$16,2,FALSE))</f>
      </c>
      <c r="G137" s="1">
        <f>IF(G87&gt;0,1/VLOOKUP(ABS(G87)+1,$A$8:$D$16,4,FALSE),VLOOKUP(ABS(G87)+1,$A$8:$D$16,2,FALSE))</f>
      </c>
      <c r="H137" s="1">
        <f>IF(H87&gt;0,1/VLOOKUP(ABS(H87)+1,$A$8:$D$16,4,FALSE),VLOOKUP(ABS(H87)+1,$A$8:$D$16,2,FALSE))</f>
      </c>
      <c r="I137" s="1">
        <f>IF(I87&gt;0,1/VLOOKUP(ABS(I87)+1,$A$8:$D$16,4,FALSE),VLOOKUP(ABS(I87)+1,$A$8:$D$16,2,FALSE))</f>
      </c>
      <c r="J137" s="1">
        <f>IF(J87&gt;0,1/VLOOKUP(ABS(J87)+1,$A$8:$D$16,4,FALSE),VLOOKUP(ABS(J87)+1,$A$8:$D$16,2,FALSE))</f>
      </c>
      <c r="K137" s="1">
        <f>IF(K87&gt;0,1/VLOOKUP(ABS(K87)+1,$A$8:$D$16,4,FALSE),VLOOKUP(ABS(K87)+1,$A$8:$D$16,2,FALSE))</f>
      </c>
      <c r="L137" s="1">
        <f>IF(L87&gt;0,1/VLOOKUP(ABS(L87)+1,$A$8:$D$16,4,FALSE),VLOOKUP(ABS(L87)+1,$A$8:$D$16,2,FALSE))</f>
      </c>
      <c r="M137" s="1">
        <f>IF(M87&gt;0,1/VLOOKUP(ABS(M87)+1,$A$8:$D$16,4,FALSE),VLOOKUP(ABS(M87)+1,$A$8:$D$16,2,FALSE))</f>
      </c>
      <c r="N137" s="1">
        <f>IF(N87&gt;0,1/VLOOKUP(ABS(N87)+1,$A$8:$D$16,4,FALSE),VLOOKUP(ABS(N87)+1,$A$8:$D$16,2,FALSE))</f>
      </c>
      <c r="O137" s="1">
        <f>IF(O87&gt;0,1/VLOOKUP(ABS(O87)+1,$A$8:$D$16,4,FALSE),VLOOKUP(ABS(O87)+1,$A$8:$D$16,2,FALSE))</f>
      </c>
      <c r="P137" s="1">
        <f>IF(P87&gt;0,1/VLOOKUP(ABS(P87)+1,$A$8:$D$16,4,FALSE),VLOOKUP(ABS(P87)+1,$A$8:$D$16,2,FALSE))</f>
      </c>
      <c r="Q137" s="1">
        <f>IF(Q87&gt;0,1/VLOOKUP(ABS(Q87)+1,$A$8:$D$16,4,FALSE),VLOOKUP(ABS(Q87)+1,$A$8:$D$16,2,FALSE))</f>
      </c>
      <c r="R137" s="1">
        <f>IF(R87&gt;0,1/VLOOKUP(ABS(R87)+1,$A$8:$D$16,4,FALSE),VLOOKUP(ABS(R87)+1,$A$8:$D$16,2,FALSE))</f>
      </c>
      <c r="S137" s="1">
        <f>IF(S87&gt;0,1/VLOOKUP(ABS(S87)+1,$A$8:$D$16,4,FALSE),VLOOKUP(ABS(S87)+1,$A$8:$D$16,2,FALSE))</f>
      </c>
      <c r="T137" s="1">
        <f>IF(T87&gt;0,1/VLOOKUP(ABS(T87)+1,$A$8:$D$16,4,FALSE),VLOOKUP(ABS(T87)+1,$A$8:$D$16,2,FALSE))</f>
      </c>
      <c r="U137" s="1">
        <f>IF(U87&gt;0,1/VLOOKUP(ABS(U87)+1,$A$8:$D$16,4,FALSE),VLOOKUP(ABS(U87)+1,$A$8:$D$16,2,FALSE))</f>
      </c>
      <c r="V137" s="1">
        <f>IF(V87&gt;0,1/VLOOKUP(ABS(V87)+1,$A$8:$D$16,4,FALSE),VLOOKUP(ABS(V87)+1,$A$8:$D$16,2,FALSE))</f>
      </c>
      <c r="W137" s="1">
        <f>IF(W87&gt;0,1/VLOOKUP(ABS(W87)+1,$A$8:$D$16,4,FALSE),VLOOKUP(ABS(W87)+1,$A$8:$D$16,2,FALSE))</f>
      </c>
      <c r="X137" s="1">
        <f>IF(X87&gt;0,1/VLOOKUP(ABS(X87)+1,$A$8:$D$16,4,FALSE),VLOOKUP(ABS(X87)+1,$A$8:$D$16,2,FALSE))</f>
      </c>
      <c r="Y137" s="1">
        <f>IF(Y87&gt;0,1/VLOOKUP(ABS(Y87)+1,$A$8:$D$16,4,FALSE),VLOOKUP(ABS(Y87)+1,$A$8:$D$16,2,FALSE))</f>
      </c>
    </row>
    <row r="138">
      <c r="A138">
        <v>43</v>
      </c>
      <c r="B138" t="str">
        <v>KU7_vs_KU8</v>
      </c>
      <c r="C138" s="1">
        <f>IF(C88&gt;0,1/VLOOKUP(ABS(C88)+1,$A$8:$D$16,4,FALSE),VLOOKUP(ABS(C88)+1,$A$8:$D$16,2,FALSE))</f>
      </c>
      <c r="D138" s="1">
        <f>IF(D88&gt;0,1/VLOOKUP(ABS(D88)+1,$A$8:$D$16,4,FALSE),VLOOKUP(ABS(D88)+1,$A$8:$D$16,2,FALSE))</f>
      </c>
      <c r="E138" s="1">
        <f>IF(E88&gt;0,1/VLOOKUP(ABS(E88)+1,$A$8:$D$16,4,FALSE),VLOOKUP(ABS(E88)+1,$A$8:$D$16,2,FALSE))</f>
      </c>
      <c r="F138" s="1">
        <f>IF(F88&gt;0,1/VLOOKUP(ABS(F88)+1,$A$8:$D$16,4,FALSE),VLOOKUP(ABS(F88)+1,$A$8:$D$16,2,FALSE))</f>
      </c>
      <c r="G138" s="1">
        <f>IF(G88&gt;0,1/VLOOKUP(ABS(G88)+1,$A$8:$D$16,4,FALSE),VLOOKUP(ABS(G88)+1,$A$8:$D$16,2,FALSE))</f>
      </c>
      <c r="H138" s="1">
        <f>IF(H88&gt;0,1/VLOOKUP(ABS(H88)+1,$A$8:$D$16,4,FALSE),VLOOKUP(ABS(H88)+1,$A$8:$D$16,2,FALSE))</f>
      </c>
      <c r="I138" s="1">
        <f>IF(I88&gt;0,1/VLOOKUP(ABS(I88)+1,$A$8:$D$16,4,FALSE),VLOOKUP(ABS(I88)+1,$A$8:$D$16,2,FALSE))</f>
      </c>
      <c r="J138" s="1">
        <f>IF(J88&gt;0,1/VLOOKUP(ABS(J88)+1,$A$8:$D$16,4,FALSE),VLOOKUP(ABS(J88)+1,$A$8:$D$16,2,FALSE))</f>
      </c>
      <c r="K138" s="1">
        <f>IF(K88&gt;0,1/VLOOKUP(ABS(K88)+1,$A$8:$D$16,4,FALSE),VLOOKUP(ABS(K88)+1,$A$8:$D$16,2,FALSE))</f>
      </c>
      <c r="L138" s="1">
        <f>IF(L88&gt;0,1/VLOOKUP(ABS(L88)+1,$A$8:$D$16,4,FALSE),VLOOKUP(ABS(L88)+1,$A$8:$D$16,2,FALSE))</f>
      </c>
      <c r="M138" s="1">
        <f>IF(M88&gt;0,1/VLOOKUP(ABS(M88)+1,$A$8:$D$16,4,FALSE),VLOOKUP(ABS(M88)+1,$A$8:$D$16,2,FALSE))</f>
      </c>
      <c r="N138" s="1">
        <f>IF(N88&gt;0,1/VLOOKUP(ABS(N88)+1,$A$8:$D$16,4,FALSE),VLOOKUP(ABS(N88)+1,$A$8:$D$16,2,FALSE))</f>
      </c>
      <c r="O138" s="1">
        <f>IF(O88&gt;0,1/VLOOKUP(ABS(O88)+1,$A$8:$D$16,4,FALSE),VLOOKUP(ABS(O88)+1,$A$8:$D$16,2,FALSE))</f>
      </c>
      <c r="P138" s="1">
        <f>IF(P88&gt;0,1/VLOOKUP(ABS(P88)+1,$A$8:$D$16,4,FALSE),VLOOKUP(ABS(P88)+1,$A$8:$D$16,2,FALSE))</f>
      </c>
      <c r="Q138" s="1">
        <f>IF(Q88&gt;0,1/VLOOKUP(ABS(Q88)+1,$A$8:$D$16,4,FALSE),VLOOKUP(ABS(Q88)+1,$A$8:$D$16,2,FALSE))</f>
      </c>
      <c r="R138" s="1">
        <f>IF(R88&gt;0,1/VLOOKUP(ABS(R88)+1,$A$8:$D$16,4,FALSE),VLOOKUP(ABS(R88)+1,$A$8:$D$16,2,FALSE))</f>
      </c>
      <c r="S138" s="1">
        <f>IF(S88&gt;0,1/VLOOKUP(ABS(S88)+1,$A$8:$D$16,4,FALSE),VLOOKUP(ABS(S88)+1,$A$8:$D$16,2,FALSE))</f>
      </c>
      <c r="T138" s="1">
        <f>IF(T88&gt;0,1/VLOOKUP(ABS(T88)+1,$A$8:$D$16,4,FALSE),VLOOKUP(ABS(T88)+1,$A$8:$D$16,2,FALSE))</f>
      </c>
      <c r="U138" s="1">
        <f>IF(U88&gt;0,1/VLOOKUP(ABS(U88)+1,$A$8:$D$16,4,FALSE),VLOOKUP(ABS(U88)+1,$A$8:$D$16,2,FALSE))</f>
      </c>
      <c r="V138" s="1">
        <f>IF(V88&gt;0,1/VLOOKUP(ABS(V88)+1,$A$8:$D$16,4,FALSE),VLOOKUP(ABS(V88)+1,$A$8:$D$16,2,FALSE))</f>
      </c>
      <c r="W138" s="1">
        <f>IF(W88&gt;0,1/VLOOKUP(ABS(W88)+1,$A$8:$D$16,4,FALSE),VLOOKUP(ABS(W88)+1,$A$8:$D$16,2,FALSE))</f>
      </c>
      <c r="X138" s="1">
        <f>IF(X88&gt;0,1/VLOOKUP(ABS(X88)+1,$A$8:$D$16,4,FALSE),VLOOKUP(ABS(X88)+1,$A$8:$D$16,2,FALSE))</f>
      </c>
      <c r="Y138" s="1">
        <f>IF(Y88&gt;0,1/VLOOKUP(ABS(Y88)+1,$A$8:$D$16,4,FALSE),VLOOKUP(ABS(Y88)+1,$A$8:$D$16,2,FALSE))</f>
      </c>
    </row>
    <row r="139">
      <c r="A139">
        <v>44</v>
      </c>
      <c r="B139" t="str">
        <v>KU7_vs_KU9</v>
      </c>
      <c r="C139" s="1">
        <f>IF(C89&gt;0,1/VLOOKUP(ABS(C89)+1,$A$8:$D$16,4,FALSE),VLOOKUP(ABS(C89)+1,$A$8:$D$16,2,FALSE))</f>
      </c>
      <c r="D139" s="1">
        <f>IF(D89&gt;0,1/VLOOKUP(ABS(D89)+1,$A$8:$D$16,4,FALSE),VLOOKUP(ABS(D89)+1,$A$8:$D$16,2,FALSE))</f>
      </c>
      <c r="E139" s="1">
        <f>IF(E89&gt;0,1/VLOOKUP(ABS(E89)+1,$A$8:$D$16,4,FALSE),VLOOKUP(ABS(E89)+1,$A$8:$D$16,2,FALSE))</f>
      </c>
      <c r="F139" s="1">
        <f>IF(F89&gt;0,1/VLOOKUP(ABS(F89)+1,$A$8:$D$16,4,FALSE),VLOOKUP(ABS(F89)+1,$A$8:$D$16,2,FALSE))</f>
      </c>
      <c r="G139" s="1">
        <f>IF(G89&gt;0,1/VLOOKUP(ABS(G89)+1,$A$8:$D$16,4,FALSE),VLOOKUP(ABS(G89)+1,$A$8:$D$16,2,FALSE))</f>
      </c>
      <c r="H139" s="1">
        <f>IF(H89&gt;0,1/VLOOKUP(ABS(H89)+1,$A$8:$D$16,4,FALSE),VLOOKUP(ABS(H89)+1,$A$8:$D$16,2,FALSE))</f>
      </c>
      <c r="I139" s="1">
        <f>IF(I89&gt;0,1/VLOOKUP(ABS(I89)+1,$A$8:$D$16,4,FALSE),VLOOKUP(ABS(I89)+1,$A$8:$D$16,2,FALSE))</f>
      </c>
      <c r="J139" s="1">
        <f>IF(J89&gt;0,1/VLOOKUP(ABS(J89)+1,$A$8:$D$16,4,FALSE),VLOOKUP(ABS(J89)+1,$A$8:$D$16,2,FALSE))</f>
      </c>
      <c r="K139" s="1">
        <f>IF(K89&gt;0,1/VLOOKUP(ABS(K89)+1,$A$8:$D$16,4,FALSE),VLOOKUP(ABS(K89)+1,$A$8:$D$16,2,FALSE))</f>
      </c>
      <c r="L139" s="1">
        <f>IF(L89&gt;0,1/VLOOKUP(ABS(L89)+1,$A$8:$D$16,4,FALSE),VLOOKUP(ABS(L89)+1,$A$8:$D$16,2,FALSE))</f>
      </c>
      <c r="M139" s="1">
        <f>IF(M89&gt;0,1/VLOOKUP(ABS(M89)+1,$A$8:$D$16,4,FALSE),VLOOKUP(ABS(M89)+1,$A$8:$D$16,2,FALSE))</f>
      </c>
      <c r="N139" s="1">
        <f>IF(N89&gt;0,1/VLOOKUP(ABS(N89)+1,$A$8:$D$16,4,FALSE),VLOOKUP(ABS(N89)+1,$A$8:$D$16,2,FALSE))</f>
      </c>
      <c r="O139" s="1">
        <f>IF(O89&gt;0,1/VLOOKUP(ABS(O89)+1,$A$8:$D$16,4,FALSE),VLOOKUP(ABS(O89)+1,$A$8:$D$16,2,FALSE))</f>
      </c>
      <c r="P139" s="1">
        <f>IF(P89&gt;0,1/VLOOKUP(ABS(P89)+1,$A$8:$D$16,4,FALSE),VLOOKUP(ABS(P89)+1,$A$8:$D$16,2,FALSE))</f>
      </c>
      <c r="Q139" s="1">
        <f>IF(Q89&gt;0,1/VLOOKUP(ABS(Q89)+1,$A$8:$D$16,4,FALSE),VLOOKUP(ABS(Q89)+1,$A$8:$D$16,2,FALSE))</f>
      </c>
      <c r="R139" s="1">
        <f>IF(R89&gt;0,1/VLOOKUP(ABS(R89)+1,$A$8:$D$16,4,FALSE),VLOOKUP(ABS(R89)+1,$A$8:$D$16,2,FALSE))</f>
      </c>
      <c r="S139" s="1">
        <f>IF(S89&gt;0,1/VLOOKUP(ABS(S89)+1,$A$8:$D$16,4,FALSE),VLOOKUP(ABS(S89)+1,$A$8:$D$16,2,FALSE))</f>
      </c>
      <c r="T139" s="1">
        <f>IF(T89&gt;0,1/VLOOKUP(ABS(T89)+1,$A$8:$D$16,4,FALSE),VLOOKUP(ABS(T89)+1,$A$8:$D$16,2,FALSE))</f>
      </c>
      <c r="U139" s="1">
        <f>IF(U89&gt;0,1/VLOOKUP(ABS(U89)+1,$A$8:$D$16,4,FALSE),VLOOKUP(ABS(U89)+1,$A$8:$D$16,2,FALSE))</f>
      </c>
      <c r="V139" s="1">
        <f>IF(V89&gt;0,1/VLOOKUP(ABS(V89)+1,$A$8:$D$16,4,FALSE),VLOOKUP(ABS(V89)+1,$A$8:$D$16,2,FALSE))</f>
      </c>
      <c r="W139" s="1">
        <f>IF(W89&gt;0,1/VLOOKUP(ABS(W89)+1,$A$8:$D$16,4,FALSE),VLOOKUP(ABS(W89)+1,$A$8:$D$16,2,FALSE))</f>
      </c>
      <c r="X139" s="1">
        <f>IF(X89&gt;0,1/VLOOKUP(ABS(X89)+1,$A$8:$D$16,4,FALSE),VLOOKUP(ABS(X89)+1,$A$8:$D$16,2,FALSE))</f>
      </c>
      <c r="Y139" s="1">
        <f>IF(Y89&gt;0,1/VLOOKUP(ABS(Y89)+1,$A$8:$D$16,4,FALSE),VLOOKUP(ABS(Y89)+1,$A$8:$D$16,2,FALSE))</f>
      </c>
    </row>
    <row r="140">
      <c r="A140">
        <v>45</v>
      </c>
      <c r="B140" t="str">
        <v>KU8_vs_KU9</v>
      </c>
      <c r="C140" s="1">
        <f>IF(C90&gt;0,1/VLOOKUP(ABS(C90)+1,$A$8:$D$16,4,FALSE),VLOOKUP(ABS(C90)+1,$A$8:$D$16,2,FALSE))</f>
      </c>
      <c r="D140" s="1">
        <f>IF(D90&gt;0,1/VLOOKUP(ABS(D90)+1,$A$8:$D$16,4,FALSE),VLOOKUP(ABS(D90)+1,$A$8:$D$16,2,FALSE))</f>
      </c>
      <c r="E140" s="1">
        <f>IF(E90&gt;0,1/VLOOKUP(ABS(E90)+1,$A$8:$D$16,4,FALSE),VLOOKUP(ABS(E90)+1,$A$8:$D$16,2,FALSE))</f>
      </c>
      <c r="F140" s="1">
        <f>IF(F90&gt;0,1/VLOOKUP(ABS(F90)+1,$A$8:$D$16,4,FALSE),VLOOKUP(ABS(F90)+1,$A$8:$D$16,2,FALSE))</f>
      </c>
      <c r="G140" s="1">
        <f>IF(G90&gt;0,1/VLOOKUP(ABS(G90)+1,$A$8:$D$16,4,FALSE),VLOOKUP(ABS(G90)+1,$A$8:$D$16,2,FALSE))</f>
      </c>
      <c r="H140" s="1">
        <f>IF(H90&gt;0,1/VLOOKUP(ABS(H90)+1,$A$8:$D$16,4,FALSE),VLOOKUP(ABS(H90)+1,$A$8:$D$16,2,FALSE))</f>
      </c>
      <c r="I140" s="1">
        <f>IF(I90&gt;0,1/VLOOKUP(ABS(I90)+1,$A$8:$D$16,4,FALSE),VLOOKUP(ABS(I90)+1,$A$8:$D$16,2,FALSE))</f>
      </c>
      <c r="J140" s="1">
        <f>IF(J90&gt;0,1/VLOOKUP(ABS(J90)+1,$A$8:$D$16,4,FALSE),VLOOKUP(ABS(J90)+1,$A$8:$D$16,2,FALSE))</f>
      </c>
      <c r="K140" s="1">
        <f>IF(K90&gt;0,1/VLOOKUP(ABS(K90)+1,$A$8:$D$16,4,FALSE),VLOOKUP(ABS(K90)+1,$A$8:$D$16,2,FALSE))</f>
      </c>
      <c r="L140" s="1">
        <f>IF(L90&gt;0,1/VLOOKUP(ABS(L90)+1,$A$8:$D$16,4,FALSE),VLOOKUP(ABS(L90)+1,$A$8:$D$16,2,FALSE))</f>
      </c>
      <c r="M140" s="1">
        <f>IF(M90&gt;0,1/VLOOKUP(ABS(M90)+1,$A$8:$D$16,4,FALSE),VLOOKUP(ABS(M90)+1,$A$8:$D$16,2,FALSE))</f>
      </c>
      <c r="N140" s="1">
        <f>IF(N90&gt;0,1/VLOOKUP(ABS(N90)+1,$A$8:$D$16,4,FALSE),VLOOKUP(ABS(N90)+1,$A$8:$D$16,2,FALSE))</f>
      </c>
      <c r="O140" s="1">
        <f>IF(O90&gt;0,1/VLOOKUP(ABS(O90)+1,$A$8:$D$16,4,FALSE),VLOOKUP(ABS(O90)+1,$A$8:$D$16,2,FALSE))</f>
      </c>
      <c r="P140" s="1">
        <f>IF(P90&gt;0,1/VLOOKUP(ABS(P90)+1,$A$8:$D$16,4,FALSE),VLOOKUP(ABS(P90)+1,$A$8:$D$16,2,FALSE))</f>
      </c>
      <c r="Q140" s="1">
        <f>IF(Q90&gt;0,1/VLOOKUP(ABS(Q90)+1,$A$8:$D$16,4,FALSE),VLOOKUP(ABS(Q90)+1,$A$8:$D$16,2,FALSE))</f>
      </c>
      <c r="R140" s="1">
        <f>IF(R90&gt;0,1/VLOOKUP(ABS(R90)+1,$A$8:$D$16,4,FALSE),VLOOKUP(ABS(R90)+1,$A$8:$D$16,2,FALSE))</f>
      </c>
      <c r="S140" s="1">
        <f>IF(S90&gt;0,1/VLOOKUP(ABS(S90)+1,$A$8:$D$16,4,FALSE),VLOOKUP(ABS(S90)+1,$A$8:$D$16,2,FALSE))</f>
      </c>
      <c r="T140" s="1">
        <f>IF(T90&gt;0,1/VLOOKUP(ABS(T90)+1,$A$8:$D$16,4,FALSE),VLOOKUP(ABS(T90)+1,$A$8:$D$16,2,FALSE))</f>
      </c>
      <c r="U140" s="1">
        <f>IF(U90&gt;0,1/VLOOKUP(ABS(U90)+1,$A$8:$D$16,4,FALSE),VLOOKUP(ABS(U90)+1,$A$8:$D$16,2,FALSE))</f>
      </c>
      <c r="V140" s="1">
        <f>IF(V90&gt;0,1/VLOOKUP(ABS(V90)+1,$A$8:$D$16,4,FALSE),VLOOKUP(ABS(V90)+1,$A$8:$D$16,2,FALSE))</f>
      </c>
      <c r="W140" s="1">
        <f>IF(W90&gt;0,1/VLOOKUP(ABS(W90)+1,$A$8:$D$16,4,FALSE),VLOOKUP(ABS(W90)+1,$A$8:$D$16,2,FALSE))</f>
      </c>
      <c r="X140" s="1">
        <f>IF(X90&gt;0,1/VLOOKUP(ABS(X90)+1,$A$8:$D$16,4,FALSE),VLOOKUP(ABS(X90)+1,$A$8:$D$16,2,FALSE))</f>
      </c>
      <c r="Y140" s="1">
        <f>IF(Y90&gt;0,1/VLOOKUP(ABS(Y90)+1,$A$8:$D$16,4,FALSE),VLOOKUP(ABS(Y90)+1,$A$8:$D$16,2,FALSE))</f>
      </c>
    </row>
    <row r="143">
      <c r="A143" t="str">
        <v>═══ BAGIAN 3: TFN m (Middle) per Responden ═══</v>
      </c>
    </row>
    <row r="144">
      <c r="A144" t="str">
        <v>No</v>
      </c>
      <c r="B144" t="str">
        <v>Pasangan</v>
      </c>
      <c r="C144" t="str">
        <v>R1_m</v>
      </c>
      <c r="D144" t="str">
        <v>R2_m</v>
      </c>
      <c r="E144" t="str">
        <v>R3_m</v>
      </c>
      <c r="F144" t="str">
        <v>R4_m</v>
      </c>
      <c r="G144" t="str">
        <v>R5_m</v>
      </c>
      <c r="H144" t="str">
        <v>R6_m</v>
      </c>
      <c r="I144" t="str">
        <v>R7_m</v>
      </c>
      <c r="J144" t="str">
        <v>R8_m</v>
      </c>
      <c r="K144" t="str">
        <v>R9_m</v>
      </c>
      <c r="L144" t="str">
        <v>R10_m</v>
      </c>
      <c r="M144" t="str">
        <v>R11_m</v>
      </c>
      <c r="N144" t="str">
        <v>R12_m</v>
      </c>
      <c r="O144" t="str">
        <v>R13_m</v>
      </c>
      <c r="P144" t="str">
        <v>R14_m</v>
      </c>
      <c r="Q144" t="str">
        <v>R15_m</v>
      </c>
      <c r="R144" t="str">
        <v>R16_m</v>
      </c>
      <c r="S144" t="str">
        <v>R17_m</v>
      </c>
      <c r="T144" t="str">
        <v>R18_m</v>
      </c>
      <c r="U144" t="str">
        <v>R19_m</v>
      </c>
      <c r="V144" t="str">
        <v>R20_m</v>
      </c>
      <c r="W144" t="str">
        <v>R21_m</v>
      </c>
      <c r="X144" t="str">
        <v>R22_m</v>
      </c>
      <c r="Y144" t="str">
        <v>R23_m</v>
      </c>
    </row>
    <row r="145">
      <c r="A145">
        <v>1</v>
      </c>
      <c r="B145" t="str">
        <v>KU1_vs_KU10</v>
      </c>
      <c r="C145" s="1">
        <f>IF(C46&gt;0,1/VLOOKUP(ABS(C46)+1,$A$8:$D$16,3,FALSE),VLOOKUP(ABS(C46)+1,$A$8:$D$16,3,FALSE))</f>
      </c>
      <c r="D145" s="1">
        <f>IF(D46&gt;0,1/VLOOKUP(ABS(D46)+1,$A$8:$D$16,3,FALSE),VLOOKUP(ABS(D46)+1,$A$8:$D$16,3,FALSE))</f>
      </c>
      <c r="E145" s="1">
        <f>IF(E46&gt;0,1/VLOOKUP(ABS(E46)+1,$A$8:$D$16,3,FALSE),VLOOKUP(ABS(E46)+1,$A$8:$D$16,3,FALSE))</f>
      </c>
      <c r="F145" s="1">
        <f>IF(F46&gt;0,1/VLOOKUP(ABS(F46)+1,$A$8:$D$16,3,FALSE),VLOOKUP(ABS(F46)+1,$A$8:$D$16,3,FALSE))</f>
      </c>
      <c r="G145" s="1">
        <f>IF(G46&gt;0,1/VLOOKUP(ABS(G46)+1,$A$8:$D$16,3,FALSE),VLOOKUP(ABS(G46)+1,$A$8:$D$16,3,FALSE))</f>
      </c>
      <c r="H145" s="1">
        <f>IF(H46&gt;0,1/VLOOKUP(ABS(H46)+1,$A$8:$D$16,3,FALSE),VLOOKUP(ABS(H46)+1,$A$8:$D$16,3,FALSE))</f>
      </c>
      <c r="I145" s="1">
        <f>IF(I46&gt;0,1/VLOOKUP(ABS(I46)+1,$A$8:$D$16,3,FALSE),VLOOKUP(ABS(I46)+1,$A$8:$D$16,3,FALSE))</f>
      </c>
      <c r="J145" s="1">
        <f>IF(J46&gt;0,1/VLOOKUP(ABS(J46)+1,$A$8:$D$16,3,FALSE),VLOOKUP(ABS(J46)+1,$A$8:$D$16,3,FALSE))</f>
      </c>
      <c r="K145" s="1">
        <f>IF(K46&gt;0,1/VLOOKUP(ABS(K46)+1,$A$8:$D$16,3,FALSE),VLOOKUP(ABS(K46)+1,$A$8:$D$16,3,FALSE))</f>
      </c>
      <c r="L145" s="1">
        <f>IF(L46&gt;0,1/VLOOKUP(ABS(L46)+1,$A$8:$D$16,3,FALSE),VLOOKUP(ABS(L46)+1,$A$8:$D$16,3,FALSE))</f>
      </c>
      <c r="M145" s="1">
        <f>IF(M46&gt;0,1/VLOOKUP(ABS(M46)+1,$A$8:$D$16,3,FALSE),VLOOKUP(ABS(M46)+1,$A$8:$D$16,3,FALSE))</f>
      </c>
      <c r="N145" s="1">
        <f>IF(N46&gt;0,1/VLOOKUP(ABS(N46)+1,$A$8:$D$16,3,FALSE),VLOOKUP(ABS(N46)+1,$A$8:$D$16,3,FALSE))</f>
      </c>
      <c r="O145" s="1">
        <f>IF(O46&gt;0,1/VLOOKUP(ABS(O46)+1,$A$8:$D$16,3,FALSE),VLOOKUP(ABS(O46)+1,$A$8:$D$16,3,FALSE))</f>
      </c>
      <c r="P145" s="1">
        <f>IF(P46&gt;0,1/VLOOKUP(ABS(P46)+1,$A$8:$D$16,3,FALSE),VLOOKUP(ABS(P46)+1,$A$8:$D$16,3,FALSE))</f>
      </c>
      <c r="Q145" s="1">
        <f>IF(Q46&gt;0,1/VLOOKUP(ABS(Q46)+1,$A$8:$D$16,3,FALSE),VLOOKUP(ABS(Q46)+1,$A$8:$D$16,3,FALSE))</f>
      </c>
      <c r="R145" s="1">
        <f>IF(R46&gt;0,1/VLOOKUP(ABS(R46)+1,$A$8:$D$16,3,FALSE),VLOOKUP(ABS(R46)+1,$A$8:$D$16,3,FALSE))</f>
      </c>
      <c r="S145" s="1">
        <f>IF(S46&gt;0,1/VLOOKUP(ABS(S46)+1,$A$8:$D$16,3,FALSE),VLOOKUP(ABS(S46)+1,$A$8:$D$16,3,FALSE))</f>
      </c>
      <c r="T145" s="1">
        <f>IF(T46&gt;0,1/VLOOKUP(ABS(T46)+1,$A$8:$D$16,3,FALSE),VLOOKUP(ABS(T46)+1,$A$8:$D$16,3,FALSE))</f>
      </c>
      <c r="U145" s="1">
        <f>IF(U46&gt;0,1/VLOOKUP(ABS(U46)+1,$A$8:$D$16,3,FALSE),VLOOKUP(ABS(U46)+1,$A$8:$D$16,3,FALSE))</f>
      </c>
      <c r="V145" s="1">
        <f>IF(V46&gt;0,1/VLOOKUP(ABS(V46)+1,$A$8:$D$16,3,FALSE),VLOOKUP(ABS(V46)+1,$A$8:$D$16,3,FALSE))</f>
      </c>
      <c r="W145" s="1">
        <f>IF(W46&gt;0,1/VLOOKUP(ABS(W46)+1,$A$8:$D$16,3,FALSE),VLOOKUP(ABS(W46)+1,$A$8:$D$16,3,FALSE))</f>
      </c>
      <c r="X145" s="1">
        <f>IF(X46&gt;0,1/VLOOKUP(ABS(X46)+1,$A$8:$D$16,3,FALSE),VLOOKUP(ABS(X46)+1,$A$8:$D$16,3,FALSE))</f>
      </c>
      <c r="Y145" s="1">
        <f>IF(Y46&gt;0,1/VLOOKUP(ABS(Y46)+1,$A$8:$D$16,3,FALSE),VLOOKUP(ABS(Y46)+1,$A$8:$D$16,3,FALSE))</f>
      </c>
    </row>
    <row r="146">
      <c r="A146">
        <v>2</v>
      </c>
      <c r="B146" t="str">
        <v>KU1_vs_KU2</v>
      </c>
      <c r="C146" s="1">
        <f>IF(C47&gt;0,1/VLOOKUP(ABS(C47)+1,$A$8:$D$16,3,FALSE),VLOOKUP(ABS(C47)+1,$A$8:$D$16,3,FALSE))</f>
      </c>
      <c r="D146" s="1">
        <f>IF(D47&gt;0,1/VLOOKUP(ABS(D47)+1,$A$8:$D$16,3,FALSE),VLOOKUP(ABS(D47)+1,$A$8:$D$16,3,FALSE))</f>
      </c>
      <c r="E146" s="1">
        <f>IF(E47&gt;0,1/VLOOKUP(ABS(E47)+1,$A$8:$D$16,3,FALSE),VLOOKUP(ABS(E47)+1,$A$8:$D$16,3,FALSE))</f>
      </c>
      <c r="F146" s="1">
        <f>IF(F47&gt;0,1/VLOOKUP(ABS(F47)+1,$A$8:$D$16,3,FALSE),VLOOKUP(ABS(F47)+1,$A$8:$D$16,3,FALSE))</f>
      </c>
      <c r="G146" s="1">
        <f>IF(G47&gt;0,1/VLOOKUP(ABS(G47)+1,$A$8:$D$16,3,FALSE),VLOOKUP(ABS(G47)+1,$A$8:$D$16,3,FALSE))</f>
      </c>
      <c r="H146" s="1">
        <f>IF(H47&gt;0,1/VLOOKUP(ABS(H47)+1,$A$8:$D$16,3,FALSE),VLOOKUP(ABS(H47)+1,$A$8:$D$16,3,FALSE))</f>
      </c>
      <c r="I146" s="1">
        <f>IF(I47&gt;0,1/VLOOKUP(ABS(I47)+1,$A$8:$D$16,3,FALSE),VLOOKUP(ABS(I47)+1,$A$8:$D$16,3,FALSE))</f>
      </c>
      <c r="J146" s="1">
        <f>IF(J47&gt;0,1/VLOOKUP(ABS(J47)+1,$A$8:$D$16,3,FALSE),VLOOKUP(ABS(J47)+1,$A$8:$D$16,3,FALSE))</f>
      </c>
      <c r="K146" s="1">
        <f>IF(K47&gt;0,1/VLOOKUP(ABS(K47)+1,$A$8:$D$16,3,FALSE),VLOOKUP(ABS(K47)+1,$A$8:$D$16,3,FALSE))</f>
      </c>
      <c r="L146" s="1">
        <f>IF(L47&gt;0,1/VLOOKUP(ABS(L47)+1,$A$8:$D$16,3,FALSE),VLOOKUP(ABS(L47)+1,$A$8:$D$16,3,FALSE))</f>
      </c>
      <c r="M146" s="1">
        <f>IF(M47&gt;0,1/VLOOKUP(ABS(M47)+1,$A$8:$D$16,3,FALSE),VLOOKUP(ABS(M47)+1,$A$8:$D$16,3,FALSE))</f>
      </c>
      <c r="N146" s="1">
        <f>IF(N47&gt;0,1/VLOOKUP(ABS(N47)+1,$A$8:$D$16,3,FALSE),VLOOKUP(ABS(N47)+1,$A$8:$D$16,3,FALSE))</f>
      </c>
      <c r="O146" s="1">
        <f>IF(O47&gt;0,1/VLOOKUP(ABS(O47)+1,$A$8:$D$16,3,FALSE),VLOOKUP(ABS(O47)+1,$A$8:$D$16,3,FALSE))</f>
      </c>
      <c r="P146" s="1">
        <f>IF(P47&gt;0,1/VLOOKUP(ABS(P47)+1,$A$8:$D$16,3,FALSE),VLOOKUP(ABS(P47)+1,$A$8:$D$16,3,FALSE))</f>
      </c>
      <c r="Q146" s="1">
        <f>IF(Q47&gt;0,1/VLOOKUP(ABS(Q47)+1,$A$8:$D$16,3,FALSE),VLOOKUP(ABS(Q47)+1,$A$8:$D$16,3,FALSE))</f>
      </c>
      <c r="R146" s="1">
        <f>IF(R47&gt;0,1/VLOOKUP(ABS(R47)+1,$A$8:$D$16,3,FALSE),VLOOKUP(ABS(R47)+1,$A$8:$D$16,3,FALSE))</f>
      </c>
      <c r="S146" s="1">
        <f>IF(S47&gt;0,1/VLOOKUP(ABS(S47)+1,$A$8:$D$16,3,FALSE),VLOOKUP(ABS(S47)+1,$A$8:$D$16,3,FALSE))</f>
      </c>
      <c r="T146" s="1">
        <f>IF(T47&gt;0,1/VLOOKUP(ABS(T47)+1,$A$8:$D$16,3,FALSE),VLOOKUP(ABS(T47)+1,$A$8:$D$16,3,FALSE))</f>
      </c>
      <c r="U146" s="1">
        <f>IF(U47&gt;0,1/VLOOKUP(ABS(U47)+1,$A$8:$D$16,3,FALSE),VLOOKUP(ABS(U47)+1,$A$8:$D$16,3,FALSE))</f>
      </c>
      <c r="V146" s="1">
        <f>IF(V47&gt;0,1/VLOOKUP(ABS(V47)+1,$A$8:$D$16,3,FALSE),VLOOKUP(ABS(V47)+1,$A$8:$D$16,3,FALSE))</f>
      </c>
      <c r="W146" s="1">
        <f>IF(W47&gt;0,1/VLOOKUP(ABS(W47)+1,$A$8:$D$16,3,FALSE),VLOOKUP(ABS(W47)+1,$A$8:$D$16,3,FALSE))</f>
      </c>
      <c r="X146" s="1">
        <f>IF(X47&gt;0,1/VLOOKUP(ABS(X47)+1,$A$8:$D$16,3,FALSE),VLOOKUP(ABS(X47)+1,$A$8:$D$16,3,FALSE))</f>
      </c>
      <c r="Y146" s="1">
        <f>IF(Y47&gt;0,1/VLOOKUP(ABS(Y47)+1,$A$8:$D$16,3,FALSE),VLOOKUP(ABS(Y47)+1,$A$8:$D$16,3,FALSE))</f>
      </c>
    </row>
    <row r="147">
      <c r="A147">
        <v>3</v>
      </c>
      <c r="B147" t="str">
        <v>KU1_vs_KU3</v>
      </c>
      <c r="C147" s="1">
        <f>IF(C48&gt;0,1/VLOOKUP(ABS(C48)+1,$A$8:$D$16,3,FALSE),VLOOKUP(ABS(C48)+1,$A$8:$D$16,3,FALSE))</f>
      </c>
      <c r="D147" s="1">
        <f>IF(D48&gt;0,1/VLOOKUP(ABS(D48)+1,$A$8:$D$16,3,FALSE),VLOOKUP(ABS(D48)+1,$A$8:$D$16,3,FALSE))</f>
      </c>
      <c r="E147" s="1">
        <f>IF(E48&gt;0,1/VLOOKUP(ABS(E48)+1,$A$8:$D$16,3,FALSE),VLOOKUP(ABS(E48)+1,$A$8:$D$16,3,FALSE))</f>
      </c>
      <c r="F147" s="1">
        <f>IF(F48&gt;0,1/VLOOKUP(ABS(F48)+1,$A$8:$D$16,3,FALSE),VLOOKUP(ABS(F48)+1,$A$8:$D$16,3,FALSE))</f>
      </c>
      <c r="G147" s="1">
        <f>IF(G48&gt;0,1/VLOOKUP(ABS(G48)+1,$A$8:$D$16,3,FALSE),VLOOKUP(ABS(G48)+1,$A$8:$D$16,3,FALSE))</f>
      </c>
      <c r="H147" s="1">
        <f>IF(H48&gt;0,1/VLOOKUP(ABS(H48)+1,$A$8:$D$16,3,FALSE),VLOOKUP(ABS(H48)+1,$A$8:$D$16,3,FALSE))</f>
      </c>
      <c r="I147" s="1">
        <f>IF(I48&gt;0,1/VLOOKUP(ABS(I48)+1,$A$8:$D$16,3,FALSE),VLOOKUP(ABS(I48)+1,$A$8:$D$16,3,FALSE))</f>
      </c>
      <c r="J147" s="1">
        <f>IF(J48&gt;0,1/VLOOKUP(ABS(J48)+1,$A$8:$D$16,3,FALSE),VLOOKUP(ABS(J48)+1,$A$8:$D$16,3,FALSE))</f>
      </c>
      <c r="K147" s="1">
        <f>IF(K48&gt;0,1/VLOOKUP(ABS(K48)+1,$A$8:$D$16,3,FALSE),VLOOKUP(ABS(K48)+1,$A$8:$D$16,3,FALSE))</f>
      </c>
      <c r="L147" s="1">
        <f>IF(L48&gt;0,1/VLOOKUP(ABS(L48)+1,$A$8:$D$16,3,FALSE),VLOOKUP(ABS(L48)+1,$A$8:$D$16,3,FALSE))</f>
      </c>
      <c r="M147" s="1">
        <f>IF(M48&gt;0,1/VLOOKUP(ABS(M48)+1,$A$8:$D$16,3,FALSE),VLOOKUP(ABS(M48)+1,$A$8:$D$16,3,FALSE))</f>
      </c>
      <c r="N147" s="1">
        <f>IF(N48&gt;0,1/VLOOKUP(ABS(N48)+1,$A$8:$D$16,3,FALSE),VLOOKUP(ABS(N48)+1,$A$8:$D$16,3,FALSE))</f>
      </c>
      <c r="O147" s="1">
        <f>IF(O48&gt;0,1/VLOOKUP(ABS(O48)+1,$A$8:$D$16,3,FALSE),VLOOKUP(ABS(O48)+1,$A$8:$D$16,3,FALSE))</f>
      </c>
      <c r="P147" s="1">
        <f>IF(P48&gt;0,1/VLOOKUP(ABS(P48)+1,$A$8:$D$16,3,FALSE),VLOOKUP(ABS(P48)+1,$A$8:$D$16,3,FALSE))</f>
      </c>
      <c r="Q147" s="1">
        <f>IF(Q48&gt;0,1/VLOOKUP(ABS(Q48)+1,$A$8:$D$16,3,FALSE),VLOOKUP(ABS(Q48)+1,$A$8:$D$16,3,FALSE))</f>
      </c>
      <c r="R147" s="1">
        <f>IF(R48&gt;0,1/VLOOKUP(ABS(R48)+1,$A$8:$D$16,3,FALSE),VLOOKUP(ABS(R48)+1,$A$8:$D$16,3,FALSE))</f>
      </c>
      <c r="S147" s="1">
        <f>IF(S48&gt;0,1/VLOOKUP(ABS(S48)+1,$A$8:$D$16,3,FALSE),VLOOKUP(ABS(S48)+1,$A$8:$D$16,3,FALSE))</f>
      </c>
      <c r="T147" s="1">
        <f>IF(T48&gt;0,1/VLOOKUP(ABS(T48)+1,$A$8:$D$16,3,FALSE),VLOOKUP(ABS(T48)+1,$A$8:$D$16,3,FALSE))</f>
      </c>
      <c r="U147" s="1">
        <f>IF(U48&gt;0,1/VLOOKUP(ABS(U48)+1,$A$8:$D$16,3,FALSE),VLOOKUP(ABS(U48)+1,$A$8:$D$16,3,FALSE))</f>
      </c>
      <c r="V147" s="1">
        <f>IF(V48&gt;0,1/VLOOKUP(ABS(V48)+1,$A$8:$D$16,3,FALSE),VLOOKUP(ABS(V48)+1,$A$8:$D$16,3,FALSE))</f>
      </c>
      <c r="W147" s="1">
        <f>IF(W48&gt;0,1/VLOOKUP(ABS(W48)+1,$A$8:$D$16,3,FALSE),VLOOKUP(ABS(W48)+1,$A$8:$D$16,3,FALSE))</f>
      </c>
      <c r="X147" s="1">
        <f>IF(X48&gt;0,1/VLOOKUP(ABS(X48)+1,$A$8:$D$16,3,FALSE),VLOOKUP(ABS(X48)+1,$A$8:$D$16,3,FALSE))</f>
      </c>
      <c r="Y147" s="1">
        <f>IF(Y48&gt;0,1/VLOOKUP(ABS(Y48)+1,$A$8:$D$16,3,FALSE),VLOOKUP(ABS(Y48)+1,$A$8:$D$16,3,FALSE))</f>
      </c>
    </row>
    <row r="148">
      <c r="A148">
        <v>4</v>
      </c>
      <c r="B148" t="str">
        <v>KU1_vs_KU4</v>
      </c>
      <c r="C148" s="1">
        <f>IF(C49&gt;0,1/VLOOKUP(ABS(C49)+1,$A$8:$D$16,3,FALSE),VLOOKUP(ABS(C49)+1,$A$8:$D$16,3,FALSE))</f>
      </c>
      <c r="D148" s="1">
        <f>IF(D49&gt;0,1/VLOOKUP(ABS(D49)+1,$A$8:$D$16,3,FALSE),VLOOKUP(ABS(D49)+1,$A$8:$D$16,3,FALSE))</f>
      </c>
      <c r="E148" s="1">
        <f>IF(E49&gt;0,1/VLOOKUP(ABS(E49)+1,$A$8:$D$16,3,FALSE),VLOOKUP(ABS(E49)+1,$A$8:$D$16,3,FALSE))</f>
      </c>
      <c r="F148" s="1">
        <f>IF(F49&gt;0,1/VLOOKUP(ABS(F49)+1,$A$8:$D$16,3,FALSE),VLOOKUP(ABS(F49)+1,$A$8:$D$16,3,FALSE))</f>
      </c>
      <c r="G148" s="1">
        <f>IF(G49&gt;0,1/VLOOKUP(ABS(G49)+1,$A$8:$D$16,3,FALSE),VLOOKUP(ABS(G49)+1,$A$8:$D$16,3,FALSE))</f>
      </c>
      <c r="H148" s="1">
        <f>IF(H49&gt;0,1/VLOOKUP(ABS(H49)+1,$A$8:$D$16,3,FALSE),VLOOKUP(ABS(H49)+1,$A$8:$D$16,3,FALSE))</f>
      </c>
      <c r="I148" s="1">
        <f>IF(I49&gt;0,1/VLOOKUP(ABS(I49)+1,$A$8:$D$16,3,FALSE),VLOOKUP(ABS(I49)+1,$A$8:$D$16,3,FALSE))</f>
      </c>
      <c r="J148" s="1">
        <f>IF(J49&gt;0,1/VLOOKUP(ABS(J49)+1,$A$8:$D$16,3,FALSE),VLOOKUP(ABS(J49)+1,$A$8:$D$16,3,FALSE))</f>
      </c>
      <c r="K148" s="1">
        <f>IF(K49&gt;0,1/VLOOKUP(ABS(K49)+1,$A$8:$D$16,3,FALSE),VLOOKUP(ABS(K49)+1,$A$8:$D$16,3,FALSE))</f>
      </c>
      <c r="L148" s="1">
        <f>IF(L49&gt;0,1/VLOOKUP(ABS(L49)+1,$A$8:$D$16,3,FALSE),VLOOKUP(ABS(L49)+1,$A$8:$D$16,3,FALSE))</f>
      </c>
      <c r="M148" s="1">
        <f>IF(M49&gt;0,1/VLOOKUP(ABS(M49)+1,$A$8:$D$16,3,FALSE),VLOOKUP(ABS(M49)+1,$A$8:$D$16,3,FALSE))</f>
      </c>
      <c r="N148" s="1">
        <f>IF(N49&gt;0,1/VLOOKUP(ABS(N49)+1,$A$8:$D$16,3,FALSE),VLOOKUP(ABS(N49)+1,$A$8:$D$16,3,FALSE))</f>
      </c>
      <c r="O148" s="1">
        <f>IF(O49&gt;0,1/VLOOKUP(ABS(O49)+1,$A$8:$D$16,3,FALSE),VLOOKUP(ABS(O49)+1,$A$8:$D$16,3,FALSE))</f>
      </c>
      <c r="P148" s="1">
        <f>IF(P49&gt;0,1/VLOOKUP(ABS(P49)+1,$A$8:$D$16,3,FALSE),VLOOKUP(ABS(P49)+1,$A$8:$D$16,3,FALSE))</f>
      </c>
      <c r="Q148" s="1">
        <f>IF(Q49&gt;0,1/VLOOKUP(ABS(Q49)+1,$A$8:$D$16,3,FALSE),VLOOKUP(ABS(Q49)+1,$A$8:$D$16,3,FALSE))</f>
      </c>
      <c r="R148" s="1">
        <f>IF(R49&gt;0,1/VLOOKUP(ABS(R49)+1,$A$8:$D$16,3,FALSE),VLOOKUP(ABS(R49)+1,$A$8:$D$16,3,FALSE))</f>
      </c>
      <c r="S148" s="1">
        <f>IF(S49&gt;0,1/VLOOKUP(ABS(S49)+1,$A$8:$D$16,3,FALSE),VLOOKUP(ABS(S49)+1,$A$8:$D$16,3,FALSE))</f>
      </c>
      <c r="T148" s="1">
        <f>IF(T49&gt;0,1/VLOOKUP(ABS(T49)+1,$A$8:$D$16,3,FALSE),VLOOKUP(ABS(T49)+1,$A$8:$D$16,3,FALSE))</f>
      </c>
      <c r="U148" s="1">
        <f>IF(U49&gt;0,1/VLOOKUP(ABS(U49)+1,$A$8:$D$16,3,FALSE),VLOOKUP(ABS(U49)+1,$A$8:$D$16,3,FALSE))</f>
      </c>
      <c r="V148" s="1">
        <f>IF(V49&gt;0,1/VLOOKUP(ABS(V49)+1,$A$8:$D$16,3,FALSE),VLOOKUP(ABS(V49)+1,$A$8:$D$16,3,FALSE))</f>
      </c>
      <c r="W148" s="1">
        <f>IF(W49&gt;0,1/VLOOKUP(ABS(W49)+1,$A$8:$D$16,3,FALSE),VLOOKUP(ABS(W49)+1,$A$8:$D$16,3,FALSE))</f>
      </c>
      <c r="X148" s="1">
        <f>IF(X49&gt;0,1/VLOOKUP(ABS(X49)+1,$A$8:$D$16,3,FALSE),VLOOKUP(ABS(X49)+1,$A$8:$D$16,3,FALSE))</f>
      </c>
      <c r="Y148" s="1">
        <f>IF(Y49&gt;0,1/VLOOKUP(ABS(Y49)+1,$A$8:$D$16,3,FALSE),VLOOKUP(ABS(Y49)+1,$A$8:$D$16,3,FALSE))</f>
      </c>
    </row>
    <row r="149">
      <c r="A149">
        <v>5</v>
      </c>
      <c r="B149" t="str">
        <v>KU1_vs_KU5</v>
      </c>
      <c r="C149" s="1">
        <f>IF(C50&gt;0,1/VLOOKUP(ABS(C50)+1,$A$8:$D$16,3,FALSE),VLOOKUP(ABS(C50)+1,$A$8:$D$16,3,FALSE))</f>
      </c>
      <c r="D149" s="1">
        <f>IF(D50&gt;0,1/VLOOKUP(ABS(D50)+1,$A$8:$D$16,3,FALSE),VLOOKUP(ABS(D50)+1,$A$8:$D$16,3,FALSE))</f>
      </c>
      <c r="E149" s="1">
        <f>IF(E50&gt;0,1/VLOOKUP(ABS(E50)+1,$A$8:$D$16,3,FALSE),VLOOKUP(ABS(E50)+1,$A$8:$D$16,3,FALSE))</f>
      </c>
      <c r="F149" s="1">
        <f>IF(F50&gt;0,1/VLOOKUP(ABS(F50)+1,$A$8:$D$16,3,FALSE),VLOOKUP(ABS(F50)+1,$A$8:$D$16,3,FALSE))</f>
      </c>
      <c r="G149" s="1">
        <f>IF(G50&gt;0,1/VLOOKUP(ABS(G50)+1,$A$8:$D$16,3,FALSE),VLOOKUP(ABS(G50)+1,$A$8:$D$16,3,FALSE))</f>
      </c>
      <c r="H149" s="1">
        <f>IF(H50&gt;0,1/VLOOKUP(ABS(H50)+1,$A$8:$D$16,3,FALSE),VLOOKUP(ABS(H50)+1,$A$8:$D$16,3,FALSE))</f>
      </c>
      <c r="I149" s="1">
        <f>IF(I50&gt;0,1/VLOOKUP(ABS(I50)+1,$A$8:$D$16,3,FALSE),VLOOKUP(ABS(I50)+1,$A$8:$D$16,3,FALSE))</f>
      </c>
      <c r="J149" s="1">
        <f>IF(J50&gt;0,1/VLOOKUP(ABS(J50)+1,$A$8:$D$16,3,FALSE),VLOOKUP(ABS(J50)+1,$A$8:$D$16,3,FALSE))</f>
      </c>
      <c r="K149" s="1">
        <f>IF(K50&gt;0,1/VLOOKUP(ABS(K50)+1,$A$8:$D$16,3,FALSE),VLOOKUP(ABS(K50)+1,$A$8:$D$16,3,FALSE))</f>
      </c>
      <c r="L149" s="1">
        <f>IF(L50&gt;0,1/VLOOKUP(ABS(L50)+1,$A$8:$D$16,3,FALSE),VLOOKUP(ABS(L50)+1,$A$8:$D$16,3,FALSE))</f>
      </c>
      <c r="M149" s="1">
        <f>IF(M50&gt;0,1/VLOOKUP(ABS(M50)+1,$A$8:$D$16,3,FALSE),VLOOKUP(ABS(M50)+1,$A$8:$D$16,3,FALSE))</f>
      </c>
      <c r="N149" s="1">
        <f>IF(N50&gt;0,1/VLOOKUP(ABS(N50)+1,$A$8:$D$16,3,FALSE),VLOOKUP(ABS(N50)+1,$A$8:$D$16,3,FALSE))</f>
      </c>
      <c r="O149" s="1">
        <f>IF(O50&gt;0,1/VLOOKUP(ABS(O50)+1,$A$8:$D$16,3,FALSE),VLOOKUP(ABS(O50)+1,$A$8:$D$16,3,FALSE))</f>
      </c>
      <c r="P149" s="1">
        <f>IF(P50&gt;0,1/VLOOKUP(ABS(P50)+1,$A$8:$D$16,3,FALSE),VLOOKUP(ABS(P50)+1,$A$8:$D$16,3,FALSE))</f>
      </c>
      <c r="Q149" s="1">
        <f>IF(Q50&gt;0,1/VLOOKUP(ABS(Q50)+1,$A$8:$D$16,3,FALSE),VLOOKUP(ABS(Q50)+1,$A$8:$D$16,3,FALSE))</f>
      </c>
      <c r="R149" s="1">
        <f>IF(R50&gt;0,1/VLOOKUP(ABS(R50)+1,$A$8:$D$16,3,FALSE),VLOOKUP(ABS(R50)+1,$A$8:$D$16,3,FALSE))</f>
      </c>
      <c r="S149" s="1">
        <f>IF(S50&gt;0,1/VLOOKUP(ABS(S50)+1,$A$8:$D$16,3,FALSE),VLOOKUP(ABS(S50)+1,$A$8:$D$16,3,FALSE))</f>
      </c>
      <c r="T149" s="1">
        <f>IF(T50&gt;0,1/VLOOKUP(ABS(T50)+1,$A$8:$D$16,3,FALSE),VLOOKUP(ABS(T50)+1,$A$8:$D$16,3,FALSE))</f>
      </c>
      <c r="U149" s="1">
        <f>IF(U50&gt;0,1/VLOOKUP(ABS(U50)+1,$A$8:$D$16,3,FALSE),VLOOKUP(ABS(U50)+1,$A$8:$D$16,3,FALSE))</f>
      </c>
      <c r="V149" s="1">
        <f>IF(V50&gt;0,1/VLOOKUP(ABS(V50)+1,$A$8:$D$16,3,FALSE),VLOOKUP(ABS(V50)+1,$A$8:$D$16,3,FALSE))</f>
      </c>
      <c r="W149" s="1">
        <f>IF(W50&gt;0,1/VLOOKUP(ABS(W50)+1,$A$8:$D$16,3,FALSE),VLOOKUP(ABS(W50)+1,$A$8:$D$16,3,FALSE))</f>
      </c>
      <c r="X149" s="1">
        <f>IF(X50&gt;0,1/VLOOKUP(ABS(X50)+1,$A$8:$D$16,3,FALSE),VLOOKUP(ABS(X50)+1,$A$8:$D$16,3,FALSE))</f>
      </c>
      <c r="Y149" s="1">
        <f>IF(Y50&gt;0,1/VLOOKUP(ABS(Y50)+1,$A$8:$D$16,3,FALSE),VLOOKUP(ABS(Y50)+1,$A$8:$D$16,3,FALSE))</f>
      </c>
    </row>
    <row r="150">
      <c r="A150">
        <v>6</v>
      </c>
      <c r="B150" t="str">
        <v>KU1_vs_KU6</v>
      </c>
      <c r="C150" s="1">
        <f>IF(C51&gt;0,1/VLOOKUP(ABS(C51)+1,$A$8:$D$16,3,FALSE),VLOOKUP(ABS(C51)+1,$A$8:$D$16,3,FALSE))</f>
      </c>
      <c r="D150" s="1">
        <f>IF(D51&gt;0,1/VLOOKUP(ABS(D51)+1,$A$8:$D$16,3,FALSE),VLOOKUP(ABS(D51)+1,$A$8:$D$16,3,FALSE))</f>
      </c>
      <c r="E150" s="1">
        <f>IF(E51&gt;0,1/VLOOKUP(ABS(E51)+1,$A$8:$D$16,3,FALSE),VLOOKUP(ABS(E51)+1,$A$8:$D$16,3,FALSE))</f>
      </c>
      <c r="F150" s="1">
        <f>IF(F51&gt;0,1/VLOOKUP(ABS(F51)+1,$A$8:$D$16,3,FALSE),VLOOKUP(ABS(F51)+1,$A$8:$D$16,3,FALSE))</f>
      </c>
      <c r="G150" s="1">
        <f>IF(G51&gt;0,1/VLOOKUP(ABS(G51)+1,$A$8:$D$16,3,FALSE),VLOOKUP(ABS(G51)+1,$A$8:$D$16,3,FALSE))</f>
      </c>
      <c r="H150" s="1">
        <f>IF(H51&gt;0,1/VLOOKUP(ABS(H51)+1,$A$8:$D$16,3,FALSE),VLOOKUP(ABS(H51)+1,$A$8:$D$16,3,FALSE))</f>
      </c>
      <c r="I150" s="1">
        <f>IF(I51&gt;0,1/VLOOKUP(ABS(I51)+1,$A$8:$D$16,3,FALSE),VLOOKUP(ABS(I51)+1,$A$8:$D$16,3,FALSE))</f>
      </c>
      <c r="J150" s="1">
        <f>IF(J51&gt;0,1/VLOOKUP(ABS(J51)+1,$A$8:$D$16,3,FALSE),VLOOKUP(ABS(J51)+1,$A$8:$D$16,3,FALSE))</f>
      </c>
      <c r="K150" s="1">
        <f>IF(K51&gt;0,1/VLOOKUP(ABS(K51)+1,$A$8:$D$16,3,FALSE),VLOOKUP(ABS(K51)+1,$A$8:$D$16,3,FALSE))</f>
      </c>
      <c r="L150" s="1">
        <f>IF(L51&gt;0,1/VLOOKUP(ABS(L51)+1,$A$8:$D$16,3,FALSE),VLOOKUP(ABS(L51)+1,$A$8:$D$16,3,FALSE))</f>
      </c>
      <c r="M150" s="1">
        <f>IF(M51&gt;0,1/VLOOKUP(ABS(M51)+1,$A$8:$D$16,3,FALSE),VLOOKUP(ABS(M51)+1,$A$8:$D$16,3,FALSE))</f>
      </c>
      <c r="N150" s="1">
        <f>IF(N51&gt;0,1/VLOOKUP(ABS(N51)+1,$A$8:$D$16,3,FALSE),VLOOKUP(ABS(N51)+1,$A$8:$D$16,3,FALSE))</f>
      </c>
      <c r="O150" s="1">
        <f>IF(O51&gt;0,1/VLOOKUP(ABS(O51)+1,$A$8:$D$16,3,FALSE),VLOOKUP(ABS(O51)+1,$A$8:$D$16,3,FALSE))</f>
      </c>
      <c r="P150" s="1">
        <f>IF(P51&gt;0,1/VLOOKUP(ABS(P51)+1,$A$8:$D$16,3,FALSE),VLOOKUP(ABS(P51)+1,$A$8:$D$16,3,FALSE))</f>
      </c>
      <c r="Q150" s="1">
        <f>IF(Q51&gt;0,1/VLOOKUP(ABS(Q51)+1,$A$8:$D$16,3,FALSE),VLOOKUP(ABS(Q51)+1,$A$8:$D$16,3,FALSE))</f>
      </c>
      <c r="R150" s="1">
        <f>IF(R51&gt;0,1/VLOOKUP(ABS(R51)+1,$A$8:$D$16,3,FALSE),VLOOKUP(ABS(R51)+1,$A$8:$D$16,3,FALSE))</f>
      </c>
      <c r="S150" s="1">
        <f>IF(S51&gt;0,1/VLOOKUP(ABS(S51)+1,$A$8:$D$16,3,FALSE),VLOOKUP(ABS(S51)+1,$A$8:$D$16,3,FALSE))</f>
      </c>
      <c r="T150" s="1">
        <f>IF(T51&gt;0,1/VLOOKUP(ABS(T51)+1,$A$8:$D$16,3,FALSE),VLOOKUP(ABS(T51)+1,$A$8:$D$16,3,FALSE))</f>
      </c>
      <c r="U150" s="1">
        <f>IF(U51&gt;0,1/VLOOKUP(ABS(U51)+1,$A$8:$D$16,3,FALSE),VLOOKUP(ABS(U51)+1,$A$8:$D$16,3,FALSE))</f>
      </c>
      <c r="V150" s="1">
        <f>IF(V51&gt;0,1/VLOOKUP(ABS(V51)+1,$A$8:$D$16,3,FALSE),VLOOKUP(ABS(V51)+1,$A$8:$D$16,3,FALSE))</f>
      </c>
      <c r="W150" s="1">
        <f>IF(W51&gt;0,1/VLOOKUP(ABS(W51)+1,$A$8:$D$16,3,FALSE),VLOOKUP(ABS(W51)+1,$A$8:$D$16,3,FALSE))</f>
      </c>
      <c r="X150" s="1">
        <f>IF(X51&gt;0,1/VLOOKUP(ABS(X51)+1,$A$8:$D$16,3,FALSE),VLOOKUP(ABS(X51)+1,$A$8:$D$16,3,FALSE))</f>
      </c>
      <c r="Y150" s="1">
        <f>IF(Y51&gt;0,1/VLOOKUP(ABS(Y51)+1,$A$8:$D$16,3,FALSE),VLOOKUP(ABS(Y51)+1,$A$8:$D$16,3,FALSE))</f>
      </c>
    </row>
    <row r="151">
      <c r="A151">
        <v>7</v>
      </c>
      <c r="B151" t="str">
        <v>KU1_vs_KU7</v>
      </c>
      <c r="C151" s="1">
        <f>IF(C52&gt;0,1/VLOOKUP(ABS(C52)+1,$A$8:$D$16,3,FALSE),VLOOKUP(ABS(C52)+1,$A$8:$D$16,3,FALSE))</f>
      </c>
      <c r="D151" s="1">
        <f>IF(D52&gt;0,1/VLOOKUP(ABS(D52)+1,$A$8:$D$16,3,FALSE),VLOOKUP(ABS(D52)+1,$A$8:$D$16,3,FALSE))</f>
      </c>
      <c r="E151" s="1">
        <f>IF(E52&gt;0,1/VLOOKUP(ABS(E52)+1,$A$8:$D$16,3,FALSE),VLOOKUP(ABS(E52)+1,$A$8:$D$16,3,FALSE))</f>
      </c>
      <c r="F151" s="1">
        <f>IF(F52&gt;0,1/VLOOKUP(ABS(F52)+1,$A$8:$D$16,3,FALSE),VLOOKUP(ABS(F52)+1,$A$8:$D$16,3,FALSE))</f>
      </c>
      <c r="G151" s="1">
        <f>IF(G52&gt;0,1/VLOOKUP(ABS(G52)+1,$A$8:$D$16,3,FALSE),VLOOKUP(ABS(G52)+1,$A$8:$D$16,3,FALSE))</f>
      </c>
      <c r="H151" s="1">
        <f>IF(H52&gt;0,1/VLOOKUP(ABS(H52)+1,$A$8:$D$16,3,FALSE),VLOOKUP(ABS(H52)+1,$A$8:$D$16,3,FALSE))</f>
      </c>
      <c r="I151" s="1">
        <f>IF(I52&gt;0,1/VLOOKUP(ABS(I52)+1,$A$8:$D$16,3,FALSE),VLOOKUP(ABS(I52)+1,$A$8:$D$16,3,FALSE))</f>
      </c>
      <c r="J151" s="1">
        <f>IF(J52&gt;0,1/VLOOKUP(ABS(J52)+1,$A$8:$D$16,3,FALSE),VLOOKUP(ABS(J52)+1,$A$8:$D$16,3,FALSE))</f>
      </c>
      <c r="K151" s="1">
        <f>IF(K52&gt;0,1/VLOOKUP(ABS(K52)+1,$A$8:$D$16,3,FALSE),VLOOKUP(ABS(K52)+1,$A$8:$D$16,3,FALSE))</f>
      </c>
      <c r="L151" s="1">
        <f>IF(L52&gt;0,1/VLOOKUP(ABS(L52)+1,$A$8:$D$16,3,FALSE),VLOOKUP(ABS(L52)+1,$A$8:$D$16,3,FALSE))</f>
      </c>
      <c r="M151" s="1">
        <f>IF(M52&gt;0,1/VLOOKUP(ABS(M52)+1,$A$8:$D$16,3,FALSE),VLOOKUP(ABS(M52)+1,$A$8:$D$16,3,FALSE))</f>
      </c>
      <c r="N151" s="1">
        <f>IF(N52&gt;0,1/VLOOKUP(ABS(N52)+1,$A$8:$D$16,3,FALSE),VLOOKUP(ABS(N52)+1,$A$8:$D$16,3,FALSE))</f>
      </c>
      <c r="O151" s="1">
        <f>IF(O52&gt;0,1/VLOOKUP(ABS(O52)+1,$A$8:$D$16,3,FALSE),VLOOKUP(ABS(O52)+1,$A$8:$D$16,3,FALSE))</f>
      </c>
      <c r="P151" s="1">
        <f>IF(P52&gt;0,1/VLOOKUP(ABS(P52)+1,$A$8:$D$16,3,FALSE),VLOOKUP(ABS(P52)+1,$A$8:$D$16,3,FALSE))</f>
      </c>
      <c r="Q151" s="1">
        <f>IF(Q52&gt;0,1/VLOOKUP(ABS(Q52)+1,$A$8:$D$16,3,FALSE),VLOOKUP(ABS(Q52)+1,$A$8:$D$16,3,FALSE))</f>
      </c>
      <c r="R151" s="1">
        <f>IF(R52&gt;0,1/VLOOKUP(ABS(R52)+1,$A$8:$D$16,3,FALSE),VLOOKUP(ABS(R52)+1,$A$8:$D$16,3,FALSE))</f>
      </c>
      <c r="S151" s="1">
        <f>IF(S52&gt;0,1/VLOOKUP(ABS(S52)+1,$A$8:$D$16,3,FALSE),VLOOKUP(ABS(S52)+1,$A$8:$D$16,3,FALSE))</f>
      </c>
      <c r="T151" s="1">
        <f>IF(T52&gt;0,1/VLOOKUP(ABS(T52)+1,$A$8:$D$16,3,FALSE),VLOOKUP(ABS(T52)+1,$A$8:$D$16,3,FALSE))</f>
      </c>
      <c r="U151" s="1">
        <f>IF(U52&gt;0,1/VLOOKUP(ABS(U52)+1,$A$8:$D$16,3,FALSE),VLOOKUP(ABS(U52)+1,$A$8:$D$16,3,FALSE))</f>
      </c>
      <c r="V151" s="1">
        <f>IF(V52&gt;0,1/VLOOKUP(ABS(V52)+1,$A$8:$D$16,3,FALSE),VLOOKUP(ABS(V52)+1,$A$8:$D$16,3,FALSE))</f>
      </c>
      <c r="W151" s="1">
        <f>IF(W52&gt;0,1/VLOOKUP(ABS(W52)+1,$A$8:$D$16,3,FALSE),VLOOKUP(ABS(W52)+1,$A$8:$D$16,3,FALSE))</f>
      </c>
      <c r="X151" s="1">
        <f>IF(X52&gt;0,1/VLOOKUP(ABS(X52)+1,$A$8:$D$16,3,FALSE),VLOOKUP(ABS(X52)+1,$A$8:$D$16,3,FALSE))</f>
      </c>
      <c r="Y151" s="1">
        <f>IF(Y52&gt;0,1/VLOOKUP(ABS(Y52)+1,$A$8:$D$16,3,FALSE),VLOOKUP(ABS(Y52)+1,$A$8:$D$16,3,FALSE))</f>
      </c>
    </row>
    <row r="152">
      <c r="A152">
        <v>8</v>
      </c>
      <c r="B152" t="str">
        <v>KU1_vs_KU8</v>
      </c>
      <c r="C152" s="1">
        <f>IF(C53&gt;0,1/VLOOKUP(ABS(C53)+1,$A$8:$D$16,3,FALSE),VLOOKUP(ABS(C53)+1,$A$8:$D$16,3,FALSE))</f>
      </c>
      <c r="D152" s="1">
        <f>IF(D53&gt;0,1/VLOOKUP(ABS(D53)+1,$A$8:$D$16,3,FALSE),VLOOKUP(ABS(D53)+1,$A$8:$D$16,3,FALSE))</f>
      </c>
      <c r="E152" s="1">
        <f>IF(E53&gt;0,1/VLOOKUP(ABS(E53)+1,$A$8:$D$16,3,FALSE),VLOOKUP(ABS(E53)+1,$A$8:$D$16,3,FALSE))</f>
      </c>
      <c r="F152" s="1">
        <f>IF(F53&gt;0,1/VLOOKUP(ABS(F53)+1,$A$8:$D$16,3,FALSE),VLOOKUP(ABS(F53)+1,$A$8:$D$16,3,FALSE))</f>
      </c>
      <c r="G152" s="1">
        <f>IF(G53&gt;0,1/VLOOKUP(ABS(G53)+1,$A$8:$D$16,3,FALSE),VLOOKUP(ABS(G53)+1,$A$8:$D$16,3,FALSE))</f>
      </c>
      <c r="H152" s="1">
        <f>IF(H53&gt;0,1/VLOOKUP(ABS(H53)+1,$A$8:$D$16,3,FALSE),VLOOKUP(ABS(H53)+1,$A$8:$D$16,3,FALSE))</f>
      </c>
      <c r="I152" s="1">
        <f>IF(I53&gt;0,1/VLOOKUP(ABS(I53)+1,$A$8:$D$16,3,FALSE),VLOOKUP(ABS(I53)+1,$A$8:$D$16,3,FALSE))</f>
      </c>
      <c r="J152" s="1">
        <f>IF(J53&gt;0,1/VLOOKUP(ABS(J53)+1,$A$8:$D$16,3,FALSE),VLOOKUP(ABS(J53)+1,$A$8:$D$16,3,FALSE))</f>
      </c>
      <c r="K152" s="1">
        <f>IF(K53&gt;0,1/VLOOKUP(ABS(K53)+1,$A$8:$D$16,3,FALSE),VLOOKUP(ABS(K53)+1,$A$8:$D$16,3,FALSE))</f>
      </c>
      <c r="L152" s="1">
        <f>IF(L53&gt;0,1/VLOOKUP(ABS(L53)+1,$A$8:$D$16,3,FALSE),VLOOKUP(ABS(L53)+1,$A$8:$D$16,3,FALSE))</f>
      </c>
      <c r="M152" s="1">
        <f>IF(M53&gt;0,1/VLOOKUP(ABS(M53)+1,$A$8:$D$16,3,FALSE),VLOOKUP(ABS(M53)+1,$A$8:$D$16,3,FALSE))</f>
      </c>
      <c r="N152" s="1">
        <f>IF(N53&gt;0,1/VLOOKUP(ABS(N53)+1,$A$8:$D$16,3,FALSE),VLOOKUP(ABS(N53)+1,$A$8:$D$16,3,FALSE))</f>
      </c>
      <c r="O152" s="1">
        <f>IF(O53&gt;0,1/VLOOKUP(ABS(O53)+1,$A$8:$D$16,3,FALSE),VLOOKUP(ABS(O53)+1,$A$8:$D$16,3,FALSE))</f>
      </c>
      <c r="P152" s="1">
        <f>IF(P53&gt;0,1/VLOOKUP(ABS(P53)+1,$A$8:$D$16,3,FALSE),VLOOKUP(ABS(P53)+1,$A$8:$D$16,3,FALSE))</f>
      </c>
      <c r="Q152" s="1">
        <f>IF(Q53&gt;0,1/VLOOKUP(ABS(Q53)+1,$A$8:$D$16,3,FALSE),VLOOKUP(ABS(Q53)+1,$A$8:$D$16,3,FALSE))</f>
      </c>
      <c r="R152" s="1">
        <f>IF(R53&gt;0,1/VLOOKUP(ABS(R53)+1,$A$8:$D$16,3,FALSE),VLOOKUP(ABS(R53)+1,$A$8:$D$16,3,FALSE))</f>
      </c>
      <c r="S152" s="1">
        <f>IF(S53&gt;0,1/VLOOKUP(ABS(S53)+1,$A$8:$D$16,3,FALSE),VLOOKUP(ABS(S53)+1,$A$8:$D$16,3,FALSE))</f>
      </c>
      <c r="T152" s="1">
        <f>IF(T53&gt;0,1/VLOOKUP(ABS(T53)+1,$A$8:$D$16,3,FALSE),VLOOKUP(ABS(T53)+1,$A$8:$D$16,3,FALSE))</f>
      </c>
      <c r="U152" s="1">
        <f>IF(U53&gt;0,1/VLOOKUP(ABS(U53)+1,$A$8:$D$16,3,FALSE),VLOOKUP(ABS(U53)+1,$A$8:$D$16,3,FALSE))</f>
      </c>
      <c r="V152" s="1">
        <f>IF(V53&gt;0,1/VLOOKUP(ABS(V53)+1,$A$8:$D$16,3,FALSE),VLOOKUP(ABS(V53)+1,$A$8:$D$16,3,FALSE))</f>
      </c>
      <c r="W152" s="1">
        <f>IF(W53&gt;0,1/VLOOKUP(ABS(W53)+1,$A$8:$D$16,3,FALSE),VLOOKUP(ABS(W53)+1,$A$8:$D$16,3,FALSE))</f>
      </c>
      <c r="X152" s="1">
        <f>IF(X53&gt;0,1/VLOOKUP(ABS(X53)+1,$A$8:$D$16,3,FALSE),VLOOKUP(ABS(X53)+1,$A$8:$D$16,3,FALSE))</f>
      </c>
      <c r="Y152" s="1">
        <f>IF(Y53&gt;0,1/VLOOKUP(ABS(Y53)+1,$A$8:$D$16,3,FALSE),VLOOKUP(ABS(Y53)+1,$A$8:$D$16,3,FALSE))</f>
      </c>
    </row>
    <row r="153">
      <c r="A153">
        <v>9</v>
      </c>
      <c r="B153" t="str">
        <v>KU1_vs_KU9</v>
      </c>
      <c r="C153" s="1">
        <f>IF(C54&gt;0,1/VLOOKUP(ABS(C54)+1,$A$8:$D$16,3,FALSE),VLOOKUP(ABS(C54)+1,$A$8:$D$16,3,FALSE))</f>
      </c>
      <c r="D153" s="1">
        <f>IF(D54&gt;0,1/VLOOKUP(ABS(D54)+1,$A$8:$D$16,3,FALSE),VLOOKUP(ABS(D54)+1,$A$8:$D$16,3,FALSE))</f>
      </c>
      <c r="E153" s="1">
        <f>IF(E54&gt;0,1/VLOOKUP(ABS(E54)+1,$A$8:$D$16,3,FALSE),VLOOKUP(ABS(E54)+1,$A$8:$D$16,3,FALSE))</f>
      </c>
      <c r="F153" s="1">
        <f>IF(F54&gt;0,1/VLOOKUP(ABS(F54)+1,$A$8:$D$16,3,FALSE),VLOOKUP(ABS(F54)+1,$A$8:$D$16,3,FALSE))</f>
      </c>
      <c r="G153" s="1">
        <f>IF(G54&gt;0,1/VLOOKUP(ABS(G54)+1,$A$8:$D$16,3,FALSE),VLOOKUP(ABS(G54)+1,$A$8:$D$16,3,FALSE))</f>
      </c>
      <c r="H153" s="1">
        <f>IF(H54&gt;0,1/VLOOKUP(ABS(H54)+1,$A$8:$D$16,3,FALSE),VLOOKUP(ABS(H54)+1,$A$8:$D$16,3,FALSE))</f>
      </c>
      <c r="I153" s="1">
        <f>IF(I54&gt;0,1/VLOOKUP(ABS(I54)+1,$A$8:$D$16,3,FALSE),VLOOKUP(ABS(I54)+1,$A$8:$D$16,3,FALSE))</f>
      </c>
      <c r="J153" s="1">
        <f>IF(J54&gt;0,1/VLOOKUP(ABS(J54)+1,$A$8:$D$16,3,FALSE),VLOOKUP(ABS(J54)+1,$A$8:$D$16,3,FALSE))</f>
      </c>
      <c r="K153" s="1">
        <f>IF(K54&gt;0,1/VLOOKUP(ABS(K54)+1,$A$8:$D$16,3,FALSE),VLOOKUP(ABS(K54)+1,$A$8:$D$16,3,FALSE))</f>
      </c>
      <c r="L153" s="1">
        <f>IF(L54&gt;0,1/VLOOKUP(ABS(L54)+1,$A$8:$D$16,3,FALSE),VLOOKUP(ABS(L54)+1,$A$8:$D$16,3,FALSE))</f>
      </c>
      <c r="M153" s="1">
        <f>IF(M54&gt;0,1/VLOOKUP(ABS(M54)+1,$A$8:$D$16,3,FALSE),VLOOKUP(ABS(M54)+1,$A$8:$D$16,3,FALSE))</f>
      </c>
      <c r="N153" s="1">
        <f>IF(N54&gt;0,1/VLOOKUP(ABS(N54)+1,$A$8:$D$16,3,FALSE),VLOOKUP(ABS(N54)+1,$A$8:$D$16,3,FALSE))</f>
      </c>
      <c r="O153" s="1">
        <f>IF(O54&gt;0,1/VLOOKUP(ABS(O54)+1,$A$8:$D$16,3,FALSE),VLOOKUP(ABS(O54)+1,$A$8:$D$16,3,FALSE))</f>
      </c>
      <c r="P153" s="1">
        <f>IF(P54&gt;0,1/VLOOKUP(ABS(P54)+1,$A$8:$D$16,3,FALSE),VLOOKUP(ABS(P54)+1,$A$8:$D$16,3,FALSE))</f>
      </c>
      <c r="Q153" s="1">
        <f>IF(Q54&gt;0,1/VLOOKUP(ABS(Q54)+1,$A$8:$D$16,3,FALSE),VLOOKUP(ABS(Q54)+1,$A$8:$D$16,3,FALSE))</f>
      </c>
      <c r="R153" s="1">
        <f>IF(R54&gt;0,1/VLOOKUP(ABS(R54)+1,$A$8:$D$16,3,FALSE),VLOOKUP(ABS(R54)+1,$A$8:$D$16,3,FALSE))</f>
      </c>
      <c r="S153" s="1">
        <f>IF(S54&gt;0,1/VLOOKUP(ABS(S54)+1,$A$8:$D$16,3,FALSE),VLOOKUP(ABS(S54)+1,$A$8:$D$16,3,FALSE))</f>
      </c>
      <c r="T153" s="1">
        <f>IF(T54&gt;0,1/VLOOKUP(ABS(T54)+1,$A$8:$D$16,3,FALSE),VLOOKUP(ABS(T54)+1,$A$8:$D$16,3,FALSE))</f>
      </c>
      <c r="U153" s="1">
        <f>IF(U54&gt;0,1/VLOOKUP(ABS(U54)+1,$A$8:$D$16,3,FALSE),VLOOKUP(ABS(U54)+1,$A$8:$D$16,3,FALSE))</f>
      </c>
      <c r="V153" s="1">
        <f>IF(V54&gt;0,1/VLOOKUP(ABS(V54)+1,$A$8:$D$16,3,FALSE),VLOOKUP(ABS(V54)+1,$A$8:$D$16,3,FALSE))</f>
      </c>
      <c r="W153" s="1">
        <f>IF(W54&gt;0,1/VLOOKUP(ABS(W54)+1,$A$8:$D$16,3,FALSE),VLOOKUP(ABS(W54)+1,$A$8:$D$16,3,FALSE))</f>
      </c>
      <c r="X153" s="1">
        <f>IF(X54&gt;0,1/VLOOKUP(ABS(X54)+1,$A$8:$D$16,3,FALSE),VLOOKUP(ABS(X54)+1,$A$8:$D$16,3,FALSE))</f>
      </c>
      <c r="Y153" s="1">
        <f>IF(Y54&gt;0,1/VLOOKUP(ABS(Y54)+1,$A$8:$D$16,3,FALSE),VLOOKUP(ABS(Y54)+1,$A$8:$D$16,3,FALSE))</f>
      </c>
    </row>
    <row r="154">
      <c r="A154">
        <v>10</v>
      </c>
      <c r="B154" t="str">
        <v>KU10_vs_KU2</v>
      </c>
      <c r="C154" s="1">
        <f>IF(C55&gt;0,1/VLOOKUP(ABS(C55)+1,$A$8:$D$16,3,FALSE),VLOOKUP(ABS(C55)+1,$A$8:$D$16,3,FALSE))</f>
      </c>
      <c r="D154" s="1">
        <f>IF(D55&gt;0,1/VLOOKUP(ABS(D55)+1,$A$8:$D$16,3,FALSE),VLOOKUP(ABS(D55)+1,$A$8:$D$16,3,FALSE))</f>
      </c>
      <c r="E154" s="1">
        <f>IF(E55&gt;0,1/VLOOKUP(ABS(E55)+1,$A$8:$D$16,3,FALSE),VLOOKUP(ABS(E55)+1,$A$8:$D$16,3,FALSE))</f>
      </c>
      <c r="F154" s="1">
        <f>IF(F55&gt;0,1/VLOOKUP(ABS(F55)+1,$A$8:$D$16,3,FALSE),VLOOKUP(ABS(F55)+1,$A$8:$D$16,3,FALSE))</f>
      </c>
      <c r="G154" s="1">
        <f>IF(G55&gt;0,1/VLOOKUP(ABS(G55)+1,$A$8:$D$16,3,FALSE),VLOOKUP(ABS(G55)+1,$A$8:$D$16,3,FALSE))</f>
      </c>
      <c r="H154" s="1">
        <f>IF(H55&gt;0,1/VLOOKUP(ABS(H55)+1,$A$8:$D$16,3,FALSE),VLOOKUP(ABS(H55)+1,$A$8:$D$16,3,FALSE))</f>
      </c>
      <c r="I154" s="1">
        <f>IF(I55&gt;0,1/VLOOKUP(ABS(I55)+1,$A$8:$D$16,3,FALSE),VLOOKUP(ABS(I55)+1,$A$8:$D$16,3,FALSE))</f>
      </c>
      <c r="J154" s="1">
        <f>IF(J55&gt;0,1/VLOOKUP(ABS(J55)+1,$A$8:$D$16,3,FALSE),VLOOKUP(ABS(J55)+1,$A$8:$D$16,3,FALSE))</f>
      </c>
      <c r="K154" s="1">
        <f>IF(K55&gt;0,1/VLOOKUP(ABS(K55)+1,$A$8:$D$16,3,FALSE),VLOOKUP(ABS(K55)+1,$A$8:$D$16,3,FALSE))</f>
      </c>
      <c r="L154" s="1">
        <f>IF(L55&gt;0,1/VLOOKUP(ABS(L55)+1,$A$8:$D$16,3,FALSE),VLOOKUP(ABS(L55)+1,$A$8:$D$16,3,FALSE))</f>
      </c>
      <c r="M154" s="1">
        <f>IF(M55&gt;0,1/VLOOKUP(ABS(M55)+1,$A$8:$D$16,3,FALSE),VLOOKUP(ABS(M55)+1,$A$8:$D$16,3,FALSE))</f>
      </c>
      <c r="N154" s="1">
        <f>IF(N55&gt;0,1/VLOOKUP(ABS(N55)+1,$A$8:$D$16,3,FALSE),VLOOKUP(ABS(N55)+1,$A$8:$D$16,3,FALSE))</f>
      </c>
      <c r="O154" s="1">
        <f>IF(O55&gt;0,1/VLOOKUP(ABS(O55)+1,$A$8:$D$16,3,FALSE),VLOOKUP(ABS(O55)+1,$A$8:$D$16,3,FALSE))</f>
      </c>
      <c r="P154" s="1">
        <f>IF(P55&gt;0,1/VLOOKUP(ABS(P55)+1,$A$8:$D$16,3,FALSE),VLOOKUP(ABS(P55)+1,$A$8:$D$16,3,FALSE))</f>
      </c>
      <c r="Q154" s="1">
        <f>IF(Q55&gt;0,1/VLOOKUP(ABS(Q55)+1,$A$8:$D$16,3,FALSE),VLOOKUP(ABS(Q55)+1,$A$8:$D$16,3,FALSE))</f>
      </c>
      <c r="R154" s="1">
        <f>IF(R55&gt;0,1/VLOOKUP(ABS(R55)+1,$A$8:$D$16,3,FALSE),VLOOKUP(ABS(R55)+1,$A$8:$D$16,3,FALSE))</f>
      </c>
      <c r="S154" s="1">
        <f>IF(S55&gt;0,1/VLOOKUP(ABS(S55)+1,$A$8:$D$16,3,FALSE),VLOOKUP(ABS(S55)+1,$A$8:$D$16,3,FALSE))</f>
      </c>
      <c r="T154" s="1">
        <f>IF(T55&gt;0,1/VLOOKUP(ABS(T55)+1,$A$8:$D$16,3,FALSE),VLOOKUP(ABS(T55)+1,$A$8:$D$16,3,FALSE))</f>
      </c>
      <c r="U154" s="1">
        <f>IF(U55&gt;0,1/VLOOKUP(ABS(U55)+1,$A$8:$D$16,3,FALSE),VLOOKUP(ABS(U55)+1,$A$8:$D$16,3,FALSE))</f>
      </c>
      <c r="V154" s="1">
        <f>IF(V55&gt;0,1/VLOOKUP(ABS(V55)+1,$A$8:$D$16,3,FALSE),VLOOKUP(ABS(V55)+1,$A$8:$D$16,3,FALSE))</f>
      </c>
      <c r="W154" s="1">
        <f>IF(W55&gt;0,1/VLOOKUP(ABS(W55)+1,$A$8:$D$16,3,FALSE),VLOOKUP(ABS(W55)+1,$A$8:$D$16,3,FALSE))</f>
      </c>
      <c r="X154" s="1">
        <f>IF(X55&gt;0,1/VLOOKUP(ABS(X55)+1,$A$8:$D$16,3,FALSE),VLOOKUP(ABS(X55)+1,$A$8:$D$16,3,FALSE))</f>
      </c>
      <c r="Y154" s="1">
        <f>IF(Y55&gt;0,1/VLOOKUP(ABS(Y55)+1,$A$8:$D$16,3,FALSE),VLOOKUP(ABS(Y55)+1,$A$8:$D$16,3,FALSE))</f>
      </c>
    </row>
    <row r="155">
      <c r="A155">
        <v>11</v>
      </c>
      <c r="B155" t="str">
        <v>KU10_vs_KU3</v>
      </c>
      <c r="C155" s="1">
        <f>IF(C56&gt;0,1/VLOOKUP(ABS(C56)+1,$A$8:$D$16,3,FALSE),VLOOKUP(ABS(C56)+1,$A$8:$D$16,3,FALSE))</f>
      </c>
      <c r="D155" s="1">
        <f>IF(D56&gt;0,1/VLOOKUP(ABS(D56)+1,$A$8:$D$16,3,FALSE),VLOOKUP(ABS(D56)+1,$A$8:$D$16,3,FALSE))</f>
      </c>
      <c r="E155" s="1">
        <f>IF(E56&gt;0,1/VLOOKUP(ABS(E56)+1,$A$8:$D$16,3,FALSE),VLOOKUP(ABS(E56)+1,$A$8:$D$16,3,FALSE))</f>
      </c>
      <c r="F155" s="1">
        <f>IF(F56&gt;0,1/VLOOKUP(ABS(F56)+1,$A$8:$D$16,3,FALSE),VLOOKUP(ABS(F56)+1,$A$8:$D$16,3,FALSE))</f>
      </c>
      <c r="G155" s="1">
        <f>IF(G56&gt;0,1/VLOOKUP(ABS(G56)+1,$A$8:$D$16,3,FALSE),VLOOKUP(ABS(G56)+1,$A$8:$D$16,3,FALSE))</f>
      </c>
      <c r="H155" s="1">
        <f>IF(H56&gt;0,1/VLOOKUP(ABS(H56)+1,$A$8:$D$16,3,FALSE),VLOOKUP(ABS(H56)+1,$A$8:$D$16,3,FALSE))</f>
      </c>
      <c r="I155" s="1">
        <f>IF(I56&gt;0,1/VLOOKUP(ABS(I56)+1,$A$8:$D$16,3,FALSE),VLOOKUP(ABS(I56)+1,$A$8:$D$16,3,FALSE))</f>
      </c>
      <c r="J155" s="1">
        <f>IF(J56&gt;0,1/VLOOKUP(ABS(J56)+1,$A$8:$D$16,3,FALSE),VLOOKUP(ABS(J56)+1,$A$8:$D$16,3,FALSE))</f>
      </c>
      <c r="K155" s="1">
        <f>IF(K56&gt;0,1/VLOOKUP(ABS(K56)+1,$A$8:$D$16,3,FALSE),VLOOKUP(ABS(K56)+1,$A$8:$D$16,3,FALSE))</f>
      </c>
      <c r="L155" s="1">
        <f>IF(L56&gt;0,1/VLOOKUP(ABS(L56)+1,$A$8:$D$16,3,FALSE),VLOOKUP(ABS(L56)+1,$A$8:$D$16,3,FALSE))</f>
      </c>
      <c r="M155" s="1">
        <f>IF(M56&gt;0,1/VLOOKUP(ABS(M56)+1,$A$8:$D$16,3,FALSE),VLOOKUP(ABS(M56)+1,$A$8:$D$16,3,FALSE))</f>
      </c>
      <c r="N155" s="1">
        <f>IF(N56&gt;0,1/VLOOKUP(ABS(N56)+1,$A$8:$D$16,3,FALSE),VLOOKUP(ABS(N56)+1,$A$8:$D$16,3,FALSE))</f>
      </c>
      <c r="O155" s="1">
        <f>IF(O56&gt;0,1/VLOOKUP(ABS(O56)+1,$A$8:$D$16,3,FALSE),VLOOKUP(ABS(O56)+1,$A$8:$D$16,3,FALSE))</f>
      </c>
      <c r="P155" s="1">
        <f>IF(P56&gt;0,1/VLOOKUP(ABS(P56)+1,$A$8:$D$16,3,FALSE),VLOOKUP(ABS(P56)+1,$A$8:$D$16,3,FALSE))</f>
      </c>
      <c r="Q155" s="1">
        <f>IF(Q56&gt;0,1/VLOOKUP(ABS(Q56)+1,$A$8:$D$16,3,FALSE),VLOOKUP(ABS(Q56)+1,$A$8:$D$16,3,FALSE))</f>
      </c>
      <c r="R155" s="1">
        <f>IF(R56&gt;0,1/VLOOKUP(ABS(R56)+1,$A$8:$D$16,3,FALSE),VLOOKUP(ABS(R56)+1,$A$8:$D$16,3,FALSE))</f>
      </c>
      <c r="S155" s="1">
        <f>IF(S56&gt;0,1/VLOOKUP(ABS(S56)+1,$A$8:$D$16,3,FALSE),VLOOKUP(ABS(S56)+1,$A$8:$D$16,3,FALSE))</f>
      </c>
      <c r="T155" s="1">
        <f>IF(T56&gt;0,1/VLOOKUP(ABS(T56)+1,$A$8:$D$16,3,FALSE),VLOOKUP(ABS(T56)+1,$A$8:$D$16,3,FALSE))</f>
      </c>
      <c r="U155" s="1">
        <f>IF(U56&gt;0,1/VLOOKUP(ABS(U56)+1,$A$8:$D$16,3,FALSE),VLOOKUP(ABS(U56)+1,$A$8:$D$16,3,FALSE))</f>
      </c>
      <c r="V155" s="1">
        <f>IF(V56&gt;0,1/VLOOKUP(ABS(V56)+1,$A$8:$D$16,3,FALSE),VLOOKUP(ABS(V56)+1,$A$8:$D$16,3,FALSE))</f>
      </c>
      <c r="W155" s="1">
        <f>IF(W56&gt;0,1/VLOOKUP(ABS(W56)+1,$A$8:$D$16,3,FALSE),VLOOKUP(ABS(W56)+1,$A$8:$D$16,3,FALSE))</f>
      </c>
      <c r="X155" s="1">
        <f>IF(X56&gt;0,1/VLOOKUP(ABS(X56)+1,$A$8:$D$16,3,FALSE),VLOOKUP(ABS(X56)+1,$A$8:$D$16,3,FALSE))</f>
      </c>
      <c r="Y155" s="1">
        <f>IF(Y56&gt;0,1/VLOOKUP(ABS(Y56)+1,$A$8:$D$16,3,FALSE),VLOOKUP(ABS(Y56)+1,$A$8:$D$16,3,FALSE))</f>
      </c>
    </row>
    <row r="156">
      <c r="A156">
        <v>12</v>
      </c>
      <c r="B156" t="str">
        <v>KU10_vs_KU4</v>
      </c>
      <c r="C156" s="1">
        <f>IF(C57&gt;0,1/VLOOKUP(ABS(C57)+1,$A$8:$D$16,3,FALSE),VLOOKUP(ABS(C57)+1,$A$8:$D$16,3,FALSE))</f>
      </c>
      <c r="D156" s="1">
        <f>IF(D57&gt;0,1/VLOOKUP(ABS(D57)+1,$A$8:$D$16,3,FALSE),VLOOKUP(ABS(D57)+1,$A$8:$D$16,3,FALSE))</f>
      </c>
      <c r="E156" s="1">
        <f>IF(E57&gt;0,1/VLOOKUP(ABS(E57)+1,$A$8:$D$16,3,FALSE),VLOOKUP(ABS(E57)+1,$A$8:$D$16,3,FALSE))</f>
      </c>
      <c r="F156" s="1">
        <f>IF(F57&gt;0,1/VLOOKUP(ABS(F57)+1,$A$8:$D$16,3,FALSE),VLOOKUP(ABS(F57)+1,$A$8:$D$16,3,FALSE))</f>
      </c>
      <c r="G156" s="1">
        <f>IF(G57&gt;0,1/VLOOKUP(ABS(G57)+1,$A$8:$D$16,3,FALSE),VLOOKUP(ABS(G57)+1,$A$8:$D$16,3,FALSE))</f>
      </c>
      <c r="H156" s="1">
        <f>IF(H57&gt;0,1/VLOOKUP(ABS(H57)+1,$A$8:$D$16,3,FALSE),VLOOKUP(ABS(H57)+1,$A$8:$D$16,3,FALSE))</f>
      </c>
      <c r="I156" s="1">
        <f>IF(I57&gt;0,1/VLOOKUP(ABS(I57)+1,$A$8:$D$16,3,FALSE),VLOOKUP(ABS(I57)+1,$A$8:$D$16,3,FALSE))</f>
      </c>
      <c r="J156" s="1">
        <f>IF(J57&gt;0,1/VLOOKUP(ABS(J57)+1,$A$8:$D$16,3,FALSE),VLOOKUP(ABS(J57)+1,$A$8:$D$16,3,FALSE))</f>
      </c>
      <c r="K156" s="1">
        <f>IF(K57&gt;0,1/VLOOKUP(ABS(K57)+1,$A$8:$D$16,3,FALSE),VLOOKUP(ABS(K57)+1,$A$8:$D$16,3,FALSE))</f>
      </c>
      <c r="L156" s="1">
        <f>IF(L57&gt;0,1/VLOOKUP(ABS(L57)+1,$A$8:$D$16,3,FALSE),VLOOKUP(ABS(L57)+1,$A$8:$D$16,3,FALSE))</f>
      </c>
      <c r="M156" s="1">
        <f>IF(M57&gt;0,1/VLOOKUP(ABS(M57)+1,$A$8:$D$16,3,FALSE),VLOOKUP(ABS(M57)+1,$A$8:$D$16,3,FALSE))</f>
      </c>
      <c r="N156" s="1">
        <f>IF(N57&gt;0,1/VLOOKUP(ABS(N57)+1,$A$8:$D$16,3,FALSE),VLOOKUP(ABS(N57)+1,$A$8:$D$16,3,FALSE))</f>
      </c>
      <c r="O156" s="1">
        <f>IF(O57&gt;0,1/VLOOKUP(ABS(O57)+1,$A$8:$D$16,3,FALSE),VLOOKUP(ABS(O57)+1,$A$8:$D$16,3,FALSE))</f>
      </c>
      <c r="P156" s="1">
        <f>IF(P57&gt;0,1/VLOOKUP(ABS(P57)+1,$A$8:$D$16,3,FALSE),VLOOKUP(ABS(P57)+1,$A$8:$D$16,3,FALSE))</f>
      </c>
      <c r="Q156" s="1">
        <f>IF(Q57&gt;0,1/VLOOKUP(ABS(Q57)+1,$A$8:$D$16,3,FALSE),VLOOKUP(ABS(Q57)+1,$A$8:$D$16,3,FALSE))</f>
      </c>
      <c r="R156" s="1">
        <f>IF(R57&gt;0,1/VLOOKUP(ABS(R57)+1,$A$8:$D$16,3,FALSE),VLOOKUP(ABS(R57)+1,$A$8:$D$16,3,FALSE))</f>
      </c>
      <c r="S156" s="1">
        <f>IF(S57&gt;0,1/VLOOKUP(ABS(S57)+1,$A$8:$D$16,3,FALSE),VLOOKUP(ABS(S57)+1,$A$8:$D$16,3,FALSE))</f>
      </c>
      <c r="T156" s="1">
        <f>IF(T57&gt;0,1/VLOOKUP(ABS(T57)+1,$A$8:$D$16,3,FALSE),VLOOKUP(ABS(T57)+1,$A$8:$D$16,3,FALSE))</f>
      </c>
      <c r="U156" s="1">
        <f>IF(U57&gt;0,1/VLOOKUP(ABS(U57)+1,$A$8:$D$16,3,FALSE),VLOOKUP(ABS(U57)+1,$A$8:$D$16,3,FALSE))</f>
      </c>
      <c r="V156" s="1">
        <f>IF(V57&gt;0,1/VLOOKUP(ABS(V57)+1,$A$8:$D$16,3,FALSE),VLOOKUP(ABS(V57)+1,$A$8:$D$16,3,FALSE))</f>
      </c>
      <c r="W156" s="1">
        <f>IF(W57&gt;0,1/VLOOKUP(ABS(W57)+1,$A$8:$D$16,3,FALSE),VLOOKUP(ABS(W57)+1,$A$8:$D$16,3,FALSE))</f>
      </c>
      <c r="X156" s="1">
        <f>IF(X57&gt;0,1/VLOOKUP(ABS(X57)+1,$A$8:$D$16,3,FALSE),VLOOKUP(ABS(X57)+1,$A$8:$D$16,3,FALSE))</f>
      </c>
      <c r="Y156" s="1">
        <f>IF(Y57&gt;0,1/VLOOKUP(ABS(Y57)+1,$A$8:$D$16,3,FALSE),VLOOKUP(ABS(Y57)+1,$A$8:$D$16,3,FALSE))</f>
      </c>
    </row>
    <row r="157">
      <c r="A157">
        <v>13</v>
      </c>
      <c r="B157" t="str">
        <v>KU10_vs_KU5</v>
      </c>
      <c r="C157" s="1">
        <f>IF(C58&gt;0,1/VLOOKUP(ABS(C58)+1,$A$8:$D$16,3,FALSE),VLOOKUP(ABS(C58)+1,$A$8:$D$16,3,FALSE))</f>
      </c>
      <c r="D157" s="1">
        <f>IF(D58&gt;0,1/VLOOKUP(ABS(D58)+1,$A$8:$D$16,3,FALSE),VLOOKUP(ABS(D58)+1,$A$8:$D$16,3,FALSE))</f>
      </c>
      <c r="E157" s="1">
        <f>IF(E58&gt;0,1/VLOOKUP(ABS(E58)+1,$A$8:$D$16,3,FALSE),VLOOKUP(ABS(E58)+1,$A$8:$D$16,3,FALSE))</f>
      </c>
      <c r="F157" s="1">
        <f>IF(F58&gt;0,1/VLOOKUP(ABS(F58)+1,$A$8:$D$16,3,FALSE),VLOOKUP(ABS(F58)+1,$A$8:$D$16,3,FALSE))</f>
      </c>
      <c r="G157" s="1">
        <f>IF(G58&gt;0,1/VLOOKUP(ABS(G58)+1,$A$8:$D$16,3,FALSE),VLOOKUP(ABS(G58)+1,$A$8:$D$16,3,FALSE))</f>
      </c>
      <c r="H157" s="1">
        <f>IF(H58&gt;0,1/VLOOKUP(ABS(H58)+1,$A$8:$D$16,3,FALSE),VLOOKUP(ABS(H58)+1,$A$8:$D$16,3,FALSE))</f>
      </c>
      <c r="I157" s="1">
        <f>IF(I58&gt;0,1/VLOOKUP(ABS(I58)+1,$A$8:$D$16,3,FALSE),VLOOKUP(ABS(I58)+1,$A$8:$D$16,3,FALSE))</f>
      </c>
      <c r="J157" s="1">
        <f>IF(J58&gt;0,1/VLOOKUP(ABS(J58)+1,$A$8:$D$16,3,FALSE),VLOOKUP(ABS(J58)+1,$A$8:$D$16,3,FALSE))</f>
      </c>
      <c r="K157" s="1">
        <f>IF(K58&gt;0,1/VLOOKUP(ABS(K58)+1,$A$8:$D$16,3,FALSE),VLOOKUP(ABS(K58)+1,$A$8:$D$16,3,FALSE))</f>
      </c>
      <c r="L157" s="1">
        <f>IF(L58&gt;0,1/VLOOKUP(ABS(L58)+1,$A$8:$D$16,3,FALSE),VLOOKUP(ABS(L58)+1,$A$8:$D$16,3,FALSE))</f>
      </c>
      <c r="M157" s="1">
        <f>IF(M58&gt;0,1/VLOOKUP(ABS(M58)+1,$A$8:$D$16,3,FALSE),VLOOKUP(ABS(M58)+1,$A$8:$D$16,3,FALSE))</f>
      </c>
      <c r="N157" s="1">
        <f>IF(N58&gt;0,1/VLOOKUP(ABS(N58)+1,$A$8:$D$16,3,FALSE),VLOOKUP(ABS(N58)+1,$A$8:$D$16,3,FALSE))</f>
      </c>
      <c r="O157" s="1">
        <f>IF(O58&gt;0,1/VLOOKUP(ABS(O58)+1,$A$8:$D$16,3,FALSE),VLOOKUP(ABS(O58)+1,$A$8:$D$16,3,FALSE))</f>
      </c>
      <c r="P157" s="1">
        <f>IF(P58&gt;0,1/VLOOKUP(ABS(P58)+1,$A$8:$D$16,3,FALSE),VLOOKUP(ABS(P58)+1,$A$8:$D$16,3,FALSE))</f>
      </c>
      <c r="Q157" s="1">
        <f>IF(Q58&gt;0,1/VLOOKUP(ABS(Q58)+1,$A$8:$D$16,3,FALSE),VLOOKUP(ABS(Q58)+1,$A$8:$D$16,3,FALSE))</f>
      </c>
      <c r="R157" s="1">
        <f>IF(R58&gt;0,1/VLOOKUP(ABS(R58)+1,$A$8:$D$16,3,FALSE),VLOOKUP(ABS(R58)+1,$A$8:$D$16,3,FALSE))</f>
      </c>
      <c r="S157" s="1">
        <f>IF(S58&gt;0,1/VLOOKUP(ABS(S58)+1,$A$8:$D$16,3,FALSE),VLOOKUP(ABS(S58)+1,$A$8:$D$16,3,FALSE))</f>
      </c>
      <c r="T157" s="1">
        <f>IF(T58&gt;0,1/VLOOKUP(ABS(T58)+1,$A$8:$D$16,3,FALSE),VLOOKUP(ABS(T58)+1,$A$8:$D$16,3,FALSE))</f>
      </c>
      <c r="U157" s="1">
        <f>IF(U58&gt;0,1/VLOOKUP(ABS(U58)+1,$A$8:$D$16,3,FALSE),VLOOKUP(ABS(U58)+1,$A$8:$D$16,3,FALSE))</f>
      </c>
      <c r="V157" s="1">
        <f>IF(V58&gt;0,1/VLOOKUP(ABS(V58)+1,$A$8:$D$16,3,FALSE),VLOOKUP(ABS(V58)+1,$A$8:$D$16,3,FALSE))</f>
      </c>
      <c r="W157" s="1">
        <f>IF(W58&gt;0,1/VLOOKUP(ABS(W58)+1,$A$8:$D$16,3,FALSE),VLOOKUP(ABS(W58)+1,$A$8:$D$16,3,FALSE))</f>
      </c>
      <c r="X157" s="1">
        <f>IF(X58&gt;0,1/VLOOKUP(ABS(X58)+1,$A$8:$D$16,3,FALSE),VLOOKUP(ABS(X58)+1,$A$8:$D$16,3,FALSE))</f>
      </c>
      <c r="Y157" s="1">
        <f>IF(Y58&gt;0,1/VLOOKUP(ABS(Y58)+1,$A$8:$D$16,3,FALSE),VLOOKUP(ABS(Y58)+1,$A$8:$D$16,3,FALSE))</f>
      </c>
    </row>
    <row r="158">
      <c r="A158">
        <v>14</v>
      </c>
      <c r="B158" t="str">
        <v>KU10_vs_KU6</v>
      </c>
      <c r="C158" s="1">
        <f>IF(C59&gt;0,1/VLOOKUP(ABS(C59)+1,$A$8:$D$16,3,FALSE),VLOOKUP(ABS(C59)+1,$A$8:$D$16,3,FALSE))</f>
      </c>
      <c r="D158" s="1">
        <f>IF(D59&gt;0,1/VLOOKUP(ABS(D59)+1,$A$8:$D$16,3,FALSE),VLOOKUP(ABS(D59)+1,$A$8:$D$16,3,FALSE))</f>
      </c>
      <c r="E158" s="1">
        <f>IF(E59&gt;0,1/VLOOKUP(ABS(E59)+1,$A$8:$D$16,3,FALSE),VLOOKUP(ABS(E59)+1,$A$8:$D$16,3,FALSE))</f>
      </c>
      <c r="F158" s="1">
        <f>IF(F59&gt;0,1/VLOOKUP(ABS(F59)+1,$A$8:$D$16,3,FALSE),VLOOKUP(ABS(F59)+1,$A$8:$D$16,3,FALSE))</f>
      </c>
      <c r="G158" s="1">
        <f>IF(G59&gt;0,1/VLOOKUP(ABS(G59)+1,$A$8:$D$16,3,FALSE),VLOOKUP(ABS(G59)+1,$A$8:$D$16,3,FALSE))</f>
      </c>
      <c r="H158" s="1">
        <f>IF(H59&gt;0,1/VLOOKUP(ABS(H59)+1,$A$8:$D$16,3,FALSE),VLOOKUP(ABS(H59)+1,$A$8:$D$16,3,FALSE))</f>
      </c>
      <c r="I158" s="1">
        <f>IF(I59&gt;0,1/VLOOKUP(ABS(I59)+1,$A$8:$D$16,3,FALSE),VLOOKUP(ABS(I59)+1,$A$8:$D$16,3,FALSE))</f>
      </c>
      <c r="J158" s="1">
        <f>IF(J59&gt;0,1/VLOOKUP(ABS(J59)+1,$A$8:$D$16,3,FALSE),VLOOKUP(ABS(J59)+1,$A$8:$D$16,3,FALSE))</f>
      </c>
      <c r="K158" s="1">
        <f>IF(K59&gt;0,1/VLOOKUP(ABS(K59)+1,$A$8:$D$16,3,FALSE),VLOOKUP(ABS(K59)+1,$A$8:$D$16,3,FALSE))</f>
      </c>
      <c r="L158" s="1">
        <f>IF(L59&gt;0,1/VLOOKUP(ABS(L59)+1,$A$8:$D$16,3,FALSE),VLOOKUP(ABS(L59)+1,$A$8:$D$16,3,FALSE))</f>
      </c>
      <c r="M158" s="1">
        <f>IF(M59&gt;0,1/VLOOKUP(ABS(M59)+1,$A$8:$D$16,3,FALSE),VLOOKUP(ABS(M59)+1,$A$8:$D$16,3,FALSE))</f>
      </c>
      <c r="N158" s="1">
        <f>IF(N59&gt;0,1/VLOOKUP(ABS(N59)+1,$A$8:$D$16,3,FALSE),VLOOKUP(ABS(N59)+1,$A$8:$D$16,3,FALSE))</f>
      </c>
      <c r="O158" s="1">
        <f>IF(O59&gt;0,1/VLOOKUP(ABS(O59)+1,$A$8:$D$16,3,FALSE),VLOOKUP(ABS(O59)+1,$A$8:$D$16,3,FALSE))</f>
      </c>
      <c r="P158" s="1">
        <f>IF(P59&gt;0,1/VLOOKUP(ABS(P59)+1,$A$8:$D$16,3,FALSE),VLOOKUP(ABS(P59)+1,$A$8:$D$16,3,FALSE))</f>
      </c>
      <c r="Q158" s="1">
        <f>IF(Q59&gt;0,1/VLOOKUP(ABS(Q59)+1,$A$8:$D$16,3,FALSE),VLOOKUP(ABS(Q59)+1,$A$8:$D$16,3,FALSE))</f>
      </c>
      <c r="R158" s="1">
        <f>IF(R59&gt;0,1/VLOOKUP(ABS(R59)+1,$A$8:$D$16,3,FALSE),VLOOKUP(ABS(R59)+1,$A$8:$D$16,3,FALSE))</f>
      </c>
      <c r="S158" s="1">
        <f>IF(S59&gt;0,1/VLOOKUP(ABS(S59)+1,$A$8:$D$16,3,FALSE),VLOOKUP(ABS(S59)+1,$A$8:$D$16,3,FALSE))</f>
      </c>
      <c r="T158" s="1">
        <f>IF(T59&gt;0,1/VLOOKUP(ABS(T59)+1,$A$8:$D$16,3,FALSE),VLOOKUP(ABS(T59)+1,$A$8:$D$16,3,FALSE))</f>
      </c>
      <c r="U158" s="1">
        <f>IF(U59&gt;0,1/VLOOKUP(ABS(U59)+1,$A$8:$D$16,3,FALSE),VLOOKUP(ABS(U59)+1,$A$8:$D$16,3,FALSE))</f>
      </c>
      <c r="V158" s="1">
        <f>IF(V59&gt;0,1/VLOOKUP(ABS(V59)+1,$A$8:$D$16,3,FALSE),VLOOKUP(ABS(V59)+1,$A$8:$D$16,3,FALSE))</f>
      </c>
      <c r="W158" s="1">
        <f>IF(W59&gt;0,1/VLOOKUP(ABS(W59)+1,$A$8:$D$16,3,FALSE),VLOOKUP(ABS(W59)+1,$A$8:$D$16,3,FALSE))</f>
      </c>
      <c r="X158" s="1">
        <f>IF(X59&gt;0,1/VLOOKUP(ABS(X59)+1,$A$8:$D$16,3,FALSE),VLOOKUP(ABS(X59)+1,$A$8:$D$16,3,FALSE))</f>
      </c>
      <c r="Y158" s="1">
        <f>IF(Y59&gt;0,1/VLOOKUP(ABS(Y59)+1,$A$8:$D$16,3,FALSE),VLOOKUP(ABS(Y59)+1,$A$8:$D$16,3,FALSE))</f>
      </c>
    </row>
    <row r="159">
      <c r="A159">
        <v>15</v>
      </c>
      <c r="B159" t="str">
        <v>KU10_vs_KU7</v>
      </c>
      <c r="C159" s="1">
        <f>IF(C60&gt;0,1/VLOOKUP(ABS(C60)+1,$A$8:$D$16,3,FALSE),VLOOKUP(ABS(C60)+1,$A$8:$D$16,3,FALSE))</f>
      </c>
      <c r="D159" s="1">
        <f>IF(D60&gt;0,1/VLOOKUP(ABS(D60)+1,$A$8:$D$16,3,FALSE),VLOOKUP(ABS(D60)+1,$A$8:$D$16,3,FALSE))</f>
      </c>
      <c r="E159" s="1">
        <f>IF(E60&gt;0,1/VLOOKUP(ABS(E60)+1,$A$8:$D$16,3,FALSE),VLOOKUP(ABS(E60)+1,$A$8:$D$16,3,FALSE))</f>
      </c>
      <c r="F159" s="1">
        <f>IF(F60&gt;0,1/VLOOKUP(ABS(F60)+1,$A$8:$D$16,3,FALSE),VLOOKUP(ABS(F60)+1,$A$8:$D$16,3,FALSE))</f>
      </c>
      <c r="G159" s="1">
        <f>IF(G60&gt;0,1/VLOOKUP(ABS(G60)+1,$A$8:$D$16,3,FALSE),VLOOKUP(ABS(G60)+1,$A$8:$D$16,3,FALSE))</f>
      </c>
      <c r="H159" s="1">
        <f>IF(H60&gt;0,1/VLOOKUP(ABS(H60)+1,$A$8:$D$16,3,FALSE),VLOOKUP(ABS(H60)+1,$A$8:$D$16,3,FALSE))</f>
      </c>
      <c r="I159" s="1">
        <f>IF(I60&gt;0,1/VLOOKUP(ABS(I60)+1,$A$8:$D$16,3,FALSE),VLOOKUP(ABS(I60)+1,$A$8:$D$16,3,FALSE))</f>
      </c>
      <c r="J159" s="1">
        <f>IF(J60&gt;0,1/VLOOKUP(ABS(J60)+1,$A$8:$D$16,3,FALSE),VLOOKUP(ABS(J60)+1,$A$8:$D$16,3,FALSE))</f>
      </c>
      <c r="K159" s="1">
        <f>IF(K60&gt;0,1/VLOOKUP(ABS(K60)+1,$A$8:$D$16,3,FALSE),VLOOKUP(ABS(K60)+1,$A$8:$D$16,3,FALSE))</f>
      </c>
      <c r="L159" s="1">
        <f>IF(L60&gt;0,1/VLOOKUP(ABS(L60)+1,$A$8:$D$16,3,FALSE),VLOOKUP(ABS(L60)+1,$A$8:$D$16,3,FALSE))</f>
      </c>
      <c r="M159" s="1">
        <f>IF(M60&gt;0,1/VLOOKUP(ABS(M60)+1,$A$8:$D$16,3,FALSE),VLOOKUP(ABS(M60)+1,$A$8:$D$16,3,FALSE))</f>
      </c>
      <c r="N159" s="1">
        <f>IF(N60&gt;0,1/VLOOKUP(ABS(N60)+1,$A$8:$D$16,3,FALSE),VLOOKUP(ABS(N60)+1,$A$8:$D$16,3,FALSE))</f>
      </c>
      <c r="O159" s="1">
        <f>IF(O60&gt;0,1/VLOOKUP(ABS(O60)+1,$A$8:$D$16,3,FALSE),VLOOKUP(ABS(O60)+1,$A$8:$D$16,3,FALSE))</f>
      </c>
      <c r="P159" s="1">
        <f>IF(P60&gt;0,1/VLOOKUP(ABS(P60)+1,$A$8:$D$16,3,FALSE),VLOOKUP(ABS(P60)+1,$A$8:$D$16,3,FALSE))</f>
      </c>
      <c r="Q159" s="1">
        <f>IF(Q60&gt;0,1/VLOOKUP(ABS(Q60)+1,$A$8:$D$16,3,FALSE),VLOOKUP(ABS(Q60)+1,$A$8:$D$16,3,FALSE))</f>
      </c>
      <c r="R159" s="1">
        <f>IF(R60&gt;0,1/VLOOKUP(ABS(R60)+1,$A$8:$D$16,3,FALSE),VLOOKUP(ABS(R60)+1,$A$8:$D$16,3,FALSE))</f>
      </c>
      <c r="S159" s="1">
        <f>IF(S60&gt;0,1/VLOOKUP(ABS(S60)+1,$A$8:$D$16,3,FALSE),VLOOKUP(ABS(S60)+1,$A$8:$D$16,3,FALSE))</f>
      </c>
      <c r="T159" s="1">
        <f>IF(T60&gt;0,1/VLOOKUP(ABS(T60)+1,$A$8:$D$16,3,FALSE),VLOOKUP(ABS(T60)+1,$A$8:$D$16,3,FALSE))</f>
      </c>
      <c r="U159" s="1">
        <f>IF(U60&gt;0,1/VLOOKUP(ABS(U60)+1,$A$8:$D$16,3,FALSE),VLOOKUP(ABS(U60)+1,$A$8:$D$16,3,FALSE))</f>
      </c>
      <c r="V159" s="1">
        <f>IF(V60&gt;0,1/VLOOKUP(ABS(V60)+1,$A$8:$D$16,3,FALSE),VLOOKUP(ABS(V60)+1,$A$8:$D$16,3,FALSE))</f>
      </c>
      <c r="W159" s="1">
        <f>IF(W60&gt;0,1/VLOOKUP(ABS(W60)+1,$A$8:$D$16,3,FALSE),VLOOKUP(ABS(W60)+1,$A$8:$D$16,3,FALSE))</f>
      </c>
      <c r="X159" s="1">
        <f>IF(X60&gt;0,1/VLOOKUP(ABS(X60)+1,$A$8:$D$16,3,FALSE),VLOOKUP(ABS(X60)+1,$A$8:$D$16,3,FALSE))</f>
      </c>
      <c r="Y159" s="1">
        <f>IF(Y60&gt;0,1/VLOOKUP(ABS(Y60)+1,$A$8:$D$16,3,FALSE),VLOOKUP(ABS(Y60)+1,$A$8:$D$16,3,FALSE))</f>
      </c>
    </row>
    <row r="160">
      <c r="A160">
        <v>16</v>
      </c>
      <c r="B160" t="str">
        <v>KU10_vs_KU8</v>
      </c>
      <c r="C160" s="1">
        <f>IF(C61&gt;0,1/VLOOKUP(ABS(C61)+1,$A$8:$D$16,3,FALSE),VLOOKUP(ABS(C61)+1,$A$8:$D$16,3,FALSE))</f>
      </c>
      <c r="D160" s="1">
        <f>IF(D61&gt;0,1/VLOOKUP(ABS(D61)+1,$A$8:$D$16,3,FALSE),VLOOKUP(ABS(D61)+1,$A$8:$D$16,3,FALSE))</f>
      </c>
      <c r="E160" s="1">
        <f>IF(E61&gt;0,1/VLOOKUP(ABS(E61)+1,$A$8:$D$16,3,FALSE),VLOOKUP(ABS(E61)+1,$A$8:$D$16,3,FALSE))</f>
      </c>
      <c r="F160" s="1">
        <f>IF(F61&gt;0,1/VLOOKUP(ABS(F61)+1,$A$8:$D$16,3,FALSE),VLOOKUP(ABS(F61)+1,$A$8:$D$16,3,FALSE))</f>
      </c>
      <c r="G160" s="1">
        <f>IF(G61&gt;0,1/VLOOKUP(ABS(G61)+1,$A$8:$D$16,3,FALSE),VLOOKUP(ABS(G61)+1,$A$8:$D$16,3,FALSE))</f>
      </c>
      <c r="H160" s="1">
        <f>IF(H61&gt;0,1/VLOOKUP(ABS(H61)+1,$A$8:$D$16,3,FALSE),VLOOKUP(ABS(H61)+1,$A$8:$D$16,3,FALSE))</f>
      </c>
      <c r="I160" s="1">
        <f>IF(I61&gt;0,1/VLOOKUP(ABS(I61)+1,$A$8:$D$16,3,FALSE),VLOOKUP(ABS(I61)+1,$A$8:$D$16,3,FALSE))</f>
      </c>
      <c r="J160" s="1">
        <f>IF(J61&gt;0,1/VLOOKUP(ABS(J61)+1,$A$8:$D$16,3,FALSE),VLOOKUP(ABS(J61)+1,$A$8:$D$16,3,FALSE))</f>
      </c>
      <c r="K160" s="1">
        <f>IF(K61&gt;0,1/VLOOKUP(ABS(K61)+1,$A$8:$D$16,3,FALSE),VLOOKUP(ABS(K61)+1,$A$8:$D$16,3,FALSE))</f>
      </c>
      <c r="L160" s="1">
        <f>IF(L61&gt;0,1/VLOOKUP(ABS(L61)+1,$A$8:$D$16,3,FALSE),VLOOKUP(ABS(L61)+1,$A$8:$D$16,3,FALSE))</f>
      </c>
      <c r="M160" s="1">
        <f>IF(M61&gt;0,1/VLOOKUP(ABS(M61)+1,$A$8:$D$16,3,FALSE),VLOOKUP(ABS(M61)+1,$A$8:$D$16,3,FALSE))</f>
      </c>
      <c r="N160" s="1">
        <f>IF(N61&gt;0,1/VLOOKUP(ABS(N61)+1,$A$8:$D$16,3,FALSE),VLOOKUP(ABS(N61)+1,$A$8:$D$16,3,FALSE))</f>
      </c>
      <c r="O160" s="1">
        <f>IF(O61&gt;0,1/VLOOKUP(ABS(O61)+1,$A$8:$D$16,3,FALSE),VLOOKUP(ABS(O61)+1,$A$8:$D$16,3,FALSE))</f>
      </c>
      <c r="P160" s="1">
        <f>IF(P61&gt;0,1/VLOOKUP(ABS(P61)+1,$A$8:$D$16,3,FALSE),VLOOKUP(ABS(P61)+1,$A$8:$D$16,3,FALSE))</f>
      </c>
      <c r="Q160" s="1">
        <f>IF(Q61&gt;0,1/VLOOKUP(ABS(Q61)+1,$A$8:$D$16,3,FALSE),VLOOKUP(ABS(Q61)+1,$A$8:$D$16,3,FALSE))</f>
      </c>
      <c r="R160" s="1">
        <f>IF(R61&gt;0,1/VLOOKUP(ABS(R61)+1,$A$8:$D$16,3,FALSE),VLOOKUP(ABS(R61)+1,$A$8:$D$16,3,FALSE))</f>
      </c>
      <c r="S160" s="1">
        <f>IF(S61&gt;0,1/VLOOKUP(ABS(S61)+1,$A$8:$D$16,3,FALSE),VLOOKUP(ABS(S61)+1,$A$8:$D$16,3,FALSE))</f>
      </c>
      <c r="T160" s="1">
        <f>IF(T61&gt;0,1/VLOOKUP(ABS(T61)+1,$A$8:$D$16,3,FALSE),VLOOKUP(ABS(T61)+1,$A$8:$D$16,3,FALSE))</f>
      </c>
      <c r="U160" s="1">
        <f>IF(U61&gt;0,1/VLOOKUP(ABS(U61)+1,$A$8:$D$16,3,FALSE),VLOOKUP(ABS(U61)+1,$A$8:$D$16,3,FALSE))</f>
      </c>
      <c r="V160" s="1">
        <f>IF(V61&gt;0,1/VLOOKUP(ABS(V61)+1,$A$8:$D$16,3,FALSE),VLOOKUP(ABS(V61)+1,$A$8:$D$16,3,FALSE))</f>
      </c>
      <c r="W160" s="1">
        <f>IF(W61&gt;0,1/VLOOKUP(ABS(W61)+1,$A$8:$D$16,3,FALSE),VLOOKUP(ABS(W61)+1,$A$8:$D$16,3,FALSE))</f>
      </c>
      <c r="X160" s="1">
        <f>IF(X61&gt;0,1/VLOOKUP(ABS(X61)+1,$A$8:$D$16,3,FALSE),VLOOKUP(ABS(X61)+1,$A$8:$D$16,3,FALSE))</f>
      </c>
      <c r="Y160" s="1">
        <f>IF(Y61&gt;0,1/VLOOKUP(ABS(Y61)+1,$A$8:$D$16,3,FALSE),VLOOKUP(ABS(Y61)+1,$A$8:$D$16,3,FALSE))</f>
      </c>
    </row>
    <row r="161">
      <c r="A161">
        <v>17</v>
      </c>
      <c r="B161" t="str">
        <v>KU10_vs_KU9</v>
      </c>
      <c r="C161" s="1">
        <f>IF(C62&gt;0,1/VLOOKUP(ABS(C62)+1,$A$8:$D$16,3,FALSE),VLOOKUP(ABS(C62)+1,$A$8:$D$16,3,FALSE))</f>
      </c>
      <c r="D161" s="1">
        <f>IF(D62&gt;0,1/VLOOKUP(ABS(D62)+1,$A$8:$D$16,3,FALSE),VLOOKUP(ABS(D62)+1,$A$8:$D$16,3,FALSE))</f>
      </c>
      <c r="E161" s="1">
        <f>IF(E62&gt;0,1/VLOOKUP(ABS(E62)+1,$A$8:$D$16,3,FALSE),VLOOKUP(ABS(E62)+1,$A$8:$D$16,3,FALSE))</f>
      </c>
      <c r="F161" s="1">
        <f>IF(F62&gt;0,1/VLOOKUP(ABS(F62)+1,$A$8:$D$16,3,FALSE),VLOOKUP(ABS(F62)+1,$A$8:$D$16,3,FALSE))</f>
      </c>
      <c r="G161" s="1">
        <f>IF(G62&gt;0,1/VLOOKUP(ABS(G62)+1,$A$8:$D$16,3,FALSE),VLOOKUP(ABS(G62)+1,$A$8:$D$16,3,FALSE))</f>
      </c>
      <c r="H161" s="1">
        <f>IF(H62&gt;0,1/VLOOKUP(ABS(H62)+1,$A$8:$D$16,3,FALSE),VLOOKUP(ABS(H62)+1,$A$8:$D$16,3,FALSE))</f>
      </c>
      <c r="I161" s="1">
        <f>IF(I62&gt;0,1/VLOOKUP(ABS(I62)+1,$A$8:$D$16,3,FALSE),VLOOKUP(ABS(I62)+1,$A$8:$D$16,3,FALSE))</f>
      </c>
      <c r="J161" s="1">
        <f>IF(J62&gt;0,1/VLOOKUP(ABS(J62)+1,$A$8:$D$16,3,FALSE),VLOOKUP(ABS(J62)+1,$A$8:$D$16,3,FALSE))</f>
      </c>
      <c r="K161" s="1">
        <f>IF(K62&gt;0,1/VLOOKUP(ABS(K62)+1,$A$8:$D$16,3,FALSE),VLOOKUP(ABS(K62)+1,$A$8:$D$16,3,FALSE))</f>
      </c>
      <c r="L161" s="1">
        <f>IF(L62&gt;0,1/VLOOKUP(ABS(L62)+1,$A$8:$D$16,3,FALSE),VLOOKUP(ABS(L62)+1,$A$8:$D$16,3,FALSE))</f>
      </c>
      <c r="M161" s="1">
        <f>IF(M62&gt;0,1/VLOOKUP(ABS(M62)+1,$A$8:$D$16,3,FALSE),VLOOKUP(ABS(M62)+1,$A$8:$D$16,3,FALSE))</f>
      </c>
      <c r="N161" s="1">
        <f>IF(N62&gt;0,1/VLOOKUP(ABS(N62)+1,$A$8:$D$16,3,FALSE),VLOOKUP(ABS(N62)+1,$A$8:$D$16,3,FALSE))</f>
      </c>
      <c r="O161" s="1">
        <f>IF(O62&gt;0,1/VLOOKUP(ABS(O62)+1,$A$8:$D$16,3,FALSE),VLOOKUP(ABS(O62)+1,$A$8:$D$16,3,FALSE))</f>
      </c>
      <c r="P161" s="1">
        <f>IF(P62&gt;0,1/VLOOKUP(ABS(P62)+1,$A$8:$D$16,3,FALSE),VLOOKUP(ABS(P62)+1,$A$8:$D$16,3,FALSE))</f>
      </c>
      <c r="Q161" s="1">
        <f>IF(Q62&gt;0,1/VLOOKUP(ABS(Q62)+1,$A$8:$D$16,3,FALSE),VLOOKUP(ABS(Q62)+1,$A$8:$D$16,3,FALSE))</f>
      </c>
      <c r="R161" s="1">
        <f>IF(R62&gt;0,1/VLOOKUP(ABS(R62)+1,$A$8:$D$16,3,FALSE),VLOOKUP(ABS(R62)+1,$A$8:$D$16,3,FALSE))</f>
      </c>
      <c r="S161" s="1">
        <f>IF(S62&gt;0,1/VLOOKUP(ABS(S62)+1,$A$8:$D$16,3,FALSE),VLOOKUP(ABS(S62)+1,$A$8:$D$16,3,FALSE))</f>
      </c>
      <c r="T161" s="1">
        <f>IF(T62&gt;0,1/VLOOKUP(ABS(T62)+1,$A$8:$D$16,3,FALSE),VLOOKUP(ABS(T62)+1,$A$8:$D$16,3,FALSE))</f>
      </c>
      <c r="U161" s="1">
        <f>IF(U62&gt;0,1/VLOOKUP(ABS(U62)+1,$A$8:$D$16,3,FALSE),VLOOKUP(ABS(U62)+1,$A$8:$D$16,3,FALSE))</f>
      </c>
      <c r="V161" s="1">
        <f>IF(V62&gt;0,1/VLOOKUP(ABS(V62)+1,$A$8:$D$16,3,FALSE),VLOOKUP(ABS(V62)+1,$A$8:$D$16,3,FALSE))</f>
      </c>
      <c r="W161" s="1">
        <f>IF(W62&gt;0,1/VLOOKUP(ABS(W62)+1,$A$8:$D$16,3,FALSE),VLOOKUP(ABS(W62)+1,$A$8:$D$16,3,FALSE))</f>
      </c>
      <c r="X161" s="1">
        <f>IF(X62&gt;0,1/VLOOKUP(ABS(X62)+1,$A$8:$D$16,3,FALSE),VLOOKUP(ABS(X62)+1,$A$8:$D$16,3,FALSE))</f>
      </c>
      <c r="Y161" s="1">
        <f>IF(Y62&gt;0,1/VLOOKUP(ABS(Y62)+1,$A$8:$D$16,3,FALSE),VLOOKUP(ABS(Y62)+1,$A$8:$D$16,3,FALSE))</f>
      </c>
    </row>
    <row r="162">
      <c r="A162">
        <v>18</v>
      </c>
      <c r="B162" t="str">
        <v>KU2_vs_KU3</v>
      </c>
      <c r="C162" s="1">
        <f>IF(C63&gt;0,1/VLOOKUP(ABS(C63)+1,$A$8:$D$16,3,FALSE),VLOOKUP(ABS(C63)+1,$A$8:$D$16,3,FALSE))</f>
      </c>
      <c r="D162" s="1">
        <f>IF(D63&gt;0,1/VLOOKUP(ABS(D63)+1,$A$8:$D$16,3,FALSE),VLOOKUP(ABS(D63)+1,$A$8:$D$16,3,FALSE))</f>
      </c>
      <c r="E162" s="1">
        <f>IF(E63&gt;0,1/VLOOKUP(ABS(E63)+1,$A$8:$D$16,3,FALSE),VLOOKUP(ABS(E63)+1,$A$8:$D$16,3,FALSE))</f>
      </c>
      <c r="F162" s="1">
        <f>IF(F63&gt;0,1/VLOOKUP(ABS(F63)+1,$A$8:$D$16,3,FALSE),VLOOKUP(ABS(F63)+1,$A$8:$D$16,3,FALSE))</f>
      </c>
      <c r="G162" s="1">
        <f>IF(G63&gt;0,1/VLOOKUP(ABS(G63)+1,$A$8:$D$16,3,FALSE),VLOOKUP(ABS(G63)+1,$A$8:$D$16,3,FALSE))</f>
      </c>
      <c r="H162" s="1">
        <f>IF(H63&gt;0,1/VLOOKUP(ABS(H63)+1,$A$8:$D$16,3,FALSE),VLOOKUP(ABS(H63)+1,$A$8:$D$16,3,FALSE))</f>
      </c>
      <c r="I162" s="1">
        <f>IF(I63&gt;0,1/VLOOKUP(ABS(I63)+1,$A$8:$D$16,3,FALSE),VLOOKUP(ABS(I63)+1,$A$8:$D$16,3,FALSE))</f>
      </c>
      <c r="J162" s="1">
        <f>IF(J63&gt;0,1/VLOOKUP(ABS(J63)+1,$A$8:$D$16,3,FALSE),VLOOKUP(ABS(J63)+1,$A$8:$D$16,3,FALSE))</f>
      </c>
      <c r="K162" s="1">
        <f>IF(K63&gt;0,1/VLOOKUP(ABS(K63)+1,$A$8:$D$16,3,FALSE),VLOOKUP(ABS(K63)+1,$A$8:$D$16,3,FALSE))</f>
      </c>
      <c r="L162" s="1">
        <f>IF(L63&gt;0,1/VLOOKUP(ABS(L63)+1,$A$8:$D$16,3,FALSE),VLOOKUP(ABS(L63)+1,$A$8:$D$16,3,FALSE))</f>
      </c>
      <c r="M162" s="1">
        <f>IF(M63&gt;0,1/VLOOKUP(ABS(M63)+1,$A$8:$D$16,3,FALSE),VLOOKUP(ABS(M63)+1,$A$8:$D$16,3,FALSE))</f>
      </c>
      <c r="N162" s="1">
        <f>IF(N63&gt;0,1/VLOOKUP(ABS(N63)+1,$A$8:$D$16,3,FALSE),VLOOKUP(ABS(N63)+1,$A$8:$D$16,3,FALSE))</f>
      </c>
      <c r="O162" s="1">
        <f>IF(O63&gt;0,1/VLOOKUP(ABS(O63)+1,$A$8:$D$16,3,FALSE),VLOOKUP(ABS(O63)+1,$A$8:$D$16,3,FALSE))</f>
      </c>
      <c r="P162" s="1">
        <f>IF(P63&gt;0,1/VLOOKUP(ABS(P63)+1,$A$8:$D$16,3,FALSE),VLOOKUP(ABS(P63)+1,$A$8:$D$16,3,FALSE))</f>
      </c>
      <c r="Q162" s="1">
        <f>IF(Q63&gt;0,1/VLOOKUP(ABS(Q63)+1,$A$8:$D$16,3,FALSE),VLOOKUP(ABS(Q63)+1,$A$8:$D$16,3,FALSE))</f>
      </c>
      <c r="R162" s="1">
        <f>IF(R63&gt;0,1/VLOOKUP(ABS(R63)+1,$A$8:$D$16,3,FALSE),VLOOKUP(ABS(R63)+1,$A$8:$D$16,3,FALSE))</f>
      </c>
      <c r="S162" s="1">
        <f>IF(S63&gt;0,1/VLOOKUP(ABS(S63)+1,$A$8:$D$16,3,FALSE),VLOOKUP(ABS(S63)+1,$A$8:$D$16,3,FALSE))</f>
      </c>
      <c r="T162" s="1">
        <f>IF(T63&gt;0,1/VLOOKUP(ABS(T63)+1,$A$8:$D$16,3,FALSE),VLOOKUP(ABS(T63)+1,$A$8:$D$16,3,FALSE))</f>
      </c>
      <c r="U162" s="1">
        <f>IF(U63&gt;0,1/VLOOKUP(ABS(U63)+1,$A$8:$D$16,3,FALSE),VLOOKUP(ABS(U63)+1,$A$8:$D$16,3,FALSE))</f>
      </c>
      <c r="V162" s="1">
        <f>IF(V63&gt;0,1/VLOOKUP(ABS(V63)+1,$A$8:$D$16,3,FALSE),VLOOKUP(ABS(V63)+1,$A$8:$D$16,3,FALSE))</f>
      </c>
      <c r="W162" s="1">
        <f>IF(W63&gt;0,1/VLOOKUP(ABS(W63)+1,$A$8:$D$16,3,FALSE),VLOOKUP(ABS(W63)+1,$A$8:$D$16,3,FALSE))</f>
      </c>
      <c r="X162" s="1">
        <f>IF(X63&gt;0,1/VLOOKUP(ABS(X63)+1,$A$8:$D$16,3,FALSE),VLOOKUP(ABS(X63)+1,$A$8:$D$16,3,FALSE))</f>
      </c>
      <c r="Y162" s="1">
        <f>IF(Y63&gt;0,1/VLOOKUP(ABS(Y63)+1,$A$8:$D$16,3,FALSE),VLOOKUP(ABS(Y63)+1,$A$8:$D$16,3,FALSE))</f>
      </c>
    </row>
    <row r="163">
      <c r="A163">
        <v>19</v>
      </c>
      <c r="B163" t="str">
        <v>KU2_vs_KU4</v>
      </c>
      <c r="C163" s="1">
        <f>IF(C64&gt;0,1/VLOOKUP(ABS(C64)+1,$A$8:$D$16,3,FALSE),VLOOKUP(ABS(C64)+1,$A$8:$D$16,3,FALSE))</f>
      </c>
      <c r="D163" s="1">
        <f>IF(D64&gt;0,1/VLOOKUP(ABS(D64)+1,$A$8:$D$16,3,FALSE),VLOOKUP(ABS(D64)+1,$A$8:$D$16,3,FALSE))</f>
      </c>
      <c r="E163" s="1">
        <f>IF(E64&gt;0,1/VLOOKUP(ABS(E64)+1,$A$8:$D$16,3,FALSE),VLOOKUP(ABS(E64)+1,$A$8:$D$16,3,FALSE))</f>
      </c>
      <c r="F163" s="1">
        <f>IF(F64&gt;0,1/VLOOKUP(ABS(F64)+1,$A$8:$D$16,3,FALSE),VLOOKUP(ABS(F64)+1,$A$8:$D$16,3,FALSE))</f>
      </c>
      <c r="G163" s="1">
        <f>IF(G64&gt;0,1/VLOOKUP(ABS(G64)+1,$A$8:$D$16,3,FALSE),VLOOKUP(ABS(G64)+1,$A$8:$D$16,3,FALSE))</f>
      </c>
      <c r="H163" s="1">
        <f>IF(H64&gt;0,1/VLOOKUP(ABS(H64)+1,$A$8:$D$16,3,FALSE),VLOOKUP(ABS(H64)+1,$A$8:$D$16,3,FALSE))</f>
      </c>
      <c r="I163" s="1">
        <f>IF(I64&gt;0,1/VLOOKUP(ABS(I64)+1,$A$8:$D$16,3,FALSE),VLOOKUP(ABS(I64)+1,$A$8:$D$16,3,FALSE))</f>
      </c>
      <c r="J163" s="1">
        <f>IF(J64&gt;0,1/VLOOKUP(ABS(J64)+1,$A$8:$D$16,3,FALSE),VLOOKUP(ABS(J64)+1,$A$8:$D$16,3,FALSE))</f>
      </c>
      <c r="K163" s="1">
        <f>IF(K64&gt;0,1/VLOOKUP(ABS(K64)+1,$A$8:$D$16,3,FALSE),VLOOKUP(ABS(K64)+1,$A$8:$D$16,3,FALSE))</f>
      </c>
      <c r="L163" s="1">
        <f>IF(L64&gt;0,1/VLOOKUP(ABS(L64)+1,$A$8:$D$16,3,FALSE),VLOOKUP(ABS(L64)+1,$A$8:$D$16,3,FALSE))</f>
      </c>
      <c r="M163" s="1">
        <f>IF(M64&gt;0,1/VLOOKUP(ABS(M64)+1,$A$8:$D$16,3,FALSE),VLOOKUP(ABS(M64)+1,$A$8:$D$16,3,FALSE))</f>
      </c>
      <c r="N163" s="1">
        <f>IF(N64&gt;0,1/VLOOKUP(ABS(N64)+1,$A$8:$D$16,3,FALSE),VLOOKUP(ABS(N64)+1,$A$8:$D$16,3,FALSE))</f>
      </c>
      <c r="O163" s="1">
        <f>IF(O64&gt;0,1/VLOOKUP(ABS(O64)+1,$A$8:$D$16,3,FALSE),VLOOKUP(ABS(O64)+1,$A$8:$D$16,3,FALSE))</f>
      </c>
      <c r="P163" s="1">
        <f>IF(P64&gt;0,1/VLOOKUP(ABS(P64)+1,$A$8:$D$16,3,FALSE),VLOOKUP(ABS(P64)+1,$A$8:$D$16,3,FALSE))</f>
      </c>
      <c r="Q163" s="1">
        <f>IF(Q64&gt;0,1/VLOOKUP(ABS(Q64)+1,$A$8:$D$16,3,FALSE),VLOOKUP(ABS(Q64)+1,$A$8:$D$16,3,FALSE))</f>
      </c>
      <c r="R163" s="1">
        <f>IF(R64&gt;0,1/VLOOKUP(ABS(R64)+1,$A$8:$D$16,3,FALSE),VLOOKUP(ABS(R64)+1,$A$8:$D$16,3,FALSE))</f>
      </c>
      <c r="S163" s="1">
        <f>IF(S64&gt;0,1/VLOOKUP(ABS(S64)+1,$A$8:$D$16,3,FALSE),VLOOKUP(ABS(S64)+1,$A$8:$D$16,3,FALSE))</f>
      </c>
      <c r="T163" s="1">
        <f>IF(T64&gt;0,1/VLOOKUP(ABS(T64)+1,$A$8:$D$16,3,FALSE),VLOOKUP(ABS(T64)+1,$A$8:$D$16,3,FALSE))</f>
      </c>
      <c r="U163" s="1">
        <f>IF(U64&gt;0,1/VLOOKUP(ABS(U64)+1,$A$8:$D$16,3,FALSE),VLOOKUP(ABS(U64)+1,$A$8:$D$16,3,FALSE))</f>
      </c>
      <c r="V163" s="1">
        <f>IF(V64&gt;0,1/VLOOKUP(ABS(V64)+1,$A$8:$D$16,3,FALSE),VLOOKUP(ABS(V64)+1,$A$8:$D$16,3,FALSE))</f>
      </c>
      <c r="W163" s="1">
        <f>IF(W64&gt;0,1/VLOOKUP(ABS(W64)+1,$A$8:$D$16,3,FALSE),VLOOKUP(ABS(W64)+1,$A$8:$D$16,3,FALSE))</f>
      </c>
      <c r="X163" s="1">
        <f>IF(X64&gt;0,1/VLOOKUP(ABS(X64)+1,$A$8:$D$16,3,FALSE),VLOOKUP(ABS(X64)+1,$A$8:$D$16,3,FALSE))</f>
      </c>
      <c r="Y163" s="1">
        <f>IF(Y64&gt;0,1/VLOOKUP(ABS(Y64)+1,$A$8:$D$16,3,FALSE),VLOOKUP(ABS(Y64)+1,$A$8:$D$16,3,FALSE))</f>
      </c>
    </row>
    <row r="164">
      <c r="A164">
        <v>20</v>
      </c>
      <c r="B164" t="str">
        <v>KU2_vs_KU5</v>
      </c>
      <c r="C164" s="1">
        <f>IF(C65&gt;0,1/VLOOKUP(ABS(C65)+1,$A$8:$D$16,3,FALSE),VLOOKUP(ABS(C65)+1,$A$8:$D$16,3,FALSE))</f>
      </c>
      <c r="D164" s="1">
        <f>IF(D65&gt;0,1/VLOOKUP(ABS(D65)+1,$A$8:$D$16,3,FALSE),VLOOKUP(ABS(D65)+1,$A$8:$D$16,3,FALSE))</f>
      </c>
      <c r="E164" s="1">
        <f>IF(E65&gt;0,1/VLOOKUP(ABS(E65)+1,$A$8:$D$16,3,FALSE),VLOOKUP(ABS(E65)+1,$A$8:$D$16,3,FALSE))</f>
      </c>
      <c r="F164" s="1">
        <f>IF(F65&gt;0,1/VLOOKUP(ABS(F65)+1,$A$8:$D$16,3,FALSE),VLOOKUP(ABS(F65)+1,$A$8:$D$16,3,FALSE))</f>
      </c>
      <c r="G164" s="1">
        <f>IF(G65&gt;0,1/VLOOKUP(ABS(G65)+1,$A$8:$D$16,3,FALSE),VLOOKUP(ABS(G65)+1,$A$8:$D$16,3,FALSE))</f>
      </c>
      <c r="H164" s="1">
        <f>IF(H65&gt;0,1/VLOOKUP(ABS(H65)+1,$A$8:$D$16,3,FALSE),VLOOKUP(ABS(H65)+1,$A$8:$D$16,3,FALSE))</f>
      </c>
      <c r="I164" s="1">
        <f>IF(I65&gt;0,1/VLOOKUP(ABS(I65)+1,$A$8:$D$16,3,FALSE),VLOOKUP(ABS(I65)+1,$A$8:$D$16,3,FALSE))</f>
      </c>
      <c r="J164" s="1">
        <f>IF(J65&gt;0,1/VLOOKUP(ABS(J65)+1,$A$8:$D$16,3,FALSE),VLOOKUP(ABS(J65)+1,$A$8:$D$16,3,FALSE))</f>
      </c>
      <c r="K164" s="1">
        <f>IF(K65&gt;0,1/VLOOKUP(ABS(K65)+1,$A$8:$D$16,3,FALSE),VLOOKUP(ABS(K65)+1,$A$8:$D$16,3,FALSE))</f>
      </c>
      <c r="L164" s="1">
        <f>IF(L65&gt;0,1/VLOOKUP(ABS(L65)+1,$A$8:$D$16,3,FALSE),VLOOKUP(ABS(L65)+1,$A$8:$D$16,3,FALSE))</f>
      </c>
      <c r="M164" s="1">
        <f>IF(M65&gt;0,1/VLOOKUP(ABS(M65)+1,$A$8:$D$16,3,FALSE),VLOOKUP(ABS(M65)+1,$A$8:$D$16,3,FALSE))</f>
      </c>
      <c r="N164" s="1">
        <f>IF(N65&gt;0,1/VLOOKUP(ABS(N65)+1,$A$8:$D$16,3,FALSE),VLOOKUP(ABS(N65)+1,$A$8:$D$16,3,FALSE))</f>
      </c>
      <c r="O164" s="1">
        <f>IF(O65&gt;0,1/VLOOKUP(ABS(O65)+1,$A$8:$D$16,3,FALSE),VLOOKUP(ABS(O65)+1,$A$8:$D$16,3,FALSE))</f>
      </c>
      <c r="P164" s="1">
        <f>IF(P65&gt;0,1/VLOOKUP(ABS(P65)+1,$A$8:$D$16,3,FALSE),VLOOKUP(ABS(P65)+1,$A$8:$D$16,3,FALSE))</f>
      </c>
      <c r="Q164" s="1">
        <f>IF(Q65&gt;0,1/VLOOKUP(ABS(Q65)+1,$A$8:$D$16,3,FALSE),VLOOKUP(ABS(Q65)+1,$A$8:$D$16,3,FALSE))</f>
      </c>
      <c r="R164" s="1">
        <f>IF(R65&gt;0,1/VLOOKUP(ABS(R65)+1,$A$8:$D$16,3,FALSE),VLOOKUP(ABS(R65)+1,$A$8:$D$16,3,FALSE))</f>
      </c>
      <c r="S164" s="1">
        <f>IF(S65&gt;0,1/VLOOKUP(ABS(S65)+1,$A$8:$D$16,3,FALSE),VLOOKUP(ABS(S65)+1,$A$8:$D$16,3,FALSE))</f>
      </c>
      <c r="T164" s="1">
        <f>IF(T65&gt;0,1/VLOOKUP(ABS(T65)+1,$A$8:$D$16,3,FALSE),VLOOKUP(ABS(T65)+1,$A$8:$D$16,3,FALSE))</f>
      </c>
      <c r="U164" s="1">
        <f>IF(U65&gt;0,1/VLOOKUP(ABS(U65)+1,$A$8:$D$16,3,FALSE),VLOOKUP(ABS(U65)+1,$A$8:$D$16,3,FALSE))</f>
      </c>
      <c r="V164" s="1">
        <f>IF(V65&gt;0,1/VLOOKUP(ABS(V65)+1,$A$8:$D$16,3,FALSE),VLOOKUP(ABS(V65)+1,$A$8:$D$16,3,FALSE))</f>
      </c>
      <c r="W164" s="1">
        <f>IF(W65&gt;0,1/VLOOKUP(ABS(W65)+1,$A$8:$D$16,3,FALSE),VLOOKUP(ABS(W65)+1,$A$8:$D$16,3,FALSE))</f>
      </c>
      <c r="X164" s="1">
        <f>IF(X65&gt;0,1/VLOOKUP(ABS(X65)+1,$A$8:$D$16,3,FALSE),VLOOKUP(ABS(X65)+1,$A$8:$D$16,3,FALSE))</f>
      </c>
      <c r="Y164" s="1">
        <f>IF(Y65&gt;0,1/VLOOKUP(ABS(Y65)+1,$A$8:$D$16,3,FALSE),VLOOKUP(ABS(Y65)+1,$A$8:$D$16,3,FALSE))</f>
      </c>
    </row>
    <row r="165">
      <c r="A165">
        <v>21</v>
      </c>
      <c r="B165" t="str">
        <v>KU2_vs_KU6</v>
      </c>
      <c r="C165" s="1">
        <f>IF(C66&gt;0,1/VLOOKUP(ABS(C66)+1,$A$8:$D$16,3,FALSE),VLOOKUP(ABS(C66)+1,$A$8:$D$16,3,FALSE))</f>
      </c>
      <c r="D165" s="1">
        <f>IF(D66&gt;0,1/VLOOKUP(ABS(D66)+1,$A$8:$D$16,3,FALSE),VLOOKUP(ABS(D66)+1,$A$8:$D$16,3,FALSE))</f>
      </c>
      <c r="E165" s="1">
        <f>IF(E66&gt;0,1/VLOOKUP(ABS(E66)+1,$A$8:$D$16,3,FALSE),VLOOKUP(ABS(E66)+1,$A$8:$D$16,3,FALSE))</f>
      </c>
      <c r="F165" s="1">
        <f>IF(F66&gt;0,1/VLOOKUP(ABS(F66)+1,$A$8:$D$16,3,FALSE),VLOOKUP(ABS(F66)+1,$A$8:$D$16,3,FALSE))</f>
      </c>
      <c r="G165" s="1">
        <f>IF(G66&gt;0,1/VLOOKUP(ABS(G66)+1,$A$8:$D$16,3,FALSE),VLOOKUP(ABS(G66)+1,$A$8:$D$16,3,FALSE))</f>
      </c>
      <c r="H165" s="1">
        <f>IF(H66&gt;0,1/VLOOKUP(ABS(H66)+1,$A$8:$D$16,3,FALSE),VLOOKUP(ABS(H66)+1,$A$8:$D$16,3,FALSE))</f>
      </c>
      <c r="I165" s="1">
        <f>IF(I66&gt;0,1/VLOOKUP(ABS(I66)+1,$A$8:$D$16,3,FALSE),VLOOKUP(ABS(I66)+1,$A$8:$D$16,3,FALSE))</f>
      </c>
      <c r="J165" s="1">
        <f>IF(J66&gt;0,1/VLOOKUP(ABS(J66)+1,$A$8:$D$16,3,FALSE),VLOOKUP(ABS(J66)+1,$A$8:$D$16,3,FALSE))</f>
      </c>
      <c r="K165" s="1">
        <f>IF(K66&gt;0,1/VLOOKUP(ABS(K66)+1,$A$8:$D$16,3,FALSE),VLOOKUP(ABS(K66)+1,$A$8:$D$16,3,FALSE))</f>
      </c>
      <c r="L165" s="1">
        <f>IF(L66&gt;0,1/VLOOKUP(ABS(L66)+1,$A$8:$D$16,3,FALSE),VLOOKUP(ABS(L66)+1,$A$8:$D$16,3,FALSE))</f>
      </c>
      <c r="M165" s="1">
        <f>IF(M66&gt;0,1/VLOOKUP(ABS(M66)+1,$A$8:$D$16,3,FALSE),VLOOKUP(ABS(M66)+1,$A$8:$D$16,3,FALSE))</f>
      </c>
      <c r="N165" s="1">
        <f>IF(N66&gt;0,1/VLOOKUP(ABS(N66)+1,$A$8:$D$16,3,FALSE),VLOOKUP(ABS(N66)+1,$A$8:$D$16,3,FALSE))</f>
      </c>
      <c r="O165" s="1">
        <f>IF(O66&gt;0,1/VLOOKUP(ABS(O66)+1,$A$8:$D$16,3,FALSE),VLOOKUP(ABS(O66)+1,$A$8:$D$16,3,FALSE))</f>
      </c>
      <c r="P165" s="1">
        <f>IF(P66&gt;0,1/VLOOKUP(ABS(P66)+1,$A$8:$D$16,3,FALSE),VLOOKUP(ABS(P66)+1,$A$8:$D$16,3,FALSE))</f>
      </c>
      <c r="Q165" s="1">
        <f>IF(Q66&gt;0,1/VLOOKUP(ABS(Q66)+1,$A$8:$D$16,3,FALSE),VLOOKUP(ABS(Q66)+1,$A$8:$D$16,3,FALSE))</f>
      </c>
      <c r="R165" s="1">
        <f>IF(R66&gt;0,1/VLOOKUP(ABS(R66)+1,$A$8:$D$16,3,FALSE),VLOOKUP(ABS(R66)+1,$A$8:$D$16,3,FALSE))</f>
      </c>
      <c r="S165" s="1">
        <f>IF(S66&gt;0,1/VLOOKUP(ABS(S66)+1,$A$8:$D$16,3,FALSE),VLOOKUP(ABS(S66)+1,$A$8:$D$16,3,FALSE))</f>
      </c>
      <c r="T165" s="1">
        <f>IF(T66&gt;0,1/VLOOKUP(ABS(T66)+1,$A$8:$D$16,3,FALSE),VLOOKUP(ABS(T66)+1,$A$8:$D$16,3,FALSE))</f>
      </c>
      <c r="U165" s="1">
        <f>IF(U66&gt;0,1/VLOOKUP(ABS(U66)+1,$A$8:$D$16,3,FALSE),VLOOKUP(ABS(U66)+1,$A$8:$D$16,3,FALSE))</f>
      </c>
      <c r="V165" s="1">
        <f>IF(V66&gt;0,1/VLOOKUP(ABS(V66)+1,$A$8:$D$16,3,FALSE),VLOOKUP(ABS(V66)+1,$A$8:$D$16,3,FALSE))</f>
      </c>
      <c r="W165" s="1">
        <f>IF(W66&gt;0,1/VLOOKUP(ABS(W66)+1,$A$8:$D$16,3,FALSE),VLOOKUP(ABS(W66)+1,$A$8:$D$16,3,FALSE))</f>
      </c>
      <c r="X165" s="1">
        <f>IF(X66&gt;0,1/VLOOKUP(ABS(X66)+1,$A$8:$D$16,3,FALSE),VLOOKUP(ABS(X66)+1,$A$8:$D$16,3,FALSE))</f>
      </c>
      <c r="Y165" s="1">
        <f>IF(Y66&gt;0,1/VLOOKUP(ABS(Y66)+1,$A$8:$D$16,3,FALSE),VLOOKUP(ABS(Y66)+1,$A$8:$D$16,3,FALSE))</f>
      </c>
    </row>
    <row r="166">
      <c r="A166">
        <v>22</v>
      </c>
      <c r="B166" t="str">
        <v>KU2_vs_KU7</v>
      </c>
      <c r="C166" s="1">
        <f>IF(C67&gt;0,1/VLOOKUP(ABS(C67)+1,$A$8:$D$16,3,FALSE),VLOOKUP(ABS(C67)+1,$A$8:$D$16,3,FALSE))</f>
      </c>
      <c r="D166" s="1">
        <f>IF(D67&gt;0,1/VLOOKUP(ABS(D67)+1,$A$8:$D$16,3,FALSE),VLOOKUP(ABS(D67)+1,$A$8:$D$16,3,FALSE))</f>
      </c>
      <c r="E166" s="1">
        <f>IF(E67&gt;0,1/VLOOKUP(ABS(E67)+1,$A$8:$D$16,3,FALSE),VLOOKUP(ABS(E67)+1,$A$8:$D$16,3,FALSE))</f>
      </c>
      <c r="F166" s="1">
        <f>IF(F67&gt;0,1/VLOOKUP(ABS(F67)+1,$A$8:$D$16,3,FALSE),VLOOKUP(ABS(F67)+1,$A$8:$D$16,3,FALSE))</f>
      </c>
      <c r="G166" s="1">
        <f>IF(G67&gt;0,1/VLOOKUP(ABS(G67)+1,$A$8:$D$16,3,FALSE),VLOOKUP(ABS(G67)+1,$A$8:$D$16,3,FALSE))</f>
      </c>
      <c r="H166" s="1">
        <f>IF(H67&gt;0,1/VLOOKUP(ABS(H67)+1,$A$8:$D$16,3,FALSE),VLOOKUP(ABS(H67)+1,$A$8:$D$16,3,FALSE))</f>
      </c>
      <c r="I166" s="1">
        <f>IF(I67&gt;0,1/VLOOKUP(ABS(I67)+1,$A$8:$D$16,3,FALSE),VLOOKUP(ABS(I67)+1,$A$8:$D$16,3,FALSE))</f>
      </c>
      <c r="J166" s="1">
        <f>IF(J67&gt;0,1/VLOOKUP(ABS(J67)+1,$A$8:$D$16,3,FALSE),VLOOKUP(ABS(J67)+1,$A$8:$D$16,3,FALSE))</f>
      </c>
      <c r="K166" s="1">
        <f>IF(K67&gt;0,1/VLOOKUP(ABS(K67)+1,$A$8:$D$16,3,FALSE),VLOOKUP(ABS(K67)+1,$A$8:$D$16,3,FALSE))</f>
      </c>
      <c r="L166" s="1">
        <f>IF(L67&gt;0,1/VLOOKUP(ABS(L67)+1,$A$8:$D$16,3,FALSE),VLOOKUP(ABS(L67)+1,$A$8:$D$16,3,FALSE))</f>
      </c>
      <c r="M166" s="1">
        <f>IF(M67&gt;0,1/VLOOKUP(ABS(M67)+1,$A$8:$D$16,3,FALSE),VLOOKUP(ABS(M67)+1,$A$8:$D$16,3,FALSE))</f>
      </c>
      <c r="N166" s="1">
        <f>IF(N67&gt;0,1/VLOOKUP(ABS(N67)+1,$A$8:$D$16,3,FALSE),VLOOKUP(ABS(N67)+1,$A$8:$D$16,3,FALSE))</f>
      </c>
      <c r="O166" s="1">
        <f>IF(O67&gt;0,1/VLOOKUP(ABS(O67)+1,$A$8:$D$16,3,FALSE),VLOOKUP(ABS(O67)+1,$A$8:$D$16,3,FALSE))</f>
      </c>
      <c r="P166" s="1">
        <f>IF(P67&gt;0,1/VLOOKUP(ABS(P67)+1,$A$8:$D$16,3,FALSE),VLOOKUP(ABS(P67)+1,$A$8:$D$16,3,FALSE))</f>
      </c>
      <c r="Q166" s="1">
        <f>IF(Q67&gt;0,1/VLOOKUP(ABS(Q67)+1,$A$8:$D$16,3,FALSE),VLOOKUP(ABS(Q67)+1,$A$8:$D$16,3,FALSE))</f>
      </c>
      <c r="R166" s="1">
        <f>IF(R67&gt;0,1/VLOOKUP(ABS(R67)+1,$A$8:$D$16,3,FALSE),VLOOKUP(ABS(R67)+1,$A$8:$D$16,3,FALSE))</f>
      </c>
      <c r="S166" s="1">
        <f>IF(S67&gt;0,1/VLOOKUP(ABS(S67)+1,$A$8:$D$16,3,FALSE),VLOOKUP(ABS(S67)+1,$A$8:$D$16,3,FALSE))</f>
      </c>
      <c r="T166" s="1">
        <f>IF(T67&gt;0,1/VLOOKUP(ABS(T67)+1,$A$8:$D$16,3,FALSE),VLOOKUP(ABS(T67)+1,$A$8:$D$16,3,FALSE))</f>
      </c>
      <c r="U166" s="1">
        <f>IF(U67&gt;0,1/VLOOKUP(ABS(U67)+1,$A$8:$D$16,3,FALSE),VLOOKUP(ABS(U67)+1,$A$8:$D$16,3,FALSE))</f>
      </c>
      <c r="V166" s="1">
        <f>IF(V67&gt;0,1/VLOOKUP(ABS(V67)+1,$A$8:$D$16,3,FALSE),VLOOKUP(ABS(V67)+1,$A$8:$D$16,3,FALSE))</f>
      </c>
      <c r="W166" s="1">
        <f>IF(W67&gt;0,1/VLOOKUP(ABS(W67)+1,$A$8:$D$16,3,FALSE),VLOOKUP(ABS(W67)+1,$A$8:$D$16,3,FALSE))</f>
      </c>
      <c r="X166" s="1">
        <f>IF(X67&gt;0,1/VLOOKUP(ABS(X67)+1,$A$8:$D$16,3,FALSE),VLOOKUP(ABS(X67)+1,$A$8:$D$16,3,FALSE))</f>
      </c>
      <c r="Y166" s="1">
        <f>IF(Y67&gt;0,1/VLOOKUP(ABS(Y67)+1,$A$8:$D$16,3,FALSE),VLOOKUP(ABS(Y67)+1,$A$8:$D$16,3,FALSE))</f>
      </c>
    </row>
    <row r="167">
      <c r="A167">
        <v>23</v>
      </c>
      <c r="B167" t="str">
        <v>KU2_vs_KU8</v>
      </c>
      <c r="C167" s="1">
        <f>IF(C68&gt;0,1/VLOOKUP(ABS(C68)+1,$A$8:$D$16,3,FALSE),VLOOKUP(ABS(C68)+1,$A$8:$D$16,3,FALSE))</f>
      </c>
      <c r="D167" s="1">
        <f>IF(D68&gt;0,1/VLOOKUP(ABS(D68)+1,$A$8:$D$16,3,FALSE),VLOOKUP(ABS(D68)+1,$A$8:$D$16,3,FALSE))</f>
      </c>
      <c r="E167" s="1">
        <f>IF(E68&gt;0,1/VLOOKUP(ABS(E68)+1,$A$8:$D$16,3,FALSE),VLOOKUP(ABS(E68)+1,$A$8:$D$16,3,FALSE))</f>
      </c>
      <c r="F167" s="1">
        <f>IF(F68&gt;0,1/VLOOKUP(ABS(F68)+1,$A$8:$D$16,3,FALSE),VLOOKUP(ABS(F68)+1,$A$8:$D$16,3,FALSE))</f>
      </c>
      <c r="G167" s="1">
        <f>IF(G68&gt;0,1/VLOOKUP(ABS(G68)+1,$A$8:$D$16,3,FALSE),VLOOKUP(ABS(G68)+1,$A$8:$D$16,3,FALSE))</f>
      </c>
      <c r="H167" s="1">
        <f>IF(H68&gt;0,1/VLOOKUP(ABS(H68)+1,$A$8:$D$16,3,FALSE),VLOOKUP(ABS(H68)+1,$A$8:$D$16,3,FALSE))</f>
      </c>
      <c r="I167" s="1">
        <f>IF(I68&gt;0,1/VLOOKUP(ABS(I68)+1,$A$8:$D$16,3,FALSE),VLOOKUP(ABS(I68)+1,$A$8:$D$16,3,FALSE))</f>
      </c>
      <c r="J167" s="1">
        <f>IF(J68&gt;0,1/VLOOKUP(ABS(J68)+1,$A$8:$D$16,3,FALSE),VLOOKUP(ABS(J68)+1,$A$8:$D$16,3,FALSE))</f>
      </c>
      <c r="K167" s="1">
        <f>IF(K68&gt;0,1/VLOOKUP(ABS(K68)+1,$A$8:$D$16,3,FALSE),VLOOKUP(ABS(K68)+1,$A$8:$D$16,3,FALSE))</f>
      </c>
      <c r="L167" s="1">
        <f>IF(L68&gt;0,1/VLOOKUP(ABS(L68)+1,$A$8:$D$16,3,FALSE),VLOOKUP(ABS(L68)+1,$A$8:$D$16,3,FALSE))</f>
      </c>
      <c r="M167" s="1">
        <f>IF(M68&gt;0,1/VLOOKUP(ABS(M68)+1,$A$8:$D$16,3,FALSE),VLOOKUP(ABS(M68)+1,$A$8:$D$16,3,FALSE))</f>
      </c>
      <c r="N167" s="1">
        <f>IF(N68&gt;0,1/VLOOKUP(ABS(N68)+1,$A$8:$D$16,3,FALSE),VLOOKUP(ABS(N68)+1,$A$8:$D$16,3,FALSE))</f>
      </c>
      <c r="O167" s="1">
        <f>IF(O68&gt;0,1/VLOOKUP(ABS(O68)+1,$A$8:$D$16,3,FALSE),VLOOKUP(ABS(O68)+1,$A$8:$D$16,3,FALSE))</f>
      </c>
      <c r="P167" s="1">
        <f>IF(P68&gt;0,1/VLOOKUP(ABS(P68)+1,$A$8:$D$16,3,FALSE),VLOOKUP(ABS(P68)+1,$A$8:$D$16,3,FALSE))</f>
      </c>
      <c r="Q167" s="1">
        <f>IF(Q68&gt;0,1/VLOOKUP(ABS(Q68)+1,$A$8:$D$16,3,FALSE),VLOOKUP(ABS(Q68)+1,$A$8:$D$16,3,FALSE))</f>
      </c>
      <c r="R167" s="1">
        <f>IF(R68&gt;0,1/VLOOKUP(ABS(R68)+1,$A$8:$D$16,3,FALSE),VLOOKUP(ABS(R68)+1,$A$8:$D$16,3,FALSE))</f>
      </c>
      <c r="S167" s="1">
        <f>IF(S68&gt;0,1/VLOOKUP(ABS(S68)+1,$A$8:$D$16,3,FALSE),VLOOKUP(ABS(S68)+1,$A$8:$D$16,3,FALSE))</f>
      </c>
      <c r="T167" s="1">
        <f>IF(T68&gt;0,1/VLOOKUP(ABS(T68)+1,$A$8:$D$16,3,FALSE),VLOOKUP(ABS(T68)+1,$A$8:$D$16,3,FALSE))</f>
      </c>
      <c r="U167" s="1">
        <f>IF(U68&gt;0,1/VLOOKUP(ABS(U68)+1,$A$8:$D$16,3,FALSE),VLOOKUP(ABS(U68)+1,$A$8:$D$16,3,FALSE))</f>
      </c>
      <c r="V167" s="1">
        <f>IF(V68&gt;0,1/VLOOKUP(ABS(V68)+1,$A$8:$D$16,3,FALSE),VLOOKUP(ABS(V68)+1,$A$8:$D$16,3,FALSE))</f>
      </c>
      <c r="W167" s="1">
        <f>IF(W68&gt;0,1/VLOOKUP(ABS(W68)+1,$A$8:$D$16,3,FALSE),VLOOKUP(ABS(W68)+1,$A$8:$D$16,3,FALSE))</f>
      </c>
      <c r="X167" s="1">
        <f>IF(X68&gt;0,1/VLOOKUP(ABS(X68)+1,$A$8:$D$16,3,FALSE),VLOOKUP(ABS(X68)+1,$A$8:$D$16,3,FALSE))</f>
      </c>
      <c r="Y167" s="1">
        <f>IF(Y68&gt;0,1/VLOOKUP(ABS(Y68)+1,$A$8:$D$16,3,FALSE),VLOOKUP(ABS(Y68)+1,$A$8:$D$16,3,FALSE))</f>
      </c>
    </row>
    <row r="168">
      <c r="A168">
        <v>24</v>
      </c>
      <c r="B168" t="str">
        <v>KU2_vs_KU9</v>
      </c>
      <c r="C168" s="1">
        <f>IF(C69&gt;0,1/VLOOKUP(ABS(C69)+1,$A$8:$D$16,3,FALSE),VLOOKUP(ABS(C69)+1,$A$8:$D$16,3,FALSE))</f>
      </c>
      <c r="D168" s="1">
        <f>IF(D69&gt;0,1/VLOOKUP(ABS(D69)+1,$A$8:$D$16,3,FALSE),VLOOKUP(ABS(D69)+1,$A$8:$D$16,3,FALSE))</f>
      </c>
      <c r="E168" s="1">
        <f>IF(E69&gt;0,1/VLOOKUP(ABS(E69)+1,$A$8:$D$16,3,FALSE),VLOOKUP(ABS(E69)+1,$A$8:$D$16,3,FALSE))</f>
      </c>
      <c r="F168" s="1">
        <f>IF(F69&gt;0,1/VLOOKUP(ABS(F69)+1,$A$8:$D$16,3,FALSE),VLOOKUP(ABS(F69)+1,$A$8:$D$16,3,FALSE))</f>
      </c>
      <c r="G168" s="1">
        <f>IF(G69&gt;0,1/VLOOKUP(ABS(G69)+1,$A$8:$D$16,3,FALSE),VLOOKUP(ABS(G69)+1,$A$8:$D$16,3,FALSE))</f>
      </c>
      <c r="H168" s="1">
        <f>IF(H69&gt;0,1/VLOOKUP(ABS(H69)+1,$A$8:$D$16,3,FALSE),VLOOKUP(ABS(H69)+1,$A$8:$D$16,3,FALSE))</f>
      </c>
      <c r="I168" s="1">
        <f>IF(I69&gt;0,1/VLOOKUP(ABS(I69)+1,$A$8:$D$16,3,FALSE),VLOOKUP(ABS(I69)+1,$A$8:$D$16,3,FALSE))</f>
      </c>
      <c r="J168" s="1">
        <f>IF(J69&gt;0,1/VLOOKUP(ABS(J69)+1,$A$8:$D$16,3,FALSE),VLOOKUP(ABS(J69)+1,$A$8:$D$16,3,FALSE))</f>
      </c>
      <c r="K168" s="1">
        <f>IF(K69&gt;0,1/VLOOKUP(ABS(K69)+1,$A$8:$D$16,3,FALSE),VLOOKUP(ABS(K69)+1,$A$8:$D$16,3,FALSE))</f>
      </c>
      <c r="L168" s="1">
        <f>IF(L69&gt;0,1/VLOOKUP(ABS(L69)+1,$A$8:$D$16,3,FALSE),VLOOKUP(ABS(L69)+1,$A$8:$D$16,3,FALSE))</f>
      </c>
      <c r="M168" s="1">
        <f>IF(M69&gt;0,1/VLOOKUP(ABS(M69)+1,$A$8:$D$16,3,FALSE),VLOOKUP(ABS(M69)+1,$A$8:$D$16,3,FALSE))</f>
      </c>
      <c r="N168" s="1">
        <f>IF(N69&gt;0,1/VLOOKUP(ABS(N69)+1,$A$8:$D$16,3,FALSE),VLOOKUP(ABS(N69)+1,$A$8:$D$16,3,FALSE))</f>
      </c>
      <c r="O168" s="1">
        <f>IF(O69&gt;0,1/VLOOKUP(ABS(O69)+1,$A$8:$D$16,3,FALSE),VLOOKUP(ABS(O69)+1,$A$8:$D$16,3,FALSE))</f>
      </c>
      <c r="P168" s="1">
        <f>IF(P69&gt;0,1/VLOOKUP(ABS(P69)+1,$A$8:$D$16,3,FALSE),VLOOKUP(ABS(P69)+1,$A$8:$D$16,3,FALSE))</f>
      </c>
      <c r="Q168" s="1">
        <f>IF(Q69&gt;0,1/VLOOKUP(ABS(Q69)+1,$A$8:$D$16,3,FALSE),VLOOKUP(ABS(Q69)+1,$A$8:$D$16,3,FALSE))</f>
      </c>
      <c r="R168" s="1">
        <f>IF(R69&gt;0,1/VLOOKUP(ABS(R69)+1,$A$8:$D$16,3,FALSE),VLOOKUP(ABS(R69)+1,$A$8:$D$16,3,FALSE))</f>
      </c>
      <c r="S168" s="1">
        <f>IF(S69&gt;0,1/VLOOKUP(ABS(S69)+1,$A$8:$D$16,3,FALSE),VLOOKUP(ABS(S69)+1,$A$8:$D$16,3,FALSE))</f>
      </c>
      <c r="T168" s="1">
        <f>IF(T69&gt;0,1/VLOOKUP(ABS(T69)+1,$A$8:$D$16,3,FALSE),VLOOKUP(ABS(T69)+1,$A$8:$D$16,3,FALSE))</f>
      </c>
      <c r="U168" s="1">
        <f>IF(U69&gt;0,1/VLOOKUP(ABS(U69)+1,$A$8:$D$16,3,FALSE),VLOOKUP(ABS(U69)+1,$A$8:$D$16,3,FALSE))</f>
      </c>
      <c r="V168" s="1">
        <f>IF(V69&gt;0,1/VLOOKUP(ABS(V69)+1,$A$8:$D$16,3,FALSE),VLOOKUP(ABS(V69)+1,$A$8:$D$16,3,FALSE))</f>
      </c>
      <c r="W168" s="1">
        <f>IF(W69&gt;0,1/VLOOKUP(ABS(W69)+1,$A$8:$D$16,3,FALSE),VLOOKUP(ABS(W69)+1,$A$8:$D$16,3,FALSE))</f>
      </c>
      <c r="X168" s="1">
        <f>IF(X69&gt;0,1/VLOOKUP(ABS(X69)+1,$A$8:$D$16,3,FALSE),VLOOKUP(ABS(X69)+1,$A$8:$D$16,3,FALSE))</f>
      </c>
      <c r="Y168" s="1">
        <f>IF(Y69&gt;0,1/VLOOKUP(ABS(Y69)+1,$A$8:$D$16,3,FALSE),VLOOKUP(ABS(Y69)+1,$A$8:$D$16,3,FALSE))</f>
      </c>
    </row>
    <row r="169">
      <c r="A169">
        <v>25</v>
      </c>
      <c r="B169" t="str">
        <v>KU3_vs_KU4</v>
      </c>
      <c r="C169" s="1">
        <f>IF(C70&gt;0,1/VLOOKUP(ABS(C70)+1,$A$8:$D$16,3,FALSE),VLOOKUP(ABS(C70)+1,$A$8:$D$16,3,FALSE))</f>
      </c>
      <c r="D169" s="1">
        <f>IF(D70&gt;0,1/VLOOKUP(ABS(D70)+1,$A$8:$D$16,3,FALSE),VLOOKUP(ABS(D70)+1,$A$8:$D$16,3,FALSE))</f>
      </c>
      <c r="E169" s="1">
        <f>IF(E70&gt;0,1/VLOOKUP(ABS(E70)+1,$A$8:$D$16,3,FALSE),VLOOKUP(ABS(E70)+1,$A$8:$D$16,3,FALSE))</f>
      </c>
      <c r="F169" s="1">
        <f>IF(F70&gt;0,1/VLOOKUP(ABS(F70)+1,$A$8:$D$16,3,FALSE),VLOOKUP(ABS(F70)+1,$A$8:$D$16,3,FALSE))</f>
      </c>
      <c r="G169" s="1">
        <f>IF(G70&gt;0,1/VLOOKUP(ABS(G70)+1,$A$8:$D$16,3,FALSE),VLOOKUP(ABS(G70)+1,$A$8:$D$16,3,FALSE))</f>
      </c>
      <c r="H169" s="1">
        <f>IF(H70&gt;0,1/VLOOKUP(ABS(H70)+1,$A$8:$D$16,3,FALSE),VLOOKUP(ABS(H70)+1,$A$8:$D$16,3,FALSE))</f>
      </c>
      <c r="I169" s="1">
        <f>IF(I70&gt;0,1/VLOOKUP(ABS(I70)+1,$A$8:$D$16,3,FALSE),VLOOKUP(ABS(I70)+1,$A$8:$D$16,3,FALSE))</f>
      </c>
      <c r="J169" s="1">
        <f>IF(J70&gt;0,1/VLOOKUP(ABS(J70)+1,$A$8:$D$16,3,FALSE),VLOOKUP(ABS(J70)+1,$A$8:$D$16,3,FALSE))</f>
      </c>
      <c r="K169" s="1">
        <f>IF(K70&gt;0,1/VLOOKUP(ABS(K70)+1,$A$8:$D$16,3,FALSE),VLOOKUP(ABS(K70)+1,$A$8:$D$16,3,FALSE))</f>
      </c>
      <c r="L169" s="1">
        <f>IF(L70&gt;0,1/VLOOKUP(ABS(L70)+1,$A$8:$D$16,3,FALSE),VLOOKUP(ABS(L70)+1,$A$8:$D$16,3,FALSE))</f>
      </c>
      <c r="M169" s="1">
        <f>IF(M70&gt;0,1/VLOOKUP(ABS(M70)+1,$A$8:$D$16,3,FALSE),VLOOKUP(ABS(M70)+1,$A$8:$D$16,3,FALSE))</f>
      </c>
      <c r="N169" s="1">
        <f>IF(N70&gt;0,1/VLOOKUP(ABS(N70)+1,$A$8:$D$16,3,FALSE),VLOOKUP(ABS(N70)+1,$A$8:$D$16,3,FALSE))</f>
      </c>
      <c r="O169" s="1">
        <f>IF(O70&gt;0,1/VLOOKUP(ABS(O70)+1,$A$8:$D$16,3,FALSE),VLOOKUP(ABS(O70)+1,$A$8:$D$16,3,FALSE))</f>
      </c>
      <c r="P169" s="1">
        <f>IF(P70&gt;0,1/VLOOKUP(ABS(P70)+1,$A$8:$D$16,3,FALSE),VLOOKUP(ABS(P70)+1,$A$8:$D$16,3,FALSE))</f>
      </c>
      <c r="Q169" s="1">
        <f>IF(Q70&gt;0,1/VLOOKUP(ABS(Q70)+1,$A$8:$D$16,3,FALSE),VLOOKUP(ABS(Q70)+1,$A$8:$D$16,3,FALSE))</f>
      </c>
      <c r="R169" s="1">
        <f>IF(R70&gt;0,1/VLOOKUP(ABS(R70)+1,$A$8:$D$16,3,FALSE),VLOOKUP(ABS(R70)+1,$A$8:$D$16,3,FALSE))</f>
      </c>
      <c r="S169" s="1">
        <f>IF(S70&gt;0,1/VLOOKUP(ABS(S70)+1,$A$8:$D$16,3,FALSE),VLOOKUP(ABS(S70)+1,$A$8:$D$16,3,FALSE))</f>
      </c>
      <c r="T169" s="1">
        <f>IF(T70&gt;0,1/VLOOKUP(ABS(T70)+1,$A$8:$D$16,3,FALSE),VLOOKUP(ABS(T70)+1,$A$8:$D$16,3,FALSE))</f>
      </c>
      <c r="U169" s="1">
        <f>IF(U70&gt;0,1/VLOOKUP(ABS(U70)+1,$A$8:$D$16,3,FALSE),VLOOKUP(ABS(U70)+1,$A$8:$D$16,3,FALSE))</f>
      </c>
      <c r="V169" s="1">
        <f>IF(V70&gt;0,1/VLOOKUP(ABS(V70)+1,$A$8:$D$16,3,FALSE),VLOOKUP(ABS(V70)+1,$A$8:$D$16,3,FALSE))</f>
      </c>
      <c r="W169" s="1">
        <f>IF(W70&gt;0,1/VLOOKUP(ABS(W70)+1,$A$8:$D$16,3,FALSE),VLOOKUP(ABS(W70)+1,$A$8:$D$16,3,FALSE))</f>
      </c>
      <c r="X169" s="1">
        <f>IF(X70&gt;0,1/VLOOKUP(ABS(X70)+1,$A$8:$D$16,3,FALSE),VLOOKUP(ABS(X70)+1,$A$8:$D$16,3,FALSE))</f>
      </c>
      <c r="Y169" s="1">
        <f>IF(Y70&gt;0,1/VLOOKUP(ABS(Y70)+1,$A$8:$D$16,3,FALSE),VLOOKUP(ABS(Y70)+1,$A$8:$D$16,3,FALSE))</f>
      </c>
    </row>
    <row r="170">
      <c r="A170">
        <v>26</v>
      </c>
      <c r="B170" t="str">
        <v>KU3_vs_KU5</v>
      </c>
      <c r="C170" s="1">
        <f>IF(C71&gt;0,1/VLOOKUP(ABS(C71)+1,$A$8:$D$16,3,FALSE),VLOOKUP(ABS(C71)+1,$A$8:$D$16,3,FALSE))</f>
      </c>
      <c r="D170" s="1">
        <f>IF(D71&gt;0,1/VLOOKUP(ABS(D71)+1,$A$8:$D$16,3,FALSE),VLOOKUP(ABS(D71)+1,$A$8:$D$16,3,FALSE))</f>
      </c>
      <c r="E170" s="1">
        <f>IF(E71&gt;0,1/VLOOKUP(ABS(E71)+1,$A$8:$D$16,3,FALSE),VLOOKUP(ABS(E71)+1,$A$8:$D$16,3,FALSE))</f>
      </c>
      <c r="F170" s="1">
        <f>IF(F71&gt;0,1/VLOOKUP(ABS(F71)+1,$A$8:$D$16,3,FALSE),VLOOKUP(ABS(F71)+1,$A$8:$D$16,3,FALSE))</f>
      </c>
      <c r="G170" s="1">
        <f>IF(G71&gt;0,1/VLOOKUP(ABS(G71)+1,$A$8:$D$16,3,FALSE),VLOOKUP(ABS(G71)+1,$A$8:$D$16,3,FALSE))</f>
      </c>
      <c r="H170" s="1">
        <f>IF(H71&gt;0,1/VLOOKUP(ABS(H71)+1,$A$8:$D$16,3,FALSE),VLOOKUP(ABS(H71)+1,$A$8:$D$16,3,FALSE))</f>
      </c>
      <c r="I170" s="1">
        <f>IF(I71&gt;0,1/VLOOKUP(ABS(I71)+1,$A$8:$D$16,3,FALSE),VLOOKUP(ABS(I71)+1,$A$8:$D$16,3,FALSE))</f>
      </c>
      <c r="J170" s="1">
        <f>IF(J71&gt;0,1/VLOOKUP(ABS(J71)+1,$A$8:$D$16,3,FALSE),VLOOKUP(ABS(J71)+1,$A$8:$D$16,3,FALSE))</f>
      </c>
      <c r="K170" s="1">
        <f>IF(K71&gt;0,1/VLOOKUP(ABS(K71)+1,$A$8:$D$16,3,FALSE),VLOOKUP(ABS(K71)+1,$A$8:$D$16,3,FALSE))</f>
      </c>
      <c r="L170" s="1">
        <f>IF(L71&gt;0,1/VLOOKUP(ABS(L71)+1,$A$8:$D$16,3,FALSE),VLOOKUP(ABS(L71)+1,$A$8:$D$16,3,FALSE))</f>
      </c>
      <c r="M170" s="1">
        <f>IF(M71&gt;0,1/VLOOKUP(ABS(M71)+1,$A$8:$D$16,3,FALSE),VLOOKUP(ABS(M71)+1,$A$8:$D$16,3,FALSE))</f>
      </c>
      <c r="N170" s="1">
        <f>IF(N71&gt;0,1/VLOOKUP(ABS(N71)+1,$A$8:$D$16,3,FALSE),VLOOKUP(ABS(N71)+1,$A$8:$D$16,3,FALSE))</f>
      </c>
      <c r="O170" s="1">
        <f>IF(O71&gt;0,1/VLOOKUP(ABS(O71)+1,$A$8:$D$16,3,FALSE),VLOOKUP(ABS(O71)+1,$A$8:$D$16,3,FALSE))</f>
      </c>
      <c r="P170" s="1">
        <f>IF(P71&gt;0,1/VLOOKUP(ABS(P71)+1,$A$8:$D$16,3,FALSE),VLOOKUP(ABS(P71)+1,$A$8:$D$16,3,FALSE))</f>
      </c>
      <c r="Q170" s="1">
        <f>IF(Q71&gt;0,1/VLOOKUP(ABS(Q71)+1,$A$8:$D$16,3,FALSE),VLOOKUP(ABS(Q71)+1,$A$8:$D$16,3,FALSE))</f>
      </c>
      <c r="R170" s="1">
        <f>IF(R71&gt;0,1/VLOOKUP(ABS(R71)+1,$A$8:$D$16,3,FALSE),VLOOKUP(ABS(R71)+1,$A$8:$D$16,3,FALSE))</f>
      </c>
      <c r="S170" s="1">
        <f>IF(S71&gt;0,1/VLOOKUP(ABS(S71)+1,$A$8:$D$16,3,FALSE),VLOOKUP(ABS(S71)+1,$A$8:$D$16,3,FALSE))</f>
      </c>
      <c r="T170" s="1">
        <f>IF(T71&gt;0,1/VLOOKUP(ABS(T71)+1,$A$8:$D$16,3,FALSE),VLOOKUP(ABS(T71)+1,$A$8:$D$16,3,FALSE))</f>
      </c>
      <c r="U170" s="1">
        <f>IF(U71&gt;0,1/VLOOKUP(ABS(U71)+1,$A$8:$D$16,3,FALSE),VLOOKUP(ABS(U71)+1,$A$8:$D$16,3,FALSE))</f>
      </c>
      <c r="V170" s="1">
        <f>IF(V71&gt;0,1/VLOOKUP(ABS(V71)+1,$A$8:$D$16,3,FALSE),VLOOKUP(ABS(V71)+1,$A$8:$D$16,3,FALSE))</f>
      </c>
      <c r="W170" s="1">
        <f>IF(W71&gt;0,1/VLOOKUP(ABS(W71)+1,$A$8:$D$16,3,FALSE),VLOOKUP(ABS(W71)+1,$A$8:$D$16,3,FALSE))</f>
      </c>
      <c r="X170" s="1">
        <f>IF(X71&gt;0,1/VLOOKUP(ABS(X71)+1,$A$8:$D$16,3,FALSE),VLOOKUP(ABS(X71)+1,$A$8:$D$16,3,FALSE))</f>
      </c>
      <c r="Y170" s="1">
        <f>IF(Y71&gt;0,1/VLOOKUP(ABS(Y71)+1,$A$8:$D$16,3,FALSE),VLOOKUP(ABS(Y71)+1,$A$8:$D$16,3,FALSE))</f>
      </c>
    </row>
    <row r="171">
      <c r="A171">
        <v>27</v>
      </c>
      <c r="B171" t="str">
        <v>KU3_vs_KU6</v>
      </c>
      <c r="C171" s="1">
        <f>IF(C72&gt;0,1/VLOOKUP(ABS(C72)+1,$A$8:$D$16,3,FALSE),VLOOKUP(ABS(C72)+1,$A$8:$D$16,3,FALSE))</f>
      </c>
      <c r="D171" s="1">
        <f>IF(D72&gt;0,1/VLOOKUP(ABS(D72)+1,$A$8:$D$16,3,FALSE),VLOOKUP(ABS(D72)+1,$A$8:$D$16,3,FALSE))</f>
      </c>
      <c r="E171" s="1">
        <f>IF(E72&gt;0,1/VLOOKUP(ABS(E72)+1,$A$8:$D$16,3,FALSE),VLOOKUP(ABS(E72)+1,$A$8:$D$16,3,FALSE))</f>
      </c>
      <c r="F171" s="1">
        <f>IF(F72&gt;0,1/VLOOKUP(ABS(F72)+1,$A$8:$D$16,3,FALSE),VLOOKUP(ABS(F72)+1,$A$8:$D$16,3,FALSE))</f>
      </c>
      <c r="G171" s="1">
        <f>IF(G72&gt;0,1/VLOOKUP(ABS(G72)+1,$A$8:$D$16,3,FALSE),VLOOKUP(ABS(G72)+1,$A$8:$D$16,3,FALSE))</f>
      </c>
      <c r="H171" s="1">
        <f>IF(H72&gt;0,1/VLOOKUP(ABS(H72)+1,$A$8:$D$16,3,FALSE),VLOOKUP(ABS(H72)+1,$A$8:$D$16,3,FALSE))</f>
      </c>
      <c r="I171" s="1">
        <f>IF(I72&gt;0,1/VLOOKUP(ABS(I72)+1,$A$8:$D$16,3,FALSE),VLOOKUP(ABS(I72)+1,$A$8:$D$16,3,FALSE))</f>
      </c>
      <c r="J171" s="1">
        <f>IF(J72&gt;0,1/VLOOKUP(ABS(J72)+1,$A$8:$D$16,3,FALSE),VLOOKUP(ABS(J72)+1,$A$8:$D$16,3,FALSE))</f>
      </c>
      <c r="K171" s="1">
        <f>IF(K72&gt;0,1/VLOOKUP(ABS(K72)+1,$A$8:$D$16,3,FALSE),VLOOKUP(ABS(K72)+1,$A$8:$D$16,3,FALSE))</f>
      </c>
      <c r="L171" s="1">
        <f>IF(L72&gt;0,1/VLOOKUP(ABS(L72)+1,$A$8:$D$16,3,FALSE),VLOOKUP(ABS(L72)+1,$A$8:$D$16,3,FALSE))</f>
      </c>
      <c r="M171" s="1">
        <f>IF(M72&gt;0,1/VLOOKUP(ABS(M72)+1,$A$8:$D$16,3,FALSE),VLOOKUP(ABS(M72)+1,$A$8:$D$16,3,FALSE))</f>
      </c>
      <c r="N171" s="1">
        <f>IF(N72&gt;0,1/VLOOKUP(ABS(N72)+1,$A$8:$D$16,3,FALSE),VLOOKUP(ABS(N72)+1,$A$8:$D$16,3,FALSE))</f>
      </c>
      <c r="O171" s="1">
        <f>IF(O72&gt;0,1/VLOOKUP(ABS(O72)+1,$A$8:$D$16,3,FALSE),VLOOKUP(ABS(O72)+1,$A$8:$D$16,3,FALSE))</f>
      </c>
      <c r="P171" s="1">
        <f>IF(P72&gt;0,1/VLOOKUP(ABS(P72)+1,$A$8:$D$16,3,FALSE),VLOOKUP(ABS(P72)+1,$A$8:$D$16,3,FALSE))</f>
      </c>
      <c r="Q171" s="1">
        <f>IF(Q72&gt;0,1/VLOOKUP(ABS(Q72)+1,$A$8:$D$16,3,FALSE),VLOOKUP(ABS(Q72)+1,$A$8:$D$16,3,FALSE))</f>
      </c>
      <c r="R171" s="1">
        <f>IF(R72&gt;0,1/VLOOKUP(ABS(R72)+1,$A$8:$D$16,3,FALSE),VLOOKUP(ABS(R72)+1,$A$8:$D$16,3,FALSE))</f>
      </c>
      <c r="S171" s="1">
        <f>IF(S72&gt;0,1/VLOOKUP(ABS(S72)+1,$A$8:$D$16,3,FALSE),VLOOKUP(ABS(S72)+1,$A$8:$D$16,3,FALSE))</f>
      </c>
      <c r="T171" s="1">
        <f>IF(T72&gt;0,1/VLOOKUP(ABS(T72)+1,$A$8:$D$16,3,FALSE),VLOOKUP(ABS(T72)+1,$A$8:$D$16,3,FALSE))</f>
      </c>
      <c r="U171" s="1">
        <f>IF(U72&gt;0,1/VLOOKUP(ABS(U72)+1,$A$8:$D$16,3,FALSE),VLOOKUP(ABS(U72)+1,$A$8:$D$16,3,FALSE))</f>
      </c>
      <c r="V171" s="1">
        <f>IF(V72&gt;0,1/VLOOKUP(ABS(V72)+1,$A$8:$D$16,3,FALSE),VLOOKUP(ABS(V72)+1,$A$8:$D$16,3,FALSE))</f>
      </c>
      <c r="W171" s="1">
        <f>IF(W72&gt;0,1/VLOOKUP(ABS(W72)+1,$A$8:$D$16,3,FALSE),VLOOKUP(ABS(W72)+1,$A$8:$D$16,3,FALSE))</f>
      </c>
      <c r="X171" s="1">
        <f>IF(X72&gt;0,1/VLOOKUP(ABS(X72)+1,$A$8:$D$16,3,FALSE),VLOOKUP(ABS(X72)+1,$A$8:$D$16,3,FALSE))</f>
      </c>
      <c r="Y171" s="1">
        <f>IF(Y72&gt;0,1/VLOOKUP(ABS(Y72)+1,$A$8:$D$16,3,FALSE),VLOOKUP(ABS(Y72)+1,$A$8:$D$16,3,FALSE))</f>
      </c>
    </row>
    <row r="172">
      <c r="A172">
        <v>28</v>
      </c>
      <c r="B172" t="str">
        <v>KU3_vs_KU7</v>
      </c>
      <c r="C172" s="1">
        <f>IF(C73&gt;0,1/VLOOKUP(ABS(C73)+1,$A$8:$D$16,3,FALSE),VLOOKUP(ABS(C73)+1,$A$8:$D$16,3,FALSE))</f>
      </c>
      <c r="D172" s="1">
        <f>IF(D73&gt;0,1/VLOOKUP(ABS(D73)+1,$A$8:$D$16,3,FALSE),VLOOKUP(ABS(D73)+1,$A$8:$D$16,3,FALSE))</f>
      </c>
      <c r="E172" s="1">
        <f>IF(E73&gt;0,1/VLOOKUP(ABS(E73)+1,$A$8:$D$16,3,FALSE),VLOOKUP(ABS(E73)+1,$A$8:$D$16,3,FALSE))</f>
      </c>
      <c r="F172" s="1">
        <f>IF(F73&gt;0,1/VLOOKUP(ABS(F73)+1,$A$8:$D$16,3,FALSE),VLOOKUP(ABS(F73)+1,$A$8:$D$16,3,FALSE))</f>
      </c>
      <c r="G172" s="1">
        <f>IF(G73&gt;0,1/VLOOKUP(ABS(G73)+1,$A$8:$D$16,3,FALSE),VLOOKUP(ABS(G73)+1,$A$8:$D$16,3,FALSE))</f>
      </c>
      <c r="H172" s="1">
        <f>IF(H73&gt;0,1/VLOOKUP(ABS(H73)+1,$A$8:$D$16,3,FALSE),VLOOKUP(ABS(H73)+1,$A$8:$D$16,3,FALSE))</f>
      </c>
      <c r="I172" s="1">
        <f>IF(I73&gt;0,1/VLOOKUP(ABS(I73)+1,$A$8:$D$16,3,FALSE),VLOOKUP(ABS(I73)+1,$A$8:$D$16,3,FALSE))</f>
      </c>
      <c r="J172" s="1">
        <f>IF(J73&gt;0,1/VLOOKUP(ABS(J73)+1,$A$8:$D$16,3,FALSE),VLOOKUP(ABS(J73)+1,$A$8:$D$16,3,FALSE))</f>
      </c>
      <c r="K172" s="1">
        <f>IF(K73&gt;0,1/VLOOKUP(ABS(K73)+1,$A$8:$D$16,3,FALSE),VLOOKUP(ABS(K73)+1,$A$8:$D$16,3,FALSE))</f>
      </c>
      <c r="L172" s="1">
        <f>IF(L73&gt;0,1/VLOOKUP(ABS(L73)+1,$A$8:$D$16,3,FALSE),VLOOKUP(ABS(L73)+1,$A$8:$D$16,3,FALSE))</f>
      </c>
      <c r="M172" s="1">
        <f>IF(M73&gt;0,1/VLOOKUP(ABS(M73)+1,$A$8:$D$16,3,FALSE),VLOOKUP(ABS(M73)+1,$A$8:$D$16,3,FALSE))</f>
      </c>
      <c r="N172" s="1">
        <f>IF(N73&gt;0,1/VLOOKUP(ABS(N73)+1,$A$8:$D$16,3,FALSE),VLOOKUP(ABS(N73)+1,$A$8:$D$16,3,FALSE))</f>
      </c>
      <c r="O172" s="1">
        <f>IF(O73&gt;0,1/VLOOKUP(ABS(O73)+1,$A$8:$D$16,3,FALSE),VLOOKUP(ABS(O73)+1,$A$8:$D$16,3,FALSE))</f>
      </c>
      <c r="P172" s="1">
        <f>IF(P73&gt;0,1/VLOOKUP(ABS(P73)+1,$A$8:$D$16,3,FALSE),VLOOKUP(ABS(P73)+1,$A$8:$D$16,3,FALSE))</f>
      </c>
      <c r="Q172" s="1">
        <f>IF(Q73&gt;0,1/VLOOKUP(ABS(Q73)+1,$A$8:$D$16,3,FALSE),VLOOKUP(ABS(Q73)+1,$A$8:$D$16,3,FALSE))</f>
      </c>
      <c r="R172" s="1">
        <f>IF(R73&gt;0,1/VLOOKUP(ABS(R73)+1,$A$8:$D$16,3,FALSE),VLOOKUP(ABS(R73)+1,$A$8:$D$16,3,FALSE))</f>
      </c>
      <c r="S172" s="1">
        <f>IF(S73&gt;0,1/VLOOKUP(ABS(S73)+1,$A$8:$D$16,3,FALSE),VLOOKUP(ABS(S73)+1,$A$8:$D$16,3,FALSE))</f>
      </c>
      <c r="T172" s="1">
        <f>IF(T73&gt;0,1/VLOOKUP(ABS(T73)+1,$A$8:$D$16,3,FALSE),VLOOKUP(ABS(T73)+1,$A$8:$D$16,3,FALSE))</f>
      </c>
      <c r="U172" s="1">
        <f>IF(U73&gt;0,1/VLOOKUP(ABS(U73)+1,$A$8:$D$16,3,FALSE),VLOOKUP(ABS(U73)+1,$A$8:$D$16,3,FALSE))</f>
      </c>
      <c r="V172" s="1">
        <f>IF(V73&gt;0,1/VLOOKUP(ABS(V73)+1,$A$8:$D$16,3,FALSE),VLOOKUP(ABS(V73)+1,$A$8:$D$16,3,FALSE))</f>
      </c>
      <c r="W172" s="1">
        <f>IF(W73&gt;0,1/VLOOKUP(ABS(W73)+1,$A$8:$D$16,3,FALSE),VLOOKUP(ABS(W73)+1,$A$8:$D$16,3,FALSE))</f>
      </c>
      <c r="X172" s="1">
        <f>IF(X73&gt;0,1/VLOOKUP(ABS(X73)+1,$A$8:$D$16,3,FALSE),VLOOKUP(ABS(X73)+1,$A$8:$D$16,3,FALSE))</f>
      </c>
      <c r="Y172" s="1">
        <f>IF(Y73&gt;0,1/VLOOKUP(ABS(Y73)+1,$A$8:$D$16,3,FALSE),VLOOKUP(ABS(Y73)+1,$A$8:$D$16,3,FALSE))</f>
      </c>
    </row>
    <row r="173">
      <c r="A173">
        <v>29</v>
      </c>
      <c r="B173" t="str">
        <v>KU3_vs_KU8</v>
      </c>
      <c r="C173" s="1">
        <f>IF(C74&gt;0,1/VLOOKUP(ABS(C74)+1,$A$8:$D$16,3,FALSE),VLOOKUP(ABS(C74)+1,$A$8:$D$16,3,FALSE))</f>
      </c>
      <c r="D173" s="1">
        <f>IF(D74&gt;0,1/VLOOKUP(ABS(D74)+1,$A$8:$D$16,3,FALSE),VLOOKUP(ABS(D74)+1,$A$8:$D$16,3,FALSE))</f>
      </c>
      <c r="E173" s="1">
        <f>IF(E74&gt;0,1/VLOOKUP(ABS(E74)+1,$A$8:$D$16,3,FALSE),VLOOKUP(ABS(E74)+1,$A$8:$D$16,3,FALSE))</f>
      </c>
      <c r="F173" s="1">
        <f>IF(F74&gt;0,1/VLOOKUP(ABS(F74)+1,$A$8:$D$16,3,FALSE),VLOOKUP(ABS(F74)+1,$A$8:$D$16,3,FALSE))</f>
      </c>
      <c r="G173" s="1">
        <f>IF(G74&gt;0,1/VLOOKUP(ABS(G74)+1,$A$8:$D$16,3,FALSE),VLOOKUP(ABS(G74)+1,$A$8:$D$16,3,FALSE))</f>
      </c>
      <c r="H173" s="1">
        <f>IF(H74&gt;0,1/VLOOKUP(ABS(H74)+1,$A$8:$D$16,3,FALSE),VLOOKUP(ABS(H74)+1,$A$8:$D$16,3,FALSE))</f>
      </c>
      <c r="I173" s="1">
        <f>IF(I74&gt;0,1/VLOOKUP(ABS(I74)+1,$A$8:$D$16,3,FALSE),VLOOKUP(ABS(I74)+1,$A$8:$D$16,3,FALSE))</f>
      </c>
      <c r="J173" s="1">
        <f>IF(J74&gt;0,1/VLOOKUP(ABS(J74)+1,$A$8:$D$16,3,FALSE),VLOOKUP(ABS(J74)+1,$A$8:$D$16,3,FALSE))</f>
      </c>
      <c r="K173" s="1">
        <f>IF(K74&gt;0,1/VLOOKUP(ABS(K74)+1,$A$8:$D$16,3,FALSE),VLOOKUP(ABS(K74)+1,$A$8:$D$16,3,FALSE))</f>
      </c>
      <c r="L173" s="1">
        <f>IF(L74&gt;0,1/VLOOKUP(ABS(L74)+1,$A$8:$D$16,3,FALSE),VLOOKUP(ABS(L74)+1,$A$8:$D$16,3,FALSE))</f>
      </c>
      <c r="M173" s="1">
        <f>IF(M74&gt;0,1/VLOOKUP(ABS(M74)+1,$A$8:$D$16,3,FALSE),VLOOKUP(ABS(M74)+1,$A$8:$D$16,3,FALSE))</f>
      </c>
      <c r="N173" s="1">
        <f>IF(N74&gt;0,1/VLOOKUP(ABS(N74)+1,$A$8:$D$16,3,FALSE),VLOOKUP(ABS(N74)+1,$A$8:$D$16,3,FALSE))</f>
      </c>
      <c r="O173" s="1">
        <f>IF(O74&gt;0,1/VLOOKUP(ABS(O74)+1,$A$8:$D$16,3,FALSE),VLOOKUP(ABS(O74)+1,$A$8:$D$16,3,FALSE))</f>
      </c>
      <c r="P173" s="1">
        <f>IF(P74&gt;0,1/VLOOKUP(ABS(P74)+1,$A$8:$D$16,3,FALSE),VLOOKUP(ABS(P74)+1,$A$8:$D$16,3,FALSE))</f>
      </c>
      <c r="Q173" s="1">
        <f>IF(Q74&gt;0,1/VLOOKUP(ABS(Q74)+1,$A$8:$D$16,3,FALSE),VLOOKUP(ABS(Q74)+1,$A$8:$D$16,3,FALSE))</f>
      </c>
      <c r="R173" s="1">
        <f>IF(R74&gt;0,1/VLOOKUP(ABS(R74)+1,$A$8:$D$16,3,FALSE),VLOOKUP(ABS(R74)+1,$A$8:$D$16,3,FALSE))</f>
      </c>
      <c r="S173" s="1">
        <f>IF(S74&gt;0,1/VLOOKUP(ABS(S74)+1,$A$8:$D$16,3,FALSE),VLOOKUP(ABS(S74)+1,$A$8:$D$16,3,FALSE))</f>
      </c>
      <c r="T173" s="1">
        <f>IF(T74&gt;0,1/VLOOKUP(ABS(T74)+1,$A$8:$D$16,3,FALSE),VLOOKUP(ABS(T74)+1,$A$8:$D$16,3,FALSE))</f>
      </c>
      <c r="U173" s="1">
        <f>IF(U74&gt;0,1/VLOOKUP(ABS(U74)+1,$A$8:$D$16,3,FALSE),VLOOKUP(ABS(U74)+1,$A$8:$D$16,3,FALSE))</f>
      </c>
      <c r="V173" s="1">
        <f>IF(V74&gt;0,1/VLOOKUP(ABS(V74)+1,$A$8:$D$16,3,FALSE),VLOOKUP(ABS(V74)+1,$A$8:$D$16,3,FALSE))</f>
      </c>
      <c r="W173" s="1">
        <f>IF(W74&gt;0,1/VLOOKUP(ABS(W74)+1,$A$8:$D$16,3,FALSE),VLOOKUP(ABS(W74)+1,$A$8:$D$16,3,FALSE))</f>
      </c>
      <c r="X173" s="1">
        <f>IF(X74&gt;0,1/VLOOKUP(ABS(X74)+1,$A$8:$D$16,3,FALSE),VLOOKUP(ABS(X74)+1,$A$8:$D$16,3,FALSE))</f>
      </c>
      <c r="Y173" s="1">
        <f>IF(Y74&gt;0,1/VLOOKUP(ABS(Y74)+1,$A$8:$D$16,3,FALSE),VLOOKUP(ABS(Y74)+1,$A$8:$D$16,3,FALSE))</f>
      </c>
    </row>
    <row r="174">
      <c r="A174">
        <v>30</v>
      </c>
      <c r="B174" t="str">
        <v>KU3_vs_KU9</v>
      </c>
      <c r="C174" s="1">
        <f>IF(C75&gt;0,1/VLOOKUP(ABS(C75)+1,$A$8:$D$16,3,FALSE),VLOOKUP(ABS(C75)+1,$A$8:$D$16,3,FALSE))</f>
      </c>
      <c r="D174" s="1">
        <f>IF(D75&gt;0,1/VLOOKUP(ABS(D75)+1,$A$8:$D$16,3,FALSE),VLOOKUP(ABS(D75)+1,$A$8:$D$16,3,FALSE))</f>
      </c>
      <c r="E174" s="1">
        <f>IF(E75&gt;0,1/VLOOKUP(ABS(E75)+1,$A$8:$D$16,3,FALSE),VLOOKUP(ABS(E75)+1,$A$8:$D$16,3,FALSE))</f>
      </c>
      <c r="F174" s="1">
        <f>IF(F75&gt;0,1/VLOOKUP(ABS(F75)+1,$A$8:$D$16,3,FALSE),VLOOKUP(ABS(F75)+1,$A$8:$D$16,3,FALSE))</f>
      </c>
      <c r="G174" s="1">
        <f>IF(G75&gt;0,1/VLOOKUP(ABS(G75)+1,$A$8:$D$16,3,FALSE),VLOOKUP(ABS(G75)+1,$A$8:$D$16,3,FALSE))</f>
      </c>
      <c r="H174" s="1">
        <f>IF(H75&gt;0,1/VLOOKUP(ABS(H75)+1,$A$8:$D$16,3,FALSE),VLOOKUP(ABS(H75)+1,$A$8:$D$16,3,FALSE))</f>
      </c>
      <c r="I174" s="1">
        <f>IF(I75&gt;0,1/VLOOKUP(ABS(I75)+1,$A$8:$D$16,3,FALSE),VLOOKUP(ABS(I75)+1,$A$8:$D$16,3,FALSE))</f>
      </c>
      <c r="J174" s="1">
        <f>IF(J75&gt;0,1/VLOOKUP(ABS(J75)+1,$A$8:$D$16,3,FALSE),VLOOKUP(ABS(J75)+1,$A$8:$D$16,3,FALSE))</f>
      </c>
      <c r="K174" s="1">
        <f>IF(K75&gt;0,1/VLOOKUP(ABS(K75)+1,$A$8:$D$16,3,FALSE),VLOOKUP(ABS(K75)+1,$A$8:$D$16,3,FALSE))</f>
      </c>
      <c r="L174" s="1">
        <f>IF(L75&gt;0,1/VLOOKUP(ABS(L75)+1,$A$8:$D$16,3,FALSE),VLOOKUP(ABS(L75)+1,$A$8:$D$16,3,FALSE))</f>
      </c>
      <c r="M174" s="1">
        <f>IF(M75&gt;0,1/VLOOKUP(ABS(M75)+1,$A$8:$D$16,3,FALSE),VLOOKUP(ABS(M75)+1,$A$8:$D$16,3,FALSE))</f>
      </c>
      <c r="N174" s="1">
        <f>IF(N75&gt;0,1/VLOOKUP(ABS(N75)+1,$A$8:$D$16,3,FALSE),VLOOKUP(ABS(N75)+1,$A$8:$D$16,3,FALSE))</f>
      </c>
      <c r="O174" s="1">
        <f>IF(O75&gt;0,1/VLOOKUP(ABS(O75)+1,$A$8:$D$16,3,FALSE),VLOOKUP(ABS(O75)+1,$A$8:$D$16,3,FALSE))</f>
      </c>
      <c r="P174" s="1">
        <f>IF(P75&gt;0,1/VLOOKUP(ABS(P75)+1,$A$8:$D$16,3,FALSE),VLOOKUP(ABS(P75)+1,$A$8:$D$16,3,FALSE))</f>
      </c>
      <c r="Q174" s="1">
        <f>IF(Q75&gt;0,1/VLOOKUP(ABS(Q75)+1,$A$8:$D$16,3,FALSE),VLOOKUP(ABS(Q75)+1,$A$8:$D$16,3,FALSE))</f>
      </c>
      <c r="R174" s="1">
        <f>IF(R75&gt;0,1/VLOOKUP(ABS(R75)+1,$A$8:$D$16,3,FALSE),VLOOKUP(ABS(R75)+1,$A$8:$D$16,3,FALSE))</f>
      </c>
      <c r="S174" s="1">
        <f>IF(S75&gt;0,1/VLOOKUP(ABS(S75)+1,$A$8:$D$16,3,FALSE),VLOOKUP(ABS(S75)+1,$A$8:$D$16,3,FALSE))</f>
      </c>
      <c r="T174" s="1">
        <f>IF(T75&gt;0,1/VLOOKUP(ABS(T75)+1,$A$8:$D$16,3,FALSE),VLOOKUP(ABS(T75)+1,$A$8:$D$16,3,FALSE))</f>
      </c>
      <c r="U174" s="1">
        <f>IF(U75&gt;0,1/VLOOKUP(ABS(U75)+1,$A$8:$D$16,3,FALSE),VLOOKUP(ABS(U75)+1,$A$8:$D$16,3,FALSE))</f>
      </c>
      <c r="V174" s="1">
        <f>IF(V75&gt;0,1/VLOOKUP(ABS(V75)+1,$A$8:$D$16,3,FALSE),VLOOKUP(ABS(V75)+1,$A$8:$D$16,3,FALSE))</f>
      </c>
      <c r="W174" s="1">
        <f>IF(W75&gt;0,1/VLOOKUP(ABS(W75)+1,$A$8:$D$16,3,FALSE),VLOOKUP(ABS(W75)+1,$A$8:$D$16,3,FALSE))</f>
      </c>
      <c r="X174" s="1">
        <f>IF(X75&gt;0,1/VLOOKUP(ABS(X75)+1,$A$8:$D$16,3,FALSE),VLOOKUP(ABS(X75)+1,$A$8:$D$16,3,FALSE))</f>
      </c>
      <c r="Y174" s="1">
        <f>IF(Y75&gt;0,1/VLOOKUP(ABS(Y75)+1,$A$8:$D$16,3,FALSE),VLOOKUP(ABS(Y75)+1,$A$8:$D$16,3,FALSE))</f>
      </c>
    </row>
    <row r="175">
      <c r="A175">
        <v>31</v>
      </c>
      <c r="B175" t="str">
        <v>KU4_vs_KU5</v>
      </c>
      <c r="C175" s="1">
        <f>IF(C76&gt;0,1/VLOOKUP(ABS(C76)+1,$A$8:$D$16,3,FALSE),VLOOKUP(ABS(C76)+1,$A$8:$D$16,3,FALSE))</f>
      </c>
      <c r="D175" s="1">
        <f>IF(D76&gt;0,1/VLOOKUP(ABS(D76)+1,$A$8:$D$16,3,FALSE),VLOOKUP(ABS(D76)+1,$A$8:$D$16,3,FALSE))</f>
      </c>
      <c r="E175" s="1">
        <f>IF(E76&gt;0,1/VLOOKUP(ABS(E76)+1,$A$8:$D$16,3,FALSE),VLOOKUP(ABS(E76)+1,$A$8:$D$16,3,FALSE))</f>
      </c>
      <c r="F175" s="1">
        <f>IF(F76&gt;0,1/VLOOKUP(ABS(F76)+1,$A$8:$D$16,3,FALSE),VLOOKUP(ABS(F76)+1,$A$8:$D$16,3,FALSE))</f>
      </c>
      <c r="G175" s="1">
        <f>IF(G76&gt;0,1/VLOOKUP(ABS(G76)+1,$A$8:$D$16,3,FALSE),VLOOKUP(ABS(G76)+1,$A$8:$D$16,3,FALSE))</f>
      </c>
      <c r="H175" s="1">
        <f>IF(H76&gt;0,1/VLOOKUP(ABS(H76)+1,$A$8:$D$16,3,FALSE),VLOOKUP(ABS(H76)+1,$A$8:$D$16,3,FALSE))</f>
      </c>
      <c r="I175" s="1">
        <f>IF(I76&gt;0,1/VLOOKUP(ABS(I76)+1,$A$8:$D$16,3,FALSE),VLOOKUP(ABS(I76)+1,$A$8:$D$16,3,FALSE))</f>
      </c>
      <c r="J175" s="1">
        <f>IF(J76&gt;0,1/VLOOKUP(ABS(J76)+1,$A$8:$D$16,3,FALSE),VLOOKUP(ABS(J76)+1,$A$8:$D$16,3,FALSE))</f>
      </c>
      <c r="K175" s="1">
        <f>IF(K76&gt;0,1/VLOOKUP(ABS(K76)+1,$A$8:$D$16,3,FALSE),VLOOKUP(ABS(K76)+1,$A$8:$D$16,3,FALSE))</f>
      </c>
      <c r="L175" s="1">
        <f>IF(L76&gt;0,1/VLOOKUP(ABS(L76)+1,$A$8:$D$16,3,FALSE),VLOOKUP(ABS(L76)+1,$A$8:$D$16,3,FALSE))</f>
      </c>
      <c r="M175" s="1">
        <f>IF(M76&gt;0,1/VLOOKUP(ABS(M76)+1,$A$8:$D$16,3,FALSE),VLOOKUP(ABS(M76)+1,$A$8:$D$16,3,FALSE))</f>
      </c>
      <c r="N175" s="1">
        <f>IF(N76&gt;0,1/VLOOKUP(ABS(N76)+1,$A$8:$D$16,3,FALSE),VLOOKUP(ABS(N76)+1,$A$8:$D$16,3,FALSE))</f>
      </c>
      <c r="O175" s="1">
        <f>IF(O76&gt;0,1/VLOOKUP(ABS(O76)+1,$A$8:$D$16,3,FALSE),VLOOKUP(ABS(O76)+1,$A$8:$D$16,3,FALSE))</f>
      </c>
      <c r="P175" s="1">
        <f>IF(P76&gt;0,1/VLOOKUP(ABS(P76)+1,$A$8:$D$16,3,FALSE),VLOOKUP(ABS(P76)+1,$A$8:$D$16,3,FALSE))</f>
      </c>
      <c r="Q175" s="1">
        <f>IF(Q76&gt;0,1/VLOOKUP(ABS(Q76)+1,$A$8:$D$16,3,FALSE),VLOOKUP(ABS(Q76)+1,$A$8:$D$16,3,FALSE))</f>
      </c>
      <c r="R175" s="1">
        <f>IF(R76&gt;0,1/VLOOKUP(ABS(R76)+1,$A$8:$D$16,3,FALSE),VLOOKUP(ABS(R76)+1,$A$8:$D$16,3,FALSE))</f>
      </c>
      <c r="S175" s="1">
        <f>IF(S76&gt;0,1/VLOOKUP(ABS(S76)+1,$A$8:$D$16,3,FALSE),VLOOKUP(ABS(S76)+1,$A$8:$D$16,3,FALSE))</f>
      </c>
      <c r="T175" s="1">
        <f>IF(T76&gt;0,1/VLOOKUP(ABS(T76)+1,$A$8:$D$16,3,FALSE),VLOOKUP(ABS(T76)+1,$A$8:$D$16,3,FALSE))</f>
      </c>
      <c r="U175" s="1">
        <f>IF(U76&gt;0,1/VLOOKUP(ABS(U76)+1,$A$8:$D$16,3,FALSE),VLOOKUP(ABS(U76)+1,$A$8:$D$16,3,FALSE))</f>
      </c>
      <c r="V175" s="1">
        <f>IF(V76&gt;0,1/VLOOKUP(ABS(V76)+1,$A$8:$D$16,3,FALSE),VLOOKUP(ABS(V76)+1,$A$8:$D$16,3,FALSE))</f>
      </c>
      <c r="W175" s="1">
        <f>IF(W76&gt;0,1/VLOOKUP(ABS(W76)+1,$A$8:$D$16,3,FALSE),VLOOKUP(ABS(W76)+1,$A$8:$D$16,3,FALSE))</f>
      </c>
      <c r="X175" s="1">
        <f>IF(X76&gt;0,1/VLOOKUP(ABS(X76)+1,$A$8:$D$16,3,FALSE),VLOOKUP(ABS(X76)+1,$A$8:$D$16,3,FALSE))</f>
      </c>
      <c r="Y175" s="1">
        <f>IF(Y76&gt;0,1/VLOOKUP(ABS(Y76)+1,$A$8:$D$16,3,FALSE),VLOOKUP(ABS(Y76)+1,$A$8:$D$16,3,FALSE))</f>
      </c>
    </row>
    <row r="176">
      <c r="A176">
        <v>32</v>
      </c>
      <c r="B176" t="str">
        <v>KU4_vs_KU6</v>
      </c>
      <c r="C176" s="1">
        <f>IF(C77&gt;0,1/VLOOKUP(ABS(C77)+1,$A$8:$D$16,3,FALSE),VLOOKUP(ABS(C77)+1,$A$8:$D$16,3,FALSE))</f>
      </c>
      <c r="D176" s="1">
        <f>IF(D77&gt;0,1/VLOOKUP(ABS(D77)+1,$A$8:$D$16,3,FALSE),VLOOKUP(ABS(D77)+1,$A$8:$D$16,3,FALSE))</f>
      </c>
      <c r="E176" s="1">
        <f>IF(E77&gt;0,1/VLOOKUP(ABS(E77)+1,$A$8:$D$16,3,FALSE),VLOOKUP(ABS(E77)+1,$A$8:$D$16,3,FALSE))</f>
      </c>
      <c r="F176" s="1">
        <f>IF(F77&gt;0,1/VLOOKUP(ABS(F77)+1,$A$8:$D$16,3,FALSE),VLOOKUP(ABS(F77)+1,$A$8:$D$16,3,FALSE))</f>
      </c>
      <c r="G176" s="1">
        <f>IF(G77&gt;0,1/VLOOKUP(ABS(G77)+1,$A$8:$D$16,3,FALSE),VLOOKUP(ABS(G77)+1,$A$8:$D$16,3,FALSE))</f>
      </c>
      <c r="H176" s="1">
        <f>IF(H77&gt;0,1/VLOOKUP(ABS(H77)+1,$A$8:$D$16,3,FALSE),VLOOKUP(ABS(H77)+1,$A$8:$D$16,3,FALSE))</f>
      </c>
      <c r="I176" s="1">
        <f>IF(I77&gt;0,1/VLOOKUP(ABS(I77)+1,$A$8:$D$16,3,FALSE),VLOOKUP(ABS(I77)+1,$A$8:$D$16,3,FALSE))</f>
      </c>
      <c r="J176" s="1">
        <f>IF(J77&gt;0,1/VLOOKUP(ABS(J77)+1,$A$8:$D$16,3,FALSE),VLOOKUP(ABS(J77)+1,$A$8:$D$16,3,FALSE))</f>
      </c>
      <c r="K176" s="1">
        <f>IF(K77&gt;0,1/VLOOKUP(ABS(K77)+1,$A$8:$D$16,3,FALSE),VLOOKUP(ABS(K77)+1,$A$8:$D$16,3,FALSE))</f>
      </c>
      <c r="L176" s="1">
        <f>IF(L77&gt;0,1/VLOOKUP(ABS(L77)+1,$A$8:$D$16,3,FALSE),VLOOKUP(ABS(L77)+1,$A$8:$D$16,3,FALSE))</f>
      </c>
      <c r="M176" s="1">
        <f>IF(M77&gt;0,1/VLOOKUP(ABS(M77)+1,$A$8:$D$16,3,FALSE),VLOOKUP(ABS(M77)+1,$A$8:$D$16,3,FALSE))</f>
      </c>
      <c r="N176" s="1">
        <f>IF(N77&gt;0,1/VLOOKUP(ABS(N77)+1,$A$8:$D$16,3,FALSE),VLOOKUP(ABS(N77)+1,$A$8:$D$16,3,FALSE))</f>
      </c>
      <c r="O176" s="1">
        <f>IF(O77&gt;0,1/VLOOKUP(ABS(O77)+1,$A$8:$D$16,3,FALSE),VLOOKUP(ABS(O77)+1,$A$8:$D$16,3,FALSE))</f>
      </c>
      <c r="P176" s="1">
        <f>IF(P77&gt;0,1/VLOOKUP(ABS(P77)+1,$A$8:$D$16,3,FALSE),VLOOKUP(ABS(P77)+1,$A$8:$D$16,3,FALSE))</f>
      </c>
      <c r="Q176" s="1">
        <f>IF(Q77&gt;0,1/VLOOKUP(ABS(Q77)+1,$A$8:$D$16,3,FALSE),VLOOKUP(ABS(Q77)+1,$A$8:$D$16,3,FALSE))</f>
      </c>
      <c r="R176" s="1">
        <f>IF(R77&gt;0,1/VLOOKUP(ABS(R77)+1,$A$8:$D$16,3,FALSE),VLOOKUP(ABS(R77)+1,$A$8:$D$16,3,FALSE))</f>
      </c>
      <c r="S176" s="1">
        <f>IF(S77&gt;0,1/VLOOKUP(ABS(S77)+1,$A$8:$D$16,3,FALSE),VLOOKUP(ABS(S77)+1,$A$8:$D$16,3,FALSE))</f>
      </c>
      <c r="T176" s="1">
        <f>IF(T77&gt;0,1/VLOOKUP(ABS(T77)+1,$A$8:$D$16,3,FALSE),VLOOKUP(ABS(T77)+1,$A$8:$D$16,3,FALSE))</f>
      </c>
      <c r="U176" s="1">
        <f>IF(U77&gt;0,1/VLOOKUP(ABS(U77)+1,$A$8:$D$16,3,FALSE),VLOOKUP(ABS(U77)+1,$A$8:$D$16,3,FALSE))</f>
      </c>
      <c r="V176" s="1">
        <f>IF(V77&gt;0,1/VLOOKUP(ABS(V77)+1,$A$8:$D$16,3,FALSE),VLOOKUP(ABS(V77)+1,$A$8:$D$16,3,FALSE))</f>
      </c>
      <c r="W176" s="1">
        <f>IF(W77&gt;0,1/VLOOKUP(ABS(W77)+1,$A$8:$D$16,3,FALSE),VLOOKUP(ABS(W77)+1,$A$8:$D$16,3,FALSE))</f>
      </c>
      <c r="X176" s="1">
        <f>IF(X77&gt;0,1/VLOOKUP(ABS(X77)+1,$A$8:$D$16,3,FALSE),VLOOKUP(ABS(X77)+1,$A$8:$D$16,3,FALSE))</f>
      </c>
      <c r="Y176" s="1">
        <f>IF(Y77&gt;0,1/VLOOKUP(ABS(Y77)+1,$A$8:$D$16,3,FALSE),VLOOKUP(ABS(Y77)+1,$A$8:$D$16,3,FALSE))</f>
      </c>
    </row>
    <row r="177">
      <c r="A177">
        <v>33</v>
      </c>
      <c r="B177" t="str">
        <v>KU4_vs_KU7</v>
      </c>
      <c r="C177" s="1">
        <f>IF(C78&gt;0,1/VLOOKUP(ABS(C78)+1,$A$8:$D$16,3,FALSE),VLOOKUP(ABS(C78)+1,$A$8:$D$16,3,FALSE))</f>
      </c>
      <c r="D177" s="1">
        <f>IF(D78&gt;0,1/VLOOKUP(ABS(D78)+1,$A$8:$D$16,3,FALSE),VLOOKUP(ABS(D78)+1,$A$8:$D$16,3,FALSE))</f>
      </c>
      <c r="E177" s="1">
        <f>IF(E78&gt;0,1/VLOOKUP(ABS(E78)+1,$A$8:$D$16,3,FALSE),VLOOKUP(ABS(E78)+1,$A$8:$D$16,3,FALSE))</f>
      </c>
      <c r="F177" s="1">
        <f>IF(F78&gt;0,1/VLOOKUP(ABS(F78)+1,$A$8:$D$16,3,FALSE),VLOOKUP(ABS(F78)+1,$A$8:$D$16,3,FALSE))</f>
      </c>
      <c r="G177" s="1">
        <f>IF(G78&gt;0,1/VLOOKUP(ABS(G78)+1,$A$8:$D$16,3,FALSE),VLOOKUP(ABS(G78)+1,$A$8:$D$16,3,FALSE))</f>
      </c>
      <c r="H177" s="1">
        <f>IF(H78&gt;0,1/VLOOKUP(ABS(H78)+1,$A$8:$D$16,3,FALSE),VLOOKUP(ABS(H78)+1,$A$8:$D$16,3,FALSE))</f>
      </c>
      <c r="I177" s="1">
        <f>IF(I78&gt;0,1/VLOOKUP(ABS(I78)+1,$A$8:$D$16,3,FALSE),VLOOKUP(ABS(I78)+1,$A$8:$D$16,3,FALSE))</f>
      </c>
      <c r="J177" s="1">
        <f>IF(J78&gt;0,1/VLOOKUP(ABS(J78)+1,$A$8:$D$16,3,FALSE),VLOOKUP(ABS(J78)+1,$A$8:$D$16,3,FALSE))</f>
      </c>
      <c r="K177" s="1">
        <f>IF(K78&gt;0,1/VLOOKUP(ABS(K78)+1,$A$8:$D$16,3,FALSE),VLOOKUP(ABS(K78)+1,$A$8:$D$16,3,FALSE))</f>
      </c>
      <c r="L177" s="1">
        <f>IF(L78&gt;0,1/VLOOKUP(ABS(L78)+1,$A$8:$D$16,3,FALSE),VLOOKUP(ABS(L78)+1,$A$8:$D$16,3,FALSE))</f>
      </c>
      <c r="M177" s="1">
        <f>IF(M78&gt;0,1/VLOOKUP(ABS(M78)+1,$A$8:$D$16,3,FALSE),VLOOKUP(ABS(M78)+1,$A$8:$D$16,3,FALSE))</f>
      </c>
      <c r="N177" s="1">
        <f>IF(N78&gt;0,1/VLOOKUP(ABS(N78)+1,$A$8:$D$16,3,FALSE),VLOOKUP(ABS(N78)+1,$A$8:$D$16,3,FALSE))</f>
      </c>
      <c r="O177" s="1">
        <f>IF(O78&gt;0,1/VLOOKUP(ABS(O78)+1,$A$8:$D$16,3,FALSE),VLOOKUP(ABS(O78)+1,$A$8:$D$16,3,FALSE))</f>
      </c>
      <c r="P177" s="1">
        <f>IF(P78&gt;0,1/VLOOKUP(ABS(P78)+1,$A$8:$D$16,3,FALSE),VLOOKUP(ABS(P78)+1,$A$8:$D$16,3,FALSE))</f>
      </c>
      <c r="Q177" s="1">
        <f>IF(Q78&gt;0,1/VLOOKUP(ABS(Q78)+1,$A$8:$D$16,3,FALSE),VLOOKUP(ABS(Q78)+1,$A$8:$D$16,3,FALSE))</f>
      </c>
      <c r="R177" s="1">
        <f>IF(R78&gt;0,1/VLOOKUP(ABS(R78)+1,$A$8:$D$16,3,FALSE),VLOOKUP(ABS(R78)+1,$A$8:$D$16,3,FALSE))</f>
      </c>
      <c r="S177" s="1">
        <f>IF(S78&gt;0,1/VLOOKUP(ABS(S78)+1,$A$8:$D$16,3,FALSE),VLOOKUP(ABS(S78)+1,$A$8:$D$16,3,FALSE))</f>
      </c>
      <c r="T177" s="1">
        <f>IF(T78&gt;0,1/VLOOKUP(ABS(T78)+1,$A$8:$D$16,3,FALSE),VLOOKUP(ABS(T78)+1,$A$8:$D$16,3,FALSE))</f>
      </c>
      <c r="U177" s="1">
        <f>IF(U78&gt;0,1/VLOOKUP(ABS(U78)+1,$A$8:$D$16,3,FALSE),VLOOKUP(ABS(U78)+1,$A$8:$D$16,3,FALSE))</f>
      </c>
      <c r="V177" s="1">
        <f>IF(V78&gt;0,1/VLOOKUP(ABS(V78)+1,$A$8:$D$16,3,FALSE),VLOOKUP(ABS(V78)+1,$A$8:$D$16,3,FALSE))</f>
      </c>
      <c r="W177" s="1">
        <f>IF(W78&gt;0,1/VLOOKUP(ABS(W78)+1,$A$8:$D$16,3,FALSE),VLOOKUP(ABS(W78)+1,$A$8:$D$16,3,FALSE))</f>
      </c>
      <c r="X177" s="1">
        <f>IF(X78&gt;0,1/VLOOKUP(ABS(X78)+1,$A$8:$D$16,3,FALSE),VLOOKUP(ABS(X78)+1,$A$8:$D$16,3,FALSE))</f>
      </c>
      <c r="Y177" s="1">
        <f>IF(Y78&gt;0,1/VLOOKUP(ABS(Y78)+1,$A$8:$D$16,3,FALSE),VLOOKUP(ABS(Y78)+1,$A$8:$D$16,3,FALSE))</f>
      </c>
    </row>
    <row r="178">
      <c r="A178">
        <v>34</v>
      </c>
      <c r="B178" t="str">
        <v>KU4_vs_KU8</v>
      </c>
      <c r="C178" s="1">
        <f>IF(C79&gt;0,1/VLOOKUP(ABS(C79)+1,$A$8:$D$16,3,FALSE),VLOOKUP(ABS(C79)+1,$A$8:$D$16,3,FALSE))</f>
      </c>
      <c r="D178" s="1">
        <f>IF(D79&gt;0,1/VLOOKUP(ABS(D79)+1,$A$8:$D$16,3,FALSE),VLOOKUP(ABS(D79)+1,$A$8:$D$16,3,FALSE))</f>
      </c>
      <c r="E178" s="1">
        <f>IF(E79&gt;0,1/VLOOKUP(ABS(E79)+1,$A$8:$D$16,3,FALSE),VLOOKUP(ABS(E79)+1,$A$8:$D$16,3,FALSE))</f>
      </c>
      <c r="F178" s="1">
        <f>IF(F79&gt;0,1/VLOOKUP(ABS(F79)+1,$A$8:$D$16,3,FALSE),VLOOKUP(ABS(F79)+1,$A$8:$D$16,3,FALSE))</f>
      </c>
      <c r="G178" s="1">
        <f>IF(G79&gt;0,1/VLOOKUP(ABS(G79)+1,$A$8:$D$16,3,FALSE),VLOOKUP(ABS(G79)+1,$A$8:$D$16,3,FALSE))</f>
      </c>
      <c r="H178" s="1">
        <f>IF(H79&gt;0,1/VLOOKUP(ABS(H79)+1,$A$8:$D$16,3,FALSE),VLOOKUP(ABS(H79)+1,$A$8:$D$16,3,FALSE))</f>
      </c>
      <c r="I178" s="1">
        <f>IF(I79&gt;0,1/VLOOKUP(ABS(I79)+1,$A$8:$D$16,3,FALSE),VLOOKUP(ABS(I79)+1,$A$8:$D$16,3,FALSE))</f>
      </c>
      <c r="J178" s="1">
        <f>IF(J79&gt;0,1/VLOOKUP(ABS(J79)+1,$A$8:$D$16,3,FALSE),VLOOKUP(ABS(J79)+1,$A$8:$D$16,3,FALSE))</f>
      </c>
      <c r="K178" s="1">
        <f>IF(K79&gt;0,1/VLOOKUP(ABS(K79)+1,$A$8:$D$16,3,FALSE),VLOOKUP(ABS(K79)+1,$A$8:$D$16,3,FALSE))</f>
      </c>
      <c r="L178" s="1">
        <f>IF(L79&gt;0,1/VLOOKUP(ABS(L79)+1,$A$8:$D$16,3,FALSE),VLOOKUP(ABS(L79)+1,$A$8:$D$16,3,FALSE))</f>
      </c>
      <c r="M178" s="1">
        <f>IF(M79&gt;0,1/VLOOKUP(ABS(M79)+1,$A$8:$D$16,3,FALSE),VLOOKUP(ABS(M79)+1,$A$8:$D$16,3,FALSE))</f>
      </c>
      <c r="N178" s="1">
        <f>IF(N79&gt;0,1/VLOOKUP(ABS(N79)+1,$A$8:$D$16,3,FALSE),VLOOKUP(ABS(N79)+1,$A$8:$D$16,3,FALSE))</f>
      </c>
      <c r="O178" s="1">
        <f>IF(O79&gt;0,1/VLOOKUP(ABS(O79)+1,$A$8:$D$16,3,FALSE),VLOOKUP(ABS(O79)+1,$A$8:$D$16,3,FALSE))</f>
      </c>
      <c r="P178" s="1">
        <f>IF(P79&gt;0,1/VLOOKUP(ABS(P79)+1,$A$8:$D$16,3,FALSE),VLOOKUP(ABS(P79)+1,$A$8:$D$16,3,FALSE))</f>
      </c>
      <c r="Q178" s="1">
        <f>IF(Q79&gt;0,1/VLOOKUP(ABS(Q79)+1,$A$8:$D$16,3,FALSE),VLOOKUP(ABS(Q79)+1,$A$8:$D$16,3,FALSE))</f>
      </c>
      <c r="R178" s="1">
        <f>IF(R79&gt;0,1/VLOOKUP(ABS(R79)+1,$A$8:$D$16,3,FALSE),VLOOKUP(ABS(R79)+1,$A$8:$D$16,3,FALSE))</f>
      </c>
      <c r="S178" s="1">
        <f>IF(S79&gt;0,1/VLOOKUP(ABS(S79)+1,$A$8:$D$16,3,FALSE),VLOOKUP(ABS(S79)+1,$A$8:$D$16,3,FALSE))</f>
      </c>
      <c r="T178" s="1">
        <f>IF(T79&gt;0,1/VLOOKUP(ABS(T79)+1,$A$8:$D$16,3,FALSE),VLOOKUP(ABS(T79)+1,$A$8:$D$16,3,FALSE))</f>
      </c>
      <c r="U178" s="1">
        <f>IF(U79&gt;0,1/VLOOKUP(ABS(U79)+1,$A$8:$D$16,3,FALSE),VLOOKUP(ABS(U79)+1,$A$8:$D$16,3,FALSE))</f>
      </c>
      <c r="V178" s="1">
        <f>IF(V79&gt;0,1/VLOOKUP(ABS(V79)+1,$A$8:$D$16,3,FALSE),VLOOKUP(ABS(V79)+1,$A$8:$D$16,3,FALSE))</f>
      </c>
      <c r="W178" s="1">
        <f>IF(W79&gt;0,1/VLOOKUP(ABS(W79)+1,$A$8:$D$16,3,FALSE),VLOOKUP(ABS(W79)+1,$A$8:$D$16,3,FALSE))</f>
      </c>
      <c r="X178" s="1">
        <f>IF(X79&gt;0,1/VLOOKUP(ABS(X79)+1,$A$8:$D$16,3,FALSE),VLOOKUP(ABS(X79)+1,$A$8:$D$16,3,FALSE))</f>
      </c>
      <c r="Y178" s="1">
        <f>IF(Y79&gt;0,1/VLOOKUP(ABS(Y79)+1,$A$8:$D$16,3,FALSE),VLOOKUP(ABS(Y79)+1,$A$8:$D$16,3,FALSE))</f>
      </c>
    </row>
    <row r="179">
      <c r="A179">
        <v>35</v>
      </c>
      <c r="B179" t="str">
        <v>KU4_vs_KU9</v>
      </c>
      <c r="C179" s="1">
        <f>IF(C80&gt;0,1/VLOOKUP(ABS(C80)+1,$A$8:$D$16,3,FALSE),VLOOKUP(ABS(C80)+1,$A$8:$D$16,3,FALSE))</f>
      </c>
      <c r="D179" s="1">
        <f>IF(D80&gt;0,1/VLOOKUP(ABS(D80)+1,$A$8:$D$16,3,FALSE),VLOOKUP(ABS(D80)+1,$A$8:$D$16,3,FALSE))</f>
      </c>
      <c r="E179" s="1">
        <f>IF(E80&gt;0,1/VLOOKUP(ABS(E80)+1,$A$8:$D$16,3,FALSE),VLOOKUP(ABS(E80)+1,$A$8:$D$16,3,FALSE))</f>
      </c>
      <c r="F179" s="1">
        <f>IF(F80&gt;0,1/VLOOKUP(ABS(F80)+1,$A$8:$D$16,3,FALSE),VLOOKUP(ABS(F80)+1,$A$8:$D$16,3,FALSE))</f>
      </c>
      <c r="G179" s="1">
        <f>IF(G80&gt;0,1/VLOOKUP(ABS(G80)+1,$A$8:$D$16,3,FALSE),VLOOKUP(ABS(G80)+1,$A$8:$D$16,3,FALSE))</f>
      </c>
      <c r="H179" s="1">
        <f>IF(H80&gt;0,1/VLOOKUP(ABS(H80)+1,$A$8:$D$16,3,FALSE),VLOOKUP(ABS(H80)+1,$A$8:$D$16,3,FALSE))</f>
      </c>
      <c r="I179" s="1">
        <f>IF(I80&gt;0,1/VLOOKUP(ABS(I80)+1,$A$8:$D$16,3,FALSE),VLOOKUP(ABS(I80)+1,$A$8:$D$16,3,FALSE))</f>
      </c>
      <c r="J179" s="1">
        <f>IF(J80&gt;0,1/VLOOKUP(ABS(J80)+1,$A$8:$D$16,3,FALSE),VLOOKUP(ABS(J80)+1,$A$8:$D$16,3,FALSE))</f>
      </c>
      <c r="K179" s="1">
        <f>IF(K80&gt;0,1/VLOOKUP(ABS(K80)+1,$A$8:$D$16,3,FALSE),VLOOKUP(ABS(K80)+1,$A$8:$D$16,3,FALSE))</f>
      </c>
      <c r="L179" s="1">
        <f>IF(L80&gt;0,1/VLOOKUP(ABS(L80)+1,$A$8:$D$16,3,FALSE),VLOOKUP(ABS(L80)+1,$A$8:$D$16,3,FALSE))</f>
      </c>
      <c r="M179" s="1">
        <f>IF(M80&gt;0,1/VLOOKUP(ABS(M80)+1,$A$8:$D$16,3,FALSE),VLOOKUP(ABS(M80)+1,$A$8:$D$16,3,FALSE))</f>
      </c>
      <c r="N179" s="1">
        <f>IF(N80&gt;0,1/VLOOKUP(ABS(N80)+1,$A$8:$D$16,3,FALSE),VLOOKUP(ABS(N80)+1,$A$8:$D$16,3,FALSE))</f>
      </c>
      <c r="O179" s="1">
        <f>IF(O80&gt;0,1/VLOOKUP(ABS(O80)+1,$A$8:$D$16,3,FALSE),VLOOKUP(ABS(O80)+1,$A$8:$D$16,3,FALSE))</f>
      </c>
      <c r="P179" s="1">
        <f>IF(P80&gt;0,1/VLOOKUP(ABS(P80)+1,$A$8:$D$16,3,FALSE),VLOOKUP(ABS(P80)+1,$A$8:$D$16,3,FALSE))</f>
      </c>
      <c r="Q179" s="1">
        <f>IF(Q80&gt;0,1/VLOOKUP(ABS(Q80)+1,$A$8:$D$16,3,FALSE),VLOOKUP(ABS(Q80)+1,$A$8:$D$16,3,FALSE))</f>
      </c>
      <c r="R179" s="1">
        <f>IF(R80&gt;0,1/VLOOKUP(ABS(R80)+1,$A$8:$D$16,3,FALSE),VLOOKUP(ABS(R80)+1,$A$8:$D$16,3,FALSE))</f>
      </c>
      <c r="S179" s="1">
        <f>IF(S80&gt;0,1/VLOOKUP(ABS(S80)+1,$A$8:$D$16,3,FALSE),VLOOKUP(ABS(S80)+1,$A$8:$D$16,3,FALSE))</f>
      </c>
      <c r="T179" s="1">
        <f>IF(T80&gt;0,1/VLOOKUP(ABS(T80)+1,$A$8:$D$16,3,FALSE),VLOOKUP(ABS(T80)+1,$A$8:$D$16,3,FALSE))</f>
      </c>
      <c r="U179" s="1">
        <f>IF(U80&gt;0,1/VLOOKUP(ABS(U80)+1,$A$8:$D$16,3,FALSE),VLOOKUP(ABS(U80)+1,$A$8:$D$16,3,FALSE))</f>
      </c>
      <c r="V179" s="1">
        <f>IF(V80&gt;0,1/VLOOKUP(ABS(V80)+1,$A$8:$D$16,3,FALSE),VLOOKUP(ABS(V80)+1,$A$8:$D$16,3,FALSE))</f>
      </c>
      <c r="W179" s="1">
        <f>IF(W80&gt;0,1/VLOOKUP(ABS(W80)+1,$A$8:$D$16,3,FALSE),VLOOKUP(ABS(W80)+1,$A$8:$D$16,3,FALSE))</f>
      </c>
      <c r="X179" s="1">
        <f>IF(X80&gt;0,1/VLOOKUP(ABS(X80)+1,$A$8:$D$16,3,FALSE),VLOOKUP(ABS(X80)+1,$A$8:$D$16,3,FALSE))</f>
      </c>
      <c r="Y179" s="1">
        <f>IF(Y80&gt;0,1/VLOOKUP(ABS(Y80)+1,$A$8:$D$16,3,FALSE),VLOOKUP(ABS(Y80)+1,$A$8:$D$16,3,FALSE))</f>
      </c>
    </row>
    <row r="180">
      <c r="A180">
        <v>36</v>
      </c>
      <c r="B180" t="str">
        <v>KU5_vs_KU6</v>
      </c>
      <c r="C180" s="1">
        <f>IF(C81&gt;0,1/VLOOKUP(ABS(C81)+1,$A$8:$D$16,3,FALSE),VLOOKUP(ABS(C81)+1,$A$8:$D$16,3,FALSE))</f>
      </c>
      <c r="D180" s="1">
        <f>IF(D81&gt;0,1/VLOOKUP(ABS(D81)+1,$A$8:$D$16,3,FALSE),VLOOKUP(ABS(D81)+1,$A$8:$D$16,3,FALSE))</f>
      </c>
      <c r="E180" s="1">
        <f>IF(E81&gt;0,1/VLOOKUP(ABS(E81)+1,$A$8:$D$16,3,FALSE),VLOOKUP(ABS(E81)+1,$A$8:$D$16,3,FALSE))</f>
      </c>
      <c r="F180" s="1">
        <f>IF(F81&gt;0,1/VLOOKUP(ABS(F81)+1,$A$8:$D$16,3,FALSE),VLOOKUP(ABS(F81)+1,$A$8:$D$16,3,FALSE))</f>
      </c>
      <c r="G180" s="1">
        <f>IF(G81&gt;0,1/VLOOKUP(ABS(G81)+1,$A$8:$D$16,3,FALSE),VLOOKUP(ABS(G81)+1,$A$8:$D$16,3,FALSE))</f>
      </c>
      <c r="H180" s="1">
        <f>IF(H81&gt;0,1/VLOOKUP(ABS(H81)+1,$A$8:$D$16,3,FALSE),VLOOKUP(ABS(H81)+1,$A$8:$D$16,3,FALSE))</f>
      </c>
      <c r="I180" s="1">
        <f>IF(I81&gt;0,1/VLOOKUP(ABS(I81)+1,$A$8:$D$16,3,FALSE),VLOOKUP(ABS(I81)+1,$A$8:$D$16,3,FALSE))</f>
      </c>
      <c r="J180" s="1">
        <f>IF(J81&gt;0,1/VLOOKUP(ABS(J81)+1,$A$8:$D$16,3,FALSE),VLOOKUP(ABS(J81)+1,$A$8:$D$16,3,FALSE))</f>
      </c>
      <c r="K180" s="1">
        <f>IF(K81&gt;0,1/VLOOKUP(ABS(K81)+1,$A$8:$D$16,3,FALSE),VLOOKUP(ABS(K81)+1,$A$8:$D$16,3,FALSE))</f>
      </c>
      <c r="L180" s="1">
        <f>IF(L81&gt;0,1/VLOOKUP(ABS(L81)+1,$A$8:$D$16,3,FALSE),VLOOKUP(ABS(L81)+1,$A$8:$D$16,3,FALSE))</f>
      </c>
      <c r="M180" s="1">
        <f>IF(M81&gt;0,1/VLOOKUP(ABS(M81)+1,$A$8:$D$16,3,FALSE),VLOOKUP(ABS(M81)+1,$A$8:$D$16,3,FALSE))</f>
      </c>
      <c r="N180" s="1">
        <f>IF(N81&gt;0,1/VLOOKUP(ABS(N81)+1,$A$8:$D$16,3,FALSE),VLOOKUP(ABS(N81)+1,$A$8:$D$16,3,FALSE))</f>
      </c>
      <c r="O180" s="1">
        <f>IF(O81&gt;0,1/VLOOKUP(ABS(O81)+1,$A$8:$D$16,3,FALSE),VLOOKUP(ABS(O81)+1,$A$8:$D$16,3,FALSE))</f>
      </c>
      <c r="P180" s="1">
        <f>IF(P81&gt;0,1/VLOOKUP(ABS(P81)+1,$A$8:$D$16,3,FALSE),VLOOKUP(ABS(P81)+1,$A$8:$D$16,3,FALSE))</f>
      </c>
      <c r="Q180" s="1">
        <f>IF(Q81&gt;0,1/VLOOKUP(ABS(Q81)+1,$A$8:$D$16,3,FALSE),VLOOKUP(ABS(Q81)+1,$A$8:$D$16,3,FALSE))</f>
      </c>
      <c r="R180" s="1">
        <f>IF(R81&gt;0,1/VLOOKUP(ABS(R81)+1,$A$8:$D$16,3,FALSE),VLOOKUP(ABS(R81)+1,$A$8:$D$16,3,FALSE))</f>
      </c>
      <c r="S180" s="1">
        <f>IF(S81&gt;0,1/VLOOKUP(ABS(S81)+1,$A$8:$D$16,3,FALSE),VLOOKUP(ABS(S81)+1,$A$8:$D$16,3,FALSE))</f>
      </c>
      <c r="T180" s="1">
        <f>IF(T81&gt;0,1/VLOOKUP(ABS(T81)+1,$A$8:$D$16,3,FALSE),VLOOKUP(ABS(T81)+1,$A$8:$D$16,3,FALSE))</f>
      </c>
      <c r="U180" s="1">
        <f>IF(U81&gt;0,1/VLOOKUP(ABS(U81)+1,$A$8:$D$16,3,FALSE),VLOOKUP(ABS(U81)+1,$A$8:$D$16,3,FALSE))</f>
      </c>
      <c r="V180" s="1">
        <f>IF(V81&gt;0,1/VLOOKUP(ABS(V81)+1,$A$8:$D$16,3,FALSE),VLOOKUP(ABS(V81)+1,$A$8:$D$16,3,FALSE))</f>
      </c>
      <c r="W180" s="1">
        <f>IF(W81&gt;0,1/VLOOKUP(ABS(W81)+1,$A$8:$D$16,3,FALSE),VLOOKUP(ABS(W81)+1,$A$8:$D$16,3,FALSE))</f>
      </c>
      <c r="X180" s="1">
        <f>IF(X81&gt;0,1/VLOOKUP(ABS(X81)+1,$A$8:$D$16,3,FALSE),VLOOKUP(ABS(X81)+1,$A$8:$D$16,3,FALSE))</f>
      </c>
      <c r="Y180" s="1">
        <f>IF(Y81&gt;0,1/VLOOKUP(ABS(Y81)+1,$A$8:$D$16,3,FALSE),VLOOKUP(ABS(Y81)+1,$A$8:$D$16,3,FALSE))</f>
      </c>
    </row>
    <row r="181">
      <c r="A181">
        <v>37</v>
      </c>
      <c r="B181" t="str">
        <v>KU5_vs_KU7</v>
      </c>
      <c r="C181" s="1">
        <f>IF(C82&gt;0,1/VLOOKUP(ABS(C82)+1,$A$8:$D$16,3,FALSE),VLOOKUP(ABS(C82)+1,$A$8:$D$16,3,FALSE))</f>
      </c>
      <c r="D181" s="1">
        <f>IF(D82&gt;0,1/VLOOKUP(ABS(D82)+1,$A$8:$D$16,3,FALSE),VLOOKUP(ABS(D82)+1,$A$8:$D$16,3,FALSE))</f>
      </c>
      <c r="E181" s="1">
        <f>IF(E82&gt;0,1/VLOOKUP(ABS(E82)+1,$A$8:$D$16,3,FALSE),VLOOKUP(ABS(E82)+1,$A$8:$D$16,3,FALSE))</f>
      </c>
      <c r="F181" s="1">
        <f>IF(F82&gt;0,1/VLOOKUP(ABS(F82)+1,$A$8:$D$16,3,FALSE),VLOOKUP(ABS(F82)+1,$A$8:$D$16,3,FALSE))</f>
      </c>
      <c r="G181" s="1">
        <f>IF(G82&gt;0,1/VLOOKUP(ABS(G82)+1,$A$8:$D$16,3,FALSE),VLOOKUP(ABS(G82)+1,$A$8:$D$16,3,FALSE))</f>
      </c>
      <c r="H181" s="1">
        <f>IF(H82&gt;0,1/VLOOKUP(ABS(H82)+1,$A$8:$D$16,3,FALSE),VLOOKUP(ABS(H82)+1,$A$8:$D$16,3,FALSE))</f>
      </c>
      <c r="I181" s="1">
        <f>IF(I82&gt;0,1/VLOOKUP(ABS(I82)+1,$A$8:$D$16,3,FALSE),VLOOKUP(ABS(I82)+1,$A$8:$D$16,3,FALSE))</f>
      </c>
      <c r="J181" s="1">
        <f>IF(J82&gt;0,1/VLOOKUP(ABS(J82)+1,$A$8:$D$16,3,FALSE),VLOOKUP(ABS(J82)+1,$A$8:$D$16,3,FALSE))</f>
      </c>
      <c r="K181" s="1">
        <f>IF(K82&gt;0,1/VLOOKUP(ABS(K82)+1,$A$8:$D$16,3,FALSE),VLOOKUP(ABS(K82)+1,$A$8:$D$16,3,FALSE))</f>
      </c>
      <c r="L181" s="1">
        <f>IF(L82&gt;0,1/VLOOKUP(ABS(L82)+1,$A$8:$D$16,3,FALSE),VLOOKUP(ABS(L82)+1,$A$8:$D$16,3,FALSE))</f>
      </c>
      <c r="M181" s="1">
        <f>IF(M82&gt;0,1/VLOOKUP(ABS(M82)+1,$A$8:$D$16,3,FALSE),VLOOKUP(ABS(M82)+1,$A$8:$D$16,3,FALSE))</f>
      </c>
      <c r="N181" s="1">
        <f>IF(N82&gt;0,1/VLOOKUP(ABS(N82)+1,$A$8:$D$16,3,FALSE),VLOOKUP(ABS(N82)+1,$A$8:$D$16,3,FALSE))</f>
      </c>
      <c r="O181" s="1">
        <f>IF(O82&gt;0,1/VLOOKUP(ABS(O82)+1,$A$8:$D$16,3,FALSE),VLOOKUP(ABS(O82)+1,$A$8:$D$16,3,FALSE))</f>
      </c>
      <c r="P181" s="1">
        <f>IF(P82&gt;0,1/VLOOKUP(ABS(P82)+1,$A$8:$D$16,3,FALSE),VLOOKUP(ABS(P82)+1,$A$8:$D$16,3,FALSE))</f>
      </c>
      <c r="Q181" s="1">
        <f>IF(Q82&gt;0,1/VLOOKUP(ABS(Q82)+1,$A$8:$D$16,3,FALSE),VLOOKUP(ABS(Q82)+1,$A$8:$D$16,3,FALSE))</f>
      </c>
      <c r="R181" s="1">
        <f>IF(R82&gt;0,1/VLOOKUP(ABS(R82)+1,$A$8:$D$16,3,FALSE),VLOOKUP(ABS(R82)+1,$A$8:$D$16,3,FALSE))</f>
      </c>
      <c r="S181" s="1">
        <f>IF(S82&gt;0,1/VLOOKUP(ABS(S82)+1,$A$8:$D$16,3,FALSE),VLOOKUP(ABS(S82)+1,$A$8:$D$16,3,FALSE))</f>
      </c>
      <c r="T181" s="1">
        <f>IF(T82&gt;0,1/VLOOKUP(ABS(T82)+1,$A$8:$D$16,3,FALSE),VLOOKUP(ABS(T82)+1,$A$8:$D$16,3,FALSE))</f>
      </c>
      <c r="U181" s="1">
        <f>IF(U82&gt;0,1/VLOOKUP(ABS(U82)+1,$A$8:$D$16,3,FALSE),VLOOKUP(ABS(U82)+1,$A$8:$D$16,3,FALSE))</f>
      </c>
      <c r="V181" s="1">
        <f>IF(V82&gt;0,1/VLOOKUP(ABS(V82)+1,$A$8:$D$16,3,FALSE),VLOOKUP(ABS(V82)+1,$A$8:$D$16,3,FALSE))</f>
      </c>
      <c r="W181" s="1">
        <f>IF(W82&gt;0,1/VLOOKUP(ABS(W82)+1,$A$8:$D$16,3,FALSE),VLOOKUP(ABS(W82)+1,$A$8:$D$16,3,FALSE))</f>
      </c>
      <c r="X181" s="1">
        <f>IF(X82&gt;0,1/VLOOKUP(ABS(X82)+1,$A$8:$D$16,3,FALSE),VLOOKUP(ABS(X82)+1,$A$8:$D$16,3,FALSE))</f>
      </c>
      <c r="Y181" s="1">
        <f>IF(Y82&gt;0,1/VLOOKUP(ABS(Y82)+1,$A$8:$D$16,3,FALSE),VLOOKUP(ABS(Y82)+1,$A$8:$D$16,3,FALSE))</f>
      </c>
    </row>
    <row r="182">
      <c r="A182">
        <v>38</v>
      </c>
      <c r="B182" t="str">
        <v>KU5_vs_KU8</v>
      </c>
      <c r="C182" s="1">
        <f>IF(C83&gt;0,1/VLOOKUP(ABS(C83)+1,$A$8:$D$16,3,FALSE),VLOOKUP(ABS(C83)+1,$A$8:$D$16,3,FALSE))</f>
      </c>
      <c r="D182" s="1">
        <f>IF(D83&gt;0,1/VLOOKUP(ABS(D83)+1,$A$8:$D$16,3,FALSE),VLOOKUP(ABS(D83)+1,$A$8:$D$16,3,FALSE))</f>
      </c>
      <c r="E182" s="1">
        <f>IF(E83&gt;0,1/VLOOKUP(ABS(E83)+1,$A$8:$D$16,3,FALSE),VLOOKUP(ABS(E83)+1,$A$8:$D$16,3,FALSE))</f>
      </c>
      <c r="F182" s="1">
        <f>IF(F83&gt;0,1/VLOOKUP(ABS(F83)+1,$A$8:$D$16,3,FALSE),VLOOKUP(ABS(F83)+1,$A$8:$D$16,3,FALSE))</f>
      </c>
      <c r="G182" s="1">
        <f>IF(G83&gt;0,1/VLOOKUP(ABS(G83)+1,$A$8:$D$16,3,FALSE),VLOOKUP(ABS(G83)+1,$A$8:$D$16,3,FALSE))</f>
      </c>
      <c r="H182" s="1">
        <f>IF(H83&gt;0,1/VLOOKUP(ABS(H83)+1,$A$8:$D$16,3,FALSE),VLOOKUP(ABS(H83)+1,$A$8:$D$16,3,FALSE))</f>
      </c>
      <c r="I182" s="1">
        <f>IF(I83&gt;0,1/VLOOKUP(ABS(I83)+1,$A$8:$D$16,3,FALSE),VLOOKUP(ABS(I83)+1,$A$8:$D$16,3,FALSE))</f>
      </c>
      <c r="J182" s="1">
        <f>IF(J83&gt;0,1/VLOOKUP(ABS(J83)+1,$A$8:$D$16,3,FALSE),VLOOKUP(ABS(J83)+1,$A$8:$D$16,3,FALSE))</f>
      </c>
      <c r="K182" s="1">
        <f>IF(K83&gt;0,1/VLOOKUP(ABS(K83)+1,$A$8:$D$16,3,FALSE),VLOOKUP(ABS(K83)+1,$A$8:$D$16,3,FALSE))</f>
      </c>
      <c r="L182" s="1">
        <f>IF(L83&gt;0,1/VLOOKUP(ABS(L83)+1,$A$8:$D$16,3,FALSE),VLOOKUP(ABS(L83)+1,$A$8:$D$16,3,FALSE))</f>
      </c>
      <c r="M182" s="1">
        <f>IF(M83&gt;0,1/VLOOKUP(ABS(M83)+1,$A$8:$D$16,3,FALSE),VLOOKUP(ABS(M83)+1,$A$8:$D$16,3,FALSE))</f>
      </c>
      <c r="N182" s="1">
        <f>IF(N83&gt;0,1/VLOOKUP(ABS(N83)+1,$A$8:$D$16,3,FALSE),VLOOKUP(ABS(N83)+1,$A$8:$D$16,3,FALSE))</f>
      </c>
      <c r="O182" s="1">
        <f>IF(O83&gt;0,1/VLOOKUP(ABS(O83)+1,$A$8:$D$16,3,FALSE),VLOOKUP(ABS(O83)+1,$A$8:$D$16,3,FALSE))</f>
      </c>
      <c r="P182" s="1">
        <f>IF(P83&gt;0,1/VLOOKUP(ABS(P83)+1,$A$8:$D$16,3,FALSE),VLOOKUP(ABS(P83)+1,$A$8:$D$16,3,FALSE))</f>
      </c>
      <c r="Q182" s="1">
        <f>IF(Q83&gt;0,1/VLOOKUP(ABS(Q83)+1,$A$8:$D$16,3,FALSE),VLOOKUP(ABS(Q83)+1,$A$8:$D$16,3,FALSE))</f>
      </c>
      <c r="R182" s="1">
        <f>IF(R83&gt;0,1/VLOOKUP(ABS(R83)+1,$A$8:$D$16,3,FALSE),VLOOKUP(ABS(R83)+1,$A$8:$D$16,3,FALSE))</f>
      </c>
      <c r="S182" s="1">
        <f>IF(S83&gt;0,1/VLOOKUP(ABS(S83)+1,$A$8:$D$16,3,FALSE),VLOOKUP(ABS(S83)+1,$A$8:$D$16,3,FALSE))</f>
      </c>
      <c r="T182" s="1">
        <f>IF(T83&gt;0,1/VLOOKUP(ABS(T83)+1,$A$8:$D$16,3,FALSE),VLOOKUP(ABS(T83)+1,$A$8:$D$16,3,FALSE))</f>
      </c>
      <c r="U182" s="1">
        <f>IF(U83&gt;0,1/VLOOKUP(ABS(U83)+1,$A$8:$D$16,3,FALSE),VLOOKUP(ABS(U83)+1,$A$8:$D$16,3,FALSE))</f>
      </c>
      <c r="V182" s="1">
        <f>IF(V83&gt;0,1/VLOOKUP(ABS(V83)+1,$A$8:$D$16,3,FALSE),VLOOKUP(ABS(V83)+1,$A$8:$D$16,3,FALSE))</f>
      </c>
      <c r="W182" s="1">
        <f>IF(W83&gt;0,1/VLOOKUP(ABS(W83)+1,$A$8:$D$16,3,FALSE),VLOOKUP(ABS(W83)+1,$A$8:$D$16,3,FALSE))</f>
      </c>
      <c r="X182" s="1">
        <f>IF(X83&gt;0,1/VLOOKUP(ABS(X83)+1,$A$8:$D$16,3,FALSE),VLOOKUP(ABS(X83)+1,$A$8:$D$16,3,FALSE))</f>
      </c>
      <c r="Y182" s="1">
        <f>IF(Y83&gt;0,1/VLOOKUP(ABS(Y83)+1,$A$8:$D$16,3,FALSE),VLOOKUP(ABS(Y83)+1,$A$8:$D$16,3,FALSE))</f>
      </c>
    </row>
    <row r="183">
      <c r="A183">
        <v>39</v>
      </c>
      <c r="B183" t="str">
        <v>KU5_vs_KU9</v>
      </c>
      <c r="C183" s="1">
        <f>IF(C84&gt;0,1/VLOOKUP(ABS(C84)+1,$A$8:$D$16,3,FALSE),VLOOKUP(ABS(C84)+1,$A$8:$D$16,3,FALSE))</f>
      </c>
      <c r="D183" s="1">
        <f>IF(D84&gt;0,1/VLOOKUP(ABS(D84)+1,$A$8:$D$16,3,FALSE),VLOOKUP(ABS(D84)+1,$A$8:$D$16,3,FALSE))</f>
      </c>
      <c r="E183" s="1">
        <f>IF(E84&gt;0,1/VLOOKUP(ABS(E84)+1,$A$8:$D$16,3,FALSE),VLOOKUP(ABS(E84)+1,$A$8:$D$16,3,FALSE))</f>
      </c>
      <c r="F183" s="1">
        <f>IF(F84&gt;0,1/VLOOKUP(ABS(F84)+1,$A$8:$D$16,3,FALSE),VLOOKUP(ABS(F84)+1,$A$8:$D$16,3,FALSE))</f>
      </c>
      <c r="G183" s="1">
        <f>IF(G84&gt;0,1/VLOOKUP(ABS(G84)+1,$A$8:$D$16,3,FALSE),VLOOKUP(ABS(G84)+1,$A$8:$D$16,3,FALSE))</f>
      </c>
      <c r="H183" s="1">
        <f>IF(H84&gt;0,1/VLOOKUP(ABS(H84)+1,$A$8:$D$16,3,FALSE),VLOOKUP(ABS(H84)+1,$A$8:$D$16,3,FALSE))</f>
      </c>
      <c r="I183" s="1">
        <f>IF(I84&gt;0,1/VLOOKUP(ABS(I84)+1,$A$8:$D$16,3,FALSE),VLOOKUP(ABS(I84)+1,$A$8:$D$16,3,FALSE))</f>
      </c>
      <c r="J183" s="1">
        <f>IF(J84&gt;0,1/VLOOKUP(ABS(J84)+1,$A$8:$D$16,3,FALSE),VLOOKUP(ABS(J84)+1,$A$8:$D$16,3,FALSE))</f>
      </c>
      <c r="K183" s="1">
        <f>IF(K84&gt;0,1/VLOOKUP(ABS(K84)+1,$A$8:$D$16,3,FALSE),VLOOKUP(ABS(K84)+1,$A$8:$D$16,3,FALSE))</f>
      </c>
      <c r="L183" s="1">
        <f>IF(L84&gt;0,1/VLOOKUP(ABS(L84)+1,$A$8:$D$16,3,FALSE),VLOOKUP(ABS(L84)+1,$A$8:$D$16,3,FALSE))</f>
      </c>
      <c r="M183" s="1">
        <f>IF(M84&gt;0,1/VLOOKUP(ABS(M84)+1,$A$8:$D$16,3,FALSE),VLOOKUP(ABS(M84)+1,$A$8:$D$16,3,FALSE))</f>
      </c>
      <c r="N183" s="1">
        <f>IF(N84&gt;0,1/VLOOKUP(ABS(N84)+1,$A$8:$D$16,3,FALSE),VLOOKUP(ABS(N84)+1,$A$8:$D$16,3,FALSE))</f>
      </c>
      <c r="O183" s="1">
        <f>IF(O84&gt;0,1/VLOOKUP(ABS(O84)+1,$A$8:$D$16,3,FALSE),VLOOKUP(ABS(O84)+1,$A$8:$D$16,3,FALSE))</f>
      </c>
      <c r="P183" s="1">
        <f>IF(P84&gt;0,1/VLOOKUP(ABS(P84)+1,$A$8:$D$16,3,FALSE),VLOOKUP(ABS(P84)+1,$A$8:$D$16,3,FALSE))</f>
      </c>
      <c r="Q183" s="1">
        <f>IF(Q84&gt;0,1/VLOOKUP(ABS(Q84)+1,$A$8:$D$16,3,FALSE),VLOOKUP(ABS(Q84)+1,$A$8:$D$16,3,FALSE))</f>
      </c>
      <c r="R183" s="1">
        <f>IF(R84&gt;0,1/VLOOKUP(ABS(R84)+1,$A$8:$D$16,3,FALSE),VLOOKUP(ABS(R84)+1,$A$8:$D$16,3,FALSE))</f>
      </c>
      <c r="S183" s="1">
        <f>IF(S84&gt;0,1/VLOOKUP(ABS(S84)+1,$A$8:$D$16,3,FALSE),VLOOKUP(ABS(S84)+1,$A$8:$D$16,3,FALSE))</f>
      </c>
      <c r="T183" s="1">
        <f>IF(T84&gt;0,1/VLOOKUP(ABS(T84)+1,$A$8:$D$16,3,FALSE),VLOOKUP(ABS(T84)+1,$A$8:$D$16,3,FALSE))</f>
      </c>
      <c r="U183" s="1">
        <f>IF(U84&gt;0,1/VLOOKUP(ABS(U84)+1,$A$8:$D$16,3,FALSE),VLOOKUP(ABS(U84)+1,$A$8:$D$16,3,FALSE))</f>
      </c>
      <c r="V183" s="1">
        <f>IF(V84&gt;0,1/VLOOKUP(ABS(V84)+1,$A$8:$D$16,3,FALSE),VLOOKUP(ABS(V84)+1,$A$8:$D$16,3,FALSE))</f>
      </c>
      <c r="W183" s="1">
        <f>IF(W84&gt;0,1/VLOOKUP(ABS(W84)+1,$A$8:$D$16,3,FALSE),VLOOKUP(ABS(W84)+1,$A$8:$D$16,3,FALSE))</f>
      </c>
      <c r="X183" s="1">
        <f>IF(X84&gt;0,1/VLOOKUP(ABS(X84)+1,$A$8:$D$16,3,FALSE),VLOOKUP(ABS(X84)+1,$A$8:$D$16,3,FALSE))</f>
      </c>
      <c r="Y183" s="1">
        <f>IF(Y84&gt;0,1/VLOOKUP(ABS(Y84)+1,$A$8:$D$16,3,FALSE),VLOOKUP(ABS(Y84)+1,$A$8:$D$16,3,FALSE))</f>
      </c>
    </row>
    <row r="184">
      <c r="A184">
        <v>40</v>
      </c>
      <c r="B184" t="str">
        <v>KU6_vs_KU7</v>
      </c>
      <c r="C184" s="1">
        <f>IF(C85&gt;0,1/VLOOKUP(ABS(C85)+1,$A$8:$D$16,3,FALSE),VLOOKUP(ABS(C85)+1,$A$8:$D$16,3,FALSE))</f>
      </c>
      <c r="D184" s="1">
        <f>IF(D85&gt;0,1/VLOOKUP(ABS(D85)+1,$A$8:$D$16,3,FALSE),VLOOKUP(ABS(D85)+1,$A$8:$D$16,3,FALSE))</f>
      </c>
      <c r="E184" s="1">
        <f>IF(E85&gt;0,1/VLOOKUP(ABS(E85)+1,$A$8:$D$16,3,FALSE),VLOOKUP(ABS(E85)+1,$A$8:$D$16,3,FALSE))</f>
      </c>
      <c r="F184" s="1">
        <f>IF(F85&gt;0,1/VLOOKUP(ABS(F85)+1,$A$8:$D$16,3,FALSE),VLOOKUP(ABS(F85)+1,$A$8:$D$16,3,FALSE))</f>
      </c>
      <c r="G184" s="1">
        <f>IF(G85&gt;0,1/VLOOKUP(ABS(G85)+1,$A$8:$D$16,3,FALSE),VLOOKUP(ABS(G85)+1,$A$8:$D$16,3,FALSE))</f>
      </c>
      <c r="H184" s="1">
        <f>IF(H85&gt;0,1/VLOOKUP(ABS(H85)+1,$A$8:$D$16,3,FALSE),VLOOKUP(ABS(H85)+1,$A$8:$D$16,3,FALSE))</f>
      </c>
      <c r="I184" s="1">
        <f>IF(I85&gt;0,1/VLOOKUP(ABS(I85)+1,$A$8:$D$16,3,FALSE),VLOOKUP(ABS(I85)+1,$A$8:$D$16,3,FALSE))</f>
      </c>
      <c r="J184" s="1">
        <f>IF(J85&gt;0,1/VLOOKUP(ABS(J85)+1,$A$8:$D$16,3,FALSE),VLOOKUP(ABS(J85)+1,$A$8:$D$16,3,FALSE))</f>
      </c>
      <c r="K184" s="1">
        <f>IF(K85&gt;0,1/VLOOKUP(ABS(K85)+1,$A$8:$D$16,3,FALSE),VLOOKUP(ABS(K85)+1,$A$8:$D$16,3,FALSE))</f>
      </c>
      <c r="L184" s="1">
        <f>IF(L85&gt;0,1/VLOOKUP(ABS(L85)+1,$A$8:$D$16,3,FALSE),VLOOKUP(ABS(L85)+1,$A$8:$D$16,3,FALSE))</f>
      </c>
      <c r="M184" s="1">
        <f>IF(M85&gt;0,1/VLOOKUP(ABS(M85)+1,$A$8:$D$16,3,FALSE),VLOOKUP(ABS(M85)+1,$A$8:$D$16,3,FALSE))</f>
      </c>
      <c r="N184" s="1">
        <f>IF(N85&gt;0,1/VLOOKUP(ABS(N85)+1,$A$8:$D$16,3,FALSE),VLOOKUP(ABS(N85)+1,$A$8:$D$16,3,FALSE))</f>
      </c>
      <c r="O184" s="1">
        <f>IF(O85&gt;0,1/VLOOKUP(ABS(O85)+1,$A$8:$D$16,3,FALSE),VLOOKUP(ABS(O85)+1,$A$8:$D$16,3,FALSE))</f>
      </c>
      <c r="P184" s="1">
        <f>IF(P85&gt;0,1/VLOOKUP(ABS(P85)+1,$A$8:$D$16,3,FALSE),VLOOKUP(ABS(P85)+1,$A$8:$D$16,3,FALSE))</f>
      </c>
      <c r="Q184" s="1">
        <f>IF(Q85&gt;0,1/VLOOKUP(ABS(Q85)+1,$A$8:$D$16,3,FALSE),VLOOKUP(ABS(Q85)+1,$A$8:$D$16,3,FALSE))</f>
      </c>
      <c r="R184" s="1">
        <f>IF(R85&gt;0,1/VLOOKUP(ABS(R85)+1,$A$8:$D$16,3,FALSE),VLOOKUP(ABS(R85)+1,$A$8:$D$16,3,FALSE))</f>
      </c>
      <c r="S184" s="1">
        <f>IF(S85&gt;0,1/VLOOKUP(ABS(S85)+1,$A$8:$D$16,3,FALSE),VLOOKUP(ABS(S85)+1,$A$8:$D$16,3,FALSE))</f>
      </c>
      <c r="T184" s="1">
        <f>IF(T85&gt;0,1/VLOOKUP(ABS(T85)+1,$A$8:$D$16,3,FALSE),VLOOKUP(ABS(T85)+1,$A$8:$D$16,3,FALSE))</f>
      </c>
      <c r="U184" s="1">
        <f>IF(U85&gt;0,1/VLOOKUP(ABS(U85)+1,$A$8:$D$16,3,FALSE),VLOOKUP(ABS(U85)+1,$A$8:$D$16,3,FALSE))</f>
      </c>
      <c r="V184" s="1">
        <f>IF(V85&gt;0,1/VLOOKUP(ABS(V85)+1,$A$8:$D$16,3,FALSE),VLOOKUP(ABS(V85)+1,$A$8:$D$16,3,FALSE))</f>
      </c>
      <c r="W184" s="1">
        <f>IF(W85&gt;0,1/VLOOKUP(ABS(W85)+1,$A$8:$D$16,3,FALSE),VLOOKUP(ABS(W85)+1,$A$8:$D$16,3,FALSE))</f>
      </c>
      <c r="X184" s="1">
        <f>IF(X85&gt;0,1/VLOOKUP(ABS(X85)+1,$A$8:$D$16,3,FALSE),VLOOKUP(ABS(X85)+1,$A$8:$D$16,3,FALSE))</f>
      </c>
      <c r="Y184" s="1">
        <f>IF(Y85&gt;0,1/VLOOKUP(ABS(Y85)+1,$A$8:$D$16,3,FALSE),VLOOKUP(ABS(Y85)+1,$A$8:$D$16,3,FALSE))</f>
      </c>
    </row>
    <row r="185">
      <c r="A185">
        <v>41</v>
      </c>
      <c r="B185" t="str">
        <v>KU6_vs_KU8</v>
      </c>
      <c r="C185" s="1">
        <f>IF(C86&gt;0,1/VLOOKUP(ABS(C86)+1,$A$8:$D$16,3,FALSE),VLOOKUP(ABS(C86)+1,$A$8:$D$16,3,FALSE))</f>
      </c>
      <c r="D185" s="1">
        <f>IF(D86&gt;0,1/VLOOKUP(ABS(D86)+1,$A$8:$D$16,3,FALSE),VLOOKUP(ABS(D86)+1,$A$8:$D$16,3,FALSE))</f>
      </c>
      <c r="E185" s="1">
        <f>IF(E86&gt;0,1/VLOOKUP(ABS(E86)+1,$A$8:$D$16,3,FALSE),VLOOKUP(ABS(E86)+1,$A$8:$D$16,3,FALSE))</f>
      </c>
      <c r="F185" s="1">
        <f>IF(F86&gt;0,1/VLOOKUP(ABS(F86)+1,$A$8:$D$16,3,FALSE),VLOOKUP(ABS(F86)+1,$A$8:$D$16,3,FALSE))</f>
      </c>
      <c r="G185" s="1">
        <f>IF(G86&gt;0,1/VLOOKUP(ABS(G86)+1,$A$8:$D$16,3,FALSE),VLOOKUP(ABS(G86)+1,$A$8:$D$16,3,FALSE))</f>
      </c>
      <c r="H185" s="1">
        <f>IF(H86&gt;0,1/VLOOKUP(ABS(H86)+1,$A$8:$D$16,3,FALSE),VLOOKUP(ABS(H86)+1,$A$8:$D$16,3,FALSE))</f>
      </c>
      <c r="I185" s="1">
        <f>IF(I86&gt;0,1/VLOOKUP(ABS(I86)+1,$A$8:$D$16,3,FALSE),VLOOKUP(ABS(I86)+1,$A$8:$D$16,3,FALSE))</f>
      </c>
      <c r="J185" s="1">
        <f>IF(J86&gt;0,1/VLOOKUP(ABS(J86)+1,$A$8:$D$16,3,FALSE),VLOOKUP(ABS(J86)+1,$A$8:$D$16,3,FALSE))</f>
      </c>
      <c r="K185" s="1">
        <f>IF(K86&gt;0,1/VLOOKUP(ABS(K86)+1,$A$8:$D$16,3,FALSE),VLOOKUP(ABS(K86)+1,$A$8:$D$16,3,FALSE))</f>
      </c>
      <c r="L185" s="1">
        <f>IF(L86&gt;0,1/VLOOKUP(ABS(L86)+1,$A$8:$D$16,3,FALSE),VLOOKUP(ABS(L86)+1,$A$8:$D$16,3,FALSE))</f>
      </c>
      <c r="M185" s="1">
        <f>IF(M86&gt;0,1/VLOOKUP(ABS(M86)+1,$A$8:$D$16,3,FALSE),VLOOKUP(ABS(M86)+1,$A$8:$D$16,3,FALSE))</f>
      </c>
      <c r="N185" s="1">
        <f>IF(N86&gt;0,1/VLOOKUP(ABS(N86)+1,$A$8:$D$16,3,FALSE),VLOOKUP(ABS(N86)+1,$A$8:$D$16,3,FALSE))</f>
      </c>
      <c r="O185" s="1">
        <f>IF(O86&gt;0,1/VLOOKUP(ABS(O86)+1,$A$8:$D$16,3,FALSE),VLOOKUP(ABS(O86)+1,$A$8:$D$16,3,FALSE))</f>
      </c>
      <c r="P185" s="1">
        <f>IF(P86&gt;0,1/VLOOKUP(ABS(P86)+1,$A$8:$D$16,3,FALSE),VLOOKUP(ABS(P86)+1,$A$8:$D$16,3,FALSE))</f>
      </c>
      <c r="Q185" s="1">
        <f>IF(Q86&gt;0,1/VLOOKUP(ABS(Q86)+1,$A$8:$D$16,3,FALSE),VLOOKUP(ABS(Q86)+1,$A$8:$D$16,3,FALSE))</f>
      </c>
      <c r="R185" s="1">
        <f>IF(R86&gt;0,1/VLOOKUP(ABS(R86)+1,$A$8:$D$16,3,FALSE),VLOOKUP(ABS(R86)+1,$A$8:$D$16,3,FALSE))</f>
      </c>
      <c r="S185" s="1">
        <f>IF(S86&gt;0,1/VLOOKUP(ABS(S86)+1,$A$8:$D$16,3,FALSE),VLOOKUP(ABS(S86)+1,$A$8:$D$16,3,FALSE))</f>
      </c>
      <c r="T185" s="1">
        <f>IF(T86&gt;0,1/VLOOKUP(ABS(T86)+1,$A$8:$D$16,3,FALSE),VLOOKUP(ABS(T86)+1,$A$8:$D$16,3,FALSE))</f>
      </c>
      <c r="U185" s="1">
        <f>IF(U86&gt;0,1/VLOOKUP(ABS(U86)+1,$A$8:$D$16,3,FALSE),VLOOKUP(ABS(U86)+1,$A$8:$D$16,3,FALSE))</f>
      </c>
      <c r="V185" s="1">
        <f>IF(V86&gt;0,1/VLOOKUP(ABS(V86)+1,$A$8:$D$16,3,FALSE),VLOOKUP(ABS(V86)+1,$A$8:$D$16,3,FALSE))</f>
      </c>
      <c r="W185" s="1">
        <f>IF(W86&gt;0,1/VLOOKUP(ABS(W86)+1,$A$8:$D$16,3,FALSE),VLOOKUP(ABS(W86)+1,$A$8:$D$16,3,FALSE))</f>
      </c>
      <c r="X185" s="1">
        <f>IF(X86&gt;0,1/VLOOKUP(ABS(X86)+1,$A$8:$D$16,3,FALSE),VLOOKUP(ABS(X86)+1,$A$8:$D$16,3,FALSE))</f>
      </c>
      <c r="Y185" s="1">
        <f>IF(Y86&gt;0,1/VLOOKUP(ABS(Y86)+1,$A$8:$D$16,3,FALSE),VLOOKUP(ABS(Y86)+1,$A$8:$D$16,3,FALSE))</f>
      </c>
    </row>
    <row r="186">
      <c r="A186">
        <v>42</v>
      </c>
      <c r="B186" t="str">
        <v>KU6_vs_KU9</v>
      </c>
      <c r="C186" s="1">
        <f>IF(C87&gt;0,1/VLOOKUP(ABS(C87)+1,$A$8:$D$16,3,FALSE),VLOOKUP(ABS(C87)+1,$A$8:$D$16,3,FALSE))</f>
      </c>
      <c r="D186" s="1">
        <f>IF(D87&gt;0,1/VLOOKUP(ABS(D87)+1,$A$8:$D$16,3,FALSE),VLOOKUP(ABS(D87)+1,$A$8:$D$16,3,FALSE))</f>
      </c>
      <c r="E186" s="1">
        <f>IF(E87&gt;0,1/VLOOKUP(ABS(E87)+1,$A$8:$D$16,3,FALSE),VLOOKUP(ABS(E87)+1,$A$8:$D$16,3,FALSE))</f>
      </c>
      <c r="F186" s="1">
        <f>IF(F87&gt;0,1/VLOOKUP(ABS(F87)+1,$A$8:$D$16,3,FALSE),VLOOKUP(ABS(F87)+1,$A$8:$D$16,3,FALSE))</f>
      </c>
      <c r="G186" s="1">
        <f>IF(G87&gt;0,1/VLOOKUP(ABS(G87)+1,$A$8:$D$16,3,FALSE),VLOOKUP(ABS(G87)+1,$A$8:$D$16,3,FALSE))</f>
      </c>
      <c r="H186" s="1">
        <f>IF(H87&gt;0,1/VLOOKUP(ABS(H87)+1,$A$8:$D$16,3,FALSE),VLOOKUP(ABS(H87)+1,$A$8:$D$16,3,FALSE))</f>
      </c>
      <c r="I186" s="1">
        <f>IF(I87&gt;0,1/VLOOKUP(ABS(I87)+1,$A$8:$D$16,3,FALSE),VLOOKUP(ABS(I87)+1,$A$8:$D$16,3,FALSE))</f>
      </c>
      <c r="J186" s="1">
        <f>IF(J87&gt;0,1/VLOOKUP(ABS(J87)+1,$A$8:$D$16,3,FALSE),VLOOKUP(ABS(J87)+1,$A$8:$D$16,3,FALSE))</f>
      </c>
      <c r="K186" s="1">
        <f>IF(K87&gt;0,1/VLOOKUP(ABS(K87)+1,$A$8:$D$16,3,FALSE),VLOOKUP(ABS(K87)+1,$A$8:$D$16,3,FALSE))</f>
      </c>
      <c r="L186" s="1">
        <f>IF(L87&gt;0,1/VLOOKUP(ABS(L87)+1,$A$8:$D$16,3,FALSE),VLOOKUP(ABS(L87)+1,$A$8:$D$16,3,FALSE))</f>
      </c>
      <c r="M186" s="1">
        <f>IF(M87&gt;0,1/VLOOKUP(ABS(M87)+1,$A$8:$D$16,3,FALSE),VLOOKUP(ABS(M87)+1,$A$8:$D$16,3,FALSE))</f>
      </c>
      <c r="N186" s="1">
        <f>IF(N87&gt;0,1/VLOOKUP(ABS(N87)+1,$A$8:$D$16,3,FALSE),VLOOKUP(ABS(N87)+1,$A$8:$D$16,3,FALSE))</f>
      </c>
      <c r="O186" s="1">
        <f>IF(O87&gt;0,1/VLOOKUP(ABS(O87)+1,$A$8:$D$16,3,FALSE),VLOOKUP(ABS(O87)+1,$A$8:$D$16,3,FALSE))</f>
      </c>
      <c r="P186" s="1">
        <f>IF(P87&gt;0,1/VLOOKUP(ABS(P87)+1,$A$8:$D$16,3,FALSE),VLOOKUP(ABS(P87)+1,$A$8:$D$16,3,FALSE))</f>
      </c>
      <c r="Q186" s="1">
        <f>IF(Q87&gt;0,1/VLOOKUP(ABS(Q87)+1,$A$8:$D$16,3,FALSE),VLOOKUP(ABS(Q87)+1,$A$8:$D$16,3,FALSE))</f>
      </c>
      <c r="R186" s="1">
        <f>IF(R87&gt;0,1/VLOOKUP(ABS(R87)+1,$A$8:$D$16,3,FALSE),VLOOKUP(ABS(R87)+1,$A$8:$D$16,3,FALSE))</f>
      </c>
      <c r="S186" s="1">
        <f>IF(S87&gt;0,1/VLOOKUP(ABS(S87)+1,$A$8:$D$16,3,FALSE),VLOOKUP(ABS(S87)+1,$A$8:$D$16,3,FALSE))</f>
      </c>
      <c r="T186" s="1">
        <f>IF(T87&gt;0,1/VLOOKUP(ABS(T87)+1,$A$8:$D$16,3,FALSE),VLOOKUP(ABS(T87)+1,$A$8:$D$16,3,FALSE))</f>
      </c>
      <c r="U186" s="1">
        <f>IF(U87&gt;0,1/VLOOKUP(ABS(U87)+1,$A$8:$D$16,3,FALSE),VLOOKUP(ABS(U87)+1,$A$8:$D$16,3,FALSE))</f>
      </c>
      <c r="V186" s="1">
        <f>IF(V87&gt;0,1/VLOOKUP(ABS(V87)+1,$A$8:$D$16,3,FALSE),VLOOKUP(ABS(V87)+1,$A$8:$D$16,3,FALSE))</f>
      </c>
      <c r="W186" s="1">
        <f>IF(W87&gt;0,1/VLOOKUP(ABS(W87)+1,$A$8:$D$16,3,FALSE),VLOOKUP(ABS(W87)+1,$A$8:$D$16,3,FALSE))</f>
      </c>
      <c r="X186" s="1">
        <f>IF(X87&gt;0,1/VLOOKUP(ABS(X87)+1,$A$8:$D$16,3,FALSE),VLOOKUP(ABS(X87)+1,$A$8:$D$16,3,FALSE))</f>
      </c>
      <c r="Y186" s="1">
        <f>IF(Y87&gt;0,1/VLOOKUP(ABS(Y87)+1,$A$8:$D$16,3,FALSE),VLOOKUP(ABS(Y87)+1,$A$8:$D$16,3,FALSE))</f>
      </c>
    </row>
    <row r="187">
      <c r="A187">
        <v>43</v>
      </c>
      <c r="B187" t="str">
        <v>KU7_vs_KU8</v>
      </c>
      <c r="C187" s="1">
        <f>IF(C88&gt;0,1/VLOOKUP(ABS(C88)+1,$A$8:$D$16,3,FALSE),VLOOKUP(ABS(C88)+1,$A$8:$D$16,3,FALSE))</f>
      </c>
      <c r="D187" s="1">
        <f>IF(D88&gt;0,1/VLOOKUP(ABS(D88)+1,$A$8:$D$16,3,FALSE),VLOOKUP(ABS(D88)+1,$A$8:$D$16,3,FALSE))</f>
      </c>
      <c r="E187" s="1">
        <f>IF(E88&gt;0,1/VLOOKUP(ABS(E88)+1,$A$8:$D$16,3,FALSE),VLOOKUP(ABS(E88)+1,$A$8:$D$16,3,FALSE))</f>
      </c>
      <c r="F187" s="1">
        <f>IF(F88&gt;0,1/VLOOKUP(ABS(F88)+1,$A$8:$D$16,3,FALSE),VLOOKUP(ABS(F88)+1,$A$8:$D$16,3,FALSE))</f>
      </c>
      <c r="G187" s="1">
        <f>IF(G88&gt;0,1/VLOOKUP(ABS(G88)+1,$A$8:$D$16,3,FALSE),VLOOKUP(ABS(G88)+1,$A$8:$D$16,3,FALSE))</f>
      </c>
      <c r="H187" s="1">
        <f>IF(H88&gt;0,1/VLOOKUP(ABS(H88)+1,$A$8:$D$16,3,FALSE),VLOOKUP(ABS(H88)+1,$A$8:$D$16,3,FALSE))</f>
      </c>
      <c r="I187" s="1">
        <f>IF(I88&gt;0,1/VLOOKUP(ABS(I88)+1,$A$8:$D$16,3,FALSE),VLOOKUP(ABS(I88)+1,$A$8:$D$16,3,FALSE))</f>
      </c>
      <c r="J187" s="1">
        <f>IF(J88&gt;0,1/VLOOKUP(ABS(J88)+1,$A$8:$D$16,3,FALSE),VLOOKUP(ABS(J88)+1,$A$8:$D$16,3,FALSE))</f>
      </c>
      <c r="K187" s="1">
        <f>IF(K88&gt;0,1/VLOOKUP(ABS(K88)+1,$A$8:$D$16,3,FALSE),VLOOKUP(ABS(K88)+1,$A$8:$D$16,3,FALSE))</f>
      </c>
      <c r="L187" s="1">
        <f>IF(L88&gt;0,1/VLOOKUP(ABS(L88)+1,$A$8:$D$16,3,FALSE),VLOOKUP(ABS(L88)+1,$A$8:$D$16,3,FALSE))</f>
      </c>
      <c r="M187" s="1">
        <f>IF(M88&gt;0,1/VLOOKUP(ABS(M88)+1,$A$8:$D$16,3,FALSE),VLOOKUP(ABS(M88)+1,$A$8:$D$16,3,FALSE))</f>
      </c>
      <c r="N187" s="1">
        <f>IF(N88&gt;0,1/VLOOKUP(ABS(N88)+1,$A$8:$D$16,3,FALSE),VLOOKUP(ABS(N88)+1,$A$8:$D$16,3,FALSE))</f>
      </c>
      <c r="O187" s="1">
        <f>IF(O88&gt;0,1/VLOOKUP(ABS(O88)+1,$A$8:$D$16,3,FALSE),VLOOKUP(ABS(O88)+1,$A$8:$D$16,3,FALSE))</f>
      </c>
      <c r="P187" s="1">
        <f>IF(P88&gt;0,1/VLOOKUP(ABS(P88)+1,$A$8:$D$16,3,FALSE),VLOOKUP(ABS(P88)+1,$A$8:$D$16,3,FALSE))</f>
      </c>
      <c r="Q187" s="1">
        <f>IF(Q88&gt;0,1/VLOOKUP(ABS(Q88)+1,$A$8:$D$16,3,FALSE),VLOOKUP(ABS(Q88)+1,$A$8:$D$16,3,FALSE))</f>
      </c>
      <c r="R187" s="1">
        <f>IF(R88&gt;0,1/VLOOKUP(ABS(R88)+1,$A$8:$D$16,3,FALSE),VLOOKUP(ABS(R88)+1,$A$8:$D$16,3,FALSE))</f>
      </c>
      <c r="S187" s="1">
        <f>IF(S88&gt;0,1/VLOOKUP(ABS(S88)+1,$A$8:$D$16,3,FALSE),VLOOKUP(ABS(S88)+1,$A$8:$D$16,3,FALSE))</f>
      </c>
      <c r="T187" s="1">
        <f>IF(T88&gt;0,1/VLOOKUP(ABS(T88)+1,$A$8:$D$16,3,FALSE),VLOOKUP(ABS(T88)+1,$A$8:$D$16,3,FALSE))</f>
      </c>
      <c r="U187" s="1">
        <f>IF(U88&gt;0,1/VLOOKUP(ABS(U88)+1,$A$8:$D$16,3,FALSE),VLOOKUP(ABS(U88)+1,$A$8:$D$16,3,FALSE))</f>
      </c>
      <c r="V187" s="1">
        <f>IF(V88&gt;0,1/VLOOKUP(ABS(V88)+1,$A$8:$D$16,3,FALSE),VLOOKUP(ABS(V88)+1,$A$8:$D$16,3,FALSE))</f>
      </c>
      <c r="W187" s="1">
        <f>IF(W88&gt;0,1/VLOOKUP(ABS(W88)+1,$A$8:$D$16,3,FALSE),VLOOKUP(ABS(W88)+1,$A$8:$D$16,3,FALSE))</f>
      </c>
      <c r="X187" s="1">
        <f>IF(X88&gt;0,1/VLOOKUP(ABS(X88)+1,$A$8:$D$16,3,FALSE),VLOOKUP(ABS(X88)+1,$A$8:$D$16,3,FALSE))</f>
      </c>
      <c r="Y187" s="1">
        <f>IF(Y88&gt;0,1/VLOOKUP(ABS(Y88)+1,$A$8:$D$16,3,FALSE),VLOOKUP(ABS(Y88)+1,$A$8:$D$16,3,FALSE))</f>
      </c>
    </row>
    <row r="188">
      <c r="A188">
        <v>44</v>
      </c>
      <c r="B188" t="str">
        <v>KU7_vs_KU9</v>
      </c>
      <c r="C188" s="1">
        <f>IF(C89&gt;0,1/VLOOKUP(ABS(C89)+1,$A$8:$D$16,3,FALSE),VLOOKUP(ABS(C89)+1,$A$8:$D$16,3,FALSE))</f>
      </c>
      <c r="D188" s="1">
        <f>IF(D89&gt;0,1/VLOOKUP(ABS(D89)+1,$A$8:$D$16,3,FALSE),VLOOKUP(ABS(D89)+1,$A$8:$D$16,3,FALSE))</f>
      </c>
      <c r="E188" s="1">
        <f>IF(E89&gt;0,1/VLOOKUP(ABS(E89)+1,$A$8:$D$16,3,FALSE),VLOOKUP(ABS(E89)+1,$A$8:$D$16,3,FALSE))</f>
      </c>
      <c r="F188" s="1">
        <f>IF(F89&gt;0,1/VLOOKUP(ABS(F89)+1,$A$8:$D$16,3,FALSE),VLOOKUP(ABS(F89)+1,$A$8:$D$16,3,FALSE))</f>
      </c>
      <c r="G188" s="1">
        <f>IF(G89&gt;0,1/VLOOKUP(ABS(G89)+1,$A$8:$D$16,3,FALSE),VLOOKUP(ABS(G89)+1,$A$8:$D$16,3,FALSE))</f>
      </c>
      <c r="H188" s="1">
        <f>IF(H89&gt;0,1/VLOOKUP(ABS(H89)+1,$A$8:$D$16,3,FALSE),VLOOKUP(ABS(H89)+1,$A$8:$D$16,3,FALSE))</f>
      </c>
      <c r="I188" s="1">
        <f>IF(I89&gt;0,1/VLOOKUP(ABS(I89)+1,$A$8:$D$16,3,FALSE),VLOOKUP(ABS(I89)+1,$A$8:$D$16,3,FALSE))</f>
      </c>
      <c r="J188" s="1">
        <f>IF(J89&gt;0,1/VLOOKUP(ABS(J89)+1,$A$8:$D$16,3,FALSE),VLOOKUP(ABS(J89)+1,$A$8:$D$16,3,FALSE))</f>
      </c>
      <c r="K188" s="1">
        <f>IF(K89&gt;0,1/VLOOKUP(ABS(K89)+1,$A$8:$D$16,3,FALSE),VLOOKUP(ABS(K89)+1,$A$8:$D$16,3,FALSE))</f>
      </c>
      <c r="L188" s="1">
        <f>IF(L89&gt;0,1/VLOOKUP(ABS(L89)+1,$A$8:$D$16,3,FALSE),VLOOKUP(ABS(L89)+1,$A$8:$D$16,3,FALSE))</f>
      </c>
      <c r="M188" s="1">
        <f>IF(M89&gt;0,1/VLOOKUP(ABS(M89)+1,$A$8:$D$16,3,FALSE),VLOOKUP(ABS(M89)+1,$A$8:$D$16,3,FALSE))</f>
      </c>
      <c r="N188" s="1">
        <f>IF(N89&gt;0,1/VLOOKUP(ABS(N89)+1,$A$8:$D$16,3,FALSE),VLOOKUP(ABS(N89)+1,$A$8:$D$16,3,FALSE))</f>
      </c>
      <c r="O188" s="1">
        <f>IF(O89&gt;0,1/VLOOKUP(ABS(O89)+1,$A$8:$D$16,3,FALSE),VLOOKUP(ABS(O89)+1,$A$8:$D$16,3,FALSE))</f>
      </c>
      <c r="P188" s="1">
        <f>IF(P89&gt;0,1/VLOOKUP(ABS(P89)+1,$A$8:$D$16,3,FALSE),VLOOKUP(ABS(P89)+1,$A$8:$D$16,3,FALSE))</f>
      </c>
      <c r="Q188" s="1">
        <f>IF(Q89&gt;0,1/VLOOKUP(ABS(Q89)+1,$A$8:$D$16,3,FALSE),VLOOKUP(ABS(Q89)+1,$A$8:$D$16,3,FALSE))</f>
      </c>
      <c r="R188" s="1">
        <f>IF(R89&gt;0,1/VLOOKUP(ABS(R89)+1,$A$8:$D$16,3,FALSE),VLOOKUP(ABS(R89)+1,$A$8:$D$16,3,FALSE))</f>
      </c>
      <c r="S188" s="1">
        <f>IF(S89&gt;0,1/VLOOKUP(ABS(S89)+1,$A$8:$D$16,3,FALSE),VLOOKUP(ABS(S89)+1,$A$8:$D$16,3,FALSE))</f>
      </c>
      <c r="T188" s="1">
        <f>IF(T89&gt;0,1/VLOOKUP(ABS(T89)+1,$A$8:$D$16,3,FALSE),VLOOKUP(ABS(T89)+1,$A$8:$D$16,3,FALSE))</f>
      </c>
      <c r="U188" s="1">
        <f>IF(U89&gt;0,1/VLOOKUP(ABS(U89)+1,$A$8:$D$16,3,FALSE),VLOOKUP(ABS(U89)+1,$A$8:$D$16,3,FALSE))</f>
      </c>
      <c r="V188" s="1">
        <f>IF(V89&gt;0,1/VLOOKUP(ABS(V89)+1,$A$8:$D$16,3,FALSE),VLOOKUP(ABS(V89)+1,$A$8:$D$16,3,FALSE))</f>
      </c>
      <c r="W188" s="1">
        <f>IF(W89&gt;0,1/VLOOKUP(ABS(W89)+1,$A$8:$D$16,3,FALSE),VLOOKUP(ABS(W89)+1,$A$8:$D$16,3,FALSE))</f>
      </c>
      <c r="X188" s="1">
        <f>IF(X89&gt;0,1/VLOOKUP(ABS(X89)+1,$A$8:$D$16,3,FALSE),VLOOKUP(ABS(X89)+1,$A$8:$D$16,3,FALSE))</f>
      </c>
      <c r="Y188" s="1">
        <f>IF(Y89&gt;0,1/VLOOKUP(ABS(Y89)+1,$A$8:$D$16,3,FALSE),VLOOKUP(ABS(Y89)+1,$A$8:$D$16,3,FALSE))</f>
      </c>
    </row>
    <row r="189">
      <c r="A189">
        <v>45</v>
      </c>
      <c r="B189" t="str">
        <v>KU8_vs_KU9</v>
      </c>
      <c r="C189" s="1">
        <f>IF(C90&gt;0,1/VLOOKUP(ABS(C90)+1,$A$8:$D$16,3,FALSE),VLOOKUP(ABS(C90)+1,$A$8:$D$16,3,FALSE))</f>
      </c>
      <c r="D189" s="1">
        <f>IF(D90&gt;0,1/VLOOKUP(ABS(D90)+1,$A$8:$D$16,3,FALSE),VLOOKUP(ABS(D90)+1,$A$8:$D$16,3,FALSE))</f>
      </c>
      <c r="E189" s="1">
        <f>IF(E90&gt;0,1/VLOOKUP(ABS(E90)+1,$A$8:$D$16,3,FALSE),VLOOKUP(ABS(E90)+1,$A$8:$D$16,3,FALSE))</f>
      </c>
      <c r="F189" s="1">
        <f>IF(F90&gt;0,1/VLOOKUP(ABS(F90)+1,$A$8:$D$16,3,FALSE),VLOOKUP(ABS(F90)+1,$A$8:$D$16,3,FALSE))</f>
      </c>
      <c r="G189" s="1">
        <f>IF(G90&gt;0,1/VLOOKUP(ABS(G90)+1,$A$8:$D$16,3,FALSE),VLOOKUP(ABS(G90)+1,$A$8:$D$16,3,FALSE))</f>
      </c>
      <c r="H189" s="1">
        <f>IF(H90&gt;0,1/VLOOKUP(ABS(H90)+1,$A$8:$D$16,3,FALSE),VLOOKUP(ABS(H90)+1,$A$8:$D$16,3,FALSE))</f>
      </c>
      <c r="I189" s="1">
        <f>IF(I90&gt;0,1/VLOOKUP(ABS(I90)+1,$A$8:$D$16,3,FALSE),VLOOKUP(ABS(I90)+1,$A$8:$D$16,3,FALSE))</f>
      </c>
      <c r="J189" s="1">
        <f>IF(J90&gt;0,1/VLOOKUP(ABS(J90)+1,$A$8:$D$16,3,FALSE),VLOOKUP(ABS(J90)+1,$A$8:$D$16,3,FALSE))</f>
      </c>
      <c r="K189" s="1">
        <f>IF(K90&gt;0,1/VLOOKUP(ABS(K90)+1,$A$8:$D$16,3,FALSE),VLOOKUP(ABS(K90)+1,$A$8:$D$16,3,FALSE))</f>
      </c>
      <c r="L189" s="1">
        <f>IF(L90&gt;0,1/VLOOKUP(ABS(L90)+1,$A$8:$D$16,3,FALSE),VLOOKUP(ABS(L90)+1,$A$8:$D$16,3,FALSE))</f>
      </c>
      <c r="M189" s="1">
        <f>IF(M90&gt;0,1/VLOOKUP(ABS(M90)+1,$A$8:$D$16,3,FALSE),VLOOKUP(ABS(M90)+1,$A$8:$D$16,3,FALSE))</f>
      </c>
      <c r="N189" s="1">
        <f>IF(N90&gt;0,1/VLOOKUP(ABS(N90)+1,$A$8:$D$16,3,FALSE),VLOOKUP(ABS(N90)+1,$A$8:$D$16,3,FALSE))</f>
      </c>
      <c r="O189" s="1">
        <f>IF(O90&gt;0,1/VLOOKUP(ABS(O90)+1,$A$8:$D$16,3,FALSE),VLOOKUP(ABS(O90)+1,$A$8:$D$16,3,FALSE))</f>
      </c>
      <c r="P189" s="1">
        <f>IF(P90&gt;0,1/VLOOKUP(ABS(P90)+1,$A$8:$D$16,3,FALSE),VLOOKUP(ABS(P90)+1,$A$8:$D$16,3,FALSE))</f>
      </c>
      <c r="Q189" s="1">
        <f>IF(Q90&gt;0,1/VLOOKUP(ABS(Q90)+1,$A$8:$D$16,3,FALSE),VLOOKUP(ABS(Q90)+1,$A$8:$D$16,3,FALSE))</f>
      </c>
      <c r="R189" s="1">
        <f>IF(R90&gt;0,1/VLOOKUP(ABS(R90)+1,$A$8:$D$16,3,FALSE),VLOOKUP(ABS(R90)+1,$A$8:$D$16,3,FALSE))</f>
      </c>
      <c r="S189" s="1">
        <f>IF(S90&gt;0,1/VLOOKUP(ABS(S90)+1,$A$8:$D$16,3,FALSE),VLOOKUP(ABS(S90)+1,$A$8:$D$16,3,FALSE))</f>
      </c>
      <c r="T189" s="1">
        <f>IF(T90&gt;0,1/VLOOKUP(ABS(T90)+1,$A$8:$D$16,3,FALSE),VLOOKUP(ABS(T90)+1,$A$8:$D$16,3,FALSE))</f>
      </c>
      <c r="U189" s="1">
        <f>IF(U90&gt;0,1/VLOOKUP(ABS(U90)+1,$A$8:$D$16,3,FALSE),VLOOKUP(ABS(U90)+1,$A$8:$D$16,3,FALSE))</f>
      </c>
      <c r="V189" s="1">
        <f>IF(V90&gt;0,1/VLOOKUP(ABS(V90)+1,$A$8:$D$16,3,FALSE),VLOOKUP(ABS(V90)+1,$A$8:$D$16,3,FALSE))</f>
      </c>
      <c r="W189" s="1">
        <f>IF(W90&gt;0,1/VLOOKUP(ABS(W90)+1,$A$8:$D$16,3,FALSE),VLOOKUP(ABS(W90)+1,$A$8:$D$16,3,FALSE))</f>
      </c>
      <c r="X189" s="1">
        <f>IF(X90&gt;0,1/VLOOKUP(ABS(X90)+1,$A$8:$D$16,3,FALSE),VLOOKUP(ABS(X90)+1,$A$8:$D$16,3,FALSE))</f>
      </c>
      <c r="Y189" s="1">
        <f>IF(Y90&gt;0,1/VLOOKUP(ABS(Y90)+1,$A$8:$D$16,3,FALSE),VLOOKUP(ABS(Y90)+1,$A$8:$D$16,3,FALSE))</f>
      </c>
    </row>
    <row r="192">
      <c r="A192" t="str">
        <v>═══ BAGIAN 4: TFN u (Upper) per Responden ═══</v>
      </c>
    </row>
    <row r="193">
      <c r="A193" t="str">
        <v>No</v>
      </c>
      <c r="B193" t="str">
        <v>Pasangan</v>
      </c>
      <c r="C193" t="str">
        <v>R1_u</v>
      </c>
      <c r="D193" t="str">
        <v>R2_u</v>
      </c>
      <c r="E193" t="str">
        <v>R3_u</v>
      </c>
      <c r="F193" t="str">
        <v>R4_u</v>
      </c>
      <c r="G193" t="str">
        <v>R5_u</v>
      </c>
      <c r="H193" t="str">
        <v>R6_u</v>
      </c>
      <c r="I193" t="str">
        <v>R7_u</v>
      </c>
      <c r="J193" t="str">
        <v>R8_u</v>
      </c>
      <c r="K193" t="str">
        <v>R9_u</v>
      </c>
      <c r="L193" t="str">
        <v>R10_u</v>
      </c>
      <c r="M193" t="str">
        <v>R11_u</v>
      </c>
      <c r="N193" t="str">
        <v>R12_u</v>
      </c>
      <c r="O193" t="str">
        <v>R13_u</v>
      </c>
      <c r="P193" t="str">
        <v>R14_u</v>
      </c>
      <c r="Q193" t="str">
        <v>R15_u</v>
      </c>
      <c r="R193" t="str">
        <v>R16_u</v>
      </c>
      <c r="S193" t="str">
        <v>R17_u</v>
      </c>
      <c r="T193" t="str">
        <v>R18_u</v>
      </c>
      <c r="U193" t="str">
        <v>R19_u</v>
      </c>
      <c r="V193" t="str">
        <v>R20_u</v>
      </c>
      <c r="W193" t="str">
        <v>R21_u</v>
      </c>
      <c r="X193" t="str">
        <v>R22_u</v>
      </c>
      <c r="Y193" t="str">
        <v>R23_u</v>
      </c>
    </row>
    <row r="194">
      <c r="A194">
        <v>1</v>
      </c>
      <c r="B194" t="str">
        <v>KU1_vs_KU10</v>
      </c>
      <c r="C194" s="1">
        <f>IF(C46&gt;0,1/VLOOKUP(ABS(C46)+1,$A$8:$D$16,2,FALSE),VLOOKUP(ABS(C46)+1,$A$8:$D$16,4,FALSE))</f>
      </c>
      <c r="D194" s="1">
        <f>IF(D46&gt;0,1/VLOOKUP(ABS(D46)+1,$A$8:$D$16,2,FALSE),VLOOKUP(ABS(D46)+1,$A$8:$D$16,4,FALSE))</f>
      </c>
      <c r="E194" s="1">
        <f>IF(E46&gt;0,1/VLOOKUP(ABS(E46)+1,$A$8:$D$16,2,FALSE),VLOOKUP(ABS(E46)+1,$A$8:$D$16,4,FALSE))</f>
      </c>
      <c r="F194" s="1">
        <f>IF(F46&gt;0,1/VLOOKUP(ABS(F46)+1,$A$8:$D$16,2,FALSE),VLOOKUP(ABS(F46)+1,$A$8:$D$16,4,FALSE))</f>
      </c>
      <c r="G194" s="1">
        <f>IF(G46&gt;0,1/VLOOKUP(ABS(G46)+1,$A$8:$D$16,2,FALSE),VLOOKUP(ABS(G46)+1,$A$8:$D$16,4,FALSE))</f>
      </c>
      <c r="H194" s="1">
        <f>IF(H46&gt;0,1/VLOOKUP(ABS(H46)+1,$A$8:$D$16,2,FALSE),VLOOKUP(ABS(H46)+1,$A$8:$D$16,4,FALSE))</f>
      </c>
      <c r="I194" s="1">
        <f>IF(I46&gt;0,1/VLOOKUP(ABS(I46)+1,$A$8:$D$16,2,FALSE),VLOOKUP(ABS(I46)+1,$A$8:$D$16,4,FALSE))</f>
      </c>
      <c r="J194" s="1">
        <f>IF(J46&gt;0,1/VLOOKUP(ABS(J46)+1,$A$8:$D$16,2,FALSE),VLOOKUP(ABS(J46)+1,$A$8:$D$16,4,FALSE))</f>
      </c>
      <c r="K194" s="1">
        <f>IF(K46&gt;0,1/VLOOKUP(ABS(K46)+1,$A$8:$D$16,2,FALSE),VLOOKUP(ABS(K46)+1,$A$8:$D$16,4,FALSE))</f>
      </c>
      <c r="L194" s="1">
        <f>IF(L46&gt;0,1/VLOOKUP(ABS(L46)+1,$A$8:$D$16,2,FALSE),VLOOKUP(ABS(L46)+1,$A$8:$D$16,4,FALSE))</f>
      </c>
      <c r="M194" s="1">
        <f>IF(M46&gt;0,1/VLOOKUP(ABS(M46)+1,$A$8:$D$16,2,FALSE),VLOOKUP(ABS(M46)+1,$A$8:$D$16,4,FALSE))</f>
      </c>
      <c r="N194" s="1">
        <f>IF(N46&gt;0,1/VLOOKUP(ABS(N46)+1,$A$8:$D$16,2,FALSE),VLOOKUP(ABS(N46)+1,$A$8:$D$16,4,FALSE))</f>
      </c>
      <c r="O194" s="1">
        <f>IF(O46&gt;0,1/VLOOKUP(ABS(O46)+1,$A$8:$D$16,2,FALSE),VLOOKUP(ABS(O46)+1,$A$8:$D$16,4,FALSE))</f>
      </c>
      <c r="P194" s="1">
        <f>IF(P46&gt;0,1/VLOOKUP(ABS(P46)+1,$A$8:$D$16,2,FALSE),VLOOKUP(ABS(P46)+1,$A$8:$D$16,4,FALSE))</f>
      </c>
      <c r="Q194" s="1">
        <f>IF(Q46&gt;0,1/VLOOKUP(ABS(Q46)+1,$A$8:$D$16,2,FALSE),VLOOKUP(ABS(Q46)+1,$A$8:$D$16,4,FALSE))</f>
      </c>
      <c r="R194" s="1">
        <f>IF(R46&gt;0,1/VLOOKUP(ABS(R46)+1,$A$8:$D$16,2,FALSE),VLOOKUP(ABS(R46)+1,$A$8:$D$16,4,FALSE))</f>
      </c>
      <c r="S194" s="1">
        <f>IF(S46&gt;0,1/VLOOKUP(ABS(S46)+1,$A$8:$D$16,2,FALSE),VLOOKUP(ABS(S46)+1,$A$8:$D$16,4,FALSE))</f>
      </c>
      <c r="T194" s="1">
        <f>IF(T46&gt;0,1/VLOOKUP(ABS(T46)+1,$A$8:$D$16,2,FALSE),VLOOKUP(ABS(T46)+1,$A$8:$D$16,4,FALSE))</f>
      </c>
      <c r="U194" s="1">
        <f>IF(U46&gt;0,1/VLOOKUP(ABS(U46)+1,$A$8:$D$16,2,FALSE),VLOOKUP(ABS(U46)+1,$A$8:$D$16,4,FALSE))</f>
      </c>
      <c r="V194" s="1">
        <f>IF(V46&gt;0,1/VLOOKUP(ABS(V46)+1,$A$8:$D$16,2,FALSE),VLOOKUP(ABS(V46)+1,$A$8:$D$16,4,FALSE))</f>
      </c>
      <c r="W194" s="1">
        <f>IF(W46&gt;0,1/VLOOKUP(ABS(W46)+1,$A$8:$D$16,2,FALSE),VLOOKUP(ABS(W46)+1,$A$8:$D$16,4,FALSE))</f>
      </c>
      <c r="X194" s="1">
        <f>IF(X46&gt;0,1/VLOOKUP(ABS(X46)+1,$A$8:$D$16,2,FALSE),VLOOKUP(ABS(X46)+1,$A$8:$D$16,4,FALSE))</f>
      </c>
      <c r="Y194" s="1">
        <f>IF(Y46&gt;0,1/VLOOKUP(ABS(Y46)+1,$A$8:$D$16,2,FALSE),VLOOKUP(ABS(Y46)+1,$A$8:$D$16,4,FALSE))</f>
      </c>
    </row>
    <row r="195">
      <c r="A195">
        <v>2</v>
      </c>
      <c r="B195" t="str">
        <v>KU1_vs_KU2</v>
      </c>
      <c r="C195" s="1">
        <f>IF(C47&gt;0,1/VLOOKUP(ABS(C47)+1,$A$8:$D$16,2,FALSE),VLOOKUP(ABS(C47)+1,$A$8:$D$16,4,FALSE))</f>
      </c>
      <c r="D195" s="1">
        <f>IF(D47&gt;0,1/VLOOKUP(ABS(D47)+1,$A$8:$D$16,2,FALSE),VLOOKUP(ABS(D47)+1,$A$8:$D$16,4,FALSE))</f>
      </c>
      <c r="E195" s="1">
        <f>IF(E47&gt;0,1/VLOOKUP(ABS(E47)+1,$A$8:$D$16,2,FALSE),VLOOKUP(ABS(E47)+1,$A$8:$D$16,4,FALSE))</f>
      </c>
      <c r="F195" s="1">
        <f>IF(F47&gt;0,1/VLOOKUP(ABS(F47)+1,$A$8:$D$16,2,FALSE),VLOOKUP(ABS(F47)+1,$A$8:$D$16,4,FALSE))</f>
      </c>
      <c r="G195" s="1">
        <f>IF(G47&gt;0,1/VLOOKUP(ABS(G47)+1,$A$8:$D$16,2,FALSE),VLOOKUP(ABS(G47)+1,$A$8:$D$16,4,FALSE))</f>
      </c>
      <c r="H195" s="1">
        <f>IF(H47&gt;0,1/VLOOKUP(ABS(H47)+1,$A$8:$D$16,2,FALSE),VLOOKUP(ABS(H47)+1,$A$8:$D$16,4,FALSE))</f>
      </c>
      <c r="I195" s="1">
        <f>IF(I47&gt;0,1/VLOOKUP(ABS(I47)+1,$A$8:$D$16,2,FALSE),VLOOKUP(ABS(I47)+1,$A$8:$D$16,4,FALSE))</f>
      </c>
      <c r="J195" s="1">
        <f>IF(J47&gt;0,1/VLOOKUP(ABS(J47)+1,$A$8:$D$16,2,FALSE),VLOOKUP(ABS(J47)+1,$A$8:$D$16,4,FALSE))</f>
      </c>
      <c r="K195" s="1">
        <f>IF(K47&gt;0,1/VLOOKUP(ABS(K47)+1,$A$8:$D$16,2,FALSE),VLOOKUP(ABS(K47)+1,$A$8:$D$16,4,FALSE))</f>
      </c>
      <c r="L195" s="1">
        <f>IF(L47&gt;0,1/VLOOKUP(ABS(L47)+1,$A$8:$D$16,2,FALSE),VLOOKUP(ABS(L47)+1,$A$8:$D$16,4,FALSE))</f>
      </c>
      <c r="M195" s="1">
        <f>IF(M47&gt;0,1/VLOOKUP(ABS(M47)+1,$A$8:$D$16,2,FALSE),VLOOKUP(ABS(M47)+1,$A$8:$D$16,4,FALSE))</f>
      </c>
      <c r="N195" s="1">
        <f>IF(N47&gt;0,1/VLOOKUP(ABS(N47)+1,$A$8:$D$16,2,FALSE),VLOOKUP(ABS(N47)+1,$A$8:$D$16,4,FALSE))</f>
      </c>
      <c r="O195" s="1">
        <f>IF(O47&gt;0,1/VLOOKUP(ABS(O47)+1,$A$8:$D$16,2,FALSE),VLOOKUP(ABS(O47)+1,$A$8:$D$16,4,FALSE))</f>
      </c>
      <c r="P195" s="1">
        <f>IF(P47&gt;0,1/VLOOKUP(ABS(P47)+1,$A$8:$D$16,2,FALSE),VLOOKUP(ABS(P47)+1,$A$8:$D$16,4,FALSE))</f>
      </c>
      <c r="Q195" s="1">
        <f>IF(Q47&gt;0,1/VLOOKUP(ABS(Q47)+1,$A$8:$D$16,2,FALSE),VLOOKUP(ABS(Q47)+1,$A$8:$D$16,4,FALSE))</f>
      </c>
      <c r="R195" s="1">
        <f>IF(R47&gt;0,1/VLOOKUP(ABS(R47)+1,$A$8:$D$16,2,FALSE),VLOOKUP(ABS(R47)+1,$A$8:$D$16,4,FALSE))</f>
      </c>
      <c r="S195" s="1">
        <f>IF(S47&gt;0,1/VLOOKUP(ABS(S47)+1,$A$8:$D$16,2,FALSE),VLOOKUP(ABS(S47)+1,$A$8:$D$16,4,FALSE))</f>
      </c>
      <c r="T195" s="1">
        <f>IF(T47&gt;0,1/VLOOKUP(ABS(T47)+1,$A$8:$D$16,2,FALSE),VLOOKUP(ABS(T47)+1,$A$8:$D$16,4,FALSE))</f>
      </c>
      <c r="U195" s="1">
        <f>IF(U47&gt;0,1/VLOOKUP(ABS(U47)+1,$A$8:$D$16,2,FALSE),VLOOKUP(ABS(U47)+1,$A$8:$D$16,4,FALSE))</f>
      </c>
      <c r="V195" s="1">
        <f>IF(V47&gt;0,1/VLOOKUP(ABS(V47)+1,$A$8:$D$16,2,FALSE),VLOOKUP(ABS(V47)+1,$A$8:$D$16,4,FALSE))</f>
      </c>
      <c r="W195" s="1">
        <f>IF(W47&gt;0,1/VLOOKUP(ABS(W47)+1,$A$8:$D$16,2,FALSE),VLOOKUP(ABS(W47)+1,$A$8:$D$16,4,FALSE))</f>
      </c>
      <c r="X195" s="1">
        <f>IF(X47&gt;0,1/VLOOKUP(ABS(X47)+1,$A$8:$D$16,2,FALSE),VLOOKUP(ABS(X47)+1,$A$8:$D$16,4,FALSE))</f>
      </c>
      <c r="Y195" s="1">
        <f>IF(Y47&gt;0,1/VLOOKUP(ABS(Y47)+1,$A$8:$D$16,2,FALSE),VLOOKUP(ABS(Y47)+1,$A$8:$D$16,4,FALSE))</f>
      </c>
    </row>
    <row r="196">
      <c r="A196">
        <v>3</v>
      </c>
      <c r="B196" t="str">
        <v>KU1_vs_KU3</v>
      </c>
      <c r="C196" s="1">
        <f>IF(C48&gt;0,1/VLOOKUP(ABS(C48)+1,$A$8:$D$16,2,FALSE),VLOOKUP(ABS(C48)+1,$A$8:$D$16,4,FALSE))</f>
      </c>
      <c r="D196" s="1">
        <f>IF(D48&gt;0,1/VLOOKUP(ABS(D48)+1,$A$8:$D$16,2,FALSE),VLOOKUP(ABS(D48)+1,$A$8:$D$16,4,FALSE))</f>
      </c>
      <c r="E196" s="1">
        <f>IF(E48&gt;0,1/VLOOKUP(ABS(E48)+1,$A$8:$D$16,2,FALSE),VLOOKUP(ABS(E48)+1,$A$8:$D$16,4,FALSE))</f>
      </c>
      <c r="F196" s="1">
        <f>IF(F48&gt;0,1/VLOOKUP(ABS(F48)+1,$A$8:$D$16,2,FALSE),VLOOKUP(ABS(F48)+1,$A$8:$D$16,4,FALSE))</f>
      </c>
      <c r="G196" s="1">
        <f>IF(G48&gt;0,1/VLOOKUP(ABS(G48)+1,$A$8:$D$16,2,FALSE),VLOOKUP(ABS(G48)+1,$A$8:$D$16,4,FALSE))</f>
      </c>
      <c r="H196" s="1">
        <f>IF(H48&gt;0,1/VLOOKUP(ABS(H48)+1,$A$8:$D$16,2,FALSE),VLOOKUP(ABS(H48)+1,$A$8:$D$16,4,FALSE))</f>
      </c>
      <c r="I196" s="1">
        <f>IF(I48&gt;0,1/VLOOKUP(ABS(I48)+1,$A$8:$D$16,2,FALSE),VLOOKUP(ABS(I48)+1,$A$8:$D$16,4,FALSE))</f>
      </c>
      <c r="J196" s="1">
        <f>IF(J48&gt;0,1/VLOOKUP(ABS(J48)+1,$A$8:$D$16,2,FALSE),VLOOKUP(ABS(J48)+1,$A$8:$D$16,4,FALSE))</f>
      </c>
      <c r="K196" s="1">
        <f>IF(K48&gt;0,1/VLOOKUP(ABS(K48)+1,$A$8:$D$16,2,FALSE),VLOOKUP(ABS(K48)+1,$A$8:$D$16,4,FALSE))</f>
      </c>
      <c r="L196" s="1">
        <f>IF(L48&gt;0,1/VLOOKUP(ABS(L48)+1,$A$8:$D$16,2,FALSE),VLOOKUP(ABS(L48)+1,$A$8:$D$16,4,FALSE))</f>
      </c>
      <c r="M196" s="1">
        <f>IF(M48&gt;0,1/VLOOKUP(ABS(M48)+1,$A$8:$D$16,2,FALSE),VLOOKUP(ABS(M48)+1,$A$8:$D$16,4,FALSE))</f>
      </c>
      <c r="N196" s="1">
        <f>IF(N48&gt;0,1/VLOOKUP(ABS(N48)+1,$A$8:$D$16,2,FALSE),VLOOKUP(ABS(N48)+1,$A$8:$D$16,4,FALSE))</f>
      </c>
      <c r="O196" s="1">
        <f>IF(O48&gt;0,1/VLOOKUP(ABS(O48)+1,$A$8:$D$16,2,FALSE),VLOOKUP(ABS(O48)+1,$A$8:$D$16,4,FALSE))</f>
      </c>
      <c r="P196" s="1">
        <f>IF(P48&gt;0,1/VLOOKUP(ABS(P48)+1,$A$8:$D$16,2,FALSE),VLOOKUP(ABS(P48)+1,$A$8:$D$16,4,FALSE))</f>
      </c>
      <c r="Q196" s="1">
        <f>IF(Q48&gt;0,1/VLOOKUP(ABS(Q48)+1,$A$8:$D$16,2,FALSE),VLOOKUP(ABS(Q48)+1,$A$8:$D$16,4,FALSE))</f>
      </c>
      <c r="R196" s="1">
        <f>IF(R48&gt;0,1/VLOOKUP(ABS(R48)+1,$A$8:$D$16,2,FALSE),VLOOKUP(ABS(R48)+1,$A$8:$D$16,4,FALSE))</f>
      </c>
      <c r="S196" s="1">
        <f>IF(S48&gt;0,1/VLOOKUP(ABS(S48)+1,$A$8:$D$16,2,FALSE),VLOOKUP(ABS(S48)+1,$A$8:$D$16,4,FALSE))</f>
      </c>
      <c r="T196" s="1">
        <f>IF(T48&gt;0,1/VLOOKUP(ABS(T48)+1,$A$8:$D$16,2,FALSE),VLOOKUP(ABS(T48)+1,$A$8:$D$16,4,FALSE))</f>
      </c>
      <c r="U196" s="1">
        <f>IF(U48&gt;0,1/VLOOKUP(ABS(U48)+1,$A$8:$D$16,2,FALSE),VLOOKUP(ABS(U48)+1,$A$8:$D$16,4,FALSE))</f>
      </c>
      <c r="V196" s="1">
        <f>IF(V48&gt;0,1/VLOOKUP(ABS(V48)+1,$A$8:$D$16,2,FALSE),VLOOKUP(ABS(V48)+1,$A$8:$D$16,4,FALSE))</f>
      </c>
      <c r="W196" s="1">
        <f>IF(W48&gt;0,1/VLOOKUP(ABS(W48)+1,$A$8:$D$16,2,FALSE),VLOOKUP(ABS(W48)+1,$A$8:$D$16,4,FALSE))</f>
      </c>
      <c r="X196" s="1">
        <f>IF(X48&gt;0,1/VLOOKUP(ABS(X48)+1,$A$8:$D$16,2,FALSE),VLOOKUP(ABS(X48)+1,$A$8:$D$16,4,FALSE))</f>
      </c>
      <c r="Y196" s="1">
        <f>IF(Y48&gt;0,1/VLOOKUP(ABS(Y48)+1,$A$8:$D$16,2,FALSE),VLOOKUP(ABS(Y48)+1,$A$8:$D$16,4,FALSE))</f>
      </c>
    </row>
    <row r="197">
      <c r="A197">
        <v>4</v>
      </c>
      <c r="B197" t="str">
        <v>KU1_vs_KU4</v>
      </c>
      <c r="C197" s="1">
        <f>IF(C49&gt;0,1/VLOOKUP(ABS(C49)+1,$A$8:$D$16,2,FALSE),VLOOKUP(ABS(C49)+1,$A$8:$D$16,4,FALSE))</f>
      </c>
      <c r="D197" s="1">
        <f>IF(D49&gt;0,1/VLOOKUP(ABS(D49)+1,$A$8:$D$16,2,FALSE),VLOOKUP(ABS(D49)+1,$A$8:$D$16,4,FALSE))</f>
      </c>
      <c r="E197" s="1">
        <f>IF(E49&gt;0,1/VLOOKUP(ABS(E49)+1,$A$8:$D$16,2,FALSE),VLOOKUP(ABS(E49)+1,$A$8:$D$16,4,FALSE))</f>
      </c>
      <c r="F197" s="1">
        <f>IF(F49&gt;0,1/VLOOKUP(ABS(F49)+1,$A$8:$D$16,2,FALSE),VLOOKUP(ABS(F49)+1,$A$8:$D$16,4,FALSE))</f>
      </c>
      <c r="G197" s="1">
        <f>IF(G49&gt;0,1/VLOOKUP(ABS(G49)+1,$A$8:$D$16,2,FALSE),VLOOKUP(ABS(G49)+1,$A$8:$D$16,4,FALSE))</f>
      </c>
      <c r="H197" s="1">
        <f>IF(H49&gt;0,1/VLOOKUP(ABS(H49)+1,$A$8:$D$16,2,FALSE),VLOOKUP(ABS(H49)+1,$A$8:$D$16,4,FALSE))</f>
      </c>
      <c r="I197" s="1">
        <f>IF(I49&gt;0,1/VLOOKUP(ABS(I49)+1,$A$8:$D$16,2,FALSE),VLOOKUP(ABS(I49)+1,$A$8:$D$16,4,FALSE))</f>
      </c>
      <c r="J197" s="1">
        <f>IF(J49&gt;0,1/VLOOKUP(ABS(J49)+1,$A$8:$D$16,2,FALSE),VLOOKUP(ABS(J49)+1,$A$8:$D$16,4,FALSE))</f>
      </c>
      <c r="K197" s="1">
        <f>IF(K49&gt;0,1/VLOOKUP(ABS(K49)+1,$A$8:$D$16,2,FALSE),VLOOKUP(ABS(K49)+1,$A$8:$D$16,4,FALSE))</f>
      </c>
      <c r="L197" s="1">
        <f>IF(L49&gt;0,1/VLOOKUP(ABS(L49)+1,$A$8:$D$16,2,FALSE),VLOOKUP(ABS(L49)+1,$A$8:$D$16,4,FALSE))</f>
      </c>
      <c r="M197" s="1">
        <f>IF(M49&gt;0,1/VLOOKUP(ABS(M49)+1,$A$8:$D$16,2,FALSE),VLOOKUP(ABS(M49)+1,$A$8:$D$16,4,FALSE))</f>
      </c>
      <c r="N197" s="1">
        <f>IF(N49&gt;0,1/VLOOKUP(ABS(N49)+1,$A$8:$D$16,2,FALSE),VLOOKUP(ABS(N49)+1,$A$8:$D$16,4,FALSE))</f>
      </c>
      <c r="O197" s="1">
        <f>IF(O49&gt;0,1/VLOOKUP(ABS(O49)+1,$A$8:$D$16,2,FALSE),VLOOKUP(ABS(O49)+1,$A$8:$D$16,4,FALSE))</f>
      </c>
      <c r="P197" s="1">
        <f>IF(P49&gt;0,1/VLOOKUP(ABS(P49)+1,$A$8:$D$16,2,FALSE),VLOOKUP(ABS(P49)+1,$A$8:$D$16,4,FALSE))</f>
      </c>
      <c r="Q197" s="1">
        <f>IF(Q49&gt;0,1/VLOOKUP(ABS(Q49)+1,$A$8:$D$16,2,FALSE),VLOOKUP(ABS(Q49)+1,$A$8:$D$16,4,FALSE))</f>
      </c>
      <c r="R197" s="1">
        <f>IF(R49&gt;0,1/VLOOKUP(ABS(R49)+1,$A$8:$D$16,2,FALSE),VLOOKUP(ABS(R49)+1,$A$8:$D$16,4,FALSE))</f>
      </c>
      <c r="S197" s="1">
        <f>IF(S49&gt;0,1/VLOOKUP(ABS(S49)+1,$A$8:$D$16,2,FALSE),VLOOKUP(ABS(S49)+1,$A$8:$D$16,4,FALSE))</f>
      </c>
      <c r="T197" s="1">
        <f>IF(T49&gt;0,1/VLOOKUP(ABS(T49)+1,$A$8:$D$16,2,FALSE),VLOOKUP(ABS(T49)+1,$A$8:$D$16,4,FALSE))</f>
      </c>
      <c r="U197" s="1">
        <f>IF(U49&gt;0,1/VLOOKUP(ABS(U49)+1,$A$8:$D$16,2,FALSE),VLOOKUP(ABS(U49)+1,$A$8:$D$16,4,FALSE))</f>
      </c>
      <c r="V197" s="1">
        <f>IF(V49&gt;0,1/VLOOKUP(ABS(V49)+1,$A$8:$D$16,2,FALSE),VLOOKUP(ABS(V49)+1,$A$8:$D$16,4,FALSE))</f>
      </c>
      <c r="W197" s="1">
        <f>IF(W49&gt;0,1/VLOOKUP(ABS(W49)+1,$A$8:$D$16,2,FALSE),VLOOKUP(ABS(W49)+1,$A$8:$D$16,4,FALSE))</f>
      </c>
      <c r="X197" s="1">
        <f>IF(X49&gt;0,1/VLOOKUP(ABS(X49)+1,$A$8:$D$16,2,FALSE),VLOOKUP(ABS(X49)+1,$A$8:$D$16,4,FALSE))</f>
      </c>
      <c r="Y197" s="1">
        <f>IF(Y49&gt;0,1/VLOOKUP(ABS(Y49)+1,$A$8:$D$16,2,FALSE),VLOOKUP(ABS(Y49)+1,$A$8:$D$16,4,FALSE))</f>
      </c>
    </row>
    <row r="198">
      <c r="A198">
        <v>5</v>
      </c>
      <c r="B198" t="str">
        <v>KU1_vs_KU5</v>
      </c>
      <c r="C198" s="1">
        <f>IF(C50&gt;0,1/VLOOKUP(ABS(C50)+1,$A$8:$D$16,2,FALSE),VLOOKUP(ABS(C50)+1,$A$8:$D$16,4,FALSE))</f>
      </c>
      <c r="D198" s="1">
        <f>IF(D50&gt;0,1/VLOOKUP(ABS(D50)+1,$A$8:$D$16,2,FALSE),VLOOKUP(ABS(D50)+1,$A$8:$D$16,4,FALSE))</f>
      </c>
      <c r="E198" s="1">
        <f>IF(E50&gt;0,1/VLOOKUP(ABS(E50)+1,$A$8:$D$16,2,FALSE),VLOOKUP(ABS(E50)+1,$A$8:$D$16,4,FALSE))</f>
      </c>
      <c r="F198" s="1">
        <f>IF(F50&gt;0,1/VLOOKUP(ABS(F50)+1,$A$8:$D$16,2,FALSE),VLOOKUP(ABS(F50)+1,$A$8:$D$16,4,FALSE))</f>
      </c>
      <c r="G198" s="1">
        <f>IF(G50&gt;0,1/VLOOKUP(ABS(G50)+1,$A$8:$D$16,2,FALSE),VLOOKUP(ABS(G50)+1,$A$8:$D$16,4,FALSE))</f>
      </c>
      <c r="H198" s="1">
        <f>IF(H50&gt;0,1/VLOOKUP(ABS(H50)+1,$A$8:$D$16,2,FALSE),VLOOKUP(ABS(H50)+1,$A$8:$D$16,4,FALSE))</f>
      </c>
      <c r="I198" s="1">
        <f>IF(I50&gt;0,1/VLOOKUP(ABS(I50)+1,$A$8:$D$16,2,FALSE),VLOOKUP(ABS(I50)+1,$A$8:$D$16,4,FALSE))</f>
      </c>
      <c r="J198" s="1">
        <f>IF(J50&gt;0,1/VLOOKUP(ABS(J50)+1,$A$8:$D$16,2,FALSE),VLOOKUP(ABS(J50)+1,$A$8:$D$16,4,FALSE))</f>
      </c>
      <c r="K198" s="1">
        <f>IF(K50&gt;0,1/VLOOKUP(ABS(K50)+1,$A$8:$D$16,2,FALSE),VLOOKUP(ABS(K50)+1,$A$8:$D$16,4,FALSE))</f>
      </c>
      <c r="L198" s="1">
        <f>IF(L50&gt;0,1/VLOOKUP(ABS(L50)+1,$A$8:$D$16,2,FALSE),VLOOKUP(ABS(L50)+1,$A$8:$D$16,4,FALSE))</f>
      </c>
      <c r="M198" s="1">
        <f>IF(M50&gt;0,1/VLOOKUP(ABS(M50)+1,$A$8:$D$16,2,FALSE),VLOOKUP(ABS(M50)+1,$A$8:$D$16,4,FALSE))</f>
      </c>
      <c r="N198" s="1">
        <f>IF(N50&gt;0,1/VLOOKUP(ABS(N50)+1,$A$8:$D$16,2,FALSE),VLOOKUP(ABS(N50)+1,$A$8:$D$16,4,FALSE))</f>
      </c>
      <c r="O198" s="1">
        <f>IF(O50&gt;0,1/VLOOKUP(ABS(O50)+1,$A$8:$D$16,2,FALSE),VLOOKUP(ABS(O50)+1,$A$8:$D$16,4,FALSE))</f>
      </c>
      <c r="P198" s="1">
        <f>IF(P50&gt;0,1/VLOOKUP(ABS(P50)+1,$A$8:$D$16,2,FALSE),VLOOKUP(ABS(P50)+1,$A$8:$D$16,4,FALSE))</f>
      </c>
      <c r="Q198" s="1">
        <f>IF(Q50&gt;0,1/VLOOKUP(ABS(Q50)+1,$A$8:$D$16,2,FALSE),VLOOKUP(ABS(Q50)+1,$A$8:$D$16,4,FALSE))</f>
      </c>
      <c r="R198" s="1">
        <f>IF(R50&gt;0,1/VLOOKUP(ABS(R50)+1,$A$8:$D$16,2,FALSE),VLOOKUP(ABS(R50)+1,$A$8:$D$16,4,FALSE))</f>
      </c>
      <c r="S198" s="1">
        <f>IF(S50&gt;0,1/VLOOKUP(ABS(S50)+1,$A$8:$D$16,2,FALSE),VLOOKUP(ABS(S50)+1,$A$8:$D$16,4,FALSE))</f>
      </c>
      <c r="T198" s="1">
        <f>IF(T50&gt;0,1/VLOOKUP(ABS(T50)+1,$A$8:$D$16,2,FALSE),VLOOKUP(ABS(T50)+1,$A$8:$D$16,4,FALSE))</f>
      </c>
      <c r="U198" s="1">
        <f>IF(U50&gt;0,1/VLOOKUP(ABS(U50)+1,$A$8:$D$16,2,FALSE),VLOOKUP(ABS(U50)+1,$A$8:$D$16,4,FALSE))</f>
      </c>
      <c r="V198" s="1">
        <f>IF(V50&gt;0,1/VLOOKUP(ABS(V50)+1,$A$8:$D$16,2,FALSE),VLOOKUP(ABS(V50)+1,$A$8:$D$16,4,FALSE))</f>
      </c>
      <c r="W198" s="1">
        <f>IF(W50&gt;0,1/VLOOKUP(ABS(W50)+1,$A$8:$D$16,2,FALSE),VLOOKUP(ABS(W50)+1,$A$8:$D$16,4,FALSE))</f>
      </c>
      <c r="X198" s="1">
        <f>IF(X50&gt;0,1/VLOOKUP(ABS(X50)+1,$A$8:$D$16,2,FALSE),VLOOKUP(ABS(X50)+1,$A$8:$D$16,4,FALSE))</f>
      </c>
      <c r="Y198" s="1">
        <f>IF(Y50&gt;0,1/VLOOKUP(ABS(Y50)+1,$A$8:$D$16,2,FALSE),VLOOKUP(ABS(Y50)+1,$A$8:$D$16,4,FALSE))</f>
      </c>
    </row>
    <row r="199">
      <c r="A199">
        <v>6</v>
      </c>
      <c r="B199" t="str">
        <v>KU1_vs_KU6</v>
      </c>
      <c r="C199" s="1">
        <f>IF(C51&gt;0,1/VLOOKUP(ABS(C51)+1,$A$8:$D$16,2,FALSE),VLOOKUP(ABS(C51)+1,$A$8:$D$16,4,FALSE))</f>
      </c>
      <c r="D199" s="1">
        <f>IF(D51&gt;0,1/VLOOKUP(ABS(D51)+1,$A$8:$D$16,2,FALSE),VLOOKUP(ABS(D51)+1,$A$8:$D$16,4,FALSE))</f>
      </c>
      <c r="E199" s="1">
        <f>IF(E51&gt;0,1/VLOOKUP(ABS(E51)+1,$A$8:$D$16,2,FALSE),VLOOKUP(ABS(E51)+1,$A$8:$D$16,4,FALSE))</f>
      </c>
      <c r="F199" s="1">
        <f>IF(F51&gt;0,1/VLOOKUP(ABS(F51)+1,$A$8:$D$16,2,FALSE),VLOOKUP(ABS(F51)+1,$A$8:$D$16,4,FALSE))</f>
      </c>
      <c r="G199" s="1">
        <f>IF(G51&gt;0,1/VLOOKUP(ABS(G51)+1,$A$8:$D$16,2,FALSE),VLOOKUP(ABS(G51)+1,$A$8:$D$16,4,FALSE))</f>
      </c>
      <c r="H199" s="1">
        <f>IF(H51&gt;0,1/VLOOKUP(ABS(H51)+1,$A$8:$D$16,2,FALSE),VLOOKUP(ABS(H51)+1,$A$8:$D$16,4,FALSE))</f>
      </c>
      <c r="I199" s="1">
        <f>IF(I51&gt;0,1/VLOOKUP(ABS(I51)+1,$A$8:$D$16,2,FALSE),VLOOKUP(ABS(I51)+1,$A$8:$D$16,4,FALSE))</f>
      </c>
      <c r="J199" s="1">
        <f>IF(J51&gt;0,1/VLOOKUP(ABS(J51)+1,$A$8:$D$16,2,FALSE),VLOOKUP(ABS(J51)+1,$A$8:$D$16,4,FALSE))</f>
      </c>
      <c r="K199" s="1">
        <f>IF(K51&gt;0,1/VLOOKUP(ABS(K51)+1,$A$8:$D$16,2,FALSE),VLOOKUP(ABS(K51)+1,$A$8:$D$16,4,FALSE))</f>
      </c>
      <c r="L199" s="1">
        <f>IF(L51&gt;0,1/VLOOKUP(ABS(L51)+1,$A$8:$D$16,2,FALSE),VLOOKUP(ABS(L51)+1,$A$8:$D$16,4,FALSE))</f>
      </c>
      <c r="M199" s="1">
        <f>IF(M51&gt;0,1/VLOOKUP(ABS(M51)+1,$A$8:$D$16,2,FALSE),VLOOKUP(ABS(M51)+1,$A$8:$D$16,4,FALSE))</f>
      </c>
      <c r="N199" s="1">
        <f>IF(N51&gt;0,1/VLOOKUP(ABS(N51)+1,$A$8:$D$16,2,FALSE),VLOOKUP(ABS(N51)+1,$A$8:$D$16,4,FALSE))</f>
      </c>
      <c r="O199" s="1">
        <f>IF(O51&gt;0,1/VLOOKUP(ABS(O51)+1,$A$8:$D$16,2,FALSE),VLOOKUP(ABS(O51)+1,$A$8:$D$16,4,FALSE))</f>
      </c>
      <c r="P199" s="1">
        <f>IF(P51&gt;0,1/VLOOKUP(ABS(P51)+1,$A$8:$D$16,2,FALSE),VLOOKUP(ABS(P51)+1,$A$8:$D$16,4,FALSE))</f>
      </c>
      <c r="Q199" s="1">
        <f>IF(Q51&gt;0,1/VLOOKUP(ABS(Q51)+1,$A$8:$D$16,2,FALSE),VLOOKUP(ABS(Q51)+1,$A$8:$D$16,4,FALSE))</f>
      </c>
      <c r="R199" s="1">
        <f>IF(R51&gt;0,1/VLOOKUP(ABS(R51)+1,$A$8:$D$16,2,FALSE),VLOOKUP(ABS(R51)+1,$A$8:$D$16,4,FALSE))</f>
      </c>
      <c r="S199" s="1">
        <f>IF(S51&gt;0,1/VLOOKUP(ABS(S51)+1,$A$8:$D$16,2,FALSE),VLOOKUP(ABS(S51)+1,$A$8:$D$16,4,FALSE))</f>
      </c>
      <c r="T199" s="1">
        <f>IF(T51&gt;0,1/VLOOKUP(ABS(T51)+1,$A$8:$D$16,2,FALSE),VLOOKUP(ABS(T51)+1,$A$8:$D$16,4,FALSE))</f>
      </c>
      <c r="U199" s="1">
        <f>IF(U51&gt;0,1/VLOOKUP(ABS(U51)+1,$A$8:$D$16,2,FALSE),VLOOKUP(ABS(U51)+1,$A$8:$D$16,4,FALSE))</f>
      </c>
      <c r="V199" s="1">
        <f>IF(V51&gt;0,1/VLOOKUP(ABS(V51)+1,$A$8:$D$16,2,FALSE),VLOOKUP(ABS(V51)+1,$A$8:$D$16,4,FALSE))</f>
      </c>
      <c r="W199" s="1">
        <f>IF(W51&gt;0,1/VLOOKUP(ABS(W51)+1,$A$8:$D$16,2,FALSE),VLOOKUP(ABS(W51)+1,$A$8:$D$16,4,FALSE))</f>
      </c>
      <c r="X199" s="1">
        <f>IF(X51&gt;0,1/VLOOKUP(ABS(X51)+1,$A$8:$D$16,2,FALSE),VLOOKUP(ABS(X51)+1,$A$8:$D$16,4,FALSE))</f>
      </c>
      <c r="Y199" s="1">
        <f>IF(Y51&gt;0,1/VLOOKUP(ABS(Y51)+1,$A$8:$D$16,2,FALSE),VLOOKUP(ABS(Y51)+1,$A$8:$D$16,4,FALSE))</f>
      </c>
    </row>
    <row r="200">
      <c r="A200">
        <v>7</v>
      </c>
      <c r="B200" t="str">
        <v>KU1_vs_KU7</v>
      </c>
      <c r="C200" s="1">
        <f>IF(C52&gt;0,1/VLOOKUP(ABS(C52)+1,$A$8:$D$16,2,FALSE),VLOOKUP(ABS(C52)+1,$A$8:$D$16,4,FALSE))</f>
      </c>
      <c r="D200" s="1">
        <f>IF(D52&gt;0,1/VLOOKUP(ABS(D52)+1,$A$8:$D$16,2,FALSE),VLOOKUP(ABS(D52)+1,$A$8:$D$16,4,FALSE))</f>
      </c>
      <c r="E200" s="1">
        <f>IF(E52&gt;0,1/VLOOKUP(ABS(E52)+1,$A$8:$D$16,2,FALSE),VLOOKUP(ABS(E52)+1,$A$8:$D$16,4,FALSE))</f>
      </c>
      <c r="F200" s="1">
        <f>IF(F52&gt;0,1/VLOOKUP(ABS(F52)+1,$A$8:$D$16,2,FALSE),VLOOKUP(ABS(F52)+1,$A$8:$D$16,4,FALSE))</f>
      </c>
      <c r="G200" s="1">
        <f>IF(G52&gt;0,1/VLOOKUP(ABS(G52)+1,$A$8:$D$16,2,FALSE),VLOOKUP(ABS(G52)+1,$A$8:$D$16,4,FALSE))</f>
      </c>
      <c r="H200" s="1">
        <f>IF(H52&gt;0,1/VLOOKUP(ABS(H52)+1,$A$8:$D$16,2,FALSE),VLOOKUP(ABS(H52)+1,$A$8:$D$16,4,FALSE))</f>
      </c>
      <c r="I200" s="1">
        <f>IF(I52&gt;0,1/VLOOKUP(ABS(I52)+1,$A$8:$D$16,2,FALSE),VLOOKUP(ABS(I52)+1,$A$8:$D$16,4,FALSE))</f>
      </c>
      <c r="J200" s="1">
        <f>IF(J52&gt;0,1/VLOOKUP(ABS(J52)+1,$A$8:$D$16,2,FALSE),VLOOKUP(ABS(J52)+1,$A$8:$D$16,4,FALSE))</f>
      </c>
      <c r="K200" s="1">
        <f>IF(K52&gt;0,1/VLOOKUP(ABS(K52)+1,$A$8:$D$16,2,FALSE),VLOOKUP(ABS(K52)+1,$A$8:$D$16,4,FALSE))</f>
      </c>
      <c r="L200" s="1">
        <f>IF(L52&gt;0,1/VLOOKUP(ABS(L52)+1,$A$8:$D$16,2,FALSE),VLOOKUP(ABS(L52)+1,$A$8:$D$16,4,FALSE))</f>
      </c>
      <c r="M200" s="1">
        <f>IF(M52&gt;0,1/VLOOKUP(ABS(M52)+1,$A$8:$D$16,2,FALSE),VLOOKUP(ABS(M52)+1,$A$8:$D$16,4,FALSE))</f>
      </c>
      <c r="N200" s="1">
        <f>IF(N52&gt;0,1/VLOOKUP(ABS(N52)+1,$A$8:$D$16,2,FALSE),VLOOKUP(ABS(N52)+1,$A$8:$D$16,4,FALSE))</f>
      </c>
      <c r="O200" s="1">
        <f>IF(O52&gt;0,1/VLOOKUP(ABS(O52)+1,$A$8:$D$16,2,FALSE),VLOOKUP(ABS(O52)+1,$A$8:$D$16,4,FALSE))</f>
      </c>
      <c r="P200" s="1">
        <f>IF(P52&gt;0,1/VLOOKUP(ABS(P52)+1,$A$8:$D$16,2,FALSE),VLOOKUP(ABS(P52)+1,$A$8:$D$16,4,FALSE))</f>
      </c>
      <c r="Q200" s="1">
        <f>IF(Q52&gt;0,1/VLOOKUP(ABS(Q52)+1,$A$8:$D$16,2,FALSE),VLOOKUP(ABS(Q52)+1,$A$8:$D$16,4,FALSE))</f>
      </c>
      <c r="R200" s="1">
        <f>IF(R52&gt;0,1/VLOOKUP(ABS(R52)+1,$A$8:$D$16,2,FALSE),VLOOKUP(ABS(R52)+1,$A$8:$D$16,4,FALSE))</f>
      </c>
      <c r="S200" s="1">
        <f>IF(S52&gt;0,1/VLOOKUP(ABS(S52)+1,$A$8:$D$16,2,FALSE),VLOOKUP(ABS(S52)+1,$A$8:$D$16,4,FALSE))</f>
      </c>
      <c r="T200" s="1">
        <f>IF(T52&gt;0,1/VLOOKUP(ABS(T52)+1,$A$8:$D$16,2,FALSE),VLOOKUP(ABS(T52)+1,$A$8:$D$16,4,FALSE))</f>
      </c>
      <c r="U200" s="1">
        <f>IF(U52&gt;0,1/VLOOKUP(ABS(U52)+1,$A$8:$D$16,2,FALSE),VLOOKUP(ABS(U52)+1,$A$8:$D$16,4,FALSE))</f>
      </c>
      <c r="V200" s="1">
        <f>IF(V52&gt;0,1/VLOOKUP(ABS(V52)+1,$A$8:$D$16,2,FALSE),VLOOKUP(ABS(V52)+1,$A$8:$D$16,4,FALSE))</f>
      </c>
      <c r="W200" s="1">
        <f>IF(W52&gt;0,1/VLOOKUP(ABS(W52)+1,$A$8:$D$16,2,FALSE),VLOOKUP(ABS(W52)+1,$A$8:$D$16,4,FALSE))</f>
      </c>
      <c r="X200" s="1">
        <f>IF(X52&gt;0,1/VLOOKUP(ABS(X52)+1,$A$8:$D$16,2,FALSE),VLOOKUP(ABS(X52)+1,$A$8:$D$16,4,FALSE))</f>
      </c>
      <c r="Y200" s="1">
        <f>IF(Y52&gt;0,1/VLOOKUP(ABS(Y52)+1,$A$8:$D$16,2,FALSE),VLOOKUP(ABS(Y52)+1,$A$8:$D$16,4,FALSE))</f>
      </c>
    </row>
    <row r="201">
      <c r="A201">
        <v>8</v>
      </c>
      <c r="B201" t="str">
        <v>KU1_vs_KU8</v>
      </c>
      <c r="C201" s="1">
        <f>IF(C53&gt;0,1/VLOOKUP(ABS(C53)+1,$A$8:$D$16,2,FALSE),VLOOKUP(ABS(C53)+1,$A$8:$D$16,4,FALSE))</f>
      </c>
      <c r="D201" s="1">
        <f>IF(D53&gt;0,1/VLOOKUP(ABS(D53)+1,$A$8:$D$16,2,FALSE),VLOOKUP(ABS(D53)+1,$A$8:$D$16,4,FALSE))</f>
      </c>
      <c r="E201" s="1">
        <f>IF(E53&gt;0,1/VLOOKUP(ABS(E53)+1,$A$8:$D$16,2,FALSE),VLOOKUP(ABS(E53)+1,$A$8:$D$16,4,FALSE))</f>
      </c>
      <c r="F201" s="1">
        <f>IF(F53&gt;0,1/VLOOKUP(ABS(F53)+1,$A$8:$D$16,2,FALSE),VLOOKUP(ABS(F53)+1,$A$8:$D$16,4,FALSE))</f>
      </c>
      <c r="G201" s="1">
        <f>IF(G53&gt;0,1/VLOOKUP(ABS(G53)+1,$A$8:$D$16,2,FALSE),VLOOKUP(ABS(G53)+1,$A$8:$D$16,4,FALSE))</f>
      </c>
      <c r="H201" s="1">
        <f>IF(H53&gt;0,1/VLOOKUP(ABS(H53)+1,$A$8:$D$16,2,FALSE),VLOOKUP(ABS(H53)+1,$A$8:$D$16,4,FALSE))</f>
      </c>
      <c r="I201" s="1">
        <f>IF(I53&gt;0,1/VLOOKUP(ABS(I53)+1,$A$8:$D$16,2,FALSE),VLOOKUP(ABS(I53)+1,$A$8:$D$16,4,FALSE))</f>
      </c>
      <c r="J201" s="1">
        <f>IF(J53&gt;0,1/VLOOKUP(ABS(J53)+1,$A$8:$D$16,2,FALSE),VLOOKUP(ABS(J53)+1,$A$8:$D$16,4,FALSE))</f>
      </c>
      <c r="K201" s="1">
        <f>IF(K53&gt;0,1/VLOOKUP(ABS(K53)+1,$A$8:$D$16,2,FALSE),VLOOKUP(ABS(K53)+1,$A$8:$D$16,4,FALSE))</f>
      </c>
      <c r="L201" s="1">
        <f>IF(L53&gt;0,1/VLOOKUP(ABS(L53)+1,$A$8:$D$16,2,FALSE),VLOOKUP(ABS(L53)+1,$A$8:$D$16,4,FALSE))</f>
      </c>
      <c r="M201" s="1">
        <f>IF(M53&gt;0,1/VLOOKUP(ABS(M53)+1,$A$8:$D$16,2,FALSE),VLOOKUP(ABS(M53)+1,$A$8:$D$16,4,FALSE))</f>
      </c>
      <c r="N201" s="1">
        <f>IF(N53&gt;0,1/VLOOKUP(ABS(N53)+1,$A$8:$D$16,2,FALSE),VLOOKUP(ABS(N53)+1,$A$8:$D$16,4,FALSE))</f>
      </c>
      <c r="O201" s="1">
        <f>IF(O53&gt;0,1/VLOOKUP(ABS(O53)+1,$A$8:$D$16,2,FALSE),VLOOKUP(ABS(O53)+1,$A$8:$D$16,4,FALSE))</f>
      </c>
      <c r="P201" s="1">
        <f>IF(P53&gt;0,1/VLOOKUP(ABS(P53)+1,$A$8:$D$16,2,FALSE),VLOOKUP(ABS(P53)+1,$A$8:$D$16,4,FALSE))</f>
      </c>
      <c r="Q201" s="1">
        <f>IF(Q53&gt;0,1/VLOOKUP(ABS(Q53)+1,$A$8:$D$16,2,FALSE),VLOOKUP(ABS(Q53)+1,$A$8:$D$16,4,FALSE))</f>
      </c>
      <c r="R201" s="1">
        <f>IF(R53&gt;0,1/VLOOKUP(ABS(R53)+1,$A$8:$D$16,2,FALSE),VLOOKUP(ABS(R53)+1,$A$8:$D$16,4,FALSE))</f>
      </c>
      <c r="S201" s="1">
        <f>IF(S53&gt;0,1/VLOOKUP(ABS(S53)+1,$A$8:$D$16,2,FALSE),VLOOKUP(ABS(S53)+1,$A$8:$D$16,4,FALSE))</f>
      </c>
      <c r="T201" s="1">
        <f>IF(T53&gt;0,1/VLOOKUP(ABS(T53)+1,$A$8:$D$16,2,FALSE),VLOOKUP(ABS(T53)+1,$A$8:$D$16,4,FALSE))</f>
      </c>
      <c r="U201" s="1">
        <f>IF(U53&gt;0,1/VLOOKUP(ABS(U53)+1,$A$8:$D$16,2,FALSE),VLOOKUP(ABS(U53)+1,$A$8:$D$16,4,FALSE))</f>
      </c>
      <c r="V201" s="1">
        <f>IF(V53&gt;0,1/VLOOKUP(ABS(V53)+1,$A$8:$D$16,2,FALSE),VLOOKUP(ABS(V53)+1,$A$8:$D$16,4,FALSE))</f>
      </c>
      <c r="W201" s="1">
        <f>IF(W53&gt;0,1/VLOOKUP(ABS(W53)+1,$A$8:$D$16,2,FALSE),VLOOKUP(ABS(W53)+1,$A$8:$D$16,4,FALSE))</f>
      </c>
      <c r="X201" s="1">
        <f>IF(X53&gt;0,1/VLOOKUP(ABS(X53)+1,$A$8:$D$16,2,FALSE),VLOOKUP(ABS(X53)+1,$A$8:$D$16,4,FALSE))</f>
      </c>
      <c r="Y201" s="1">
        <f>IF(Y53&gt;0,1/VLOOKUP(ABS(Y53)+1,$A$8:$D$16,2,FALSE),VLOOKUP(ABS(Y53)+1,$A$8:$D$16,4,FALSE))</f>
      </c>
    </row>
    <row r="202">
      <c r="A202">
        <v>9</v>
      </c>
      <c r="B202" t="str">
        <v>KU1_vs_KU9</v>
      </c>
      <c r="C202" s="1">
        <f>IF(C54&gt;0,1/VLOOKUP(ABS(C54)+1,$A$8:$D$16,2,FALSE),VLOOKUP(ABS(C54)+1,$A$8:$D$16,4,FALSE))</f>
      </c>
      <c r="D202" s="1">
        <f>IF(D54&gt;0,1/VLOOKUP(ABS(D54)+1,$A$8:$D$16,2,FALSE),VLOOKUP(ABS(D54)+1,$A$8:$D$16,4,FALSE))</f>
      </c>
      <c r="E202" s="1">
        <f>IF(E54&gt;0,1/VLOOKUP(ABS(E54)+1,$A$8:$D$16,2,FALSE),VLOOKUP(ABS(E54)+1,$A$8:$D$16,4,FALSE))</f>
      </c>
      <c r="F202" s="1">
        <f>IF(F54&gt;0,1/VLOOKUP(ABS(F54)+1,$A$8:$D$16,2,FALSE),VLOOKUP(ABS(F54)+1,$A$8:$D$16,4,FALSE))</f>
      </c>
      <c r="G202" s="1">
        <f>IF(G54&gt;0,1/VLOOKUP(ABS(G54)+1,$A$8:$D$16,2,FALSE),VLOOKUP(ABS(G54)+1,$A$8:$D$16,4,FALSE))</f>
      </c>
      <c r="H202" s="1">
        <f>IF(H54&gt;0,1/VLOOKUP(ABS(H54)+1,$A$8:$D$16,2,FALSE),VLOOKUP(ABS(H54)+1,$A$8:$D$16,4,FALSE))</f>
      </c>
      <c r="I202" s="1">
        <f>IF(I54&gt;0,1/VLOOKUP(ABS(I54)+1,$A$8:$D$16,2,FALSE),VLOOKUP(ABS(I54)+1,$A$8:$D$16,4,FALSE))</f>
      </c>
      <c r="J202" s="1">
        <f>IF(J54&gt;0,1/VLOOKUP(ABS(J54)+1,$A$8:$D$16,2,FALSE),VLOOKUP(ABS(J54)+1,$A$8:$D$16,4,FALSE))</f>
      </c>
      <c r="K202" s="1">
        <f>IF(K54&gt;0,1/VLOOKUP(ABS(K54)+1,$A$8:$D$16,2,FALSE),VLOOKUP(ABS(K54)+1,$A$8:$D$16,4,FALSE))</f>
      </c>
      <c r="L202" s="1">
        <f>IF(L54&gt;0,1/VLOOKUP(ABS(L54)+1,$A$8:$D$16,2,FALSE),VLOOKUP(ABS(L54)+1,$A$8:$D$16,4,FALSE))</f>
      </c>
      <c r="M202" s="1">
        <f>IF(M54&gt;0,1/VLOOKUP(ABS(M54)+1,$A$8:$D$16,2,FALSE),VLOOKUP(ABS(M54)+1,$A$8:$D$16,4,FALSE))</f>
      </c>
      <c r="N202" s="1">
        <f>IF(N54&gt;0,1/VLOOKUP(ABS(N54)+1,$A$8:$D$16,2,FALSE),VLOOKUP(ABS(N54)+1,$A$8:$D$16,4,FALSE))</f>
      </c>
      <c r="O202" s="1">
        <f>IF(O54&gt;0,1/VLOOKUP(ABS(O54)+1,$A$8:$D$16,2,FALSE),VLOOKUP(ABS(O54)+1,$A$8:$D$16,4,FALSE))</f>
      </c>
      <c r="P202" s="1">
        <f>IF(P54&gt;0,1/VLOOKUP(ABS(P54)+1,$A$8:$D$16,2,FALSE),VLOOKUP(ABS(P54)+1,$A$8:$D$16,4,FALSE))</f>
      </c>
      <c r="Q202" s="1">
        <f>IF(Q54&gt;0,1/VLOOKUP(ABS(Q54)+1,$A$8:$D$16,2,FALSE),VLOOKUP(ABS(Q54)+1,$A$8:$D$16,4,FALSE))</f>
      </c>
      <c r="R202" s="1">
        <f>IF(R54&gt;0,1/VLOOKUP(ABS(R54)+1,$A$8:$D$16,2,FALSE),VLOOKUP(ABS(R54)+1,$A$8:$D$16,4,FALSE))</f>
      </c>
      <c r="S202" s="1">
        <f>IF(S54&gt;0,1/VLOOKUP(ABS(S54)+1,$A$8:$D$16,2,FALSE),VLOOKUP(ABS(S54)+1,$A$8:$D$16,4,FALSE))</f>
      </c>
      <c r="T202" s="1">
        <f>IF(T54&gt;0,1/VLOOKUP(ABS(T54)+1,$A$8:$D$16,2,FALSE),VLOOKUP(ABS(T54)+1,$A$8:$D$16,4,FALSE))</f>
      </c>
      <c r="U202" s="1">
        <f>IF(U54&gt;0,1/VLOOKUP(ABS(U54)+1,$A$8:$D$16,2,FALSE),VLOOKUP(ABS(U54)+1,$A$8:$D$16,4,FALSE))</f>
      </c>
      <c r="V202" s="1">
        <f>IF(V54&gt;0,1/VLOOKUP(ABS(V54)+1,$A$8:$D$16,2,FALSE),VLOOKUP(ABS(V54)+1,$A$8:$D$16,4,FALSE))</f>
      </c>
      <c r="W202" s="1">
        <f>IF(W54&gt;0,1/VLOOKUP(ABS(W54)+1,$A$8:$D$16,2,FALSE),VLOOKUP(ABS(W54)+1,$A$8:$D$16,4,FALSE))</f>
      </c>
      <c r="X202" s="1">
        <f>IF(X54&gt;0,1/VLOOKUP(ABS(X54)+1,$A$8:$D$16,2,FALSE),VLOOKUP(ABS(X54)+1,$A$8:$D$16,4,FALSE))</f>
      </c>
      <c r="Y202" s="1">
        <f>IF(Y54&gt;0,1/VLOOKUP(ABS(Y54)+1,$A$8:$D$16,2,FALSE),VLOOKUP(ABS(Y54)+1,$A$8:$D$16,4,FALSE))</f>
      </c>
    </row>
    <row r="203">
      <c r="A203">
        <v>10</v>
      </c>
      <c r="B203" t="str">
        <v>KU10_vs_KU2</v>
      </c>
      <c r="C203" s="1">
        <f>IF(C55&gt;0,1/VLOOKUP(ABS(C55)+1,$A$8:$D$16,2,FALSE),VLOOKUP(ABS(C55)+1,$A$8:$D$16,4,FALSE))</f>
      </c>
      <c r="D203" s="1">
        <f>IF(D55&gt;0,1/VLOOKUP(ABS(D55)+1,$A$8:$D$16,2,FALSE),VLOOKUP(ABS(D55)+1,$A$8:$D$16,4,FALSE))</f>
      </c>
      <c r="E203" s="1">
        <f>IF(E55&gt;0,1/VLOOKUP(ABS(E55)+1,$A$8:$D$16,2,FALSE),VLOOKUP(ABS(E55)+1,$A$8:$D$16,4,FALSE))</f>
      </c>
      <c r="F203" s="1">
        <f>IF(F55&gt;0,1/VLOOKUP(ABS(F55)+1,$A$8:$D$16,2,FALSE),VLOOKUP(ABS(F55)+1,$A$8:$D$16,4,FALSE))</f>
      </c>
      <c r="G203" s="1">
        <f>IF(G55&gt;0,1/VLOOKUP(ABS(G55)+1,$A$8:$D$16,2,FALSE),VLOOKUP(ABS(G55)+1,$A$8:$D$16,4,FALSE))</f>
      </c>
      <c r="H203" s="1">
        <f>IF(H55&gt;0,1/VLOOKUP(ABS(H55)+1,$A$8:$D$16,2,FALSE),VLOOKUP(ABS(H55)+1,$A$8:$D$16,4,FALSE))</f>
      </c>
      <c r="I203" s="1">
        <f>IF(I55&gt;0,1/VLOOKUP(ABS(I55)+1,$A$8:$D$16,2,FALSE),VLOOKUP(ABS(I55)+1,$A$8:$D$16,4,FALSE))</f>
      </c>
      <c r="J203" s="1">
        <f>IF(J55&gt;0,1/VLOOKUP(ABS(J55)+1,$A$8:$D$16,2,FALSE),VLOOKUP(ABS(J55)+1,$A$8:$D$16,4,FALSE))</f>
      </c>
      <c r="K203" s="1">
        <f>IF(K55&gt;0,1/VLOOKUP(ABS(K55)+1,$A$8:$D$16,2,FALSE),VLOOKUP(ABS(K55)+1,$A$8:$D$16,4,FALSE))</f>
      </c>
      <c r="L203" s="1">
        <f>IF(L55&gt;0,1/VLOOKUP(ABS(L55)+1,$A$8:$D$16,2,FALSE),VLOOKUP(ABS(L55)+1,$A$8:$D$16,4,FALSE))</f>
      </c>
      <c r="M203" s="1">
        <f>IF(M55&gt;0,1/VLOOKUP(ABS(M55)+1,$A$8:$D$16,2,FALSE),VLOOKUP(ABS(M55)+1,$A$8:$D$16,4,FALSE))</f>
      </c>
      <c r="N203" s="1">
        <f>IF(N55&gt;0,1/VLOOKUP(ABS(N55)+1,$A$8:$D$16,2,FALSE),VLOOKUP(ABS(N55)+1,$A$8:$D$16,4,FALSE))</f>
      </c>
      <c r="O203" s="1">
        <f>IF(O55&gt;0,1/VLOOKUP(ABS(O55)+1,$A$8:$D$16,2,FALSE),VLOOKUP(ABS(O55)+1,$A$8:$D$16,4,FALSE))</f>
      </c>
      <c r="P203" s="1">
        <f>IF(P55&gt;0,1/VLOOKUP(ABS(P55)+1,$A$8:$D$16,2,FALSE),VLOOKUP(ABS(P55)+1,$A$8:$D$16,4,FALSE))</f>
      </c>
      <c r="Q203" s="1">
        <f>IF(Q55&gt;0,1/VLOOKUP(ABS(Q55)+1,$A$8:$D$16,2,FALSE),VLOOKUP(ABS(Q55)+1,$A$8:$D$16,4,FALSE))</f>
      </c>
      <c r="R203" s="1">
        <f>IF(R55&gt;0,1/VLOOKUP(ABS(R55)+1,$A$8:$D$16,2,FALSE),VLOOKUP(ABS(R55)+1,$A$8:$D$16,4,FALSE))</f>
      </c>
      <c r="S203" s="1">
        <f>IF(S55&gt;0,1/VLOOKUP(ABS(S55)+1,$A$8:$D$16,2,FALSE),VLOOKUP(ABS(S55)+1,$A$8:$D$16,4,FALSE))</f>
      </c>
      <c r="T203" s="1">
        <f>IF(T55&gt;0,1/VLOOKUP(ABS(T55)+1,$A$8:$D$16,2,FALSE),VLOOKUP(ABS(T55)+1,$A$8:$D$16,4,FALSE))</f>
      </c>
      <c r="U203" s="1">
        <f>IF(U55&gt;0,1/VLOOKUP(ABS(U55)+1,$A$8:$D$16,2,FALSE),VLOOKUP(ABS(U55)+1,$A$8:$D$16,4,FALSE))</f>
      </c>
      <c r="V203" s="1">
        <f>IF(V55&gt;0,1/VLOOKUP(ABS(V55)+1,$A$8:$D$16,2,FALSE),VLOOKUP(ABS(V55)+1,$A$8:$D$16,4,FALSE))</f>
      </c>
      <c r="W203" s="1">
        <f>IF(W55&gt;0,1/VLOOKUP(ABS(W55)+1,$A$8:$D$16,2,FALSE),VLOOKUP(ABS(W55)+1,$A$8:$D$16,4,FALSE))</f>
      </c>
      <c r="X203" s="1">
        <f>IF(X55&gt;0,1/VLOOKUP(ABS(X55)+1,$A$8:$D$16,2,FALSE),VLOOKUP(ABS(X55)+1,$A$8:$D$16,4,FALSE))</f>
      </c>
      <c r="Y203" s="1">
        <f>IF(Y55&gt;0,1/VLOOKUP(ABS(Y55)+1,$A$8:$D$16,2,FALSE),VLOOKUP(ABS(Y55)+1,$A$8:$D$16,4,FALSE))</f>
      </c>
    </row>
    <row r="204">
      <c r="A204">
        <v>11</v>
      </c>
      <c r="B204" t="str">
        <v>KU10_vs_KU3</v>
      </c>
      <c r="C204" s="1">
        <f>IF(C56&gt;0,1/VLOOKUP(ABS(C56)+1,$A$8:$D$16,2,FALSE),VLOOKUP(ABS(C56)+1,$A$8:$D$16,4,FALSE))</f>
      </c>
      <c r="D204" s="1">
        <f>IF(D56&gt;0,1/VLOOKUP(ABS(D56)+1,$A$8:$D$16,2,FALSE),VLOOKUP(ABS(D56)+1,$A$8:$D$16,4,FALSE))</f>
      </c>
      <c r="E204" s="1">
        <f>IF(E56&gt;0,1/VLOOKUP(ABS(E56)+1,$A$8:$D$16,2,FALSE),VLOOKUP(ABS(E56)+1,$A$8:$D$16,4,FALSE))</f>
      </c>
      <c r="F204" s="1">
        <f>IF(F56&gt;0,1/VLOOKUP(ABS(F56)+1,$A$8:$D$16,2,FALSE),VLOOKUP(ABS(F56)+1,$A$8:$D$16,4,FALSE))</f>
      </c>
      <c r="G204" s="1">
        <f>IF(G56&gt;0,1/VLOOKUP(ABS(G56)+1,$A$8:$D$16,2,FALSE),VLOOKUP(ABS(G56)+1,$A$8:$D$16,4,FALSE))</f>
      </c>
      <c r="H204" s="1">
        <f>IF(H56&gt;0,1/VLOOKUP(ABS(H56)+1,$A$8:$D$16,2,FALSE),VLOOKUP(ABS(H56)+1,$A$8:$D$16,4,FALSE))</f>
      </c>
      <c r="I204" s="1">
        <f>IF(I56&gt;0,1/VLOOKUP(ABS(I56)+1,$A$8:$D$16,2,FALSE),VLOOKUP(ABS(I56)+1,$A$8:$D$16,4,FALSE))</f>
      </c>
      <c r="J204" s="1">
        <f>IF(J56&gt;0,1/VLOOKUP(ABS(J56)+1,$A$8:$D$16,2,FALSE),VLOOKUP(ABS(J56)+1,$A$8:$D$16,4,FALSE))</f>
      </c>
      <c r="K204" s="1">
        <f>IF(K56&gt;0,1/VLOOKUP(ABS(K56)+1,$A$8:$D$16,2,FALSE),VLOOKUP(ABS(K56)+1,$A$8:$D$16,4,FALSE))</f>
      </c>
      <c r="L204" s="1">
        <f>IF(L56&gt;0,1/VLOOKUP(ABS(L56)+1,$A$8:$D$16,2,FALSE),VLOOKUP(ABS(L56)+1,$A$8:$D$16,4,FALSE))</f>
      </c>
      <c r="M204" s="1">
        <f>IF(M56&gt;0,1/VLOOKUP(ABS(M56)+1,$A$8:$D$16,2,FALSE),VLOOKUP(ABS(M56)+1,$A$8:$D$16,4,FALSE))</f>
      </c>
      <c r="N204" s="1">
        <f>IF(N56&gt;0,1/VLOOKUP(ABS(N56)+1,$A$8:$D$16,2,FALSE),VLOOKUP(ABS(N56)+1,$A$8:$D$16,4,FALSE))</f>
      </c>
      <c r="O204" s="1">
        <f>IF(O56&gt;0,1/VLOOKUP(ABS(O56)+1,$A$8:$D$16,2,FALSE),VLOOKUP(ABS(O56)+1,$A$8:$D$16,4,FALSE))</f>
      </c>
      <c r="P204" s="1">
        <f>IF(P56&gt;0,1/VLOOKUP(ABS(P56)+1,$A$8:$D$16,2,FALSE),VLOOKUP(ABS(P56)+1,$A$8:$D$16,4,FALSE))</f>
      </c>
      <c r="Q204" s="1">
        <f>IF(Q56&gt;0,1/VLOOKUP(ABS(Q56)+1,$A$8:$D$16,2,FALSE),VLOOKUP(ABS(Q56)+1,$A$8:$D$16,4,FALSE))</f>
      </c>
      <c r="R204" s="1">
        <f>IF(R56&gt;0,1/VLOOKUP(ABS(R56)+1,$A$8:$D$16,2,FALSE),VLOOKUP(ABS(R56)+1,$A$8:$D$16,4,FALSE))</f>
      </c>
      <c r="S204" s="1">
        <f>IF(S56&gt;0,1/VLOOKUP(ABS(S56)+1,$A$8:$D$16,2,FALSE),VLOOKUP(ABS(S56)+1,$A$8:$D$16,4,FALSE))</f>
      </c>
      <c r="T204" s="1">
        <f>IF(T56&gt;0,1/VLOOKUP(ABS(T56)+1,$A$8:$D$16,2,FALSE),VLOOKUP(ABS(T56)+1,$A$8:$D$16,4,FALSE))</f>
      </c>
      <c r="U204" s="1">
        <f>IF(U56&gt;0,1/VLOOKUP(ABS(U56)+1,$A$8:$D$16,2,FALSE),VLOOKUP(ABS(U56)+1,$A$8:$D$16,4,FALSE))</f>
      </c>
      <c r="V204" s="1">
        <f>IF(V56&gt;0,1/VLOOKUP(ABS(V56)+1,$A$8:$D$16,2,FALSE),VLOOKUP(ABS(V56)+1,$A$8:$D$16,4,FALSE))</f>
      </c>
      <c r="W204" s="1">
        <f>IF(W56&gt;0,1/VLOOKUP(ABS(W56)+1,$A$8:$D$16,2,FALSE),VLOOKUP(ABS(W56)+1,$A$8:$D$16,4,FALSE))</f>
      </c>
      <c r="X204" s="1">
        <f>IF(X56&gt;0,1/VLOOKUP(ABS(X56)+1,$A$8:$D$16,2,FALSE),VLOOKUP(ABS(X56)+1,$A$8:$D$16,4,FALSE))</f>
      </c>
      <c r="Y204" s="1">
        <f>IF(Y56&gt;0,1/VLOOKUP(ABS(Y56)+1,$A$8:$D$16,2,FALSE),VLOOKUP(ABS(Y56)+1,$A$8:$D$16,4,FALSE))</f>
      </c>
    </row>
    <row r="205">
      <c r="A205">
        <v>12</v>
      </c>
      <c r="B205" t="str">
        <v>KU10_vs_KU4</v>
      </c>
      <c r="C205" s="1">
        <f>IF(C57&gt;0,1/VLOOKUP(ABS(C57)+1,$A$8:$D$16,2,FALSE),VLOOKUP(ABS(C57)+1,$A$8:$D$16,4,FALSE))</f>
      </c>
      <c r="D205" s="1">
        <f>IF(D57&gt;0,1/VLOOKUP(ABS(D57)+1,$A$8:$D$16,2,FALSE),VLOOKUP(ABS(D57)+1,$A$8:$D$16,4,FALSE))</f>
      </c>
      <c r="E205" s="1">
        <f>IF(E57&gt;0,1/VLOOKUP(ABS(E57)+1,$A$8:$D$16,2,FALSE),VLOOKUP(ABS(E57)+1,$A$8:$D$16,4,FALSE))</f>
      </c>
      <c r="F205" s="1">
        <f>IF(F57&gt;0,1/VLOOKUP(ABS(F57)+1,$A$8:$D$16,2,FALSE),VLOOKUP(ABS(F57)+1,$A$8:$D$16,4,FALSE))</f>
      </c>
      <c r="G205" s="1">
        <f>IF(G57&gt;0,1/VLOOKUP(ABS(G57)+1,$A$8:$D$16,2,FALSE),VLOOKUP(ABS(G57)+1,$A$8:$D$16,4,FALSE))</f>
      </c>
      <c r="H205" s="1">
        <f>IF(H57&gt;0,1/VLOOKUP(ABS(H57)+1,$A$8:$D$16,2,FALSE),VLOOKUP(ABS(H57)+1,$A$8:$D$16,4,FALSE))</f>
      </c>
      <c r="I205" s="1">
        <f>IF(I57&gt;0,1/VLOOKUP(ABS(I57)+1,$A$8:$D$16,2,FALSE),VLOOKUP(ABS(I57)+1,$A$8:$D$16,4,FALSE))</f>
      </c>
      <c r="J205" s="1">
        <f>IF(J57&gt;0,1/VLOOKUP(ABS(J57)+1,$A$8:$D$16,2,FALSE),VLOOKUP(ABS(J57)+1,$A$8:$D$16,4,FALSE))</f>
      </c>
      <c r="K205" s="1">
        <f>IF(K57&gt;0,1/VLOOKUP(ABS(K57)+1,$A$8:$D$16,2,FALSE),VLOOKUP(ABS(K57)+1,$A$8:$D$16,4,FALSE))</f>
      </c>
      <c r="L205" s="1">
        <f>IF(L57&gt;0,1/VLOOKUP(ABS(L57)+1,$A$8:$D$16,2,FALSE),VLOOKUP(ABS(L57)+1,$A$8:$D$16,4,FALSE))</f>
      </c>
      <c r="M205" s="1">
        <f>IF(M57&gt;0,1/VLOOKUP(ABS(M57)+1,$A$8:$D$16,2,FALSE),VLOOKUP(ABS(M57)+1,$A$8:$D$16,4,FALSE))</f>
      </c>
      <c r="N205" s="1">
        <f>IF(N57&gt;0,1/VLOOKUP(ABS(N57)+1,$A$8:$D$16,2,FALSE),VLOOKUP(ABS(N57)+1,$A$8:$D$16,4,FALSE))</f>
      </c>
      <c r="O205" s="1">
        <f>IF(O57&gt;0,1/VLOOKUP(ABS(O57)+1,$A$8:$D$16,2,FALSE),VLOOKUP(ABS(O57)+1,$A$8:$D$16,4,FALSE))</f>
      </c>
      <c r="P205" s="1">
        <f>IF(P57&gt;0,1/VLOOKUP(ABS(P57)+1,$A$8:$D$16,2,FALSE),VLOOKUP(ABS(P57)+1,$A$8:$D$16,4,FALSE))</f>
      </c>
      <c r="Q205" s="1">
        <f>IF(Q57&gt;0,1/VLOOKUP(ABS(Q57)+1,$A$8:$D$16,2,FALSE),VLOOKUP(ABS(Q57)+1,$A$8:$D$16,4,FALSE))</f>
      </c>
      <c r="R205" s="1">
        <f>IF(R57&gt;0,1/VLOOKUP(ABS(R57)+1,$A$8:$D$16,2,FALSE),VLOOKUP(ABS(R57)+1,$A$8:$D$16,4,FALSE))</f>
      </c>
      <c r="S205" s="1">
        <f>IF(S57&gt;0,1/VLOOKUP(ABS(S57)+1,$A$8:$D$16,2,FALSE),VLOOKUP(ABS(S57)+1,$A$8:$D$16,4,FALSE))</f>
      </c>
      <c r="T205" s="1">
        <f>IF(T57&gt;0,1/VLOOKUP(ABS(T57)+1,$A$8:$D$16,2,FALSE),VLOOKUP(ABS(T57)+1,$A$8:$D$16,4,FALSE))</f>
      </c>
      <c r="U205" s="1">
        <f>IF(U57&gt;0,1/VLOOKUP(ABS(U57)+1,$A$8:$D$16,2,FALSE),VLOOKUP(ABS(U57)+1,$A$8:$D$16,4,FALSE))</f>
      </c>
      <c r="V205" s="1">
        <f>IF(V57&gt;0,1/VLOOKUP(ABS(V57)+1,$A$8:$D$16,2,FALSE),VLOOKUP(ABS(V57)+1,$A$8:$D$16,4,FALSE))</f>
      </c>
      <c r="W205" s="1">
        <f>IF(W57&gt;0,1/VLOOKUP(ABS(W57)+1,$A$8:$D$16,2,FALSE),VLOOKUP(ABS(W57)+1,$A$8:$D$16,4,FALSE))</f>
      </c>
      <c r="X205" s="1">
        <f>IF(X57&gt;0,1/VLOOKUP(ABS(X57)+1,$A$8:$D$16,2,FALSE),VLOOKUP(ABS(X57)+1,$A$8:$D$16,4,FALSE))</f>
      </c>
      <c r="Y205" s="1">
        <f>IF(Y57&gt;0,1/VLOOKUP(ABS(Y57)+1,$A$8:$D$16,2,FALSE),VLOOKUP(ABS(Y57)+1,$A$8:$D$16,4,FALSE))</f>
      </c>
    </row>
    <row r="206">
      <c r="A206">
        <v>13</v>
      </c>
      <c r="B206" t="str">
        <v>KU10_vs_KU5</v>
      </c>
      <c r="C206" s="1">
        <f>IF(C58&gt;0,1/VLOOKUP(ABS(C58)+1,$A$8:$D$16,2,FALSE),VLOOKUP(ABS(C58)+1,$A$8:$D$16,4,FALSE))</f>
      </c>
      <c r="D206" s="1">
        <f>IF(D58&gt;0,1/VLOOKUP(ABS(D58)+1,$A$8:$D$16,2,FALSE),VLOOKUP(ABS(D58)+1,$A$8:$D$16,4,FALSE))</f>
      </c>
      <c r="E206" s="1">
        <f>IF(E58&gt;0,1/VLOOKUP(ABS(E58)+1,$A$8:$D$16,2,FALSE),VLOOKUP(ABS(E58)+1,$A$8:$D$16,4,FALSE))</f>
      </c>
      <c r="F206" s="1">
        <f>IF(F58&gt;0,1/VLOOKUP(ABS(F58)+1,$A$8:$D$16,2,FALSE),VLOOKUP(ABS(F58)+1,$A$8:$D$16,4,FALSE))</f>
      </c>
      <c r="G206" s="1">
        <f>IF(G58&gt;0,1/VLOOKUP(ABS(G58)+1,$A$8:$D$16,2,FALSE),VLOOKUP(ABS(G58)+1,$A$8:$D$16,4,FALSE))</f>
      </c>
      <c r="H206" s="1">
        <f>IF(H58&gt;0,1/VLOOKUP(ABS(H58)+1,$A$8:$D$16,2,FALSE),VLOOKUP(ABS(H58)+1,$A$8:$D$16,4,FALSE))</f>
      </c>
      <c r="I206" s="1">
        <f>IF(I58&gt;0,1/VLOOKUP(ABS(I58)+1,$A$8:$D$16,2,FALSE),VLOOKUP(ABS(I58)+1,$A$8:$D$16,4,FALSE))</f>
      </c>
      <c r="J206" s="1">
        <f>IF(J58&gt;0,1/VLOOKUP(ABS(J58)+1,$A$8:$D$16,2,FALSE),VLOOKUP(ABS(J58)+1,$A$8:$D$16,4,FALSE))</f>
      </c>
      <c r="K206" s="1">
        <f>IF(K58&gt;0,1/VLOOKUP(ABS(K58)+1,$A$8:$D$16,2,FALSE),VLOOKUP(ABS(K58)+1,$A$8:$D$16,4,FALSE))</f>
      </c>
      <c r="L206" s="1">
        <f>IF(L58&gt;0,1/VLOOKUP(ABS(L58)+1,$A$8:$D$16,2,FALSE),VLOOKUP(ABS(L58)+1,$A$8:$D$16,4,FALSE))</f>
      </c>
      <c r="M206" s="1">
        <f>IF(M58&gt;0,1/VLOOKUP(ABS(M58)+1,$A$8:$D$16,2,FALSE),VLOOKUP(ABS(M58)+1,$A$8:$D$16,4,FALSE))</f>
      </c>
      <c r="N206" s="1">
        <f>IF(N58&gt;0,1/VLOOKUP(ABS(N58)+1,$A$8:$D$16,2,FALSE),VLOOKUP(ABS(N58)+1,$A$8:$D$16,4,FALSE))</f>
      </c>
      <c r="O206" s="1">
        <f>IF(O58&gt;0,1/VLOOKUP(ABS(O58)+1,$A$8:$D$16,2,FALSE),VLOOKUP(ABS(O58)+1,$A$8:$D$16,4,FALSE))</f>
      </c>
      <c r="P206" s="1">
        <f>IF(P58&gt;0,1/VLOOKUP(ABS(P58)+1,$A$8:$D$16,2,FALSE),VLOOKUP(ABS(P58)+1,$A$8:$D$16,4,FALSE))</f>
      </c>
      <c r="Q206" s="1">
        <f>IF(Q58&gt;0,1/VLOOKUP(ABS(Q58)+1,$A$8:$D$16,2,FALSE),VLOOKUP(ABS(Q58)+1,$A$8:$D$16,4,FALSE))</f>
      </c>
      <c r="R206" s="1">
        <f>IF(R58&gt;0,1/VLOOKUP(ABS(R58)+1,$A$8:$D$16,2,FALSE),VLOOKUP(ABS(R58)+1,$A$8:$D$16,4,FALSE))</f>
      </c>
      <c r="S206" s="1">
        <f>IF(S58&gt;0,1/VLOOKUP(ABS(S58)+1,$A$8:$D$16,2,FALSE),VLOOKUP(ABS(S58)+1,$A$8:$D$16,4,FALSE))</f>
      </c>
      <c r="T206" s="1">
        <f>IF(T58&gt;0,1/VLOOKUP(ABS(T58)+1,$A$8:$D$16,2,FALSE),VLOOKUP(ABS(T58)+1,$A$8:$D$16,4,FALSE))</f>
      </c>
      <c r="U206" s="1">
        <f>IF(U58&gt;0,1/VLOOKUP(ABS(U58)+1,$A$8:$D$16,2,FALSE),VLOOKUP(ABS(U58)+1,$A$8:$D$16,4,FALSE))</f>
      </c>
      <c r="V206" s="1">
        <f>IF(V58&gt;0,1/VLOOKUP(ABS(V58)+1,$A$8:$D$16,2,FALSE),VLOOKUP(ABS(V58)+1,$A$8:$D$16,4,FALSE))</f>
      </c>
      <c r="W206" s="1">
        <f>IF(W58&gt;0,1/VLOOKUP(ABS(W58)+1,$A$8:$D$16,2,FALSE),VLOOKUP(ABS(W58)+1,$A$8:$D$16,4,FALSE))</f>
      </c>
      <c r="X206" s="1">
        <f>IF(X58&gt;0,1/VLOOKUP(ABS(X58)+1,$A$8:$D$16,2,FALSE),VLOOKUP(ABS(X58)+1,$A$8:$D$16,4,FALSE))</f>
      </c>
      <c r="Y206" s="1">
        <f>IF(Y58&gt;0,1/VLOOKUP(ABS(Y58)+1,$A$8:$D$16,2,FALSE),VLOOKUP(ABS(Y58)+1,$A$8:$D$16,4,FALSE))</f>
      </c>
    </row>
    <row r="207">
      <c r="A207">
        <v>14</v>
      </c>
      <c r="B207" t="str">
        <v>KU10_vs_KU6</v>
      </c>
      <c r="C207" s="1">
        <f>IF(C59&gt;0,1/VLOOKUP(ABS(C59)+1,$A$8:$D$16,2,FALSE),VLOOKUP(ABS(C59)+1,$A$8:$D$16,4,FALSE))</f>
      </c>
      <c r="D207" s="1">
        <f>IF(D59&gt;0,1/VLOOKUP(ABS(D59)+1,$A$8:$D$16,2,FALSE),VLOOKUP(ABS(D59)+1,$A$8:$D$16,4,FALSE))</f>
      </c>
      <c r="E207" s="1">
        <f>IF(E59&gt;0,1/VLOOKUP(ABS(E59)+1,$A$8:$D$16,2,FALSE),VLOOKUP(ABS(E59)+1,$A$8:$D$16,4,FALSE))</f>
      </c>
      <c r="F207" s="1">
        <f>IF(F59&gt;0,1/VLOOKUP(ABS(F59)+1,$A$8:$D$16,2,FALSE),VLOOKUP(ABS(F59)+1,$A$8:$D$16,4,FALSE))</f>
      </c>
      <c r="G207" s="1">
        <f>IF(G59&gt;0,1/VLOOKUP(ABS(G59)+1,$A$8:$D$16,2,FALSE),VLOOKUP(ABS(G59)+1,$A$8:$D$16,4,FALSE))</f>
      </c>
      <c r="H207" s="1">
        <f>IF(H59&gt;0,1/VLOOKUP(ABS(H59)+1,$A$8:$D$16,2,FALSE),VLOOKUP(ABS(H59)+1,$A$8:$D$16,4,FALSE))</f>
      </c>
      <c r="I207" s="1">
        <f>IF(I59&gt;0,1/VLOOKUP(ABS(I59)+1,$A$8:$D$16,2,FALSE),VLOOKUP(ABS(I59)+1,$A$8:$D$16,4,FALSE))</f>
      </c>
      <c r="J207" s="1">
        <f>IF(J59&gt;0,1/VLOOKUP(ABS(J59)+1,$A$8:$D$16,2,FALSE),VLOOKUP(ABS(J59)+1,$A$8:$D$16,4,FALSE))</f>
      </c>
      <c r="K207" s="1">
        <f>IF(K59&gt;0,1/VLOOKUP(ABS(K59)+1,$A$8:$D$16,2,FALSE),VLOOKUP(ABS(K59)+1,$A$8:$D$16,4,FALSE))</f>
      </c>
      <c r="L207" s="1">
        <f>IF(L59&gt;0,1/VLOOKUP(ABS(L59)+1,$A$8:$D$16,2,FALSE),VLOOKUP(ABS(L59)+1,$A$8:$D$16,4,FALSE))</f>
      </c>
      <c r="M207" s="1">
        <f>IF(M59&gt;0,1/VLOOKUP(ABS(M59)+1,$A$8:$D$16,2,FALSE),VLOOKUP(ABS(M59)+1,$A$8:$D$16,4,FALSE))</f>
      </c>
      <c r="N207" s="1">
        <f>IF(N59&gt;0,1/VLOOKUP(ABS(N59)+1,$A$8:$D$16,2,FALSE),VLOOKUP(ABS(N59)+1,$A$8:$D$16,4,FALSE))</f>
      </c>
      <c r="O207" s="1">
        <f>IF(O59&gt;0,1/VLOOKUP(ABS(O59)+1,$A$8:$D$16,2,FALSE),VLOOKUP(ABS(O59)+1,$A$8:$D$16,4,FALSE))</f>
      </c>
      <c r="P207" s="1">
        <f>IF(P59&gt;0,1/VLOOKUP(ABS(P59)+1,$A$8:$D$16,2,FALSE),VLOOKUP(ABS(P59)+1,$A$8:$D$16,4,FALSE))</f>
      </c>
      <c r="Q207" s="1">
        <f>IF(Q59&gt;0,1/VLOOKUP(ABS(Q59)+1,$A$8:$D$16,2,FALSE),VLOOKUP(ABS(Q59)+1,$A$8:$D$16,4,FALSE))</f>
      </c>
      <c r="R207" s="1">
        <f>IF(R59&gt;0,1/VLOOKUP(ABS(R59)+1,$A$8:$D$16,2,FALSE),VLOOKUP(ABS(R59)+1,$A$8:$D$16,4,FALSE))</f>
      </c>
      <c r="S207" s="1">
        <f>IF(S59&gt;0,1/VLOOKUP(ABS(S59)+1,$A$8:$D$16,2,FALSE),VLOOKUP(ABS(S59)+1,$A$8:$D$16,4,FALSE))</f>
      </c>
      <c r="T207" s="1">
        <f>IF(T59&gt;0,1/VLOOKUP(ABS(T59)+1,$A$8:$D$16,2,FALSE),VLOOKUP(ABS(T59)+1,$A$8:$D$16,4,FALSE))</f>
      </c>
      <c r="U207" s="1">
        <f>IF(U59&gt;0,1/VLOOKUP(ABS(U59)+1,$A$8:$D$16,2,FALSE),VLOOKUP(ABS(U59)+1,$A$8:$D$16,4,FALSE))</f>
      </c>
      <c r="V207" s="1">
        <f>IF(V59&gt;0,1/VLOOKUP(ABS(V59)+1,$A$8:$D$16,2,FALSE),VLOOKUP(ABS(V59)+1,$A$8:$D$16,4,FALSE))</f>
      </c>
      <c r="W207" s="1">
        <f>IF(W59&gt;0,1/VLOOKUP(ABS(W59)+1,$A$8:$D$16,2,FALSE),VLOOKUP(ABS(W59)+1,$A$8:$D$16,4,FALSE))</f>
      </c>
      <c r="X207" s="1">
        <f>IF(X59&gt;0,1/VLOOKUP(ABS(X59)+1,$A$8:$D$16,2,FALSE),VLOOKUP(ABS(X59)+1,$A$8:$D$16,4,FALSE))</f>
      </c>
      <c r="Y207" s="1">
        <f>IF(Y59&gt;0,1/VLOOKUP(ABS(Y59)+1,$A$8:$D$16,2,FALSE),VLOOKUP(ABS(Y59)+1,$A$8:$D$16,4,FALSE))</f>
      </c>
    </row>
    <row r="208">
      <c r="A208">
        <v>15</v>
      </c>
      <c r="B208" t="str">
        <v>KU10_vs_KU7</v>
      </c>
      <c r="C208" s="1">
        <f>IF(C60&gt;0,1/VLOOKUP(ABS(C60)+1,$A$8:$D$16,2,FALSE),VLOOKUP(ABS(C60)+1,$A$8:$D$16,4,FALSE))</f>
      </c>
      <c r="D208" s="1">
        <f>IF(D60&gt;0,1/VLOOKUP(ABS(D60)+1,$A$8:$D$16,2,FALSE),VLOOKUP(ABS(D60)+1,$A$8:$D$16,4,FALSE))</f>
      </c>
      <c r="E208" s="1">
        <f>IF(E60&gt;0,1/VLOOKUP(ABS(E60)+1,$A$8:$D$16,2,FALSE),VLOOKUP(ABS(E60)+1,$A$8:$D$16,4,FALSE))</f>
      </c>
      <c r="F208" s="1">
        <f>IF(F60&gt;0,1/VLOOKUP(ABS(F60)+1,$A$8:$D$16,2,FALSE),VLOOKUP(ABS(F60)+1,$A$8:$D$16,4,FALSE))</f>
      </c>
      <c r="G208" s="1">
        <f>IF(G60&gt;0,1/VLOOKUP(ABS(G60)+1,$A$8:$D$16,2,FALSE),VLOOKUP(ABS(G60)+1,$A$8:$D$16,4,FALSE))</f>
      </c>
      <c r="H208" s="1">
        <f>IF(H60&gt;0,1/VLOOKUP(ABS(H60)+1,$A$8:$D$16,2,FALSE),VLOOKUP(ABS(H60)+1,$A$8:$D$16,4,FALSE))</f>
      </c>
      <c r="I208" s="1">
        <f>IF(I60&gt;0,1/VLOOKUP(ABS(I60)+1,$A$8:$D$16,2,FALSE),VLOOKUP(ABS(I60)+1,$A$8:$D$16,4,FALSE))</f>
      </c>
      <c r="J208" s="1">
        <f>IF(J60&gt;0,1/VLOOKUP(ABS(J60)+1,$A$8:$D$16,2,FALSE),VLOOKUP(ABS(J60)+1,$A$8:$D$16,4,FALSE))</f>
      </c>
      <c r="K208" s="1">
        <f>IF(K60&gt;0,1/VLOOKUP(ABS(K60)+1,$A$8:$D$16,2,FALSE),VLOOKUP(ABS(K60)+1,$A$8:$D$16,4,FALSE))</f>
      </c>
      <c r="L208" s="1">
        <f>IF(L60&gt;0,1/VLOOKUP(ABS(L60)+1,$A$8:$D$16,2,FALSE),VLOOKUP(ABS(L60)+1,$A$8:$D$16,4,FALSE))</f>
      </c>
      <c r="M208" s="1">
        <f>IF(M60&gt;0,1/VLOOKUP(ABS(M60)+1,$A$8:$D$16,2,FALSE),VLOOKUP(ABS(M60)+1,$A$8:$D$16,4,FALSE))</f>
      </c>
      <c r="N208" s="1">
        <f>IF(N60&gt;0,1/VLOOKUP(ABS(N60)+1,$A$8:$D$16,2,FALSE),VLOOKUP(ABS(N60)+1,$A$8:$D$16,4,FALSE))</f>
      </c>
      <c r="O208" s="1">
        <f>IF(O60&gt;0,1/VLOOKUP(ABS(O60)+1,$A$8:$D$16,2,FALSE),VLOOKUP(ABS(O60)+1,$A$8:$D$16,4,FALSE))</f>
      </c>
      <c r="P208" s="1">
        <f>IF(P60&gt;0,1/VLOOKUP(ABS(P60)+1,$A$8:$D$16,2,FALSE),VLOOKUP(ABS(P60)+1,$A$8:$D$16,4,FALSE))</f>
      </c>
      <c r="Q208" s="1">
        <f>IF(Q60&gt;0,1/VLOOKUP(ABS(Q60)+1,$A$8:$D$16,2,FALSE),VLOOKUP(ABS(Q60)+1,$A$8:$D$16,4,FALSE))</f>
      </c>
      <c r="R208" s="1">
        <f>IF(R60&gt;0,1/VLOOKUP(ABS(R60)+1,$A$8:$D$16,2,FALSE),VLOOKUP(ABS(R60)+1,$A$8:$D$16,4,FALSE))</f>
      </c>
      <c r="S208" s="1">
        <f>IF(S60&gt;0,1/VLOOKUP(ABS(S60)+1,$A$8:$D$16,2,FALSE),VLOOKUP(ABS(S60)+1,$A$8:$D$16,4,FALSE))</f>
      </c>
      <c r="T208" s="1">
        <f>IF(T60&gt;0,1/VLOOKUP(ABS(T60)+1,$A$8:$D$16,2,FALSE),VLOOKUP(ABS(T60)+1,$A$8:$D$16,4,FALSE))</f>
      </c>
      <c r="U208" s="1">
        <f>IF(U60&gt;0,1/VLOOKUP(ABS(U60)+1,$A$8:$D$16,2,FALSE),VLOOKUP(ABS(U60)+1,$A$8:$D$16,4,FALSE))</f>
      </c>
      <c r="V208" s="1">
        <f>IF(V60&gt;0,1/VLOOKUP(ABS(V60)+1,$A$8:$D$16,2,FALSE),VLOOKUP(ABS(V60)+1,$A$8:$D$16,4,FALSE))</f>
      </c>
      <c r="W208" s="1">
        <f>IF(W60&gt;0,1/VLOOKUP(ABS(W60)+1,$A$8:$D$16,2,FALSE),VLOOKUP(ABS(W60)+1,$A$8:$D$16,4,FALSE))</f>
      </c>
      <c r="X208" s="1">
        <f>IF(X60&gt;0,1/VLOOKUP(ABS(X60)+1,$A$8:$D$16,2,FALSE),VLOOKUP(ABS(X60)+1,$A$8:$D$16,4,FALSE))</f>
      </c>
      <c r="Y208" s="1">
        <f>IF(Y60&gt;0,1/VLOOKUP(ABS(Y60)+1,$A$8:$D$16,2,FALSE),VLOOKUP(ABS(Y60)+1,$A$8:$D$16,4,FALSE))</f>
      </c>
    </row>
    <row r="209">
      <c r="A209">
        <v>16</v>
      </c>
      <c r="B209" t="str">
        <v>KU10_vs_KU8</v>
      </c>
      <c r="C209" s="1">
        <f>IF(C61&gt;0,1/VLOOKUP(ABS(C61)+1,$A$8:$D$16,2,FALSE),VLOOKUP(ABS(C61)+1,$A$8:$D$16,4,FALSE))</f>
      </c>
      <c r="D209" s="1">
        <f>IF(D61&gt;0,1/VLOOKUP(ABS(D61)+1,$A$8:$D$16,2,FALSE),VLOOKUP(ABS(D61)+1,$A$8:$D$16,4,FALSE))</f>
      </c>
      <c r="E209" s="1">
        <f>IF(E61&gt;0,1/VLOOKUP(ABS(E61)+1,$A$8:$D$16,2,FALSE),VLOOKUP(ABS(E61)+1,$A$8:$D$16,4,FALSE))</f>
      </c>
      <c r="F209" s="1">
        <f>IF(F61&gt;0,1/VLOOKUP(ABS(F61)+1,$A$8:$D$16,2,FALSE),VLOOKUP(ABS(F61)+1,$A$8:$D$16,4,FALSE))</f>
      </c>
      <c r="G209" s="1">
        <f>IF(G61&gt;0,1/VLOOKUP(ABS(G61)+1,$A$8:$D$16,2,FALSE),VLOOKUP(ABS(G61)+1,$A$8:$D$16,4,FALSE))</f>
      </c>
      <c r="H209" s="1">
        <f>IF(H61&gt;0,1/VLOOKUP(ABS(H61)+1,$A$8:$D$16,2,FALSE),VLOOKUP(ABS(H61)+1,$A$8:$D$16,4,FALSE))</f>
      </c>
      <c r="I209" s="1">
        <f>IF(I61&gt;0,1/VLOOKUP(ABS(I61)+1,$A$8:$D$16,2,FALSE),VLOOKUP(ABS(I61)+1,$A$8:$D$16,4,FALSE))</f>
      </c>
      <c r="J209" s="1">
        <f>IF(J61&gt;0,1/VLOOKUP(ABS(J61)+1,$A$8:$D$16,2,FALSE),VLOOKUP(ABS(J61)+1,$A$8:$D$16,4,FALSE))</f>
      </c>
      <c r="K209" s="1">
        <f>IF(K61&gt;0,1/VLOOKUP(ABS(K61)+1,$A$8:$D$16,2,FALSE),VLOOKUP(ABS(K61)+1,$A$8:$D$16,4,FALSE))</f>
      </c>
      <c r="L209" s="1">
        <f>IF(L61&gt;0,1/VLOOKUP(ABS(L61)+1,$A$8:$D$16,2,FALSE),VLOOKUP(ABS(L61)+1,$A$8:$D$16,4,FALSE))</f>
      </c>
      <c r="M209" s="1">
        <f>IF(M61&gt;0,1/VLOOKUP(ABS(M61)+1,$A$8:$D$16,2,FALSE),VLOOKUP(ABS(M61)+1,$A$8:$D$16,4,FALSE))</f>
      </c>
      <c r="N209" s="1">
        <f>IF(N61&gt;0,1/VLOOKUP(ABS(N61)+1,$A$8:$D$16,2,FALSE),VLOOKUP(ABS(N61)+1,$A$8:$D$16,4,FALSE))</f>
      </c>
      <c r="O209" s="1">
        <f>IF(O61&gt;0,1/VLOOKUP(ABS(O61)+1,$A$8:$D$16,2,FALSE),VLOOKUP(ABS(O61)+1,$A$8:$D$16,4,FALSE))</f>
      </c>
      <c r="P209" s="1">
        <f>IF(P61&gt;0,1/VLOOKUP(ABS(P61)+1,$A$8:$D$16,2,FALSE),VLOOKUP(ABS(P61)+1,$A$8:$D$16,4,FALSE))</f>
      </c>
      <c r="Q209" s="1">
        <f>IF(Q61&gt;0,1/VLOOKUP(ABS(Q61)+1,$A$8:$D$16,2,FALSE),VLOOKUP(ABS(Q61)+1,$A$8:$D$16,4,FALSE))</f>
      </c>
      <c r="R209" s="1">
        <f>IF(R61&gt;0,1/VLOOKUP(ABS(R61)+1,$A$8:$D$16,2,FALSE),VLOOKUP(ABS(R61)+1,$A$8:$D$16,4,FALSE))</f>
      </c>
      <c r="S209" s="1">
        <f>IF(S61&gt;0,1/VLOOKUP(ABS(S61)+1,$A$8:$D$16,2,FALSE),VLOOKUP(ABS(S61)+1,$A$8:$D$16,4,FALSE))</f>
      </c>
      <c r="T209" s="1">
        <f>IF(T61&gt;0,1/VLOOKUP(ABS(T61)+1,$A$8:$D$16,2,FALSE),VLOOKUP(ABS(T61)+1,$A$8:$D$16,4,FALSE))</f>
      </c>
      <c r="U209" s="1">
        <f>IF(U61&gt;0,1/VLOOKUP(ABS(U61)+1,$A$8:$D$16,2,FALSE),VLOOKUP(ABS(U61)+1,$A$8:$D$16,4,FALSE))</f>
      </c>
      <c r="V209" s="1">
        <f>IF(V61&gt;0,1/VLOOKUP(ABS(V61)+1,$A$8:$D$16,2,FALSE),VLOOKUP(ABS(V61)+1,$A$8:$D$16,4,FALSE))</f>
      </c>
      <c r="W209" s="1">
        <f>IF(W61&gt;0,1/VLOOKUP(ABS(W61)+1,$A$8:$D$16,2,FALSE),VLOOKUP(ABS(W61)+1,$A$8:$D$16,4,FALSE))</f>
      </c>
      <c r="X209" s="1">
        <f>IF(X61&gt;0,1/VLOOKUP(ABS(X61)+1,$A$8:$D$16,2,FALSE),VLOOKUP(ABS(X61)+1,$A$8:$D$16,4,FALSE))</f>
      </c>
      <c r="Y209" s="1">
        <f>IF(Y61&gt;0,1/VLOOKUP(ABS(Y61)+1,$A$8:$D$16,2,FALSE),VLOOKUP(ABS(Y61)+1,$A$8:$D$16,4,FALSE))</f>
      </c>
    </row>
    <row r="210">
      <c r="A210">
        <v>17</v>
      </c>
      <c r="B210" t="str">
        <v>KU10_vs_KU9</v>
      </c>
      <c r="C210" s="1">
        <f>IF(C62&gt;0,1/VLOOKUP(ABS(C62)+1,$A$8:$D$16,2,FALSE),VLOOKUP(ABS(C62)+1,$A$8:$D$16,4,FALSE))</f>
      </c>
      <c r="D210" s="1">
        <f>IF(D62&gt;0,1/VLOOKUP(ABS(D62)+1,$A$8:$D$16,2,FALSE),VLOOKUP(ABS(D62)+1,$A$8:$D$16,4,FALSE))</f>
      </c>
      <c r="E210" s="1">
        <f>IF(E62&gt;0,1/VLOOKUP(ABS(E62)+1,$A$8:$D$16,2,FALSE),VLOOKUP(ABS(E62)+1,$A$8:$D$16,4,FALSE))</f>
      </c>
      <c r="F210" s="1">
        <f>IF(F62&gt;0,1/VLOOKUP(ABS(F62)+1,$A$8:$D$16,2,FALSE),VLOOKUP(ABS(F62)+1,$A$8:$D$16,4,FALSE))</f>
      </c>
      <c r="G210" s="1">
        <f>IF(G62&gt;0,1/VLOOKUP(ABS(G62)+1,$A$8:$D$16,2,FALSE),VLOOKUP(ABS(G62)+1,$A$8:$D$16,4,FALSE))</f>
      </c>
      <c r="H210" s="1">
        <f>IF(H62&gt;0,1/VLOOKUP(ABS(H62)+1,$A$8:$D$16,2,FALSE),VLOOKUP(ABS(H62)+1,$A$8:$D$16,4,FALSE))</f>
      </c>
      <c r="I210" s="1">
        <f>IF(I62&gt;0,1/VLOOKUP(ABS(I62)+1,$A$8:$D$16,2,FALSE),VLOOKUP(ABS(I62)+1,$A$8:$D$16,4,FALSE))</f>
      </c>
      <c r="J210" s="1">
        <f>IF(J62&gt;0,1/VLOOKUP(ABS(J62)+1,$A$8:$D$16,2,FALSE),VLOOKUP(ABS(J62)+1,$A$8:$D$16,4,FALSE))</f>
      </c>
      <c r="K210" s="1">
        <f>IF(K62&gt;0,1/VLOOKUP(ABS(K62)+1,$A$8:$D$16,2,FALSE),VLOOKUP(ABS(K62)+1,$A$8:$D$16,4,FALSE))</f>
      </c>
      <c r="L210" s="1">
        <f>IF(L62&gt;0,1/VLOOKUP(ABS(L62)+1,$A$8:$D$16,2,FALSE),VLOOKUP(ABS(L62)+1,$A$8:$D$16,4,FALSE))</f>
      </c>
      <c r="M210" s="1">
        <f>IF(M62&gt;0,1/VLOOKUP(ABS(M62)+1,$A$8:$D$16,2,FALSE),VLOOKUP(ABS(M62)+1,$A$8:$D$16,4,FALSE))</f>
      </c>
      <c r="N210" s="1">
        <f>IF(N62&gt;0,1/VLOOKUP(ABS(N62)+1,$A$8:$D$16,2,FALSE),VLOOKUP(ABS(N62)+1,$A$8:$D$16,4,FALSE))</f>
      </c>
      <c r="O210" s="1">
        <f>IF(O62&gt;0,1/VLOOKUP(ABS(O62)+1,$A$8:$D$16,2,FALSE),VLOOKUP(ABS(O62)+1,$A$8:$D$16,4,FALSE))</f>
      </c>
      <c r="P210" s="1">
        <f>IF(P62&gt;0,1/VLOOKUP(ABS(P62)+1,$A$8:$D$16,2,FALSE),VLOOKUP(ABS(P62)+1,$A$8:$D$16,4,FALSE))</f>
      </c>
      <c r="Q210" s="1">
        <f>IF(Q62&gt;0,1/VLOOKUP(ABS(Q62)+1,$A$8:$D$16,2,FALSE),VLOOKUP(ABS(Q62)+1,$A$8:$D$16,4,FALSE))</f>
      </c>
      <c r="R210" s="1">
        <f>IF(R62&gt;0,1/VLOOKUP(ABS(R62)+1,$A$8:$D$16,2,FALSE),VLOOKUP(ABS(R62)+1,$A$8:$D$16,4,FALSE))</f>
      </c>
      <c r="S210" s="1">
        <f>IF(S62&gt;0,1/VLOOKUP(ABS(S62)+1,$A$8:$D$16,2,FALSE),VLOOKUP(ABS(S62)+1,$A$8:$D$16,4,FALSE))</f>
      </c>
      <c r="T210" s="1">
        <f>IF(T62&gt;0,1/VLOOKUP(ABS(T62)+1,$A$8:$D$16,2,FALSE),VLOOKUP(ABS(T62)+1,$A$8:$D$16,4,FALSE))</f>
      </c>
      <c r="U210" s="1">
        <f>IF(U62&gt;0,1/VLOOKUP(ABS(U62)+1,$A$8:$D$16,2,FALSE),VLOOKUP(ABS(U62)+1,$A$8:$D$16,4,FALSE))</f>
      </c>
      <c r="V210" s="1">
        <f>IF(V62&gt;0,1/VLOOKUP(ABS(V62)+1,$A$8:$D$16,2,FALSE),VLOOKUP(ABS(V62)+1,$A$8:$D$16,4,FALSE))</f>
      </c>
      <c r="W210" s="1">
        <f>IF(W62&gt;0,1/VLOOKUP(ABS(W62)+1,$A$8:$D$16,2,FALSE),VLOOKUP(ABS(W62)+1,$A$8:$D$16,4,FALSE))</f>
      </c>
      <c r="X210" s="1">
        <f>IF(X62&gt;0,1/VLOOKUP(ABS(X62)+1,$A$8:$D$16,2,FALSE),VLOOKUP(ABS(X62)+1,$A$8:$D$16,4,FALSE))</f>
      </c>
      <c r="Y210" s="1">
        <f>IF(Y62&gt;0,1/VLOOKUP(ABS(Y62)+1,$A$8:$D$16,2,FALSE),VLOOKUP(ABS(Y62)+1,$A$8:$D$16,4,FALSE))</f>
      </c>
    </row>
    <row r="211">
      <c r="A211">
        <v>18</v>
      </c>
      <c r="B211" t="str">
        <v>KU2_vs_KU3</v>
      </c>
      <c r="C211" s="1">
        <f>IF(C63&gt;0,1/VLOOKUP(ABS(C63)+1,$A$8:$D$16,2,FALSE),VLOOKUP(ABS(C63)+1,$A$8:$D$16,4,FALSE))</f>
      </c>
      <c r="D211" s="1">
        <f>IF(D63&gt;0,1/VLOOKUP(ABS(D63)+1,$A$8:$D$16,2,FALSE),VLOOKUP(ABS(D63)+1,$A$8:$D$16,4,FALSE))</f>
      </c>
      <c r="E211" s="1">
        <f>IF(E63&gt;0,1/VLOOKUP(ABS(E63)+1,$A$8:$D$16,2,FALSE),VLOOKUP(ABS(E63)+1,$A$8:$D$16,4,FALSE))</f>
      </c>
      <c r="F211" s="1">
        <f>IF(F63&gt;0,1/VLOOKUP(ABS(F63)+1,$A$8:$D$16,2,FALSE),VLOOKUP(ABS(F63)+1,$A$8:$D$16,4,FALSE))</f>
      </c>
      <c r="G211" s="1">
        <f>IF(G63&gt;0,1/VLOOKUP(ABS(G63)+1,$A$8:$D$16,2,FALSE),VLOOKUP(ABS(G63)+1,$A$8:$D$16,4,FALSE))</f>
      </c>
      <c r="H211" s="1">
        <f>IF(H63&gt;0,1/VLOOKUP(ABS(H63)+1,$A$8:$D$16,2,FALSE),VLOOKUP(ABS(H63)+1,$A$8:$D$16,4,FALSE))</f>
      </c>
      <c r="I211" s="1">
        <f>IF(I63&gt;0,1/VLOOKUP(ABS(I63)+1,$A$8:$D$16,2,FALSE),VLOOKUP(ABS(I63)+1,$A$8:$D$16,4,FALSE))</f>
      </c>
      <c r="J211" s="1">
        <f>IF(J63&gt;0,1/VLOOKUP(ABS(J63)+1,$A$8:$D$16,2,FALSE),VLOOKUP(ABS(J63)+1,$A$8:$D$16,4,FALSE))</f>
      </c>
      <c r="K211" s="1">
        <f>IF(K63&gt;0,1/VLOOKUP(ABS(K63)+1,$A$8:$D$16,2,FALSE),VLOOKUP(ABS(K63)+1,$A$8:$D$16,4,FALSE))</f>
      </c>
      <c r="L211" s="1">
        <f>IF(L63&gt;0,1/VLOOKUP(ABS(L63)+1,$A$8:$D$16,2,FALSE),VLOOKUP(ABS(L63)+1,$A$8:$D$16,4,FALSE))</f>
      </c>
      <c r="M211" s="1">
        <f>IF(M63&gt;0,1/VLOOKUP(ABS(M63)+1,$A$8:$D$16,2,FALSE),VLOOKUP(ABS(M63)+1,$A$8:$D$16,4,FALSE))</f>
      </c>
      <c r="N211" s="1">
        <f>IF(N63&gt;0,1/VLOOKUP(ABS(N63)+1,$A$8:$D$16,2,FALSE),VLOOKUP(ABS(N63)+1,$A$8:$D$16,4,FALSE))</f>
      </c>
      <c r="O211" s="1">
        <f>IF(O63&gt;0,1/VLOOKUP(ABS(O63)+1,$A$8:$D$16,2,FALSE),VLOOKUP(ABS(O63)+1,$A$8:$D$16,4,FALSE))</f>
      </c>
      <c r="P211" s="1">
        <f>IF(P63&gt;0,1/VLOOKUP(ABS(P63)+1,$A$8:$D$16,2,FALSE),VLOOKUP(ABS(P63)+1,$A$8:$D$16,4,FALSE))</f>
      </c>
      <c r="Q211" s="1">
        <f>IF(Q63&gt;0,1/VLOOKUP(ABS(Q63)+1,$A$8:$D$16,2,FALSE),VLOOKUP(ABS(Q63)+1,$A$8:$D$16,4,FALSE))</f>
      </c>
      <c r="R211" s="1">
        <f>IF(R63&gt;0,1/VLOOKUP(ABS(R63)+1,$A$8:$D$16,2,FALSE),VLOOKUP(ABS(R63)+1,$A$8:$D$16,4,FALSE))</f>
      </c>
      <c r="S211" s="1">
        <f>IF(S63&gt;0,1/VLOOKUP(ABS(S63)+1,$A$8:$D$16,2,FALSE),VLOOKUP(ABS(S63)+1,$A$8:$D$16,4,FALSE))</f>
      </c>
      <c r="T211" s="1">
        <f>IF(T63&gt;0,1/VLOOKUP(ABS(T63)+1,$A$8:$D$16,2,FALSE),VLOOKUP(ABS(T63)+1,$A$8:$D$16,4,FALSE))</f>
      </c>
      <c r="U211" s="1">
        <f>IF(U63&gt;0,1/VLOOKUP(ABS(U63)+1,$A$8:$D$16,2,FALSE),VLOOKUP(ABS(U63)+1,$A$8:$D$16,4,FALSE))</f>
      </c>
      <c r="V211" s="1">
        <f>IF(V63&gt;0,1/VLOOKUP(ABS(V63)+1,$A$8:$D$16,2,FALSE),VLOOKUP(ABS(V63)+1,$A$8:$D$16,4,FALSE))</f>
      </c>
      <c r="W211" s="1">
        <f>IF(W63&gt;0,1/VLOOKUP(ABS(W63)+1,$A$8:$D$16,2,FALSE),VLOOKUP(ABS(W63)+1,$A$8:$D$16,4,FALSE))</f>
      </c>
      <c r="X211" s="1">
        <f>IF(X63&gt;0,1/VLOOKUP(ABS(X63)+1,$A$8:$D$16,2,FALSE),VLOOKUP(ABS(X63)+1,$A$8:$D$16,4,FALSE))</f>
      </c>
      <c r="Y211" s="1">
        <f>IF(Y63&gt;0,1/VLOOKUP(ABS(Y63)+1,$A$8:$D$16,2,FALSE),VLOOKUP(ABS(Y63)+1,$A$8:$D$16,4,FALSE))</f>
      </c>
    </row>
    <row r="212">
      <c r="A212">
        <v>19</v>
      </c>
      <c r="B212" t="str">
        <v>KU2_vs_KU4</v>
      </c>
      <c r="C212" s="1">
        <f>IF(C64&gt;0,1/VLOOKUP(ABS(C64)+1,$A$8:$D$16,2,FALSE),VLOOKUP(ABS(C64)+1,$A$8:$D$16,4,FALSE))</f>
      </c>
      <c r="D212" s="1">
        <f>IF(D64&gt;0,1/VLOOKUP(ABS(D64)+1,$A$8:$D$16,2,FALSE),VLOOKUP(ABS(D64)+1,$A$8:$D$16,4,FALSE))</f>
      </c>
      <c r="E212" s="1">
        <f>IF(E64&gt;0,1/VLOOKUP(ABS(E64)+1,$A$8:$D$16,2,FALSE),VLOOKUP(ABS(E64)+1,$A$8:$D$16,4,FALSE))</f>
      </c>
      <c r="F212" s="1">
        <f>IF(F64&gt;0,1/VLOOKUP(ABS(F64)+1,$A$8:$D$16,2,FALSE),VLOOKUP(ABS(F64)+1,$A$8:$D$16,4,FALSE))</f>
      </c>
      <c r="G212" s="1">
        <f>IF(G64&gt;0,1/VLOOKUP(ABS(G64)+1,$A$8:$D$16,2,FALSE),VLOOKUP(ABS(G64)+1,$A$8:$D$16,4,FALSE))</f>
      </c>
      <c r="H212" s="1">
        <f>IF(H64&gt;0,1/VLOOKUP(ABS(H64)+1,$A$8:$D$16,2,FALSE),VLOOKUP(ABS(H64)+1,$A$8:$D$16,4,FALSE))</f>
      </c>
      <c r="I212" s="1">
        <f>IF(I64&gt;0,1/VLOOKUP(ABS(I64)+1,$A$8:$D$16,2,FALSE),VLOOKUP(ABS(I64)+1,$A$8:$D$16,4,FALSE))</f>
      </c>
      <c r="J212" s="1">
        <f>IF(J64&gt;0,1/VLOOKUP(ABS(J64)+1,$A$8:$D$16,2,FALSE),VLOOKUP(ABS(J64)+1,$A$8:$D$16,4,FALSE))</f>
      </c>
      <c r="K212" s="1">
        <f>IF(K64&gt;0,1/VLOOKUP(ABS(K64)+1,$A$8:$D$16,2,FALSE),VLOOKUP(ABS(K64)+1,$A$8:$D$16,4,FALSE))</f>
      </c>
      <c r="L212" s="1">
        <f>IF(L64&gt;0,1/VLOOKUP(ABS(L64)+1,$A$8:$D$16,2,FALSE),VLOOKUP(ABS(L64)+1,$A$8:$D$16,4,FALSE))</f>
      </c>
      <c r="M212" s="1">
        <f>IF(M64&gt;0,1/VLOOKUP(ABS(M64)+1,$A$8:$D$16,2,FALSE),VLOOKUP(ABS(M64)+1,$A$8:$D$16,4,FALSE))</f>
      </c>
      <c r="N212" s="1">
        <f>IF(N64&gt;0,1/VLOOKUP(ABS(N64)+1,$A$8:$D$16,2,FALSE),VLOOKUP(ABS(N64)+1,$A$8:$D$16,4,FALSE))</f>
      </c>
      <c r="O212" s="1">
        <f>IF(O64&gt;0,1/VLOOKUP(ABS(O64)+1,$A$8:$D$16,2,FALSE),VLOOKUP(ABS(O64)+1,$A$8:$D$16,4,FALSE))</f>
      </c>
      <c r="P212" s="1">
        <f>IF(P64&gt;0,1/VLOOKUP(ABS(P64)+1,$A$8:$D$16,2,FALSE),VLOOKUP(ABS(P64)+1,$A$8:$D$16,4,FALSE))</f>
      </c>
      <c r="Q212" s="1">
        <f>IF(Q64&gt;0,1/VLOOKUP(ABS(Q64)+1,$A$8:$D$16,2,FALSE),VLOOKUP(ABS(Q64)+1,$A$8:$D$16,4,FALSE))</f>
      </c>
      <c r="R212" s="1">
        <f>IF(R64&gt;0,1/VLOOKUP(ABS(R64)+1,$A$8:$D$16,2,FALSE),VLOOKUP(ABS(R64)+1,$A$8:$D$16,4,FALSE))</f>
      </c>
      <c r="S212" s="1">
        <f>IF(S64&gt;0,1/VLOOKUP(ABS(S64)+1,$A$8:$D$16,2,FALSE),VLOOKUP(ABS(S64)+1,$A$8:$D$16,4,FALSE))</f>
      </c>
      <c r="T212" s="1">
        <f>IF(T64&gt;0,1/VLOOKUP(ABS(T64)+1,$A$8:$D$16,2,FALSE),VLOOKUP(ABS(T64)+1,$A$8:$D$16,4,FALSE))</f>
      </c>
      <c r="U212" s="1">
        <f>IF(U64&gt;0,1/VLOOKUP(ABS(U64)+1,$A$8:$D$16,2,FALSE),VLOOKUP(ABS(U64)+1,$A$8:$D$16,4,FALSE))</f>
      </c>
      <c r="V212" s="1">
        <f>IF(V64&gt;0,1/VLOOKUP(ABS(V64)+1,$A$8:$D$16,2,FALSE),VLOOKUP(ABS(V64)+1,$A$8:$D$16,4,FALSE))</f>
      </c>
      <c r="W212" s="1">
        <f>IF(W64&gt;0,1/VLOOKUP(ABS(W64)+1,$A$8:$D$16,2,FALSE),VLOOKUP(ABS(W64)+1,$A$8:$D$16,4,FALSE))</f>
      </c>
      <c r="X212" s="1">
        <f>IF(X64&gt;0,1/VLOOKUP(ABS(X64)+1,$A$8:$D$16,2,FALSE),VLOOKUP(ABS(X64)+1,$A$8:$D$16,4,FALSE))</f>
      </c>
      <c r="Y212" s="1">
        <f>IF(Y64&gt;0,1/VLOOKUP(ABS(Y64)+1,$A$8:$D$16,2,FALSE),VLOOKUP(ABS(Y64)+1,$A$8:$D$16,4,FALSE))</f>
      </c>
    </row>
    <row r="213">
      <c r="A213">
        <v>20</v>
      </c>
      <c r="B213" t="str">
        <v>KU2_vs_KU5</v>
      </c>
      <c r="C213" s="1">
        <f>IF(C65&gt;0,1/VLOOKUP(ABS(C65)+1,$A$8:$D$16,2,FALSE),VLOOKUP(ABS(C65)+1,$A$8:$D$16,4,FALSE))</f>
      </c>
      <c r="D213" s="1">
        <f>IF(D65&gt;0,1/VLOOKUP(ABS(D65)+1,$A$8:$D$16,2,FALSE),VLOOKUP(ABS(D65)+1,$A$8:$D$16,4,FALSE))</f>
      </c>
      <c r="E213" s="1">
        <f>IF(E65&gt;0,1/VLOOKUP(ABS(E65)+1,$A$8:$D$16,2,FALSE),VLOOKUP(ABS(E65)+1,$A$8:$D$16,4,FALSE))</f>
      </c>
      <c r="F213" s="1">
        <f>IF(F65&gt;0,1/VLOOKUP(ABS(F65)+1,$A$8:$D$16,2,FALSE),VLOOKUP(ABS(F65)+1,$A$8:$D$16,4,FALSE))</f>
      </c>
      <c r="G213" s="1">
        <f>IF(G65&gt;0,1/VLOOKUP(ABS(G65)+1,$A$8:$D$16,2,FALSE),VLOOKUP(ABS(G65)+1,$A$8:$D$16,4,FALSE))</f>
      </c>
      <c r="H213" s="1">
        <f>IF(H65&gt;0,1/VLOOKUP(ABS(H65)+1,$A$8:$D$16,2,FALSE),VLOOKUP(ABS(H65)+1,$A$8:$D$16,4,FALSE))</f>
      </c>
      <c r="I213" s="1">
        <f>IF(I65&gt;0,1/VLOOKUP(ABS(I65)+1,$A$8:$D$16,2,FALSE),VLOOKUP(ABS(I65)+1,$A$8:$D$16,4,FALSE))</f>
      </c>
      <c r="J213" s="1">
        <f>IF(J65&gt;0,1/VLOOKUP(ABS(J65)+1,$A$8:$D$16,2,FALSE),VLOOKUP(ABS(J65)+1,$A$8:$D$16,4,FALSE))</f>
      </c>
      <c r="K213" s="1">
        <f>IF(K65&gt;0,1/VLOOKUP(ABS(K65)+1,$A$8:$D$16,2,FALSE),VLOOKUP(ABS(K65)+1,$A$8:$D$16,4,FALSE))</f>
      </c>
      <c r="L213" s="1">
        <f>IF(L65&gt;0,1/VLOOKUP(ABS(L65)+1,$A$8:$D$16,2,FALSE),VLOOKUP(ABS(L65)+1,$A$8:$D$16,4,FALSE))</f>
      </c>
      <c r="M213" s="1">
        <f>IF(M65&gt;0,1/VLOOKUP(ABS(M65)+1,$A$8:$D$16,2,FALSE),VLOOKUP(ABS(M65)+1,$A$8:$D$16,4,FALSE))</f>
      </c>
      <c r="N213" s="1">
        <f>IF(N65&gt;0,1/VLOOKUP(ABS(N65)+1,$A$8:$D$16,2,FALSE),VLOOKUP(ABS(N65)+1,$A$8:$D$16,4,FALSE))</f>
      </c>
      <c r="O213" s="1">
        <f>IF(O65&gt;0,1/VLOOKUP(ABS(O65)+1,$A$8:$D$16,2,FALSE),VLOOKUP(ABS(O65)+1,$A$8:$D$16,4,FALSE))</f>
      </c>
      <c r="P213" s="1">
        <f>IF(P65&gt;0,1/VLOOKUP(ABS(P65)+1,$A$8:$D$16,2,FALSE),VLOOKUP(ABS(P65)+1,$A$8:$D$16,4,FALSE))</f>
      </c>
      <c r="Q213" s="1">
        <f>IF(Q65&gt;0,1/VLOOKUP(ABS(Q65)+1,$A$8:$D$16,2,FALSE),VLOOKUP(ABS(Q65)+1,$A$8:$D$16,4,FALSE))</f>
      </c>
      <c r="R213" s="1">
        <f>IF(R65&gt;0,1/VLOOKUP(ABS(R65)+1,$A$8:$D$16,2,FALSE),VLOOKUP(ABS(R65)+1,$A$8:$D$16,4,FALSE))</f>
      </c>
      <c r="S213" s="1">
        <f>IF(S65&gt;0,1/VLOOKUP(ABS(S65)+1,$A$8:$D$16,2,FALSE),VLOOKUP(ABS(S65)+1,$A$8:$D$16,4,FALSE))</f>
      </c>
      <c r="T213" s="1">
        <f>IF(T65&gt;0,1/VLOOKUP(ABS(T65)+1,$A$8:$D$16,2,FALSE),VLOOKUP(ABS(T65)+1,$A$8:$D$16,4,FALSE))</f>
      </c>
      <c r="U213" s="1">
        <f>IF(U65&gt;0,1/VLOOKUP(ABS(U65)+1,$A$8:$D$16,2,FALSE),VLOOKUP(ABS(U65)+1,$A$8:$D$16,4,FALSE))</f>
      </c>
      <c r="V213" s="1">
        <f>IF(V65&gt;0,1/VLOOKUP(ABS(V65)+1,$A$8:$D$16,2,FALSE),VLOOKUP(ABS(V65)+1,$A$8:$D$16,4,FALSE))</f>
      </c>
      <c r="W213" s="1">
        <f>IF(W65&gt;0,1/VLOOKUP(ABS(W65)+1,$A$8:$D$16,2,FALSE),VLOOKUP(ABS(W65)+1,$A$8:$D$16,4,FALSE))</f>
      </c>
      <c r="X213" s="1">
        <f>IF(X65&gt;0,1/VLOOKUP(ABS(X65)+1,$A$8:$D$16,2,FALSE),VLOOKUP(ABS(X65)+1,$A$8:$D$16,4,FALSE))</f>
      </c>
      <c r="Y213" s="1">
        <f>IF(Y65&gt;0,1/VLOOKUP(ABS(Y65)+1,$A$8:$D$16,2,FALSE),VLOOKUP(ABS(Y65)+1,$A$8:$D$16,4,FALSE))</f>
      </c>
    </row>
    <row r="214">
      <c r="A214">
        <v>21</v>
      </c>
      <c r="B214" t="str">
        <v>KU2_vs_KU6</v>
      </c>
      <c r="C214" s="1">
        <f>IF(C66&gt;0,1/VLOOKUP(ABS(C66)+1,$A$8:$D$16,2,FALSE),VLOOKUP(ABS(C66)+1,$A$8:$D$16,4,FALSE))</f>
      </c>
      <c r="D214" s="1">
        <f>IF(D66&gt;0,1/VLOOKUP(ABS(D66)+1,$A$8:$D$16,2,FALSE),VLOOKUP(ABS(D66)+1,$A$8:$D$16,4,FALSE))</f>
      </c>
      <c r="E214" s="1">
        <f>IF(E66&gt;0,1/VLOOKUP(ABS(E66)+1,$A$8:$D$16,2,FALSE),VLOOKUP(ABS(E66)+1,$A$8:$D$16,4,FALSE))</f>
      </c>
      <c r="F214" s="1">
        <f>IF(F66&gt;0,1/VLOOKUP(ABS(F66)+1,$A$8:$D$16,2,FALSE),VLOOKUP(ABS(F66)+1,$A$8:$D$16,4,FALSE))</f>
      </c>
      <c r="G214" s="1">
        <f>IF(G66&gt;0,1/VLOOKUP(ABS(G66)+1,$A$8:$D$16,2,FALSE),VLOOKUP(ABS(G66)+1,$A$8:$D$16,4,FALSE))</f>
      </c>
      <c r="H214" s="1">
        <f>IF(H66&gt;0,1/VLOOKUP(ABS(H66)+1,$A$8:$D$16,2,FALSE),VLOOKUP(ABS(H66)+1,$A$8:$D$16,4,FALSE))</f>
      </c>
      <c r="I214" s="1">
        <f>IF(I66&gt;0,1/VLOOKUP(ABS(I66)+1,$A$8:$D$16,2,FALSE),VLOOKUP(ABS(I66)+1,$A$8:$D$16,4,FALSE))</f>
      </c>
      <c r="J214" s="1">
        <f>IF(J66&gt;0,1/VLOOKUP(ABS(J66)+1,$A$8:$D$16,2,FALSE),VLOOKUP(ABS(J66)+1,$A$8:$D$16,4,FALSE))</f>
      </c>
      <c r="K214" s="1">
        <f>IF(K66&gt;0,1/VLOOKUP(ABS(K66)+1,$A$8:$D$16,2,FALSE),VLOOKUP(ABS(K66)+1,$A$8:$D$16,4,FALSE))</f>
      </c>
      <c r="L214" s="1">
        <f>IF(L66&gt;0,1/VLOOKUP(ABS(L66)+1,$A$8:$D$16,2,FALSE),VLOOKUP(ABS(L66)+1,$A$8:$D$16,4,FALSE))</f>
      </c>
      <c r="M214" s="1">
        <f>IF(M66&gt;0,1/VLOOKUP(ABS(M66)+1,$A$8:$D$16,2,FALSE),VLOOKUP(ABS(M66)+1,$A$8:$D$16,4,FALSE))</f>
      </c>
      <c r="N214" s="1">
        <f>IF(N66&gt;0,1/VLOOKUP(ABS(N66)+1,$A$8:$D$16,2,FALSE),VLOOKUP(ABS(N66)+1,$A$8:$D$16,4,FALSE))</f>
      </c>
      <c r="O214" s="1">
        <f>IF(O66&gt;0,1/VLOOKUP(ABS(O66)+1,$A$8:$D$16,2,FALSE),VLOOKUP(ABS(O66)+1,$A$8:$D$16,4,FALSE))</f>
      </c>
      <c r="P214" s="1">
        <f>IF(P66&gt;0,1/VLOOKUP(ABS(P66)+1,$A$8:$D$16,2,FALSE),VLOOKUP(ABS(P66)+1,$A$8:$D$16,4,FALSE))</f>
      </c>
      <c r="Q214" s="1">
        <f>IF(Q66&gt;0,1/VLOOKUP(ABS(Q66)+1,$A$8:$D$16,2,FALSE),VLOOKUP(ABS(Q66)+1,$A$8:$D$16,4,FALSE))</f>
      </c>
      <c r="R214" s="1">
        <f>IF(R66&gt;0,1/VLOOKUP(ABS(R66)+1,$A$8:$D$16,2,FALSE),VLOOKUP(ABS(R66)+1,$A$8:$D$16,4,FALSE))</f>
      </c>
      <c r="S214" s="1">
        <f>IF(S66&gt;0,1/VLOOKUP(ABS(S66)+1,$A$8:$D$16,2,FALSE),VLOOKUP(ABS(S66)+1,$A$8:$D$16,4,FALSE))</f>
      </c>
      <c r="T214" s="1">
        <f>IF(T66&gt;0,1/VLOOKUP(ABS(T66)+1,$A$8:$D$16,2,FALSE),VLOOKUP(ABS(T66)+1,$A$8:$D$16,4,FALSE))</f>
      </c>
      <c r="U214" s="1">
        <f>IF(U66&gt;0,1/VLOOKUP(ABS(U66)+1,$A$8:$D$16,2,FALSE),VLOOKUP(ABS(U66)+1,$A$8:$D$16,4,FALSE))</f>
      </c>
      <c r="V214" s="1">
        <f>IF(V66&gt;0,1/VLOOKUP(ABS(V66)+1,$A$8:$D$16,2,FALSE),VLOOKUP(ABS(V66)+1,$A$8:$D$16,4,FALSE))</f>
      </c>
      <c r="W214" s="1">
        <f>IF(W66&gt;0,1/VLOOKUP(ABS(W66)+1,$A$8:$D$16,2,FALSE),VLOOKUP(ABS(W66)+1,$A$8:$D$16,4,FALSE))</f>
      </c>
      <c r="X214" s="1">
        <f>IF(X66&gt;0,1/VLOOKUP(ABS(X66)+1,$A$8:$D$16,2,FALSE),VLOOKUP(ABS(X66)+1,$A$8:$D$16,4,FALSE))</f>
      </c>
      <c r="Y214" s="1">
        <f>IF(Y66&gt;0,1/VLOOKUP(ABS(Y66)+1,$A$8:$D$16,2,FALSE),VLOOKUP(ABS(Y66)+1,$A$8:$D$16,4,FALSE))</f>
      </c>
    </row>
    <row r="215">
      <c r="A215">
        <v>22</v>
      </c>
      <c r="B215" t="str">
        <v>KU2_vs_KU7</v>
      </c>
      <c r="C215" s="1">
        <f>IF(C67&gt;0,1/VLOOKUP(ABS(C67)+1,$A$8:$D$16,2,FALSE),VLOOKUP(ABS(C67)+1,$A$8:$D$16,4,FALSE))</f>
      </c>
      <c r="D215" s="1">
        <f>IF(D67&gt;0,1/VLOOKUP(ABS(D67)+1,$A$8:$D$16,2,FALSE),VLOOKUP(ABS(D67)+1,$A$8:$D$16,4,FALSE))</f>
      </c>
      <c r="E215" s="1">
        <f>IF(E67&gt;0,1/VLOOKUP(ABS(E67)+1,$A$8:$D$16,2,FALSE),VLOOKUP(ABS(E67)+1,$A$8:$D$16,4,FALSE))</f>
      </c>
      <c r="F215" s="1">
        <f>IF(F67&gt;0,1/VLOOKUP(ABS(F67)+1,$A$8:$D$16,2,FALSE),VLOOKUP(ABS(F67)+1,$A$8:$D$16,4,FALSE))</f>
      </c>
      <c r="G215" s="1">
        <f>IF(G67&gt;0,1/VLOOKUP(ABS(G67)+1,$A$8:$D$16,2,FALSE),VLOOKUP(ABS(G67)+1,$A$8:$D$16,4,FALSE))</f>
      </c>
      <c r="H215" s="1">
        <f>IF(H67&gt;0,1/VLOOKUP(ABS(H67)+1,$A$8:$D$16,2,FALSE),VLOOKUP(ABS(H67)+1,$A$8:$D$16,4,FALSE))</f>
      </c>
      <c r="I215" s="1">
        <f>IF(I67&gt;0,1/VLOOKUP(ABS(I67)+1,$A$8:$D$16,2,FALSE),VLOOKUP(ABS(I67)+1,$A$8:$D$16,4,FALSE))</f>
      </c>
      <c r="J215" s="1">
        <f>IF(J67&gt;0,1/VLOOKUP(ABS(J67)+1,$A$8:$D$16,2,FALSE),VLOOKUP(ABS(J67)+1,$A$8:$D$16,4,FALSE))</f>
      </c>
      <c r="K215" s="1">
        <f>IF(K67&gt;0,1/VLOOKUP(ABS(K67)+1,$A$8:$D$16,2,FALSE),VLOOKUP(ABS(K67)+1,$A$8:$D$16,4,FALSE))</f>
      </c>
      <c r="L215" s="1">
        <f>IF(L67&gt;0,1/VLOOKUP(ABS(L67)+1,$A$8:$D$16,2,FALSE),VLOOKUP(ABS(L67)+1,$A$8:$D$16,4,FALSE))</f>
      </c>
      <c r="M215" s="1">
        <f>IF(M67&gt;0,1/VLOOKUP(ABS(M67)+1,$A$8:$D$16,2,FALSE),VLOOKUP(ABS(M67)+1,$A$8:$D$16,4,FALSE))</f>
      </c>
      <c r="N215" s="1">
        <f>IF(N67&gt;0,1/VLOOKUP(ABS(N67)+1,$A$8:$D$16,2,FALSE),VLOOKUP(ABS(N67)+1,$A$8:$D$16,4,FALSE))</f>
      </c>
      <c r="O215" s="1">
        <f>IF(O67&gt;0,1/VLOOKUP(ABS(O67)+1,$A$8:$D$16,2,FALSE),VLOOKUP(ABS(O67)+1,$A$8:$D$16,4,FALSE))</f>
      </c>
      <c r="P215" s="1">
        <f>IF(P67&gt;0,1/VLOOKUP(ABS(P67)+1,$A$8:$D$16,2,FALSE),VLOOKUP(ABS(P67)+1,$A$8:$D$16,4,FALSE))</f>
      </c>
      <c r="Q215" s="1">
        <f>IF(Q67&gt;0,1/VLOOKUP(ABS(Q67)+1,$A$8:$D$16,2,FALSE),VLOOKUP(ABS(Q67)+1,$A$8:$D$16,4,FALSE))</f>
      </c>
      <c r="R215" s="1">
        <f>IF(R67&gt;0,1/VLOOKUP(ABS(R67)+1,$A$8:$D$16,2,FALSE),VLOOKUP(ABS(R67)+1,$A$8:$D$16,4,FALSE))</f>
      </c>
      <c r="S215" s="1">
        <f>IF(S67&gt;0,1/VLOOKUP(ABS(S67)+1,$A$8:$D$16,2,FALSE),VLOOKUP(ABS(S67)+1,$A$8:$D$16,4,FALSE))</f>
      </c>
      <c r="T215" s="1">
        <f>IF(T67&gt;0,1/VLOOKUP(ABS(T67)+1,$A$8:$D$16,2,FALSE),VLOOKUP(ABS(T67)+1,$A$8:$D$16,4,FALSE))</f>
      </c>
      <c r="U215" s="1">
        <f>IF(U67&gt;0,1/VLOOKUP(ABS(U67)+1,$A$8:$D$16,2,FALSE),VLOOKUP(ABS(U67)+1,$A$8:$D$16,4,FALSE))</f>
      </c>
      <c r="V215" s="1">
        <f>IF(V67&gt;0,1/VLOOKUP(ABS(V67)+1,$A$8:$D$16,2,FALSE),VLOOKUP(ABS(V67)+1,$A$8:$D$16,4,FALSE))</f>
      </c>
      <c r="W215" s="1">
        <f>IF(W67&gt;0,1/VLOOKUP(ABS(W67)+1,$A$8:$D$16,2,FALSE),VLOOKUP(ABS(W67)+1,$A$8:$D$16,4,FALSE))</f>
      </c>
      <c r="X215" s="1">
        <f>IF(X67&gt;0,1/VLOOKUP(ABS(X67)+1,$A$8:$D$16,2,FALSE),VLOOKUP(ABS(X67)+1,$A$8:$D$16,4,FALSE))</f>
      </c>
      <c r="Y215" s="1">
        <f>IF(Y67&gt;0,1/VLOOKUP(ABS(Y67)+1,$A$8:$D$16,2,FALSE),VLOOKUP(ABS(Y67)+1,$A$8:$D$16,4,FALSE))</f>
      </c>
    </row>
    <row r="216">
      <c r="A216">
        <v>23</v>
      </c>
      <c r="B216" t="str">
        <v>KU2_vs_KU8</v>
      </c>
      <c r="C216" s="1">
        <f>IF(C68&gt;0,1/VLOOKUP(ABS(C68)+1,$A$8:$D$16,2,FALSE),VLOOKUP(ABS(C68)+1,$A$8:$D$16,4,FALSE))</f>
      </c>
      <c r="D216" s="1">
        <f>IF(D68&gt;0,1/VLOOKUP(ABS(D68)+1,$A$8:$D$16,2,FALSE),VLOOKUP(ABS(D68)+1,$A$8:$D$16,4,FALSE))</f>
      </c>
      <c r="E216" s="1">
        <f>IF(E68&gt;0,1/VLOOKUP(ABS(E68)+1,$A$8:$D$16,2,FALSE),VLOOKUP(ABS(E68)+1,$A$8:$D$16,4,FALSE))</f>
      </c>
      <c r="F216" s="1">
        <f>IF(F68&gt;0,1/VLOOKUP(ABS(F68)+1,$A$8:$D$16,2,FALSE),VLOOKUP(ABS(F68)+1,$A$8:$D$16,4,FALSE))</f>
      </c>
      <c r="G216" s="1">
        <f>IF(G68&gt;0,1/VLOOKUP(ABS(G68)+1,$A$8:$D$16,2,FALSE),VLOOKUP(ABS(G68)+1,$A$8:$D$16,4,FALSE))</f>
      </c>
      <c r="H216" s="1">
        <f>IF(H68&gt;0,1/VLOOKUP(ABS(H68)+1,$A$8:$D$16,2,FALSE),VLOOKUP(ABS(H68)+1,$A$8:$D$16,4,FALSE))</f>
      </c>
      <c r="I216" s="1">
        <f>IF(I68&gt;0,1/VLOOKUP(ABS(I68)+1,$A$8:$D$16,2,FALSE),VLOOKUP(ABS(I68)+1,$A$8:$D$16,4,FALSE))</f>
      </c>
      <c r="J216" s="1">
        <f>IF(J68&gt;0,1/VLOOKUP(ABS(J68)+1,$A$8:$D$16,2,FALSE),VLOOKUP(ABS(J68)+1,$A$8:$D$16,4,FALSE))</f>
      </c>
      <c r="K216" s="1">
        <f>IF(K68&gt;0,1/VLOOKUP(ABS(K68)+1,$A$8:$D$16,2,FALSE),VLOOKUP(ABS(K68)+1,$A$8:$D$16,4,FALSE))</f>
      </c>
      <c r="L216" s="1">
        <f>IF(L68&gt;0,1/VLOOKUP(ABS(L68)+1,$A$8:$D$16,2,FALSE),VLOOKUP(ABS(L68)+1,$A$8:$D$16,4,FALSE))</f>
      </c>
      <c r="M216" s="1">
        <f>IF(M68&gt;0,1/VLOOKUP(ABS(M68)+1,$A$8:$D$16,2,FALSE),VLOOKUP(ABS(M68)+1,$A$8:$D$16,4,FALSE))</f>
      </c>
      <c r="N216" s="1">
        <f>IF(N68&gt;0,1/VLOOKUP(ABS(N68)+1,$A$8:$D$16,2,FALSE),VLOOKUP(ABS(N68)+1,$A$8:$D$16,4,FALSE))</f>
      </c>
      <c r="O216" s="1">
        <f>IF(O68&gt;0,1/VLOOKUP(ABS(O68)+1,$A$8:$D$16,2,FALSE),VLOOKUP(ABS(O68)+1,$A$8:$D$16,4,FALSE))</f>
      </c>
      <c r="P216" s="1">
        <f>IF(P68&gt;0,1/VLOOKUP(ABS(P68)+1,$A$8:$D$16,2,FALSE),VLOOKUP(ABS(P68)+1,$A$8:$D$16,4,FALSE))</f>
      </c>
      <c r="Q216" s="1">
        <f>IF(Q68&gt;0,1/VLOOKUP(ABS(Q68)+1,$A$8:$D$16,2,FALSE),VLOOKUP(ABS(Q68)+1,$A$8:$D$16,4,FALSE))</f>
      </c>
      <c r="R216" s="1">
        <f>IF(R68&gt;0,1/VLOOKUP(ABS(R68)+1,$A$8:$D$16,2,FALSE),VLOOKUP(ABS(R68)+1,$A$8:$D$16,4,FALSE))</f>
      </c>
      <c r="S216" s="1">
        <f>IF(S68&gt;0,1/VLOOKUP(ABS(S68)+1,$A$8:$D$16,2,FALSE),VLOOKUP(ABS(S68)+1,$A$8:$D$16,4,FALSE))</f>
      </c>
      <c r="T216" s="1">
        <f>IF(T68&gt;0,1/VLOOKUP(ABS(T68)+1,$A$8:$D$16,2,FALSE),VLOOKUP(ABS(T68)+1,$A$8:$D$16,4,FALSE))</f>
      </c>
      <c r="U216" s="1">
        <f>IF(U68&gt;0,1/VLOOKUP(ABS(U68)+1,$A$8:$D$16,2,FALSE),VLOOKUP(ABS(U68)+1,$A$8:$D$16,4,FALSE))</f>
      </c>
      <c r="V216" s="1">
        <f>IF(V68&gt;0,1/VLOOKUP(ABS(V68)+1,$A$8:$D$16,2,FALSE),VLOOKUP(ABS(V68)+1,$A$8:$D$16,4,FALSE))</f>
      </c>
      <c r="W216" s="1">
        <f>IF(W68&gt;0,1/VLOOKUP(ABS(W68)+1,$A$8:$D$16,2,FALSE),VLOOKUP(ABS(W68)+1,$A$8:$D$16,4,FALSE))</f>
      </c>
      <c r="X216" s="1">
        <f>IF(X68&gt;0,1/VLOOKUP(ABS(X68)+1,$A$8:$D$16,2,FALSE),VLOOKUP(ABS(X68)+1,$A$8:$D$16,4,FALSE))</f>
      </c>
      <c r="Y216" s="1">
        <f>IF(Y68&gt;0,1/VLOOKUP(ABS(Y68)+1,$A$8:$D$16,2,FALSE),VLOOKUP(ABS(Y68)+1,$A$8:$D$16,4,FALSE))</f>
      </c>
    </row>
    <row r="217">
      <c r="A217">
        <v>24</v>
      </c>
      <c r="B217" t="str">
        <v>KU2_vs_KU9</v>
      </c>
      <c r="C217" s="1">
        <f>IF(C69&gt;0,1/VLOOKUP(ABS(C69)+1,$A$8:$D$16,2,FALSE),VLOOKUP(ABS(C69)+1,$A$8:$D$16,4,FALSE))</f>
      </c>
      <c r="D217" s="1">
        <f>IF(D69&gt;0,1/VLOOKUP(ABS(D69)+1,$A$8:$D$16,2,FALSE),VLOOKUP(ABS(D69)+1,$A$8:$D$16,4,FALSE))</f>
      </c>
      <c r="E217" s="1">
        <f>IF(E69&gt;0,1/VLOOKUP(ABS(E69)+1,$A$8:$D$16,2,FALSE),VLOOKUP(ABS(E69)+1,$A$8:$D$16,4,FALSE))</f>
      </c>
      <c r="F217" s="1">
        <f>IF(F69&gt;0,1/VLOOKUP(ABS(F69)+1,$A$8:$D$16,2,FALSE),VLOOKUP(ABS(F69)+1,$A$8:$D$16,4,FALSE))</f>
      </c>
      <c r="G217" s="1">
        <f>IF(G69&gt;0,1/VLOOKUP(ABS(G69)+1,$A$8:$D$16,2,FALSE),VLOOKUP(ABS(G69)+1,$A$8:$D$16,4,FALSE))</f>
      </c>
      <c r="H217" s="1">
        <f>IF(H69&gt;0,1/VLOOKUP(ABS(H69)+1,$A$8:$D$16,2,FALSE),VLOOKUP(ABS(H69)+1,$A$8:$D$16,4,FALSE))</f>
      </c>
      <c r="I217" s="1">
        <f>IF(I69&gt;0,1/VLOOKUP(ABS(I69)+1,$A$8:$D$16,2,FALSE),VLOOKUP(ABS(I69)+1,$A$8:$D$16,4,FALSE))</f>
      </c>
      <c r="J217" s="1">
        <f>IF(J69&gt;0,1/VLOOKUP(ABS(J69)+1,$A$8:$D$16,2,FALSE),VLOOKUP(ABS(J69)+1,$A$8:$D$16,4,FALSE))</f>
      </c>
      <c r="K217" s="1">
        <f>IF(K69&gt;0,1/VLOOKUP(ABS(K69)+1,$A$8:$D$16,2,FALSE),VLOOKUP(ABS(K69)+1,$A$8:$D$16,4,FALSE))</f>
      </c>
      <c r="L217" s="1">
        <f>IF(L69&gt;0,1/VLOOKUP(ABS(L69)+1,$A$8:$D$16,2,FALSE),VLOOKUP(ABS(L69)+1,$A$8:$D$16,4,FALSE))</f>
      </c>
      <c r="M217" s="1">
        <f>IF(M69&gt;0,1/VLOOKUP(ABS(M69)+1,$A$8:$D$16,2,FALSE),VLOOKUP(ABS(M69)+1,$A$8:$D$16,4,FALSE))</f>
      </c>
      <c r="N217" s="1">
        <f>IF(N69&gt;0,1/VLOOKUP(ABS(N69)+1,$A$8:$D$16,2,FALSE),VLOOKUP(ABS(N69)+1,$A$8:$D$16,4,FALSE))</f>
      </c>
      <c r="O217" s="1">
        <f>IF(O69&gt;0,1/VLOOKUP(ABS(O69)+1,$A$8:$D$16,2,FALSE),VLOOKUP(ABS(O69)+1,$A$8:$D$16,4,FALSE))</f>
      </c>
      <c r="P217" s="1">
        <f>IF(P69&gt;0,1/VLOOKUP(ABS(P69)+1,$A$8:$D$16,2,FALSE),VLOOKUP(ABS(P69)+1,$A$8:$D$16,4,FALSE))</f>
      </c>
      <c r="Q217" s="1">
        <f>IF(Q69&gt;0,1/VLOOKUP(ABS(Q69)+1,$A$8:$D$16,2,FALSE),VLOOKUP(ABS(Q69)+1,$A$8:$D$16,4,FALSE))</f>
      </c>
      <c r="R217" s="1">
        <f>IF(R69&gt;0,1/VLOOKUP(ABS(R69)+1,$A$8:$D$16,2,FALSE),VLOOKUP(ABS(R69)+1,$A$8:$D$16,4,FALSE))</f>
      </c>
      <c r="S217" s="1">
        <f>IF(S69&gt;0,1/VLOOKUP(ABS(S69)+1,$A$8:$D$16,2,FALSE),VLOOKUP(ABS(S69)+1,$A$8:$D$16,4,FALSE))</f>
      </c>
      <c r="T217" s="1">
        <f>IF(T69&gt;0,1/VLOOKUP(ABS(T69)+1,$A$8:$D$16,2,FALSE),VLOOKUP(ABS(T69)+1,$A$8:$D$16,4,FALSE))</f>
      </c>
      <c r="U217" s="1">
        <f>IF(U69&gt;0,1/VLOOKUP(ABS(U69)+1,$A$8:$D$16,2,FALSE),VLOOKUP(ABS(U69)+1,$A$8:$D$16,4,FALSE))</f>
      </c>
      <c r="V217" s="1">
        <f>IF(V69&gt;0,1/VLOOKUP(ABS(V69)+1,$A$8:$D$16,2,FALSE),VLOOKUP(ABS(V69)+1,$A$8:$D$16,4,FALSE))</f>
      </c>
      <c r="W217" s="1">
        <f>IF(W69&gt;0,1/VLOOKUP(ABS(W69)+1,$A$8:$D$16,2,FALSE),VLOOKUP(ABS(W69)+1,$A$8:$D$16,4,FALSE))</f>
      </c>
      <c r="X217" s="1">
        <f>IF(X69&gt;0,1/VLOOKUP(ABS(X69)+1,$A$8:$D$16,2,FALSE),VLOOKUP(ABS(X69)+1,$A$8:$D$16,4,FALSE))</f>
      </c>
      <c r="Y217" s="1">
        <f>IF(Y69&gt;0,1/VLOOKUP(ABS(Y69)+1,$A$8:$D$16,2,FALSE),VLOOKUP(ABS(Y69)+1,$A$8:$D$16,4,FALSE))</f>
      </c>
    </row>
    <row r="218">
      <c r="A218">
        <v>25</v>
      </c>
      <c r="B218" t="str">
        <v>KU3_vs_KU4</v>
      </c>
      <c r="C218" s="1">
        <f>IF(C70&gt;0,1/VLOOKUP(ABS(C70)+1,$A$8:$D$16,2,FALSE),VLOOKUP(ABS(C70)+1,$A$8:$D$16,4,FALSE))</f>
      </c>
      <c r="D218" s="1">
        <f>IF(D70&gt;0,1/VLOOKUP(ABS(D70)+1,$A$8:$D$16,2,FALSE),VLOOKUP(ABS(D70)+1,$A$8:$D$16,4,FALSE))</f>
      </c>
      <c r="E218" s="1">
        <f>IF(E70&gt;0,1/VLOOKUP(ABS(E70)+1,$A$8:$D$16,2,FALSE),VLOOKUP(ABS(E70)+1,$A$8:$D$16,4,FALSE))</f>
      </c>
      <c r="F218" s="1">
        <f>IF(F70&gt;0,1/VLOOKUP(ABS(F70)+1,$A$8:$D$16,2,FALSE),VLOOKUP(ABS(F70)+1,$A$8:$D$16,4,FALSE))</f>
      </c>
      <c r="G218" s="1">
        <f>IF(G70&gt;0,1/VLOOKUP(ABS(G70)+1,$A$8:$D$16,2,FALSE),VLOOKUP(ABS(G70)+1,$A$8:$D$16,4,FALSE))</f>
      </c>
      <c r="H218" s="1">
        <f>IF(H70&gt;0,1/VLOOKUP(ABS(H70)+1,$A$8:$D$16,2,FALSE),VLOOKUP(ABS(H70)+1,$A$8:$D$16,4,FALSE))</f>
      </c>
      <c r="I218" s="1">
        <f>IF(I70&gt;0,1/VLOOKUP(ABS(I70)+1,$A$8:$D$16,2,FALSE),VLOOKUP(ABS(I70)+1,$A$8:$D$16,4,FALSE))</f>
      </c>
      <c r="J218" s="1">
        <f>IF(J70&gt;0,1/VLOOKUP(ABS(J70)+1,$A$8:$D$16,2,FALSE),VLOOKUP(ABS(J70)+1,$A$8:$D$16,4,FALSE))</f>
      </c>
      <c r="K218" s="1">
        <f>IF(K70&gt;0,1/VLOOKUP(ABS(K70)+1,$A$8:$D$16,2,FALSE),VLOOKUP(ABS(K70)+1,$A$8:$D$16,4,FALSE))</f>
      </c>
      <c r="L218" s="1">
        <f>IF(L70&gt;0,1/VLOOKUP(ABS(L70)+1,$A$8:$D$16,2,FALSE),VLOOKUP(ABS(L70)+1,$A$8:$D$16,4,FALSE))</f>
      </c>
      <c r="M218" s="1">
        <f>IF(M70&gt;0,1/VLOOKUP(ABS(M70)+1,$A$8:$D$16,2,FALSE),VLOOKUP(ABS(M70)+1,$A$8:$D$16,4,FALSE))</f>
      </c>
      <c r="N218" s="1">
        <f>IF(N70&gt;0,1/VLOOKUP(ABS(N70)+1,$A$8:$D$16,2,FALSE),VLOOKUP(ABS(N70)+1,$A$8:$D$16,4,FALSE))</f>
      </c>
      <c r="O218" s="1">
        <f>IF(O70&gt;0,1/VLOOKUP(ABS(O70)+1,$A$8:$D$16,2,FALSE),VLOOKUP(ABS(O70)+1,$A$8:$D$16,4,FALSE))</f>
      </c>
      <c r="P218" s="1">
        <f>IF(P70&gt;0,1/VLOOKUP(ABS(P70)+1,$A$8:$D$16,2,FALSE),VLOOKUP(ABS(P70)+1,$A$8:$D$16,4,FALSE))</f>
      </c>
      <c r="Q218" s="1">
        <f>IF(Q70&gt;0,1/VLOOKUP(ABS(Q70)+1,$A$8:$D$16,2,FALSE),VLOOKUP(ABS(Q70)+1,$A$8:$D$16,4,FALSE))</f>
      </c>
      <c r="R218" s="1">
        <f>IF(R70&gt;0,1/VLOOKUP(ABS(R70)+1,$A$8:$D$16,2,FALSE),VLOOKUP(ABS(R70)+1,$A$8:$D$16,4,FALSE))</f>
      </c>
      <c r="S218" s="1">
        <f>IF(S70&gt;0,1/VLOOKUP(ABS(S70)+1,$A$8:$D$16,2,FALSE),VLOOKUP(ABS(S70)+1,$A$8:$D$16,4,FALSE))</f>
      </c>
      <c r="T218" s="1">
        <f>IF(T70&gt;0,1/VLOOKUP(ABS(T70)+1,$A$8:$D$16,2,FALSE),VLOOKUP(ABS(T70)+1,$A$8:$D$16,4,FALSE))</f>
      </c>
      <c r="U218" s="1">
        <f>IF(U70&gt;0,1/VLOOKUP(ABS(U70)+1,$A$8:$D$16,2,FALSE),VLOOKUP(ABS(U70)+1,$A$8:$D$16,4,FALSE))</f>
      </c>
      <c r="V218" s="1">
        <f>IF(V70&gt;0,1/VLOOKUP(ABS(V70)+1,$A$8:$D$16,2,FALSE),VLOOKUP(ABS(V70)+1,$A$8:$D$16,4,FALSE))</f>
      </c>
      <c r="W218" s="1">
        <f>IF(W70&gt;0,1/VLOOKUP(ABS(W70)+1,$A$8:$D$16,2,FALSE),VLOOKUP(ABS(W70)+1,$A$8:$D$16,4,FALSE))</f>
      </c>
      <c r="X218" s="1">
        <f>IF(X70&gt;0,1/VLOOKUP(ABS(X70)+1,$A$8:$D$16,2,FALSE),VLOOKUP(ABS(X70)+1,$A$8:$D$16,4,FALSE))</f>
      </c>
      <c r="Y218" s="1">
        <f>IF(Y70&gt;0,1/VLOOKUP(ABS(Y70)+1,$A$8:$D$16,2,FALSE),VLOOKUP(ABS(Y70)+1,$A$8:$D$16,4,FALSE))</f>
      </c>
    </row>
    <row r="219">
      <c r="A219">
        <v>26</v>
      </c>
      <c r="B219" t="str">
        <v>KU3_vs_KU5</v>
      </c>
      <c r="C219" s="1">
        <f>IF(C71&gt;0,1/VLOOKUP(ABS(C71)+1,$A$8:$D$16,2,FALSE),VLOOKUP(ABS(C71)+1,$A$8:$D$16,4,FALSE))</f>
      </c>
      <c r="D219" s="1">
        <f>IF(D71&gt;0,1/VLOOKUP(ABS(D71)+1,$A$8:$D$16,2,FALSE),VLOOKUP(ABS(D71)+1,$A$8:$D$16,4,FALSE))</f>
      </c>
      <c r="E219" s="1">
        <f>IF(E71&gt;0,1/VLOOKUP(ABS(E71)+1,$A$8:$D$16,2,FALSE),VLOOKUP(ABS(E71)+1,$A$8:$D$16,4,FALSE))</f>
      </c>
      <c r="F219" s="1">
        <f>IF(F71&gt;0,1/VLOOKUP(ABS(F71)+1,$A$8:$D$16,2,FALSE),VLOOKUP(ABS(F71)+1,$A$8:$D$16,4,FALSE))</f>
      </c>
      <c r="G219" s="1">
        <f>IF(G71&gt;0,1/VLOOKUP(ABS(G71)+1,$A$8:$D$16,2,FALSE),VLOOKUP(ABS(G71)+1,$A$8:$D$16,4,FALSE))</f>
      </c>
      <c r="H219" s="1">
        <f>IF(H71&gt;0,1/VLOOKUP(ABS(H71)+1,$A$8:$D$16,2,FALSE),VLOOKUP(ABS(H71)+1,$A$8:$D$16,4,FALSE))</f>
      </c>
      <c r="I219" s="1">
        <f>IF(I71&gt;0,1/VLOOKUP(ABS(I71)+1,$A$8:$D$16,2,FALSE),VLOOKUP(ABS(I71)+1,$A$8:$D$16,4,FALSE))</f>
      </c>
      <c r="J219" s="1">
        <f>IF(J71&gt;0,1/VLOOKUP(ABS(J71)+1,$A$8:$D$16,2,FALSE),VLOOKUP(ABS(J71)+1,$A$8:$D$16,4,FALSE))</f>
      </c>
      <c r="K219" s="1">
        <f>IF(K71&gt;0,1/VLOOKUP(ABS(K71)+1,$A$8:$D$16,2,FALSE),VLOOKUP(ABS(K71)+1,$A$8:$D$16,4,FALSE))</f>
      </c>
      <c r="L219" s="1">
        <f>IF(L71&gt;0,1/VLOOKUP(ABS(L71)+1,$A$8:$D$16,2,FALSE),VLOOKUP(ABS(L71)+1,$A$8:$D$16,4,FALSE))</f>
      </c>
      <c r="M219" s="1">
        <f>IF(M71&gt;0,1/VLOOKUP(ABS(M71)+1,$A$8:$D$16,2,FALSE),VLOOKUP(ABS(M71)+1,$A$8:$D$16,4,FALSE))</f>
      </c>
      <c r="N219" s="1">
        <f>IF(N71&gt;0,1/VLOOKUP(ABS(N71)+1,$A$8:$D$16,2,FALSE),VLOOKUP(ABS(N71)+1,$A$8:$D$16,4,FALSE))</f>
      </c>
      <c r="O219" s="1">
        <f>IF(O71&gt;0,1/VLOOKUP(ABS(O71)+1,$A$8:$D$16,2,FALSE),VLOOKUP(ABS(O71)+1,$A$8:$D$16,4,FALSE))</f>
      </c>
      <c r="P219" s="1">
        <f>IF(P71&gt;0,1/VLOOKUP(ABS(P71)+1,$A$8:$D$16,2,FALSE),VLOOKUP(ABS(P71)+1,$A$8:$D$16,4,FALSE))</f>
      </c>
      <c r="Q219" s="1">
        <f>IF(Q71&gt;0,1/VLOOKUP(ABS(Q71)+1,$A$8:$D$16,2,FALSE),VLOOKUP(ABS(Q71)+1,$A$8:$D$16,4,FALSE))</f>
      </c>
      <c r="R219" s="1">
        <f>IF(R71&gt;0,1/VLOOKUP(ABS(R71)+1,$A$8:$D$16,2,FALSE),VLOOKUP(ABS(R71)+1,$A$8:$D$16,4,FALSE))</f>
      </c>
      <c r="S219" s="1">
        <f>IF(S71&gt;0,1/VLOOKUP(ABS(S71)+1,$A$8:$D$16,2,FALSE),VLOOKUP(ABS(S71)+1,$A$8:$D$16,4,FALSE))</f>
      </c>
      <c r="T219" s="1">
        <f>IF(T71&gt;0,1/VLOOKUP(ABS(T71)+1,$A$8:$D$16,2,FALSE),VLOOKUP(ABS(T71)+1,$A$8:$D$16,4,FALSE))</f>
      </c>
      <c r="U219" s="1">
        <f>IF(U71&gt;0,1/VLOOKUP(ABS(U71)+1,$A$8:$D$16,2,FALSE),VLOOKUP(ABS(U71)+1,$A$8:$D$16,4,FALSE))</f>
      </c>
      <c r="V219" s="1">
        <f>IF(V71&gt;0,1/VLOOKUP(ABS(V71)+1,$A$8:$D$16,2,FALSE),VLOOKUP(ABS(V71)+1,$A$8:$D$16,4,FALSE))</f>
      </c>
      <c r="W219" s="1">
        <f>IF(W71&gt;0,1/VLOOKUP(ABS(W71)+1,$A$8:$D$16,2,FALSE),VLOOKUP(ABS(W71)+1,$A$8:$D$16,4,FALSE))</f>
      </c>
      <c r="X219" s="1">
        <f>IF(X71&gt;0,1/VLOOKUP(ABS(X71)+1,$A$8:$D$16,2,FALSE),VLOOKUP(ABS(X71)+1,$A$8:$D$16,4,FALSE))</f>
      </c>
      <c r="Y219" s="1">
        <f>IF(Y71&gt;0,1/VLOOKUP(ABS(Y71)+1,$A$8:$D$16,2,FALSE),VLOOKUP(ABS(Y71)+1,$A$8:$D$16,4,FALSE))</f>
      </c>
    </row>
    <row r="220">
      <c r="A220">
        <v>27</v>
      </c>
      <c r="B220" t="str">
        <v>KU3_vs_KU6</v>
      </c>
      <c r="C220" s="1">
        <f>IF(C72&gt;0,1/VLOOKUP(ABS(C72)+1,$A$8:$D$16,2,FALSE),VLOOKUP(ABS(C72)+1,$A$8:$D$16,4,FALSE))</f>
      </c>
      <c r="D220" s="1">
        <f>IF(D72&gt;0,1/VLOOKUP(ABS(D72)+1,$A$8:$D$16,2,FALSE),VLOOKUP(ABS(D72)+1,$A$8:$D$16,4,FALSE))</f>
      </c>
      <c r="E220" s="1">
        <f>IF(E72&gt;0,1/VLOOKUP(ABS(E72)+1,$A$8:$D$16,2,FALSE),VLOOKUP(ABS(E72)+1,$A$8:$D$16,4,FALSE))</f>
      </c>
      <c r="F220" s="1">
        <f>IF(F72&gt;0,1/VLOOKUP(ABS(F72)+1,$A$8:$D$16,2,FALSE),VLOOKUP(ABS(F72)+1,$A$8:$D$16,4,FALSE))</f>
      </c>
      <c r="G220" s="1">
        <f>IF(G72&gt;0,1/VLOOKUP(ABS(G72)+1,$A$8:$D$16,2,FALSE),VLOOKUP(ABS(G72)+1,$A$8:$D$16,4,FALSE))</f>
      </c>
      <c r="H220" s="1">
        <f>IF(H72&gt;0,1/VLOOKUP(ABS(H72)+1,$A$8:$D$16,2,FALSE),VLOOKUP(ABS(H72)+1,$A$8:$D$16,4,FALSE))</f>
      </c>
      <c r="I220" s="1">
        <f>IF(I72&gt;0,1/VLOOKUP(ABS(I72)+1,$A$8:$D$16,2,FALSE),VLOOKUP(ABS(I72)+1,$A$8:$D$16,4,FALSE))</f>
      </c>
      <c r="J220" s="1">
        <f>IF(J72&gt;0,1/VLOOKUP(ABS(J72)+1,$A$8:$D$16,2,FALSE),VLOOKUP(ABS(J72)+1,$A$8:$D$16,4,FALSE))</f>
      </c>
      <c r="K220" s="1">
        <f>IF(K72&gt;0,1/VLOOKUP(ABS(K72)+1,$A$8:$D$16,2,FALSE),VLOOKUP(ABS(K72)+1,$A$8:$D$16,4,FALSE))</f>
      </c>
      <c r="L220" s="1">
        <f>IF(L72&gt;0,1/VLOOKUP(ABS(L72)+1,$A$8:$D$16,2,FALSE),VLOOKUP(ABS(L72)+1,$A$8:$D$16,4,FALSE))</f>
      </c>
      <c r="M220" s="1">
        <f>IF(M72&gt;0,1/VLOOKUP(ABS(M72)+1,$A$8:$D$16,2,FALSE),VLOOKUP(ABS(M72)+1,$A$8:$D$16,4,FALSE))</f>
      </c>
      <c r="N220" s="1">
        <f>IF(N72&gt;0,1/VLOOKUP(ABS(N72)+1,$A$8:$D$16,2,FALSE),VLOOKUP(ABS(N72)+1,$A$8:$D$16,4,FALSE))</f>
      </c>
      <c r="O220" s="1">
        <f>IF(O72&gt;0,1/VLOOKUP(ABS(O72)+1,$A$8:$D$16,2,FALSE),VLOOKUP(ABS(O72)+1,$A$8:$D$16,4,FALSE))</f>
      </c>
      <c r="P220" s="1">
        <f>IF(P72&gt;0,1/VLOOKUP(ABS(P72)+1,$A$8:$D$16,2,FALSE),VLOOKUP(ABS(P72)+1,$A$8:$D$16,4,FALSE))</f>
      </c>
      <c r="Q220" s="1">
        <f>IF(Q72&gt;0,1/VLOOKUP(ABS(Q72)+1,$A$8:$D$16,2,FALSE),VLOOKUP(ABS(Q72)+1,$A$8:$D$16,4,FALSE))</f>
      </c>
      <c r="R220" s="1">
        <f>IF(R72&gt;0,1/VLOOKUP(ABS(R72)+1,$A$8:$D$16,2,FALSE),VLOOKUP(ABS(R72)+1,$A$8:$D$16,4,FALSE))</f>
      </c>
      <c r="S220" s="1">
        <f>IF(S72&gt;0,1/VLOOKUP(ABS(S72)+1,$A$8:$D$16,2,FALSE),VLOOKUP(ABS(S72)+1,$A$8:$D$16,4,FALSE))</f>
      </c>
      <c r="T220" s="1">
        <f>IF(T72&gt;0,1/VLOOKUP(ABS(T72)+1,$A$8:$D$16,2,FALSE),VLOOKUP(ABS(T72)+1,$A$8:$D$16,4,FALSE))</f>
      </c>
      <c r="U220" s="1">
        <f>IF(U72&gt;0,1/VLOOKUP(ABS(U72)+1,$A$8:$D$16,2,FALSE),VLOOKUP(ABS(U72)+1,$A$8:$D$16,4,FALSE))</f>
      </c>
      <c r="V220" s="1">
        <f>IF(V72&gt;0,1/VLOOKUP(ABS(V72)+1,$A$8:$D$16,2,FALSE),VLOOKUP(ABS(V72)+1,$A$8:$D$16,4,FALSE))</f>
      </c>
      <c r="W220" s="1">
        <f>IF(W72&gt;0,1/VLOOKUP(ABS(W72)+1,$A$8:$D$16,2,FALSE),VLOOKUP(ABS(W72)+1,$A$8:$D$16,4,FALSE))</f>
      </c>
      <c r="X220" s="1">
        <f>IF(X72&gt;0,1/VLOOKUP(ABS(X72)+1,$A$8:$D$16,2,FALSE),VLOOKUP(ABS(X72)+1,$A$8:$D$16,4,FALSE))</f>
      </c>
      <c r="Y220" s="1">
        <f>IF(Y72&gt;0,1/VLOOKUP(ABS(Y72)+1,$A$8:$D$16,2,FALSE),VLOOKUP(ABS(Y72)+1,$A$8:$D$16,4,FALSE))</f>
      </c>
    </row>
    <row r="221">
      <c r="A221">
        <v>28</v>
      </c>
      <c r="B221" t="str">
        <v>KU3_vs_KU7</v>
      </c>
      <c r="C221" s="1">
        <f>IF(C73&gt;0,1/VLOOKUP(ABS(C73)+1,$A$8:$D$16,2,FALSE),VLOOKUP(ABS(C73)+1,$A$8:$D$16,4,FALSE))</f>
      </c>
      <c r="D221" s="1">
        <f>IF(D73&gt;0,1/VLOOKUP(ABS(D73)+1,$A$8:$D$16,2,FALSE),VLOOKUP(ABS(D73)+1,$A$8:$D$16,4,FALSE))</f>
      </c>
      <c r="E221" s="1">
        <f>IF(E73&gt;0,1/VLOOKUP(ABS(E73)+1,$A$8:$D$16,2,FALSE),VLOOKUP(ABS(E73)+1,$A$8:$D$16,4,FALSE))</f>
      </c>
      <c r="F221" s="1">
        <f>IF(F73&gt;0,1/VLOOKUP(ABS(F73)+1,$A$8:$D$16,2,FALSE),VLOOKUP(ABS(F73)+1,$A$8:$D$16,4,FALSE))</f>
      </c>
      <c r="G221" s="1">
        <f>IF(G73&gt;0,1/VLOOKUP(ABS(G73)+1,$A$8:$D$16,2,FALSE),VLOOKUP(ABS(G73)+1,$A$8:$D$16,4,FALSE))</f>
      </c>
      <c r="H221" s="1">
        <f>IF(H73&gt;0,1/VLOOKUP(ABS(H73)+1,$A$8:$D$16,2,FALSE),VLOOKUP(ABS(H73)+1,$A$8:$D$16,4,FALSE))</f>
      </c>
      <c r="I221" s="1">
        <f>IF(I73&gt;0,1/VLOOKUP(ABS(I73)+1,$A$8:$D$16,2,FALSE),VLOOKUP(ABS(I73)+1,$A$8:$D$16,4,FALSE))</f>
      </c>
      <c r="J221" s="1">
        <f>IF(J73&gt;0,1/VLOOKUP(ABS(J73)+1,$A$8:$D$16,2,FALSE),VLOOKUP(ABS(J73)+1,$A$8:$D$16,4,FALSE))</f>
      </c>
      <c r="K221" s="1">
        <f>IF(K73&gt;0,1/VLOOKUP(ABS(K73)+1,$A$8:$D$16,2,FALSE),VLOOKUP(ABS(K73)+1,$A$8:$D$16,4,FALSE))</f>
      </c>
      <c r="L221" s="1">
        <f>IF(L73&gt;0,1/VLOOKUP(ABS(L73)+1,$A$8:$D$16,2,FALSE),VLOOKUP(ABS(L73)+1,$A$8:$D$16,4,FALSE))</f>
      </c>
      <c r="M221" s="1">
        <f>IF(M73&gt;0,1/VLOOKUP(ABS(M73)+1,$A$8:$D$16,2,FALSE),VLOOKUP(ABS(M73)+1,$A$8:$D$16,4,FALSE))</f>
      </c>
      <c r="N221" s="1">
        <f>IF(N73&gt;0,1/VLOOKUP(ABS(N73)+1,$A$8:$D$16,2,FALSE),VLOOKUP(ABS(N73)+1,$A$8:$D$16,4,FALSE))</f>
      </c>
      <c r="O221" s="1">
        <f>IF(O73&gt;0,1/VLOOKUP(ABS(O73)+1,$A$8:$D$16,2,FALSE),VLOOKUP(ABS(O73)+1,$A$8:$D$16,4,FALSE))</f>
      </c>
      <c r="P221" s="1">
        <f>IF(P73&gt;0,1/VLOOKUP(ABS(P73)+1,$A$8:$D$16,2,FALSE),VLOOKUP(ABS(P73)+1,$A$8:$D$16,4,FALSE))</f>
      </c>
      <c r="Q221" s="1">
        <f>IF(Q73&gt;0,1/VLOOKUP(ABS(Q73)+1,$A$8:$D$16,2,FALSE),VLOOKUP(ABS(Q73)+1,$A$8:$D$16,4,FALSE))</f>
      </c>
      <c r="R221" s="1">
        <f>IF(R73&gt;0,1/VLOOKUP(ABS(R73)+1,$A$8:$D$16,2,FALSE),VLOOKUP(ABS(R73)+1,$A$8:$D$16,4,FALSE))</f>
      </c>
      <c r="S221" s="1">
        <f>IF(S73&gt;0,1/VLOOKUP(ABS(S73)+1,$A$8:$D$16,2,FALSE),VLOOKUP(ABS(S73)+1,$A$8:$D$16,4,FALSE))</f>
      </c>
      <c r="T221" s="1">
        <f>IF(T73&gt;0,1/VLOOKUP(ABS(T73)+1,$A$8:$D$16,2,FALSE),VLOOKUP(ABS(T73)+1,$A$8:$D$16,4,FALSE))</f>
      </c>
      <c r="U221" s="1">
        <f>IF(U73&gt;0,1/VLOOKUP(ABS(U73)+1,$A$8:$D$16,2,FALSE),VLOOKUP(ABS(U73)+1,$A$8:$D$16,4,FALSE))</f>
      </c>
      <c r="V221" s="1">
        <f>IF(V73&gt;0,1/VLOOKUP(ABS(V73)+1,$A$8:$D$16,2,FALSE),VLOOKUP(ABS(V73)+1,$A$8:$D$16,4,FALSE))</f>
      </c>
      <c r="W221" s="1">
        <f>IF(W73&gt;0,1/VLOOKUP(ABS(W73)+1,$A$8:$D$16,2,FALSE),VLOOKUP(ABS(W73)+1,$A$8:$D$16,4,FALSE))</f>
      </c>
      <c r="X221" s="1">
        <f>IF(X73&gt;0,1/VLOOKUP(ABS(X73)+1,$A$8:$D$16,2,FALSE),VLOOKUP(ABS(X73)+1,$A$8:$D$16,4,FALSE))</f>
      </c>
      <c r="Y221" s="1">
        <f>IF(Y73&gt;0,1/VLOOKUP(ABS(Y73)+1,$A$8:$D$16,2,FALSE),VLOOKUP(ABS(Y73)+1,$A$8:$D$16,4,FALSE))</f>
      </c>
    </row>
    <row r="222">
      <c r="A222">
        <v>29</v>
      </c>
      <c r="B222" t="str">
        <v>KU3_vs_KU8</v>
      </c>
      <c r="C222" s="1">
        <f>IF(C74&gt;0,1/VLOOKUP(ABS(C74)+1,$A$8:$D$16,2,FALSE),VLOOKUP(ABS(C74)+1,$A$8:$D$16,4,FALSE))</f>
      </c>
      <c r="D222" s="1">
        <f>IF(D74&gt;0,1/VLOOKUP(ABS(D74)+1,$A$8:$D$16,2,FALSE),VLOOKUP(ABS(D74)+1,$A$8:$D$16,4,FALSE))</f>
      </c>
      <c r="E222" s="1">
        <f>IF(E74&gt;0,1/VLOOKUP(ABS(E74)+1,$A$8:$D$16,2,FALSE),VLOOKUP(ABS(E74)+1,$A$8:$D$16,4,FALSE))</f>
      </c>
      <c r="F222" s="1">
        <f>IF(F74&gt;0,1/VLOOKUP(ABS(F74)+1,$A$8:$D$16,2,FALSE),VLOOKUP(ABS(F74)+1,$A$8:$D$16,4,FALSE))</f>
      </c>
      <c r="G222" s="1">
        <f>IF(G74&gt;0,1/VLOOKUP(ABS(G74)+1,$A$8:$D$16,2,FALSE),VLOOKUP(ABS(G74)+1,$A$8:$D$16,4,FALSE))</f>
      </c>
      <c r="H222" s="1">
        <f>IF(H74&gt;0,1/VLOOKUP(ABS(H74)+1,$A$8:$D$16,2,FALSE),VLOOKUP(ABS(H74)+1,$A$8:$D$16,4,FALSE))</f>
      </c>
      <c r="I222" s="1">
        <f>IF(I74&gt;0,1/VLOOKUP(ABS(I74)+1,$A$8:$D$16,2,FALSE),VLOOKUP(ABS(I74)+1,$A$8:$D$16,4,FALSE))</f>
      </c>
      <c r="J222" s="1">
        <f>IF(J74&gt;0,1/VLOOKUP(ABS(J74)+1,$A$8:$D$16,2,FALSE),VLOOKUP(ABS(J74)+1,$A$8:$D$16,4,FALSE))</f>
      </c>
      <c r="K222" s="1">
        <f>IF(K74&gt;0,1/VLOOKUP(ABS(K74)+1,$A$8:$D$16,2,FALSE),VLOOKUP(ABS(K74)+1,$A$8:$D$16,4,FALSE))</f>
      </c>
      <c r="L222" s="1">
        <f>IF(L74&gt;0,1/VLOOKUP(ABS(L74)+1,$A$8:$D$16,2,FALSE),VLOOKUP(ABS(L74)+1,$A$8:$D$16,4,FALSE))</f>
      </c>
      <c r="M222" s="1">
        <f>IF(M74&gt;0,1/VLOOKUP(ABS(M74)+1,$A$8:$D$16,2,FALSE),VLOOKUP(ABS(M74)+1,$A$8:$D$16,4,FALSE))</f>
      </c>
      <c r="N222" s="1">
        <f>IF(N74&gt;0,1/VLOOKUP(ABS(N74)+1,$A$8:$D$16,2,FALSE),VLOOKUP(ABS(N74)+1,$A$8:$D$16,4,FALSE))</f>
      </c>
      <c r="O222" s="1">
        <f>IF(O74&gt;0,1/VLOOKUP(ABS(O74)+1,$A$8:$D$16,2,FALSE),VLOOKUP(ABS(O74)+1,$A$8:$D$16,4,FALSE))</f>
      </c>
      <c r="P222" s="1">
        <f>IF(P74&gt;0,1/VLOOKUP(ABS(P74)+1,$A$8:$D$16,2,FALSE),VLOOKUP(ABS(P74)+1,$A$8:$D$16,4,FALSE))</f>
      </c>
      <c r="Q222" s="1">
        <f>IF(Q74&gt;0,1/VLOOKUP(ABS(Q74)+1,$A$8:$D$16,2,FALSE),VLOOKUP(ABS(Q74)+1,$A$8:$D$16,4,FALSE))</f>
      </c>
      <c r="R222" s="1">
        <f>IF(R74&gt;0,1/VLOOKUP(ABS(R74)+1,$A$8:$D$16,2,FALSE),VLOOKUP(ABS(R74)+1,$A$8:$D$16,4,FALSE))</f>
      </c>
      <c r="S222" s="1">
        <f>IF(S74&gt;0,1/VLOOKUP(ABS(S74)+1,$A$8:$D$16,2,FALSE),VLOOKUP(ABS(S74)+1,$A$8:$D$16,4,FALSE))</f>
      </c>
      <c r="T222" s="1">
        <f>IF(T74&gt;0,1/VLOOKUP(ABS(T74)+1,$A$8:$D$16,2,FALSE),VLOOKUP(ABS(T74)+1,$A$8:$D$16,4,FALSE))</f>
      </c>
      <c r="U222" s="1">
        <f>IF(U74&gt;0,1/VLOOKUP(ABS(U74)+1,$A$8:$D$16,2,FALSE),VLOOKUP(ABS(U74)+1,$A$8:$D$16,4,FALSE))</f>
      </c>
      <c r="V222" s="1">
        <f>IF(V74&gt;0,1/VLOOKUP(ABS(V74)+1,$A$8:$D$16,2,FALSE),VLOOKUP(ABS(V74)+1,$A$8:$D$16,4,FALSE))</f>
      </c>
      <c r="W222" s="1">
        <f>IF(W74&gt;0,1/VLOOKUP(ABS(W74)+1,$A$8:$D$16,2,FALSE),VLOOKUP(ABS(W74)+1,$A$8:$D$16,4,FALSE))</f>
      </c>
      <c r="X222" s="1">
        <f>IF(X74&gt;0,1/VLOOKUP(ABS(X74)+1,$A$8:$D$16,2,FALSE),VLOOKUP(ABS(X74)+1,$A$8:$D$16,4,FALSE))</f>
      </c>
      <c r="Y222" s="1">
        <f>IF(Y74&gt;0,1/VLOOKUP(ABS(Y74)+1,$A$8:$D$16,2,FALSE),VLOOKUP(ABS(Y74)+1,$A$8:$D$16,4,FALSE))</f>
      </c>
    </row>
    <row r="223">
      <c r="A223">
        <v>30</v>
      </c>
      <c r="B223" t="str">
        <v>KU3_vs_KU9</v>
      </c>
      <c r="C223" s="1">
        <f>IF(C75&gt;0,1/VLOOKUP(ABS(C75)+1,$A$8:$D$16,2,FALSE),VLOOKUP(ABS(C75)+1,$A$8:$D$16,4,FALSE))</f>
      </c>
      <c r="D223" s="1">
        <f>IF(D75&gt;0,1/VLOOKUP(ABS(D75)+1,$A$8:$D$16,2,FALSE),VLOOKUP(ABS(D75)+1,$A$8:$D$16,4,FALSE))</f>
      </c>
      <c r="E223" s="1">
        <f>IF(E75&gt;0,1/VLOOKUP(ABS(E75)+1,$A$8:$D$16,2,FALSE),VLOOKUP(ABS(E75)+1,$A$8:$D$16,4,FALSE))</f>
      </c>
      <c r="F223" s="1">
        <f>IF(F75&gt;0,1/VLOOKUP(ABS(F75)+1,$A$8:$D$16,2,FALSE),VLOOKUP(ABS(F75)+1,$A$8:$D$16,4,FALSE))</f>
      </c>
      <c r="G223" s="1">
        <f>IF(G75&gt;0,1/VLOOKUP(ABS(G75)+1,$A$8:$D$16,2,FALSE),VLOOKUP(ABS(G75)+1,$A$8:$D$16,4,FALSE))</f>
      </c>
      <c r="H223" s="1">
        <f>IF(H75&gt;0,1/VLOOKUP(ABS(H75)+1,$A$8:$D$16,2,FALSE),VLOOKUP(ABS(H75)+1,$A$8:$D$16,4,FALSE))</f>
      </c>
      <c r="I223" s="1">
        <f>IF(I75&gt;0,1/VLOOKUP(ABS(I75)+1,$A$8:$D$16,2,FALSE),VLOOKUP(ABS(I75)+1,$A$8:$D$16,4,FALSE))</f>
      </c>
      <c r="J223" s="1">
        <f>IF(J75&gt;0,1/VLOOKUP(ABS(J75)+1,$A$8:$D$16,2,FALSE),VLOOKUP(ABS(J75)+1,$A$8:$D$16,4,FALSE))</f>
      </c>
      <c r="K223" s="1">
        <f>IF(K75&gt;0,1/VLOOKUP(ABS(K75)+1,$A$8:$D$16,2,FALSE),VLOOKUP(ABS(K75)+1,$A$8:$D$16,4,FALSE))</f>
      </c>
      <c r="L223" s="1">
        <f>IF(L75&gt;0,1/VLOOKUP(ABS(L75)+1,$A$8:$D$16,2,FALSE),VLOOKUP(ABS(L75)+1,$A$8:$D$16,4,FALSE))</f>
      </c>
      <c r="M223" s="1">
        <f>IF(M75&gt;0,1/VLOOKUP(ABS(M75)+1,$A$8:$D$16,2,FALSE),VLOOKUP(ABS(M75)+1,$A$8:$D$16,4,FALSE))</f>
      </c>
      <c r="N223" s="1">
        <f>IF(N75&gt;0,1/VLOOKUP(ABS(N75)+1,$A$8:$D$16,2,FALSE),VLOOKUP(ABS(N75)+1,$A$8:$D$16,4,FALSE))</f>
      </c>
      <c r="O223" s="1">
        <f>IF(O75&gt;0,1/VLOOKUP(ABS(O75)+1,$A$8:$D$16,2,FALSE),VLOOKUP(ABS(O75)+1,$A$8:$D$16,4,FALSE))</f>
      </c>
      <c r="P223" s="1">
        <f>IF(P75&gt;0,1/VLOOKUP(ABS(P75)+1,$A$8:$D$16,2,FALSE),VLOOKUP(ABS(P75)+1,$A$8:$D$16,4,FALSE))</f>
      </c>
      <c r="Q223" s="1">
        <f>IF(Q75&gt;0,1/VLOOKUP(ABS(Q75)+1,$A$8:$D$16,2,FALSE),VLOOKUP(ABS(Q75)+1,$A$8:$D$16,4,FALSE))</f>
      </c>
      <c r="R223" s="1">
        <f>IF(R75&gt;0,1/VLOOKUP(ABS(R75)+1,$A$8:$D$16,2,FALSE),VLOOKUP(ABS(R75)+1,$A$8:$D$16,4,FALSE))</f>
      </c>
      <c r="S223" s="1">
        <f>IF(S75&gt;0,1/VLOOKUP(ABS(S75)+1,$A$8:$D$16,2,FALSE),VLOOKUP(ABS(S75)+1,$A$8:$D$16,4,FALSE))</f>
      </c>
      <c r="T223" s="1">
        <f>IF(T75&gt;0,1/VLOOKUP(ABS(T75)+1,$A$8:$D$16,2,FALSE),VLOOKUP(ABS(T75)+1,$A$8:$D$16,4,FALSE))</f>
      </c>
      <c r="U223" s="1">
        <f>IF(U75&gt;0,1/VLOOKUP(ABS(U75)+1,$A$8:$D$16,2,FALSE),VLOOKUP(ABS(U75)+1,$A$8:$D$16,4,FALSE))</f>
      </c>
      <c r="V223" s="1">
        <f>IF(V75&gt;0,1/VLOOKUP(ABS(V75)+1,$A$8:$D$16,2,FALSE),VLOOKUP(ABS(V75)+1,$A$8:$D$16,4,FALSE))</f>
      </c>
      <c r="W223" s="1">
        <f>IF(W75&gt;0,1/VLOOKUP(ABS(W75)+1,$A$8:$D$16,2,FALSE),VLOOKUP(ABS(W75)+1,$A$8:$D$16,4,FALSE))</f>
      </c>
      <c r="X223" s="1">
        <f>IF(X75&gt;0,1/VLOOKUP(ABS(X75)+1,$A$8:$D$16,2,FALSE),VLOOKUP(ABS(X75)+1,$A$8:$D$16,4,FALSE))</f>
      </c>
      <c r="Y223" s="1">
        <f>IF(Y75&gt;0,1/VLOOKUP(ABS(Y75)+1,$A$8:$D$16,2,FALSE),VLOOKUP(ABS(Y75)+1,$A$8:$D$16,4,FALSE))</f>
      </c>
    </row>
    <row r="224">
      <c r="A224">
        <v>31</v>
      </c>
      <c r="B224" t="str">
        <v>KU4_vs_KU5</v>
      </c>
      <c r="C224" s="1">
        <f>IF(C76&gt;0,1/VLOOKUP(ABS(C76)+1,$A$8:$D$16,2,FALSE),VLOOKUP(ABS(C76)+1,$A$8:$D$16,4,FALSE))</f>
      </c>
      <c r="D224" s="1">
        <f>IF(D76&gt;0,1/VLOOKUP(ABS(D76)+1,$A$8:$D$16,2,FALSE),VLOOKUP(ABS(D76)+1,$A$8:$D$16,4,FALSE))</f>
      </c>
      <c r="E224" s="1">
        <f>IF(E76&gt;0,1/VLOOKUP(ABS(E76)+1,$A$8:$D$16,2,FALSE),VLOOKUP(ABS(E76)+1,$A$8:$D$16,4,FALSE))</f>
      </c>
      <c r="F224" s="1">
        <f>IF(F76&gt;0,1/VLOOKUP(ABS(F76)+1,$A$8:$D$16,2,FALSE),VLOOKUP(ABS(F76)+1,$A$8:$D$16,4,FALSE))</f>
      </c>
      <c r="G224" s="1">
        <f>IF(G76&gt;0,1/VLOOKUP(ABS(G76)+1,$A$8:$D$16,2,FALSE),VLOOKUP(ABS(G76)+1,$A$8:$D$16,4,FALSE))</f>
      </c>
      <c r="H224" s="1">
        <f>IF(H76&gt;0,1/VLOOKUP(ABS(H76)+1,$A$8:$D$16,2,FALSE),VLOOKUP(ABS(H76)+1,$A$8:$D$16,4,FALSE))</f>
      </c>
      <c r="I224" s="1">
        <f>IF(I76&gt;0,1/VLOOKUP(ABS(I76)+1,$A$8:$D$16,2,FALSE),VLOOKUP(ABS(I76)+1,$A$8:$D$16,4,FALSE))</f>
      </c>
      <c r="J224" s="1">
        <f>IF(J76&gt;0,1/VLOOKUP(ABS(J76)+1,$A$8:$D$16,2,FALSE),VLOOKUP(ABS(J76)+1,$A$8:$D$16,4,FALSE))</f>
      </c>
      <c r="K224" s="1">
        <f>IF(K76&gt;0,1/VLOOKUP(ABS(K76)+1,$A$8:$D$16,2,FALSE),VLOOKUP(ABS(K76)+1,$A$8:$D$16,4,FALSE))</f>
      </c>
      <c r="L224" s="1">
        <f>IF(L76&gt;0,1/VLOOKUP(ABS(L76)+1,$A$8:$D$16,2,FALSE),VLOOKUP(ABS(L76)+1,$A$8:$D$16,4,FALSE))</f>
      </c>
      <c r="M224" s="1">
        <f>IF(M76&gt;0,1/VLOOKUP(ABS(M76)+1,$A$8:$D$16,2,FALSE),VLOOKUP(ABS(M76)+1,$A$8:$D$16,4,FALSE))</f>
      </c>
      <c r="N224" s="1">
        <f>IF(N76&gt;0,1/VLOOKUP(ABS(N76)+1,$A$8:$D$16,2,FALSE),VLOOKUP(ABS(N76)+1,$A$8:$D$16,4,FALSE))</f>
      </c>
      <c r="O224" s="1">
        <f>IF(O76&gt;0,1/VLOOKUP(ABS(O76)+1,$A$8:$D$16,2,FALSE),VLOOKUP(ABS(O76)+1,$A$8:$D$16,4,FALSE))</f>
      </c>
      <c r="P224" s="1">
        <f>IF(P76&gt;0,1/VLOOKUP(ABS(P76)+1,$A$8:$D$16,2,FALSE),VLOOKUP(ABS(P76)+1,$A$8:$D$16,4,FALSE))</f>
      </c>
      <c r="Q224" s="1">
        <f>IF(Q76&gt;0,1/VLOOKUP(ABS(Q76)+1,$A$8:$D$16,2,FALSE),VLOOKUP(ABS(Q76)+1,$A$8:$D$16,4,FALSE))</f>
      </c>
      <c r="R224" s="1">
        <f>IF(R76&gt;0,1/VLOOKUP(ABS(R76)+1,$A$8:$D$16,2,FALSE),VLOOKUP(ABS(R76)+1,$A$8:$D$16,4,FALSE))</f>
      </c>
      <c r="S224" s="1">
        <f>IF(S76&gt;0,1/VLOOKUP(ABS(S76)+1,$A$8:$D$16,2,FALSE),VLOOKUP(ABS(S76)+1,$A$8:$D$16,4,FALSE))</f>
      </c>
      <c r="T224" s="1">
        <f>IF(T76&gt;0,1/VLOOKUP(ABS(T76)+1,$A$8:$D$16,2,FALSE),VLOOKUP(ABS(T76)+1,$A$8:$D$16,4,FALSE))</f>
      </c>
      <c r="U224" s="1">
        <f>IF(U76&gt;0,1/VLOOKUP(ABS(U76)+1,$A$8:$D$16,2,FALSE),VLOOKUP(ABS(U76)+1,$A$8:$D$16,4,FALSE))</f>
      </c>
      <c r="V224" s="1">
        <f>IF(V76&gt;0,1/VLOOKUP(ABS(V76)+1,$A$8:$D$16,2,FALSE),VLOOKUP(ABS(V76)+1,$A$8:$D$16,4,FALSE))</f>
      </c>
      <c r="W224" s="1">
        <f>IF(W76&gt;0,1/VLOOKUP(ABS(W76)+1,$A$8:$D$16,2,FALSE),VLOOKUP(ABS(W76)+1,$A$8:$D$16,4,FALSE))</f>
      </c>
      <c r="X224" s="1">
        <f>IF(X76&gt;0,1/VLOOKUP(ABS(X76)+1,$A$8:$D$16,2,FALSE),VLOOKUP(ABS(X76)+1,$A$8:$D$16,4,FALSE))</f>
      </c>
      <c r="Y224" s="1">
        <f>IF(Y76&gt;0,1/VLOOKUP(ABS(Y76)+1,$A$8:$D$16,2,FALSE),VLOOKUP(ABS(Y76)+1,$A$8:$D$16,4,FALSE))</f>
      </c>
    </row>
    <row r="225">
      <c r="A225">
        <v>32</v>
      </c>
      <c r="B225" t="str">
        <v>KU4_vs_KU6</v>
      </c>
      <c r="C225" s="1">
        <f>IF(C77&gt;0,1/VLOOKUP(ABS(C77)+1,$A$8:$D$16,2,FALSE),VLOOKUP(ABS(C77)+1,$A$8:$D$16,4,FALSE))</f>
      </c>
      <c r="D225" s="1">
        <f>IF(D77&gt;0,1/VLOOKUP(ABS(D77)+1,$A$8:$D$16,2,FALSE),VLOOKUP(ABS(D77)+1,$A$8:$D$16,4,FALSE))</f>
      </c>
      <c r="E225" s="1">
        <f>IF(E77&gt;0,1/VLOOKUP(ABS(E77)+1,$A$8:$D$16,2,FALSE),VLOOKUP(ABS(E77)+1,$A$8:$D$16,4,FALSE))</f>
      </c>
      <c r="F225" s="1">
        <f>IF(F77&gt;0,1/VLOOKUP(ABS(F77)+1,$A$8:$D$16,2,FALSE),VLOOKUP(ABS(F77)+1,$A$8:$D$16,4,FALSE))</f>
      </c>
      <c r="G225" s="1">
        <f>IF(G77&gt;0,1/VLOOKUP(ABS(G77)+1,$A$8:$D$16,2,FALSE),VLOOKUP(ABS(G77)+1,$A$8:$D$16,4,FALSE))</f>
      </c>
      <c r="H225" s="1">
        <f>IF(H77&gt;0,1/VLOOKUP(ABS(H77)+1,$A$8:$D$16,2,FALSE),VLOOKUP(ABS(H77)+1,$A$8:$D$16,4,FALSE))</f>
      </c>
      <c r="I225" s="1">
        <f>IF(I77&gt;0,1/VLOOKUP(ABS(I77)+1,$A$8:$D$16,2,FALSE),VLOOKUP(ABS(I77)+1,$A$8:$D$16,4,FALSE))</f>
      </c>
      <c r="J225" s="1">
        <f>IF(J77&gt;0,1/VLOOKUP(ABS(J77)+1,$A$8:$D$16,2,FALSE),VLOOKUP(ABS(J77)+1,$A$8:$D$16,4,FALSE))</f>
      </c>
      <c r="K225" s="1">
        <f>IF(K77&gt;0,1/VLOOKUP(ABS(K77)+1,$A$8:$D$16,2,FALSE),VLOOKUP(ABS(K77)+1,$A$8:$D$16,4,FALSE))</f>
      </c>
      <c r="L225" s="1">
        <f>IF(L77&gt;0,1/VLOOKUP(ABS(L77)+1,$A$8:$D$16,2,FALSE),VLOOKUP(ABS(L77)+1,$A$8:$D$16,4,FALSE))</f>
      </c>
      <c r="M225" s="1">
        <f>IF(M77&gt;0,1/VLOOKUP(ABS(M77)+1,$A$8:$D$16,2,FALSE),VLOOKUP(ABS(M77)+1,$A$8:$D$16,4,FALSE))</f>
      </c>
      <c r="N225" s="1">
        <f>IF(N77&gt;0,1/VLOOKUP(ABS(N77)+1,$A$8:$D$16,2,FALSE),VLOOKUP(ABS(N77)+1,$A$8:$D$16,4,FALSE))</f>
      </c>
      <c r="O225" s="1">
        <f>IF(O77&gt;0,1/VLOOKUP(ABS(O77)+1,$A$8:$D$16,2,FALSE),VLOOKUP(ABS(O77)+1,$A$8:$D$16,4,FALSE))</f>
      </c>
      <c r="P225" s="1">
        <f>IF(P77&gt;0,1/VLOOKUP(ABS(P77)+1,$A$8:$D$16,2,FALSE),VLOOKUP(ABS(P77)+1,$A$8:$D$16,4,FALSE))</f>
      </c>
      <c r="Q225" s="1">
        <f>IF(Q77&gt;0,1/VLOOKUP(ABS(Q77)+1,$A$8:$D$16,2,FALSE),VLOOKUP(ABS(Q77)+1,$A$8:$D$16,4,FALSE))</f>
      </c>
      <c r="R225" s="1">
        <f>IF(R77&gt;0,1/VLOOKUP(ABS(R77)+1,$A$8:$D$16,2,FALSE),VLOOKUP(ABS(R77)+1,$A$8:$D$16,4,FALSE))</f>
      </c>
      <c r="S225" s="1">
        <f>IF(S77&gt;0,1/VLOOKUP(ABS(S77)+1,$A$8:$D$16,2,FALSE),VLOOKUP(ABS(S77)+1,$A$8:$D$16,4,FALSE))</f>
      </c>
      <c r="T225" s="1">
        <f>IF(T77&gt;0,1/VLOOKUP(ABS(T77)+1,$A$8:$D$16,2,FALSE),VLOOKUP(ABS(T77)+1,$A$8:$D$16,4,FALSE))</f>
      </c>
      <c r="U225" s="1">
        <f>IF(U77&gt;0,1/VLOOKUP(ABS(U77)+1,$A$8:$D$16,2,FALSE),VLOOKUP(ABS(U77)+1,$A$8:$D$16,4,FALSE))</f>
      </c>
      <c r="V225" s="1">
        <f>IF(V77&gt;0,1/VLOOKUP(ABS(V77)+1,$A$8:$D$16,2,FALSE),VLOOKUP(ABS(V77)+1,$A$8:$D$16,4,FALSE))</f>
      </c>
      <c r="W225" s="1">
        <f>IF(W77&gt;0,1/VLOOKUP(ABS(W77)+1,$A$8:$D$16,2,FALSE),VLOOKUP(ABS(W77)+1,$A$8:$D$16,4,FALSE))</f>
      </c>
      <c r="X225" s="1">
        <f>IF(X77&gt;0,1/VLOOKUP(ABS(X77)+1,$A$8:$D$16,2,FALSE),VLOOKUP(ABS(X77)+1,$A$8:$D$16,4,FALSE))</f>
      </c>
      <c r="Y225" s="1">
        <f>IF(Y77&gt;0,1/VLOOKUP(ABS(Y77)+1,$A$8:$D$16,2,FALSE),VLOOKUP(ABS(Y77)+1,$A$8:$D$16,4,FALSE))</f>
      </c>
    </row>
    <row r="226">
      <c r="A226">
        <v>33</v>
      </c>
      <c r="B226" t="str">
        <v>KU4_vs_KU7</v>
      </c>
      <c r="C226" s="1">
        <f>IF(C78&gt;0,1/VLOOKUP(ABS(C78)+1,$A$8:$D$16,2,FALSE),VLOOKUP(ABS(C78)+1,$A$8:$D$16,4,FALSE))</f>
      </c>
      <c r="D226" s="1">
        <f>IF(D78&gt;0,1/VLOOKUP(ABS(D78)+1,$A$8:$D$16,2,FALSE),VLOOKUP(ABS(D78)+1,$A$8:$D$16,4,FALSE))</f>
      </c>
      <c r="E226" s="1">
        <f>IF(E78&gt;0,1/VLOOKUP(ABS(E78)+1,$A$8:$D$16,2,FALSE),VLOOKUP(ABS(E78)+1,$A$8:$D$16,4,FALSE))</f>
      </c>
      <c r="F226" s="1">
        <f>IF(F78&gt;0,1/VLOOKUP(ABS(F78)+1,$A$8:$D$16,2,FALSE),VLOOKUP(ABS(F78)+1,$A$8:$D$16,4,FALSE))</f>
      </c>
      <c r="G226" s="1">
        <f>IF(G78&gt;0,1/VLOOKUP(ABS(G78)+1,$A$8:$D$16,2,FALSE),VLOOKUP(ABS(G78)+1,$A$8:$D$16,4,FALSE))</f>
      </c>
      <c r="H226" s="1">
        <f>IF(H78&gt;0,1/VLOOKUP(ABS(H78)+1,$A$8:$D$16,2,FALSE),VLOOKUP(ABS(H78)+1,$A$8:$D$16,4,FALSE))</f>
      </c>
      <c r="I226" s="1">
        <f>IF(I78&gt;0,1/VLOOKUP(ABS(I78)+1,$A$8:$D$16,2,FALSE),VLOOKUP(ABS(I78)+1,$A$8:$D$16,4,FALSE))</f>
      </c>
      <c r="J226" s="1">
        <f>IF(J78&gt;0,1/VLOOKUP(ABS(J78)+1,$A$8:$D$16,2,FALSE),VLOOKUP(ABS(J78)+1,$A$8:$D$16,4,FALSE))</f>
      </c>
      <c r="K226" s="1">
        <f>IF(K78&gt;0,1/VLOOKUP(ABS(K78)+1,$A$8:$D$16,2,FALSE),VLOOKUP(ABS(K78)+1,$A$8:$D$16,4,FALSE))</f>
      </c>
      <c r="L226" s="1">
        <f>IF(L78&gt;0,1/VLOOKUP(ABS(L78)+1,$A$8:$D$16,2,FALSE),VLOOKUP(ABS(L78)+1,$A$8:$D$16,4,FALSE))</f>
      </c>
      <c r="M226" s="1">
        <f>IF(M78&gt;0,1/VLOOKUP(ABS(M78)+1,$A$8:$D$16,2,FALSE),VLOOKUP(ABS(M78)+1,$A$8:$D$16,4,FALSE))</f>
      </c>
      <c r="N226" s="1">
        <f>IF(N78&gt;0,1/VLOOKUP(ABS(N78)+1,$A$8:$D$16,2,FALSE),VLOOKUP(ABS(N78)+1,$A$8:$D$16,4,FALSE))</f>
      </c>
      <c r="O226" s="1">
        <f>IF(O78&gt;0,1/VLOOKUP(ABS(O78)+1,$A$8:$D$16,2,FALSE),VLOOKUP(ABS(O78)+1,$A$8:$D$16,4,FALSE))</f>
      </c>
      <c r="P226" s="1">
        <f>IF(P78&gt;0,1/VLOOKUP(ABS(P78)+1,$A$8:$D$16,2,FALSE),VLOOKUP(ABS(P78)+1,$A$8:$D$16,4,FALSE))</f>
      </c>
      <c r="Q226" s="1">
        <f>IF(Q78&gt;0,1/VLOOKUP(ABS(Q78)+1,$A$8:$D$16,2,FALSE),VLOOKUP(ABS(Q78)+1,$A$8:$D$16,4,FALSE))</f>
      </c>
      <c r="R226" s="1">
        <f>IF(R78&gt;0,1/VLOOKUP(ABS(R78)+1,$A$8:$D$16,2,FALSE),VLOOKUP(ABS(R78)+1,$A$8:$D$16,4,FALSE))</f>
      </c>
      <c r="S226" s="1">
        <f>IF(S78&gt;0,1/VLOOKUP(ABS(S78)+1,$A$8:$D$16,2,FALSE),VLOOKUP(ABS(S78)+1,$A$8:$D$16,4,FALSE))</f>
      </c>
      <c r="T226" s="1">
        <f>IF(T78&gt;0,1/VLOOKUP(ABS(T78)+1,$A$8:$D$16,2,FALSE),VLOOKUP(ABS(T78)+1,$A$8:$D$16,4,FALSE))</f>
      </c>
      <c r="U226" s="1">
        <f>IF(U78&gt;0,1/VLOOKUP(ABS(U78)+1,$A$8:$D$16,2,FALSE),VLOOKUP(ABS(U78)+1,$A$8:$D$16,4,FALSE))</f>
      </c>
      <c r="V226" s="1">
        <f>IF(V78&gt;0,1/VLOOKUP(ABS(V78)+1,$A$8:$D$16,2,FALSE),VLOOKUP(ABS(V78)+1,$A$8:$D$16,4,FALSE))</f>
      </c>
      <c r="W226" s="1">
        <f>IF(W78&gt;0,1/VLOOKUP(ABS(W78)+1,$A$8:$D$16,2,FALSE),VLOOKUP(ABS(W78)+1,$A$8:$D$16,4,FALSE))</f>
      </c>
      <c r="X226" s="1">
        <f>IF(X78&gt;0,1/VLOOKUP(ABS(X78)+1,$A$8:$D$16,2,FALSE),VLOOKUP(ABS(X78)+1,$A$8:$D$16,4,FALSE))</f>
      </c>
      <c r="Y226" s="1">
        <f>IF(Y78&gt;0,1/VLOOKUP(ABS(Y78)+1,$A$8:$D$16,2,FALSE),VLOOKUP(ABS(Y78)+1,$A$8:$D$16,4,FALSE))</f>
      </c>
    </row>
    <row r="227">
      <c r="A227">
        <v>34</v>
      </c>
      <c r="B227" t="str">
        <v>KU4_vs_KU8</v>
      </c>
      <c r="C227" s="1">
        <f>IF(C79&gt;0,1/VLOOKUP(ABS(C79)+1,$A$8:$D$16,2,FALSE),VLOOKUP(ABS(C79)+1,$A$8:$D$16,4,FALSE))</f>
      </c>
      <c r="D227" s="1">
        <f>IF(D79&gt;0,1/VLOOKUP(ABS(D79)+1,$A$8:$D$16,2,FALSE),VLOOKUP(ABS(D79)+1,$A$8:$D$16,4,FALSE))</f>
      </c>
      <c r="E227" s="1">
        <f>IF(E79&gt;0,1/VLOOKUP(ABS(E79)+1,$A$8:$D$16,2,FALSE),VLOOKUP(ABS(E79)+1,$A$8:$D$16,4,FALSE))</f>
      </c>
      <c r="F227" s="1">
        <f>IF(F79&gt;0,1/VLOOKUP(ABS(F79)+1,$A$8:$D$16,2,FALSE),VLOOKUP(ABS(F79)+1,$A$8:$D$16,4,FALSE))</f>
      </c>
      <c r="G227" s="1">
        <f>IF(G79&gt;0,1/VLOOKUP(ABS(G79)+1,$A$8:$D$16,2,FALSE),VLOOKUP(ABS(G79)+1,$A$8:$D$16,4,FALSE))</f>
      </c>
      <c r="H227" s="1">
        <f>IF(H79&gt;0,1/VLOOKUP(ABS(H79)+1,$A$8:$D$16,2,FALSE),VLOOKUP(ABS(H79)+1,$A$8:$D$16,4,FALSE))</f>
      </c>
      <c r="I227" s="1">
        <f>IF(I79&gt;0,1/VLOOKUP(ABS(I79)+1,$A$8:$D$16,2,FALSE),VLOOKUP(ABS(I79)+1,$A$8:$D$16,4,FALSE))</f>
      </c>
      <c r="J227" s="1">
        <f>IF(J79&gt;0,1/VLOOKUP(ABS(J79)+1,$A$8:$D$16,2,FALSE),VLOOKUP(ABS(J79)+1,$A$8:$D$16,4,FALSE))</f>
      </c>
      <c r="K227" s="1">
        <f>IF(K79&gt;0,1/VLOOKUP(ABS(K79)+1,$A$8:$D$16,2,FALSE),VLOOKUP(ABS(K79)+1,$A$8:$D$16,4,FALSE))</f>
      </c>
      <c r="L227" s="1">
        <f>IF(L79&gt;0,1/VLOOKUP(ABS(L79)+1,$A$8:$D$16,2,FALSE),VLOOKUP(ABS(L79)+1,$A$8:$D$16,4,FALSE))</f>
      </c>
      <c r="M227" s="1">
        <f>IF(M79&gt;0,1/VLOOKUP(ABS(M79)+1,$A$8:$D$16,2,FALSE),VLOOKUP(ABS(M79)+1,$A$8:$D$16,4,FALSE))</f>
      </c>
      <c r="N227" s="1">
        <f>IF(N79&gt;0,1/VLOOKUP(ABS(N79)+1,$A$8:$D$16,2,FALSE),VLOOKUP(ABS(N79)+1,$A$8:$D$16,4,FALSE))</f>
      </c>
      <c r="O227" s="1">
        <f>IF(O79&gt;0,1/VLOOKUP(ABS(O79)+1,$A$8:$D$16,2,FALSE),VLOOKUP(ABS(O79)+1,$A$8:$D$16,4,FALSE))</f>
      </c>
      <c r="P227" s="1">
        <f>IF(P79&gt;0,1/VLOOKUP(ABS(P79)+1,$A$8:$D$16,2,FALSE),VLOOKUP(ABS(P79)+1,$A$8:$D$16,4,FALSE))</f>
      </c>
      <c r="Q227" s="1">
        <f>IF(Q79&gt;0,1/VLOOKUP(ABS(Q79)+1,$A$8:$D$16,2,FALSE),VLOOKUP(ABS(Q79)+1,$A$8:$D$16,4,FALSE))</f>
      </c>
      <c r="R227" s="1">
        <f>IF(R79&gt;0,1/VLOOKUP(ABS(R79)+1,$A$8:$D$16,2,FALSE),VLOOKUP(ABS(R79)+1,$A$8:$D$16,4,FALSE))</f>
      </c>
      <c r="S227" s="1">
        <f>IF(S79&gt;0,1/VLOOKUP(ABS(S79)+1,$A$8:$D$16,2,FALSE),VLOOKUP(ABS(S79)+1,$A$8:$D$16,4,FALSE))</f>
      </c>
      <c r="T227" s="1">
        <f>IF(T79&gt;0,1/VLOOKUP(ABS(T79)+1,$A$8:$D$16,2,FALSE),VLOOKUP(ABS(T79)+1,$A$8:$D$16,4,FALSE))</f>
      </c>
      <c r="U227" s="1">
        <f>IF(U79&gt;0,1/VLOOKUP(ABS(U79)+1,$A$8:$D$16,2,FALSE),VLOOKUP(ABS(U79)+1,$A$8:$D$16,4,FALSE))</f>
      </c>
      <c r="V227" s="1">
        <f>IF(V79&gt;0,1/VLOOKUP(ABS(V79)+1,$A$8:$D$16,2,FALSE),VLOOKUP(ABS(V79)+1,$A$8:$D$16,4,FALSE))</f>
      </c>
      <c r="W227" s="1">
        <f>IF(W79&gt;0,1/VLOOKUP(ABS(W79)+1,$A$8:$D$16,2,FALSE),VLOOKUP(ABS(W79)+1,$A$8:$D$16,4,FALSE))</f>
      </c>
      <c r="X227" s="1">
        <f>IF(X79&gt;0,1/VLOOKUP(ABS(X79)+1,$A$8:$D$16,2,FALSE),VLOOKUP(ABS(X79)+1,$A$8:$D$16,4,FALSE))</f>
      </c>
      <c r="Y227" s="1">
        <f>IF(Y79&gt;0,1/VLOOKUP(ABS(Y79)+1,$A$8:$D$16,2,FALSE),VLOOKUP(ABS(Y79)+1,$A$8:$D$16,4,FALSE))</f>
      </c>
    </row>
    <row r="228">
      <c r="A228">
        <v>35</v>
      </c>
      <c r="B228" t="str">
        <v>KU4_vs_KU9</v>
      </c>
      <c r="C228" s="1">
        <f>IF(C80&gt;0,1/VLOOKUP(ABS(C80)+1,$A$8:$D$16,2,FALSE),VLOOKUP(ABS(C80)+1,$A$8:$D$16,4,FALSE))</f>
      </c>
      <c r="D228" s="1">
        <f>IF(D80&gt;0,1/VLOOKUP(ABS(D80)+1,$A$8:$D$16,2,FALSE),VLOOKUP(ABS(D80)+1,$A$8:$D$16,4,FALSE))</f>
      </c>
      <c r="E228" s="1">
        <f>IF(E80&gt;0,1/VLOOKUP(ABS(E80)+1,$A$8:$D$16,2,FALSE),VLOOKUP(ABS(E80)+1,$A$8:$D$16,4,FALSE))</f>
      </c>
      <c r="F228" s="1">
        <f>IF(F80&gt;0,1/VLOOKUP(ABS(F80)+1,$A$8:$D$16,2,FALSE),VLOOKUP(ABS(F80)+1,$A$8:$D$16,4,FALSE))</f>
      </c>
      <c r="G228" s="1">
        <f>IF(G80&gt;0,1/VLOOKUP(ABS(G80)+1,$A$8:$D$16,2,FALSE),VLOOKUP(ABS(G80)+1,$A$8:$D$16,4,FALSE))</f>
      </c>
      <c r="H228" s="1">
        <f>IF(H80&gt;0,1/VLOOKUP(ABS(H80)+1,$A$8:$D$16,2,FALSE),VLOOKUP(ABS(H80)+1,$A$8:$D$16,4,FALSE))</f>
      </c>
      <c r="I228" s="1">
        <f>IF(I80&gt;0,1/VLOOKUP(ABS(I80)+1,$A$8:$D$16,2,FALSE),VLOOKUP(ABS(I80)+1,$A$8:$D$16,4,FALSE))</f>
      </c>
      <c r="J228" s="1">
        <f>IF(J80&gt;0,1/VLOOKUP(ABS(J80)+1,$A$8:$D$16,2,FALSE),VLOOKUP(ABS(J80)+1,$A$8:$D$16,4,FALSE))</f>
      </c>
      <c r="K228" s="1">
        <f>IF(K80&gt;0,1/VLOOKUP(ABS(K80)+1,$A$8:$D$16,2,FALSE),VLOOKUP(ABS(K80)+1,$A$8:$D$16,4,FALSE))</f>
      </c>
      <c r="L228" s="1">
        <f>IF(L80&gt;0,1/VLOOKUP(ABS(L80)+1,$A$8:$D$16,2,FALSE),VLOOKUP(ABS(L80)+1,$A$8:$D$16,4,FALSE))</f>
      </c>
      <c r="M228" s="1">
        <f>IF(M80&gt;0,1/VLOOKUP(ABS(M80)+1,$A$8:$D$16,2,FALSE),VLOOKUP(ABS(M80)+1,$A$8:$D$16,4,FALSE))</f>
      </c>
      <c r="N228" s="1">
        <f>IF(N80&gt;0,1/VLOOKUP(ABS(N80)+1,$A$8:$D$16,2,FALSE),VLOOKUP(ABS(N80)+1,$A$8:$D$16,4,FALSE))</f>
      </c>
      <c r="O228" s="1">
        <f>IF(O80&gt;0,1/VLOOKUP(ABS(O80)+1,$A$8:$D$16,2,FALSE),VLOOKUP(ABS(O80)+1,$A$8:$D$16,4,FALSE))</f>
      </c>
      <c r="P228" s="1">
        <f>IF(P80&gt;0,1/VLOOKUP(ABS(P80)+1,$A$8:$D$16,2,FALSE),VLOOKUP(ABS(P80)+1,$A$8:$D$16,4,FALSE))</f>
      </c>
      <c r="Q228" s="1">
        <f>IF(Q80&gt;0,1/VLOOKUP(ABS(Q80)+1,$A$8:$D$16,2,FALSE),VLOOKUP(ABS(Q80)+1,$A$8:$D$16,4,FALSE))</f>
      </c>
      <c r="R228" s="1">
        <f>IF(R80&gt;0,1/VLOOKUP(ABS(R80)+1,$A$8:$D$16,2,FALSE),VLOOKUP(ABS(R80)+1,$A$8:$D$16,4,FALSE))</f>
      </c>
      <c r="S228" s="1">
        <f>IF(S80&gt;0,1/VLOOKUP(ABS(S80)+1,$A$8:$D$16,2,FALSE),VLOOKUP(ABS(S80)+1,$A$8:$D$16,4,FALSE))</f>
      </c>
      <c r="T228" s="1">
        <f>IF(T80&gt;0,1/VLOOKUP(ABS(T80)+1,$A$8:$D$16,2,FALSE),VLOOKUP(ABS(T80)+1,$A$8:$D$16,4,FALSE))</f>
      </c>
      <c r="U228" s="1">
        <f>IF(U80&gt;0,1/VLOOKUP(ABS(U80)+1,$A$8:$D$16,2,FALSE),VLOOKUP(ABS(U80)+1,$A$8:$D$16,4,FALSE))</f>
      </c>
      <c r="V228" s="1">
        <f>IF(V80&gt;0,1/VLOOKUP(ABS(V80)+1,$A$8:$D$16,2,FALSE),VLOOKUP(ABS(V80)+1,$A$8:$D$16,4,FALSE))</f>
      </c>
      <c r="W228" s="1">
        <f>IF(W80&gt;0,1/VLOOKUP(ABS(W80)+1,$A$8:$D$16,2,FALSE),VLOOKUP(ABS(W80)+1,$A$8:$D$16,4,FALSE))</f>
      </c>
      <c r="X228" s="1">
        <f>IF(X80&gt;0,1/VLOOKUP(ABS(X80)+1,$A$8:$D$16,2,FALSE),VLOOKUP(ABS(X80)+1,$A$8:$D$16,4,FALSE))</f>
      </c>
      <c r="Y228" s="1">
        <f>IF(Y80&gt;0,1/VLOOKUP(ABS(Y80)+1,$A$8:$D$16,2,FALSE),VLOOKUP(ABS(Y80)+1,$A$8:$D$16,4,FALSE))</f>
      </c>
    </row>
    <row r="229">
      <c r="A229">
        <v>36</v>
      </c>
      <c r="B229" t="str">
        <v>KU5_vs_KU6</v>
      </c>
      <c r="C229" s="1">
        <f>IF(C81&gt;0,1/VLOOKUP(ABS(C81)+1,$A$8:$D$16,2,FALSE),VLOOKUP(ABS(C81)+1,$A$8:$D$16,4,FALSE))</f>
      </c>
      <c r="D229" s="1">
        <f>IF(D81&gt;0,1/VLOOKUP(ABS(D81)+1,$A$8:$D$16,2,FALSE),VLOOKUP(ABS(D81)+1,$A$8:$D$16,4,FALSE))</f>
      </c>
      <c r="E229" s="1">
        <f>IF(E81&gt;0,1/VLOOKUP(ABS(E81)+1,$A$8:$D$16,2,FALSE),VLOOKUP(ABS(E81)+1,$A$8:$D$16,4,FALSE))</f>
      </c>
      <c r="F229" s="1">
        <f>IF(F81&gt;0,1/VLOOKUP(ABS(F81)+1,$A$8:$D$16,2,FALSE),VLOOKUP(ABS(F81)+1,$A$8:$D$16,4,FALSE))</f>
      </c>
      <c r="G229" s="1">
        <f>IF(G81&gt;0,1/VLOOKUP(ABS(G81)+1,$A$8:$D$16,2,FALSE),VLOOKUP(ABS(G81)+1,$A$8:$D$16,4,FALSE))</f>
      </c>
      <c r="H229" s="1">
        <f>IF(H81&gt;0,1/VLOOKUP(ABS(H81)+1,$A$8:$D$16,2,FALSE),VLOOKUP(ABS(H81)+1,$A$8:$D$16,4,FALSE))</f>
      </c>
      <c r="I229" s="1">
        <f>IF(I81&gt;0,1/VLOOKUP(ABS(I81)+1,$A$8:$D$16,2,FALSE),VLOOKUP(ABS(I81)+1,$A$8:$D$16,4,FALSE))</f>
      </c>
      <c r="J229" s="1">
        <f>IF(J81&gt;0,1/VLOOKUP(ABS(J81)+1,$A$8:$D$16,2,FALSE),VLOOKUP(ABS(J81)+1,$A$8:$D$16,4,FALSE))</f>
      </c>
      <c r="K229" s="1">
        <f>IF(K81&gt;0,1/VLOOKUP(ABS(K81)+1,$A$8:$D$16,2,FALSE),VLOOKUP(ABS(K81)+1,$A$8:$D$16,4,FALSE))</f>
      </c>
      <c r="L229" s="1">
        <f>IF(L81&gt;0,1/VLOOKUP(ABS(L81)+1,$A$8:$D$16,2,FALSE),VLOOKUP(ABS(L81)+1,$A$8:$D$16,4,FALSE))</f>
      </c>
      <c r="M229" s="1">
        <f>IF(M81&gt;0,1/VLOOKUP(ABS(M81)+1,$A$8:$D$16,2,FALSE),VLOOKUP(ABS(M81)+1,$A$8:$D$16,4,FALSE))</f>
      </c>
      <c r="N229" s="1">
        <f>IF(N81&gt;0,1/VLOOKUP(ABS(N81)+1,$A$8:$D$16,2,FALSE),VLOOKUP(ABS(N81)+1,$A$8:$D$16,4,FALSE))</f>
      </c>
      <c r="O229" s="1">
        <f>IF(O81&gt;0,1/VLOOKUP(ABS(O81)+1,$A$8:$D$16,2,FALSE),VLOOKUP(ABS(O81)+1,$A$8:$D$16,4,FALSE))</f>
      </c>
      <c r="P229" s="1">
        <f>IF(P81&gt;0,1/VLOOKUP(ABS(P81)+1,$A$8:$D$16,2,FALSE),VLOOKUP(ABS(P81)+1,$A$8:$D$16,4,FALSE))</f>
      </c>
      <c r="Q229" s="1">
        <f>IF(Q81&gt;0,1/VLOOKUP(ABS(Q81)+1,$A$8:$D$16,2,FALSE),VLOOKUP(ABS(Q81)+1,$A$8:$D$16,4,FALSE))</f>
      </c>
      <c r="R229" s="1">
        <f>IF(R81&gt;0,1/VLOOKUP(ABS(R81)+1,$A$8:$D$16,2,FALSE),VLOOKUP(ABS(R81)+1,$A$8:$D$16,4,FALSE))</f>
      </c>
      <c r="S229" s="1">
        <f>IF(S81&gt;0,1/VLOOKUP(ABS(S81)+1,$A$8:$D$16,2,FALSE),VLOOKUP(ABS(S81)+1,$A$8:$D$16,4,FALSE))</f>
      </c>
      <c r="T229" s="1">
        <f>IF(T81&gt;0,1/VLOOKUP(ABS(T81)+1,$A$8:$D$16,2,FALSE),VLOOKUP(ABS(T81)+1,$A$8:$D$16,4,FALSE))</f>
      </c>
      <c r="U229" s="1">
        <f>IF(U81&gt;0,1/VLOOKUP(ABS(U81)+1,$A$8:$D$16,2,FALSE),VLOOKUP(ABS(U81)+1,$A$8:$D$16,4,FALSE))</f>
      </c>
      <c r="V229" s="1">
        <f>IF(V81&gt;0,1/VLOOKUP(ABS(V81)+1,$A$8:$D$16,2,FALSE),VLOOKUP(ABS(V81)+1,$A$8:$D$16,4,FALSE))</f>
      </c>
      <c r="W229" s="1">
        <f>IF(W81&gt;0,1/VLOOKUP(ABS(W81)+1,$A$8:$D$16,2,FALSE),VLOOKUP(ABS(W81)+1,$A$8:$D$16,4,FALSE))</f>
      </c>
      <c r="X229" s="1">
        <f>IF(X81&gt;0,1/VLOOKUP(ABS(X81)+1,$A$8:$D$16,2,FALSE),VLOOKUP(ABS(X81)+1,$A$8:$D$16,4,FALSE))</f>
      </c>
      <c r="Y229" s="1">
        <f>IF(Y81&gt;0,1/VLOOKUP(ABS(Y81)+1,$A$8:$D$16,2,FALSE),VLOOKUP(ABS(Y81)+1,$A$8:$D$16,4,FALSE))</f>
      </c>
    </row>
    <row r="230">
      <c r="A230">
        <v>37</v>
      </c>
      <c r="B230" t="str">
        <v>KU5_vs_KU7</v>
      </c>
      <c r="C230" s="1">
        <f>IF(C82&gt;0,1/VLOOKUP(ABS(C82)+1,$A$8:$D$16,2,FALSE),VLOOKUP(ABS(C82)+1,$A$8:$D$16,4,FALSE))</f>
      </c>
      <c r="D230" s="1">
        <f>IF(D82&gt;0,1/VLOOKUP(ABS(D82)+1,$A$8:$D$16,2,FALSE),VLOOKUP(ABS(D82)+1,$A$8:$D$16,4,FALSE))</f>
      </c>
      <c r="E230" s="1">
        <f>IF(E82&gt;0,1/VLOOKUP(ABS(E82)+1,$A$8:$D$16,2,FALSE),VLOOKUP(ABS(E82)+1,$A$8:$D$16,4,FALSE))</f>
      </c>
      <c r="F230" s="1">
        <f>IF(F82&gt;0,1/VLOOKUP(ABS(F82)+1,$A$8:$D$16,2,FALSE),VLOOKUP(ABS(F82)+1,$A$8:$D$16,4,FALSE))</f>
      </c>
      <c r="G230" s="1">
        <f>IF(G82&gt;0,1/VLOOKUP(ABS(G82)+1,$A$8:$D$16,2,FALSE),VLOOKUP(ABS(G82)+1,$A$8:$D$16,4,FALSE))</f>
      </c>
      <c r="H230" s="1">
        <f>IF(H82&gt;0,1/VLOOKUP(ABS(H82)+1,$A$8:$D$16,2,FALSE),VLOOKUP(ABS(H82)+1,$A$8:$D$16,4,FALSE))</f>
      </c>
      <c r="I230" s="1">
        <f>IF(I82&gt;0,1/VLOOKUP(ABS(I82)+1,$A$8:$D$16,2,FALSE),VLOOKUP(ABS(I82)+1,$A$8:$D$16,4,FALSE))</f>
      </c>
      <c r="J230" s="1">
        <f>IF(J82&gt;0,1/VLOOKUP(ABS(J82)+1,$A$8:$D$16,2,FALSE),VLOOKUP(ABS(J82)+1,$A$8:$D$16,4,FALSE))</f>
      </c>
      <c r="K230" s="1">
        <f>IF(K82&gt;0,1/VLOOKUP(ABS(K82)+1,$A$8:$D$16,2,FALSE),VLOOKUP(ABS(K82)+1,$A$8:$D$16,4,FALSE))</f>
      </c>
      <c r="L230" s="1">
        <f>IF(L82&gt;0,1/VLOOKUP(ABS(L82)+1,$A$8:$D$16,2,FALSE),VLOOKUP(ABS(L82)+1,$A$8:$D$16,4,FALSE))</f>
      </c>
      <c r="M230" s="1">
        <f>IF(M82&gt;0,1/VLOOKUP(ABS(M82)+1,$A$8:$D$16,2,FALSE),VLOOKUP(ABS(M82)+1,$A$8:$D$16,4,FALSE))</f>
      </c>
      <c r="N230" s="1">
        <f>IF(N82&gt;0,1/VLOOKUP(ABS(N82)+1,$A$8:$D$16,2,FALSE),VLOOKUP(ABS(N82)+1,$A$8:$D$16,4,FALSE))</f>
      </c>
      <c r="O230" s="1">
        <f>IF(O82&gt;0,1/VLOOKUP(ABS(O82)+1,$A$8:$D$16,2,FALSE),VLOOKUP(ABS(O82)+1,$A$8:$D$16,4,FALSE))</f>
      </c>
      <c r="P230" s="1">
        <f>IF(P82&gt;0,1/VLOOKUP(ABS(P82)+1,$A$8:$D$16,2,FALSE),VLOOKUP(ABS(P82)+1,$A$8:$D$16,4,FALSE))</f>
      </c>
      <c r="Q230" s="1">
        <f>IF(Q82&gt;0,1/VLOOKUP(ABS(Q82)+1,$A$8:$D$16,2,FALSE),VLOOKUP(ABS(Q82)+1,$A$8:$D$16,4,FALSE))</f>
      </c>
      <c r="R230" s="1">
        <f>IF(R82&gt;0,1/VLOOKUP(ABS(R82)+1,$A$8:$D$16,2,FALSE),VLOOKUP(ABS(R82)+1,$A$8:$D$16,4,FALSE))</f>
      </c>
      <c r="S230" s="1">
        <f>IF(S82&gt;0,1/VLOOKUP(ABS(S82)+1,$A$8:$D$16,2,FALSE),VLOOKUP(ABS(S82)+1,$A$8:$D$16,4,FALSE))</f>
      </c>
      <c r="T230" s="1">
        <f>IF(T82&gt;0,1/VLOOKUP(ABS(T82)+1,$A$8:$D$16,2,FALSE),VLOOKUP(ABS(T82)+1,$A$8:$D$16,4,FALSE))</f>
      </c>
      <c r="U230" s="1">
        <f>IF(U82&gt;0,1/VLOOKUP(ABS(U82)+1,$A$8:$D$16,2,FALSE),VLOOKUP(ABS(U82)+1,$A$8:$D$16,4,FALSE))</f>
      </c>
      <c r="V230" s="1">
        <f>IF(V82&gt;0,1/VLOOKUP(ABS(V82)+1,$A$8:$D$16,2,FALSE),VLOOKUP(ABS(V82)+1,$A$8:$D$16,4,FALSE))</f>
      </c>
      <c r="W230" s="1">
        <f>IF(W82&gt;0,1/VLOOKUP(ABS(W82)+1,$A$8:$D$16,2,FALSE),VLOOKUP(ABS(W82)+1,$A$8:$D$16,4,FALSE))</f>
      </c>
      <c r="X230" s="1">
        <f>IF(X82&gt;0,1/VLOOKUP(ABS(X82)+1,$A$8:$D$16,2,FALSE),VLOOKUP(ABS(X82)+1,$A$8:$D$16,4,FALSE))</f>
      </c>
      <c r="Y230" s="1">
        <f>IF(Y82&gt;0,1/VLOOKUP(ABS(Y82)+1,$A$8:$D$16,2,FALSE),VLOOKUP(ABS(Y82)+1,$A$8:$D$16,4,FALSE))</f>
      </c>
    </row>
    <row r="231">
      <c r="A231">
        <v>38</v>
      </c>
      <c r="B231" t="str">
        <v>KU5_vs_KU8</v>
      </c>
      <c r="C231" s="1">
        <f>IF(C83&gt;0,1/VLOOKUP(ABS(C83)+1,$A$8:$D$16,2,FALSE),VLOOKUP(ABS(C83)+1,$A$8:$D$16,4,FALSE))</f>
      </c>
      <c r="D231" s="1">
        <f>IF(D83&gt;0,1/VLOOKUP(ABS(D83)+1,$A$8:$D$16,2,FALSE),VLOOKUP(ABS(D83)+1,$A$8:$D$16,4,FALSE))</f>
      </c>
      <c r="E231" s="1">
        <f>IF(E83&gt;0,1/VLOOKUP(ABS(E83)+1,$A$8:$D$16,2,FALSE),VLOOKUP(ABS(E83)+1,$A$8:$D$16,4,FALSE))</f>
      </c>
      <c r="F231" s="1">
        <f>IF(F83&gt;0,1/VLOOKUP(ABS(F83)+1,$A$8:$D$16,2,FALSE),VLOOKUP(ABS(F83)+1,$A$8:$D$16,4,FALSE))</f>
      </c>
      <c r="G231" s="1">
        <f>IF(G83&gt;0,1/VLOOKUP(ABS(G83)+1,$A$8:$D$16,2,FALSE),VLOOKUP(ABS(G83)+1,$A$8:$D$16,4,FALSE))</f>
      </c>
      <c r="H231" s="1">
        <f>IF(H83&gt;0,1/VLOOKUP(ABS(H83)+1,$A$8:$D$16,2,FALSE),VLOOKUP(ABS(H83)+1,$A$8:$D$16,4,FALSE))</f>
      </c>
      <c r="I231" s="1">
        <f>IF(I83&gt;0,1/VLOOKUP(ABS(I83)+1,$A$8:$D$16,2,FALSE),VLOOKUP(ABS(I83)+1,$A$8:$D$16,4,FALSE))</f>
      </c>
      <c r="J231" s="1">
        <f>IF(J83&gt;0,1/VLOOKUP(ABS(J83)+1,$A$8:$D$16,2,FALSE),VLOOKUP(ABS(J83)+1,$A$8:$D$16,4,FALSE))</f>
      </c>
      <c r="K231" s="1">
        <f>IF(K83&gt;0,1/VLOOKUP(ABS(K83)+1,$A$8:$D$16,2,FALSE),VLOOKUP(ABS(K83)+1,$A$8:$D$16,4,FALSE))</f>
      </c>
      <c r="L231" s="1">
        <f>IF(L83&gt;0,1/VLOOKUP(ABS(L83)+1,$A$8:$D$16,2,FALSE),VLOOKUP(ABS(L83)+1,$A$8:$D$16,4,FALSE))</f>
      </c>
      <c r="M231" s="1">
        <f>IF(M83&gt;0,1/VLOOKUP(ABS(M83)+1,$A$8:$D$16,2,FALSE),VLOOKUP(ABS(M83)+1,$A$8:$D$16,4,FALSE))</f>
      </c>
      <c r="N231" s="1">
        <f>IF(N83&gt;0,1/VLOOKUP(ABS(N83)+1,$A$8:$D$16,2,FALSE),VLOOKUP(ABS(N83)+1,$A$8:$D$16,4,FALSE))</f>
      </c>
      <c r="O231" s="1">
        <f>IF(O83&gt;0,1/VLOOKUP(ABS(O83)+1,$A$8:$D$16,2,FALSE),VLOOKUP(ABS(O83)+1,$A$8:$D$16,4,FALSE))</f>
      </c>
      <c r="P231" s="1">
        <f>IF(P83&gt;0,1/VLOOKUP(ABS(P83)+1,$A$8:$D$16,2,FALSE),VLOOKUP(ABS(P83)+1,$A$8:$D$16,4,FALSE))</f>
      </c>
      <c r="Q231" s="1">
        <f>IF(Q83&gt;0,1/VLOOKUP(ABS(Q83)+1,$A$8:$D$16,2,FALSE),VLOOKUP(ABS(Q83)+1,$A$8:$D$16,4,FALSE))</f>
      </c>
      <c r="R231" s="1">
        <f>IF(R83&gt;0,1/VLOOKUP(ABS(R83)+1,$A$8:$D$16,2,FALSE),VLOOKUP(ABS(R83)+1,$A$8:$D$16,4,FALSE))</f>
      </c>
      <c r="S231" s="1">
        <f>IF(S83&gt;0,1/VLOOKUP(ABS(S83)+1,$A$8:$D$16,2,FALSE),VLOOKUP(ABS(S83)+1,$A$8:$D$16,4,FALSE))</f>
      </c>
      <c r="T231" s="1">
        <f>IF(T83&gt;0,1/VLOOKUP(ABS(T83)+1,$A$8:$D$16,2,FALSE),VLOOKUP(ABS(T83)+1,$A$8:$D$16,4,FALSE))</f>
      </c>
      <c r="U231" s="1">
        <f>IF(U83&gt;0,1/VLOOKUP(ABS(U83)+1,$A$8:$D$16,2,FALSE),VLOOKUP(ABS(U83)+1,$A$8:$D$16,4,FALSE))</f>
      </c>
      <c r="V231" s="1">
        <f>IF(V83&gt;0,1/VLOOKUP(ABS(V83)+1,$A$8:$D$16,2,FALSE),VLOOKUP(ABS(V83)+1,$A$8:$D$16,4,FALSE))</f>
      </c>
      <c r="W231" s="1">
        <f>IF(W83&gt;0,1/VLOOKUP(ABS(W83)+1,$A$8:$D$16,2,FALSE),VLOOKUP(ABS(W83)+1,$A$8:$D$16,4,FALSE))</f>
      </c>
      <c r="X231" s="1">
        <f>IF(X83&gt;0,1/VLOOKUP(ABS(X83)+1,$A$8:$D$16,2,FALSE),VLOOKUP(ABS(X83)+1,$A$8:$D$16,4,FALSE))</f>
      </c>
      <c r="Y231" s="1">
        <f>IF(Y83&gt;0,1/VLOOKUP(ABS(Y83)+1,$A$8:$D$16,2,FALSE),VLOOKUP(ABS(Y83)+1,$A$8:$D$16,4,FALSE))</f>
      </c>
    </row>
    <row r="232">
      <c r="A232">
        <v>39</v>
      </c>
      <c r="B232" t="str">
        <v>KU5_vs_KU9</v>
      </c>
      <c r="C232" s="1">
        <f>IF(C84&gt;0,1/VLOOKUP(ABS(C84)+1,$A$8:$D$16,2,FALSE),VLOOKUP(ABS(C84)+1,$A$8:$D$16,4,FALSE))</f>
      </c>
      <c r="D232" s="1">
        <f>IF(D84&gt;0,1/VLOOKUP(ABS(D84)+1,$A$8:$D$16,2,FALSE),VLOOKUP(ABS(D84)+1,$A$8:$D$16,4,FALSE))</f>
      </c>
      <c r="E232" s="1">
        <f>IF(E84&gt;0,1/VLOOKUP(ABS(E84)+1,$A$8:$D$16,2,FALSE),VLOOKUP(ABS(E84)+1,$A$8:$D$16,4,FALSE))</f>
      </c>
      <c r="F232" s="1">
        <f>IF(F84&gt;0,1/VLOOKUP(ABS(F84)+1,$A$8:$D$16,2,FALSE),VLOOKUP(ABS(F84)+1,$A$8:$D$16,4,FALSE))</f>
      </c>
      <c r="G232" s="1">
        <f>IF(G84&gt;0,1/VLOOKUP(ABS(G84)+1,$A$8:$D$16,2,FALSE),VLOOKUP(ABS(G84)+1,$A$8:$D$16,4,FALSE))</f>
      </c>
      <c r="H232" s="1">
        <f>IF(H84&gt;0,1/VLOOKUP(ABS(H84)+1,$A$8:$D$16,2,FALSE),VLOOKUP(ABS(H84)+1,$A$8:$D$16,4,FALSE))</f>
      </c>
      <c r="I232" s="1">
        <f>IF(I84&gt;0,1/VLOOKUP(ABS(I84)+1,$A$8:$D$16,2,FALSE),VLOOKUP(ABS(I84)+1,$A$8:$D$16,4,FALSE))</f>
      </c>
      <c r="J232" s="1">
        <f>IF(J84&gt;0,1/VLOOKUP(ABS(J84)+1,$A$8:$D$16,2,FALSE),VLOOKUP(ABS(J84)+1,$A$8:$D$16,4,FALSE))</f>
      </c>
      <c r="K232" s="1">
        <f>IF(K84&gt;0,1/VLOOKUP(ABS(K84)+1,$A$8:$D$16,2,FALSE),VLOOKUP(ABS(K84)+1,$A$8:$D$16,4,FALSE))</f>
      </c>
      <c r="L232" s="1">
        <f>IF(L84&gt;0,1/VLOOKUP(ABS(L84)+1,$A$8:$D$16,2,FALSE),VLOOKUP(ABS(L84)+1,$A$8:$D$16,4,FALSE))</f>
      </c>
      <c r="M232" s="1">
        <f>IF(M84&gt;0,1/VLOOKUP(ABS(M84)+1,$A$8:$D$16,2,FALSE),VLOOKUP(ABS(M84)+1,$A$8:$D$16,4,FALSE))</f>
      </c>
      <c r="N232" s="1">
        <f>IF(N84&gt;0,1/VLOOKUP(ABS(N84)+1,$A$8:$D$16,2,FALSE),VLOOKUP(ABS(N84)+1,$A$8:$D$16,4,FALSE))</f>
      </c>
      <c r="O232" s="1">
        <f>IF(O84&gt;0,1/VLOOKUP(ABS(O84)+1,$A$8:$D$16,2,FALSE),VLOOKUP(ABS(O84)+1,$A$8:$D$16,4,FALSE))</f>
      </c>
      <c r="P232" s="1">
        <f>IF(P84&gt;0,1/VLOOKUP(ABS(P84)+1,$A$8:$D$16,2,FALSE),VLOOKUP(ABS(P84)+1,$A$8:$D$16,4,FALSE))</f>
      </c>
      <c r="Q232" s="1">
        <f>IF(Q84&gt;0,1/VLOOKUP(ABS(Q84)+1,$A$8:$D$16,2,FALSE),VLOOKUP(ABS(Q84)+1,$A$8:$D$16,4,FALSE))</f>
      </c>
      <c r="R232" s="1">
        <f>IF(R84&gt;0,1/VLOOKUP(ABS(R84)+1,$A$8:$D$16,2,FALSE),VLOOKUP(ABS(R84)+1,$A$8:$D$16,4,FALSE))</f>
      </c>
      <c r="S232" s="1">
        <f>IF(S84&gt;0,1/VLOOKUP(ABS(S84)+1,$A$8:$D$16,2,FALSE),VLOOKUP(ABS(S84)+1,$A$8:$D$16,4,FALSE))</f>
      </c>
      <c r="T232" s="1">
        <f>IF(T84&gt;0,1/VLOOKUP(ABS(T84)+1,$A$8:$D$16,2,FALSE),VLOOKUP(ABS(T84)+1,$A$8:$D$16,4,FALSE))</f>
      </c>
      <c r="U232" s="1">
        <f>IF(U84&gt;0,1/VLOOKUP(ABS(U84)+1,$A$8:$D$16,2,FALSE),VLOOKUP(ABS(U84)+1,$A$8:$D$16,4,FALSE))</f>
      </c>
      <c r="V232" s="1">
        <f>IF(V84&gt;0,1/VLOOKUP(ABS(V84)+1,$A$8:$D$16,2,FALSE),VLOOKUP(ABS(V84)+1,$A$8:$D$16,4,FALSE))</f>
      </c>
      <c r="W232" s="1">
        <f>IF(W84&gt;0,1/VLOOKUP(ABS(W84)+1,$A$8:$D$16,2,FALSE),VLOOKUP(ABS(W84)+1,$A$8:$D$16,4,FALSE))</f>
      </c>
      <c r="X232" s="1">
        <f>IF(X84&gt;0,1/VLOOKUP(ABS(X84)+1,$A$8:$D$16,2,FALSE),VLOOKUP(ABS(X84)+1,$A$8:$D$16,4,FALSE))</f>
      </c>
      <c r="Y232" s="1">
        <f>IF(Y84&gt;0,1/VLOOKUP(ABS(Y84)+1,$A$8:$D$16,2,FALSE),VLOOKUP(ABS(Y84)+1,$A$8:$D$16,4,FALSE))</f>
      </c>
    </row>
    <row r="233">
      <c r="A233">
        <v>40</v>
      </c>
      <c r="B233" t="str">
        <v>KU6_vs_KU7</v>
      </c>
      <c r="C233" s="1">
        <f>IF(C85&gt;0,1/VLOOKUP(ABS(C85)+1,$A$8:$D$16,2,FALSE),VLOOKUP(ABS(C85)+1,$A$8:$D$16,4,FALSE))</f>
      </c>
      <c r="D233" s="1">
        <f>IF(D85&gt;0,1/VLOOKUP(ABS(D85)+1,$A$8:$D$16,2,FALSE),VLOOKUP(ABS(D85)+1,$A$8:$D$16,4,FALSE))</f>
      </c>
      <c r="E233" s="1">
        <f>IF(E85&gt;0,1/VLOOKUP(ABS(E85)+1,$A$8:$D$16,2,FALSE),VLOOKUP(ABS(E85)+1,$A$8:$D$16,4,FALSE))</f>
      </c>
      <c r="F233" s="1">
        <f>IF(F85&gt;0,1/VLOOKUP(ABS(F85)+1,$A$8:$D$16,2,FALSE),VLOOKUP(ABS(F85)+1,$A$8:$D$16,4,FALSE))</f>
      </c>
      <c r="G233" s="1">
        <f>IF(G85&gt;0,1/VLOOKUP(ABS(G85)+1,$A$8:$D$16,2,FALSE),VLOOKUP(ABS(G85)+1,$A$8:$D$16,4,FALSE))</f>
      </c>
      <c r="H233" s="1">
        <f>IF(H85&gt;0,1/VLOOKUP(ABS(H85)+1,$A$8:$D$16,2,FALSE),VLOOKUP(ABS(H85)+1,$A$8:$D$16,4,FALSE))</f>
      </c>
      <c r="I233" s="1">
        <f>IF(I85&gt;0,1/VLOOKUP(ABS(I85)+1,$A$8:$D$16,2,FALSE),VLOOKUP(ABS(I85)+1,$A$8:$D$16,4,FALSE))</f>
      </c>
      <c r="J233" s="1">
        <f>IF(J85&gt;0,1/VLOOKUP(ABS(J85)+1,$A$8:$D$16,2,FALSE),VLOOKUP(ABS(J85)+1,$A$8:$D$16,4,FALSE))</f>
      </c>
      <c r="K233" s="1">
        <f>IF(K85&gt;0,1/VLOOKUP(ABS(K85)+1,$A$8:$D$16,2,FALSE),VLOOKUP(ABS(K85)+1,$A$8:$D$16,4,FALSE))</f>
      </c>
      <c r="L233" s="1">
        <f>IF(L85&gt;0,1/VLOOKUP(ABS(L85)+1,$A$8:$D$16,2,FALSE),VLOOKUP(ABS(L85)+1,$A$8:$D$16,4,FALSE))</f>
      </c>
      <c r="M233" s="1">
        <f>IF(M85&gt;0,1/VLOOKUP(ABS(M85)+1,$A$8:$D$16,2,FALSE),VLOOKUP(ABS(M85)+1,$A$8:$D$16,4,FALSE))</f>
      </c>
      <c r="N233" s="1">
        <f>IF(N85&gt;0,1/VLOOKUP(ABS(N85)+1,$A$8:$D$16,2,FALSE),VLOOKUP(ABS(N85)+1,$A$8:$D$16,4,FALSE))</f>
      </c>
      <c r="O233" s="1">
        <f>IF(O85&gt;0,1/VLOOKUP(ABS(O85)+1,$A$8:$D$16,2,FALSE),VLOOKUP(ABS(O85)+1,$A$8:$D$16,4,FALSE))</f>
      </c>
      <c r="P233" s="1">
        <f>IF(P85&gt;0,1/VLOOKUP(ABS(P85)+1,$A$8:$D$16,2,FALSE),VLOOKUP(ABS(P85)+1,$A$8:$D$16,4,FALSE))</f>
      </c>
      <c r="Q233" s="1">
        <f>IF(Q85&gt;0,1/VLOOKUP(ABS(Q85)+1,$A$8:$D$16,2,FALSE),VLOOKUP(ABS(Q85)+1,$A$8:$D$16,4,FALSE))</f>
      </c>
      <c r="R233" s="1">
        <f>IF(R85&gt;0,1/VLOOKUP(ABS(R85)+1,$A$8:$D$16,2,FALSE),VLOOKUP(ABS(R85)+1,$A$8:$D$16,4,FALSE))</f>
      </c>
      <c r="S233" s="1">
        <f>IF(S85&gt;0,1/VLOOKUP(ABS(S85)+1,$A$8:$D$16,2,FALSE),VLOOKUP(ABS(S85)+1,$A$8:$D$16,4,FALSE))</f>
      </c>
      <c r="T233" s="1">
        <f>IF(T85&gt;0,1/VLOOKUP(ABS(T85)+1,$A$8:$D$16,2,FALSE),VLOOKUP(ABS(T85)+1,$A$8:$D$16,4,FALSE))</f>
      </c>
      <c r="U233" s="1">
        <f>IF(U85&gt;0,1/VLOOKUP(ABS(U85)+1,$A$8:$D$16,2,FALSE),VLOOKUP(ABS(U85)+1,$A$8:$D$16,4,FALSE))</f>
      </c>
      <c r="V233" s="1">
        <f>IF(V85&gt;0,1/VLOOKUP(ABS(V85)+1,$A$8:$D$16,2,FALSE),VLOOKUP(ABS(V85)+1,$A$8:$D$16,4,FALSE))</f>
      </c>
      <c r="W233" s="1">
        <f>IF(W85&gt;0,1/VLOOKUP(ABS(W85)+1,$A$8:$D$16,2,FALSE),VLOOKUP(ABS(W85)+1,$A$8:$D$16,4,FALSE))</f>
      </c>
      <c r="X233" s="1">
        <f>IF(X85&gt;0,1/VLOOKUP(ABS(X85)+1,$A$8:$D$16,2,FALSE),VLOOKUP(ABS(X85)+1,$A$8:$D$16,4,FALSE))</f>
      </c>
      <c r="Y233" s="1">
        <f>IF(Y85&gt;0,1/VLOOKUP(ABS(Y85)+1,$A$8:$D$16,2,FALSE),VLOOKUP(ABS(Y85)+1,$A$8:$D$16,4,FALSE))</f>
      </c>
    </row>
    <row r="234">
      <c r="A234">
        <v>41</v>
      </c>
      <c r="B234" t="str">
        <v>KU6_vs_KU8</v>
      </c>
      <c r="C234" s="1">
        <f>IF(C86&gt;0,1/VLOOKUP(ABS(C86)+1,$A$8:$D$16,2,FALSE),VLOOKUP(ABS(C86)+1,$A$8:$D$16,4,FALSE))</f>
      </c>
      <c r="D234" s="1">
        <f>IF(D86&gt;0,1/VLOOKUP(ABS(D86)+1,$A$8:$D$16,2,FALSE),VLOOKUP(ABS(D86)+1,$A$8:$D$16,4,FALSE))</f>
      </c>
      <c r="E234" s="1">
        <f>IF(E86&gt;0,1/VLOOKUP(ABS(E86)+1,$A$8:$D$16,2,FALSE),VLOOKUP(ABS(E86)+1,$A$8:$D$16,4,FALSE))</f>
      </c>
      <c r="F234" s="1">
        <f>IF(F86&gt;0,1/VLOOKUP(ABS(F86)+1,$A$8:$D$16,2,FALSE),VLOOKUP(ABS(F86)+1,$A$8:$D$16,4,FALSE))</f>
      </c>
      <c r="G234" s="1">
        <f>IF(G86&gt;0,1/VLOOKUP(ABS(G86)+1,$A$8:$D$16,2,FALSE),VLOOKUP(ABS(G86)+1,$A$8:$D$16,4,FALSE))</f>
      </c>
      <c r="H234" s="1">
        <f>IF(H86&gt;0,1/VLOOKUP(ABS(H86)+1,$A$8:$D$16,2,FALSE),VLOOKUP(ABS(H86)+1,$A$8:$D$16,4,FALSE))</f>
      </c>
      <c r="I234" s="1">
        <f>IF(I86&gt;0,1/VLOOKUP(ABS(I86)+1,$A$8:$D$16,2,FALSE),VLOOKUP(ABS(I86)+1,$A$8:$D$16,4,FALSE))</f>
      </c>
      <c r="J234" s="1">
        <f>IF(J86&gt;0,1/VLOOKUP(ABS(J86)+1,$A$8:$D$16,2,FALSE),VLOOKUP(ABS(J86)+1,$A$8:$D$16,4,FALSE))</f>
      </c>
      <c r="K234" s="1">
        <f>IF(K86&gt;0,1/VLOOKUP(ABS(K86)+1,$A$8:$D$16,2,FALSE),VLOOKUP(ABS(K86)+1,$A$8:$D$16,4,FALSE))</f>
      </c>
      <c r="L234" s="1">
        <f>IF(L86&gt;0,1/VLOOKUP(ABS(L86)+1,$A$8:$D$16,2,FALSE),VLOOKUP(ABS(L86)+1,$A$8:$D$16,4,FALSE))</f>
      </c>
      <c r="M234" s="1">
        <f>IF(M86&gt;0,1/VLOOKUP(ABS(M86)+1,$A$8:$D$16,2,FALSE),VLOOKUP(ABS(M86)+1,$A$8:$D$16,4,FALSE))</f>
      </c>
      <c r="N234" s="1">
        <f>IF(N86&gt;0,1/VLOOKUP(ABS(N86)+1,$A$8:$D$16,2,FALSE),VLOOKUP(ABS(N86)+1,$A$8:$D$16,4,FALSE))</f>
      </c>
      <c r="O234" s="1">
        <f>IF(O86&gt;0,1/VLOOKUP(ABS(O86)+1,$A$8:$D$16,2,FALSE),VLOOKUP(ABS(O86)+1,$A$8:$D$16,4,FALSE))</f>
      </c>
      <c r="P234" s="1">
        <f>IF(P86&gt;0,1/VLOOKUP(ABS(P86)+1,$A$8:$D$16,2,FALSE),VLOOKUP(ABS(P86)+1,$A$8:$D$16,4,FALSE))</f>
      </c>
      <c r="Q234" s="1">
        <f>IF(Q86&gt;0,1/VLOOKUP(ABS(Q86)+1,$A$8:$D$16,2,FALSE),VLOOKUP(ABS(Q86)+1,$A$8:$D$16,4,FALSE))</f>
      </c>
      <c r="R234" s="1">
        <f>IF(R86&gt;0,1/VLOOKUP(ABS(R86)+1,$A$8:$D$16,2,FALSE),VLOOKUP(ABS(R86)+1,$A$8:$D$16,4,FALSE))</f>
      </c>
      <c r="S234" s="1">
        <f>IF(S86&gt;0,1/VLOOKUP(ABS(S86)+1,$A$8:$D$16,2,FALSE),VLOOKUP(ABS(S86)+1,$A$8:$D$16,4,FALSE))</f>
      </c>
      <c r="T234" s="1">
        <f>IF(T86&gt;0,1/VLOOKUP(ABS(T86)+1,$A$8:$D$16,2,FALSE),VLOOKUP(ABS(T86)+1,$A$8:$D$16,4,FALSE))</f>
      </c>
      <c r="U234" s="1">
        <f>IF(U86&gt;0,1/VLOOKUP(ABS(U86)+1,$A$8:$D$16,2,FALSE),VLOOKUP(ABS(U86)+1,$A$8:$D$16,4,FALSE))</f>
      </c>
      <c r="V234" s="1">
        <f>IF(V86&gt;0,1/VLOOKUP(ABS(V86)+1,$A$8:$D$16,2,FALSE),VLOOKUP(ABS(V86)+1,$A$8:$D$16,4,FALSE))</f>
      </c>
      <c r="W234" s="1">
        <f>IF(W86&gt;0,1/VLOOKUP(ABS(W86)+1,$A$8:$D$16,2,FALSE),VLOOKUP(ABS(W86)+1,$A$8:$D$16,4,FALSE))</f>
      </c>
      <c r="X234" s="1">
        <f>IF(X86&gt;0,1/VLOOKUP(ABS(X86)+1,$A$8:$D$16,2,FALSE),VLOOKUP(ABS(X86)+1,$A$8:$D$16,4,FALSE))</f>
      </c>
      <c r="Y234" s="1">
        <f>IF(Y86&gt;0,1/VLOOKUP(ABS(Y86)+1,$A$8:$D$16,2,FALSE),VLOOKUP(ABS(Y86)+1,$A$8:$D$16,4,FALSE))</f>
      </c>
    </row>
    <row r="235">
      <c r="A235">
        <v>42</v>
      </c>
      <c r="B235" t="str">
        <v>KU6_vs_KU9</v>
      </c>
      <c r="C235" s="1">
        <f>IF(C87&gt;0,1/VLOOKUP(ABS(C87)+1,$A$8:$D$16,2,FALSE),VLOOKUP(ABS(C87)+1,$A$8:$D$16,4,FALSE))</f>
      </c>
      <c r="D235" s="1">
        <f>IF(D87&gt;0,1/VLOOKUP(ABS(D87)+1,$A$8:$D$16,2,FALSE),VLOOKUP(ABS(D87)+1,$A$8:$D$16,4,FALSE))</f>
      </c>
      <c r="E235" s="1">
        <f>IF(E87&gt;0,1/VLOOKUP(ABS(E87)+1,$A$8:$D$16,2,FALSE),VLOOKUP(ABS(E87)+1,$A$8:$D$16,4,FALSE))</f>
      </c>
      <c r="F235" s="1">
        <f>IF(F87&gt;0,1/VLOOKUP(ABS(F87)+1,$A$8:$D$16,2,FALSE),VLOOKUP(ABS(F87)+1,$A$8:$D$16,4,FALSE))</f>
      </c>
      <c r="G235" s="1">
        <f>IF(G87&gt;0,1/VLOOKUP(ABS(G87)+1,$A$8:$D$16,2,FALSE),VLOOKUP(ABS(G87)+1,$A$8:$D$16,4,FALSE))</f>
      </c>
      <c r="H235" s="1">
        <f>IF(H87&gt;0,1/VLOOKUP(ABS(H87)+1,$A$8:$D$16,2,FALSE),VLOOKUP(ABS(H87)+1,$A$8:$D$16,4,FALSE))</f>
      </c>
      <c r="I235" s="1">
        <f>IF(I87&gt;0,1/VLOOKUP(ABS(I87)+1,$A$8:$D$16,2,FALSE),VLOOKUP(ABS(I87)+1,$A$8:$D$16,4,FALSE))</f>
      </c>
      <c r="J235" s="1">
        <f>IF(J87&gt;0,1/VLOOKUP(ABS(J87)+1,$A$8:$D$16,2,FALSE),VLOOKUP(ABS(J87)+1,$A$8:$D$16,4,FALSE))</f>
      </c>
      <c r="K235" s="1">
        <f>IF(K87&gt;0,1/VLOOKUP(ABS(K87)+1,$A$8:$D$16,2,FALSE),VLOOKUP(ABS(K87)+1,$A$8:$D$16,4,FALSE))</f>
      </c>
      <c r="L235" s="1">
        <f>IF(L87&gt;0,1/VLOOKUP(ABS(L87)+1,$A$8:$D$16,2,FALSE),VLOOKUP(ABS(L87)+1,$A$8:$D$16,4,FALSE))</f>
      </c>
      <c r="M235" s="1">
        <f>IF(M87&gt;0,1/VLOOKUP(ABS(M87)+1,$A$8:$D$16,2,FALSE),VLOOKUP(ABS(M87)+1,$A$8:$D$16,4,FALSE))</f>
      </c>
      <c r="N235" s="1">
        <f>IF(N87&gt;0,1/VLOOKUP(ABS(N87)+1,$A$8:$D$16,2,FALSE),VLOOKUP(ABS(N87)+1,$A$8:$D$16,4,FALSE))</f>
      </c>
      <c r="O235" s="1">
        <f>IF(O87&gt;0,1/VLOOKUP(ABS(O87)+1,$A$8:$D$16,2,FALSE),VLOOKUP(ABS(O87)+1,$A$8:$D$16,4,FALSE))</f>
      </c>
      <c r="P235" s="1">
        <f>IF(P87&gt;0,1/VLOOKUP(ABS(P87)+1,$A$8:$D$16,2,FALSE),VLOOKUP(ABS(P87)+1,$A$8:$D$16,4,FALSE))</f>
      </c>
      <c r="Q235" s="1">
        <f>IF(Q87&gt;0,1/VLOOKUP(ABS(Q87)+1,$A$8:$D$16,2,FALSE),VLOOKUP(ABS(Q87)+1,$A$8:$D$16,4,FALSE))</f>
      </c>
      <c r="R235" s="1">
        <f>IF(R87&gt;0,1/VLOOKUP(ABS(R87)+1,$A$8:$D$16,2,FALSE),VLOOKUP(ABS(R87)+1,$A$8:$D$16,4,FALSE))</f>
      </c>
      <c r="S235" s="1">
        <f>IF(S87&gt;0,1/VLOOKUP(ABS(S87)+1,$A$8:$D$16,2,FALSE),VLOOKUP(ABS(S87)+1,$A$8:$D$16,4,FALSE))</f>
      </c>
      <c r="T235" s="1">
        <f>IF(T87&gt;0,1/VLOOKUP(ABS(T87)+1,$A$8:$D$16,2,FALSE),VLOOKUP(ABS(T87)+1,$A$8:$D$16,4,FALSE))</f>
      </c>
      <c r="U235" s="1">
        <f>IF(U87&gt;0,1/VLOOKUP(ABS(U87)+1,$A$8:$D$16,2,FALSE),VLOOKUP(ABS(U87)+1,$A$8:$D$16,4,FALSE))</f>
      </c>
      <c r="V235" s="1">
        <f>IF(V87&gt;0,1/VLOOKUP(ABS(V87)+1,$A$8:$D$16,2,FALSE),VLOOKUP(ABS(V87)+1,$A$8:$D$16,4,FALSE))</f>
      </c>
      <c r="W235" s="1">
        <f>IF(W87&gt;0,1/VLOOKUP(ABS(W87)+1,$A$8:$D$16,2,FALSE),VLOOKUP(ABS(W87)+1,$A$8:$D$16,4,FALSE))</f>
      </c>
      <c r="X235" s="1">
        <f>IF(X87&gt;0,1/VLOOKUP(ABS(X87)+1,$A$8:$D$16,2,FALSE),VLOOKUP(ABS(X87)+1,$A$8:$D$16,4,FALSE))</f>
      </c>
      <c r="Y235" s="1">
        <f>IF(Y87&gt;0,1/VLOOKUP(ABS(Y87)+1,$A$8:$D$16,2,FALSE),VLOOKUP(ABS(Y87)+1,$A$8:$D$16,4,FALSE))</f>
      </c>
    </row>
    <row r="236">
      <c r="A236">
        <v>43</v>
      </c>
      <c r="B236" t="str">
        <v>KU7_vs_KU8</v>
      </c>
      <c r="C236" s="1">
        <f>IF(C88&gt;0,1/VLOOKUP(ABS(C88)+1,$A$8:$D$16,2,FALSE),VLOOKUP(ABS(C88)+1,$A$8:$D$16,4,FALSE))</f>
      </c>
      <c r="D236" s="1">
        <f>IF(D88&gt;0,1/VLOOKUP(ABS(D88)+1,$A$8:$D$16,2,FALSE),VLOOKUP(ABS(D88)+1,$A$8:$D$16,4,FALSE))</f>
      </c>
      <c r="E236" s="1">
        <f>IF(E88&gt;0,1/VLOOKUP(ABS(E88)+1,$A$8:$D$16,2,FALSE),VLOOKUP(ABS(E88)+1,$A$8:$D$16,4,FALSE))</f>
      </c>
      <c r="F236" s="1">
        <f>IF(F88&gt;0,1/VLOOKUP(ABS(F88)+1,$A$8:$D$16,2,FALSE),VLOOKUP(ABS(F88)+1,$A$8:$D$16,4,FALSE))</f>
      </c>
      <c r="G236" s="1">
        <f>IF(G88&gt;0,1/VLOOKUP(ABS(G88)+1,$A$8:$D$16,2,FALSE),VLOOKUP(ABS(G88)+1,$A$8:$D$16,4,FALSE))</f>
      </c>
      <c r="H236" s="1">
        <f>IF(H88&gt;0,1/VLOOKUP(ABS(H88)+1,$A$8:$D$16,2,FALSE),VLOOKUP(ABS(H88)+1,$A$8:$D$16,4,FALSE))</f>
      </c>
      <c r="I236" s="1">
        <f>IF(I88&gt;0,1/VLOOKUP(ABS(I88)+1,$A$8:$D$16,2,FALSE),VLOOKUP(ABS(I88)+1,$A$8:$D$16,4,FALSE))</f>
      </c>
      <c r="J236" s="1">
        <f>IF(J88&gt;0,1/VLOOKUP(ABS(J88)+1,$A$8:$D$16,2,FALSE),VLOOKUP(ABS(J88)+1,$A$8:$D$16,4,FALSE))</f>
      </c>
      <c r="K236" s="1">
        <f>IF(K88&gt;0,1/VLOOKUP(ABS(K88)+1,$A$8:$D$16,2,FALSE),VLOOKUP(ABS(K88)+1,$A$8:$D$16,4,FALSE))</f>
      </c>
      <c r="L236" s="1">
        <f>IF(L88&gt;0,1/VLOOKUP(ABS(L88)+1,$A$8:$D$16,2,FALSE),VLOOKUP(ABS(L88)+1,$A$8:$D$16,4,FALSE))</f>
      </c>
      <c r="M236" s="1">
        <f>IF(M88&gt;0,1/VLOOKUP(ABS(M88)+1,$A$8:$D$16,2,FALSE),VLOOKUP(ABS(M88)+1,$A$8:$D$16,4,FALSE))</f>
      </c>
      <c r="N236" s="1">
        <f>IF(N88&gt;0,1/VLOOKUP(ABS(N88)+1,$A$8:$D$16,2,FALSE),VLOOKUP(ABS(N88)+1,$A$8:$D$16,4,FALSE))</f>
      </c>
      <c r="O236" s="1">
        <f>IF(O88&gt;0,1/VLOOKUP(ABS(O88)+1,$A$8:$D$16,2,FALSE),VLOOKUP(ABS(O88)+1,$A$8:$D$16,4,FALSE))</f>
      </c>
      <c r="P236" s="1">
        <f>IF(P88&gt;0,1/VLOOKUP(ABS(P88)+1,$A$8:$D$16,2,FALSE),VLOOKUP(ABS(P88)+1,$A$8:$D$16,4,FALSE))</f>
      </c>
      <c r="Q236" s="1">
        <f>IF(Q88&gt;0,1/VLOOKUP(ABS(Q88)+1,$A$8:$D$16,2,FALSE),VLOOKUP(ABS(Q88)+1,$A$8:$D$16,4,FALSE))</f>
      </c>
      <c r="R236" s="1">
        <f>IF(R88&gt;0,1/VLOOKUP(ABS(R88)+1,$A$8:$D$16,2,FALSE),VLOOKUP(ABS(R88)+1,$A$8:$D$16,4,FALSE))</f>
      </c>
      <c r="S236" s="1">
        <f>IF(S88&gt;0,1/VLOOKUP(ABS(S88)+1,$A$8:$D$16,2,FALSE),VLOOKUP(ABS(S88)+1,$A$8:$D$16,4,FALSE))</f>
      </c>
      <c r="T236" s="1">
        <f>IF(T88&gt;0,1/VLOOKUP(ABS(T88)+1,$A$8:$D$16,2,FALSE),VLOOKUP(ABS(T88)+1,$A$8:$D$16,4,FALSE))</f>
      </c>
      <c r="U236" s="1">
        <f>IF(U88&gt;0,1/VLOOKUP(ABS(U88)+1,$A$8:$D$16,2,FALSE),VLOOKUP(ABS(U88)+1,$A$8:$D$16,4,FALSE))</f>
      </c>
      <c r="V236" s="1">
        <f>IF(V88&gt;0,1/VLOOKUP(ABS(V88)+1,$A$8:$D$16,2,FALSE),VLOOKUP(ABS(V88)+1,$A$8:$D$16,4,FALSE))</f>
      </c>
      <c r="W236" s="1">
        <f>IF(W88&gt;0,1/VLOOKUP(ABS(W88)+1,$A$8:$D$16,2,FALSE),VLOOKUP(ABS(W88)+1,$A$8:$D$16,4,FALSE))</f>
      </c>
      <c r="X236" s="1">
        <f>IF(X88&gt;0,1/VLOOKUP(ABS(X88)+1,$A$8:$D$16,2,FALSE),VLOOKUP(ABS(X88)+1,$A$8:$D$16,4,FALSE))</f>
      </c>
      <c r="Y236" s="1">
        <f>IF(Y88&gt;0,1/VLOOKUP(ABS(Y88)+1,$A$8:$D$16,2,FALSE),VLOOKUP(ABS(Y88)+1,$A$8:$D$16,4,FALSE))</f>
      </c>
    </row>
    <row r="237">
      <c r="A237">
        <v>44</v>
      </c>
      <c r="B237" t="str">
        <v>KU7_vs_KU9</v>
      </c>
      <c r="C237" s="1">
        <f>IF(C89&gt;0,1/VLOOKUP(ABS(C89)+1,$A$8:$D$16,2,FALSE),VLOOKUP(ABS(C89)+1,$A$8:$D$16,4,FALSE))</f>
      </c>
      <c r="D237" s="1">
        <f>IF(D89&gt;0,1/VLOOKUP(ABS(D89)+1,$A$8:$D$16,2,FALSE),VLOOKUP(ABS(D89)+1,$A$8:$D$16,4,FALSE))</f>
      </c>
      <c r="E237" s="1">
        <f>IF(E89&gt;0,1/VLOOKUP(ABS(E89)+1,$A$8:$D$16,2,FALSE),VLOOKUP(ABS(E89)+1,$A$8:$D$16,4,FALSE))</f>
      </c>
      <c r="F237" s="1">
        <f>IF(F89&gt;0,1/VLOOKUP(ABS(F89)+1,$A$8:$D$16,2,FALSE),VLOOKUP(ABS(F89)+1,$A$8:$D$16,4,FALSE))</f>
      </c>
      <c r="G237" s="1">
        <f>IF(G89&gt;0,1/VLOOKUP(ABS(G89)+1,$A$8:$D$16,2,FALSE),VLOOKUP(ABS(G89)+1,$A$8:$D$16,4,FALSE))</f>
      </c>
      <c r="H237" s="1">
        <f>IF(H89&gt;0,1/VLOOKUP(ABS(H89)+1,$A$8:$D$16,2,FALSE),VLOOKUP(ABS(H89)+1,$A$8:$D$16,4,FALSE))</f>
      </c>
      <c r="I237" s="1">
        <f>IF(I89&gt;0,1/VLOOKUP(ABS(I89)+1,$A$8:$D$16,2,FALSE),VLOOKUP(ABS(I89)+1,$A$8:$D$16,4,FALSE))</f>
      </c>
      <c r="J237" s="1">
        <f>IF(J89&gt;0,1/VLOOKUP(ABS(J89)+1,$A$8:$D$16,2,FALSE),VLOOKUP(ABS(J89)+1,$A$8:$D$16,4,FALSE))</f>
      </c>
      <c r="K237" s="1">
        <f>IF(K89&gt;0,1/VLOOKUP(ABS(K89)+1,$A$8:$D$16,2,FALSE),VLOOKUP(ABS(K89)+1,$A$8:$D$16,4,FALSE))</f>
      </c>
      <c r="L237" s="1">
        <f>IF(L89&gt;0,1/VLOOKUP(ABS(L89)+1,$A$8:$D$16,2,FALSE),VLOOKUP(ABS(L89)+1,$A$8:$D$16,4,FALSE))</f>
      </c>
      <c r="M237" s="1">
        <f>IF(M89&gt;0,1/VLOOKUP(ABS(M89)+1,$A$8:$D$16,2,FALSE),VLOOKUP(ABS(M89)+1,$A$8:$D$16,4,FALSE))</f>
      </c>
      <c r="N237" s="1">
        <f>IF(N89&gt;0,1/VLOOKUP(ABS(N89)+1,$A$8:$D$16,2,FALSE),VLOOKUP(ABS(N89)+1,$A$8:$D$16,4,FALSE))</f>
      </c>
      <c r="O237" s="1">
        <f>IF(O89&gt;0,1/VLOOKUP(ABS(O89)+1,$A$8:$D$16,2,FALSE),VLOOKUP(ABS(O89)+1,$A$8:$D$16,4,FALSE))</f>
      </c>
      <c r="P237" s="1">
        <f>IF(P89&gt;0,1/VLOOKUP(ABS(P89)+1,$A$8:$D$16,2,FALSE),VLOOKUP(ABS(P89)+1,$A$8:$D$16,4,FALSE))</f>
      </c>
      <c r="Q237" s="1">
        <f>IF(Q89&gt;0,1/VLOOKUP(ABS(Q89)+1,$A$8:$D$16,2,FALSE),VLOOKUP(ABS(Q89)+1,$A$8:$D$16,4,FALSE))</f>
      </c>
      <c r="R237" s="1">
        <f>IF(R89&gt;0,1/VLOOKUP(ABS(R89)+1,$A$8:$D$16,2,FALSE),VLOOKUP(ABS(R89)+1,$A$8:$D$16,4,FALSE))</f>
      </c>
      <c r="S237" s="1">
        <f>IF(S89&gt;0,1/VLOOKUP(ABS(S89)+1,$A$8:$D$16,2,FALSE),VLOOKUP(ABS(S89)+1,$A$8:$D$16,4,FALSE))</f>
      </c>
      <c r="T237" s="1">
        <f>IF(T89&gt;0,1/VLOOKUP(ABS(T89)+1,$A$8:$D$16,2,FALSE),VLOOKUP(ABS(T89)+1,$A$8:$D$16,4,FALSE))</f>
      </c>
      <c r="U237" s="1">
        <f>IF(U89&gt;0,1/VLOOKUP(ABS(U89)+1,$A$8:$D$16,2,FALSE),VLOOKUP(ABS(U89)+1,$A$8:$D$16,4,FALSE))</f>
      </c>
      <c r="V237" s="1">
        <f>IF(V89&gt;0,1/VLOOKUP(ABS(V89)+1,$A$8:$D$16,2,FALSE),VLOOKUP(ABS(V89)+1,$A$8:$D$16,4,FALSE))</f>
      </c>
      <c r="W237" s="1">
        <f>IF(W89&gt;0,1/VLOOKUP(ABS(W89)+1,$A$8:$D$16,2,FALSE),VLOOKUP(ABS(W89)+1,$A$8:$D$16,4,FALSE))</f>
      </c>
      <c r="X237" s="1">
        <f>IF(X89&gt;0,1/VLOOKUP(ABS(X89)+1,$A$8:$D$16,2,FALSE),VLOOKUP(ABS(X89)+1,$A$8:$D$16,4,FALSE))</f>
      </c>
      <c r="Y237" s="1">
        <f>IF(Y89&gt;0,1/VLOOKUP(ABS(Y89)+1,$A$8:$D$16,2,FALSE),VLOOKUP(ABS(Y89)+1,$A$8:$D$16,4,FALSE))</f>
      </c>
    </row>
    <row r="238">
      <c r="A238">
        <v>45</v>
      </c>
      <c r="B238" t="str">
        <v>KU8_vs_KU9</v>
      </c>
      <c r="C238" s="1">
        <f>IF(C90&gt;0,1/VLOOKUP(ABS(C90)+1,$A$8:$D$16,2,FALSE),VLOOKUP(ABS(C90)+1,$A$8:$D$16,4,FALSE))</f>
      </c>
      <c r="D238" s="1">
        <f>IF(D90&gt;0,1/VLOOKUP(ABS(D90)+1,$A$8:$D$16,2,FALSE),VLOOKUP(ABS(D90)+1,$A$8:$D$16,4,FALSE))</f>
      </c>
      <c r="E238" s="1">
        <f>IF(E90&gt;0,1/VLOOKUP(ABS(E90)+1,$A$8:$D$16,2,FALSE),VLOOKUP(ABS(E90)+1,$A$8:$D$16,4,FALSE))</f>
      </c>
      <c r="F238" s="1">
        <f>IF(F90&gt;0,1/VLOOKUP(ABS(F90)+1,$A$8:$D$16,2,FALSE),VLOOKUP(ABS(F90)+1,$A$8:$D$16,4,FALSE))</f>
      </c>
      <c r="G238" s="1">
        <f>IF(G90&gt;0,1/VLOOKUP(ABS(G90)+1,$A$8:$D$16,2,FALSE),VLOOKUP(ABS(G90)+1,$A$8:$D$16,4,FALSE))</f>
      </c>
      <c r="H238" s="1">
        <f>IF(H90&gt;0,1/VLOOKUP(ABS(H90)+1,$A$8:$D$16,2,FALSE),VLOOKUP(ABS(H90)+1,$A$8:$D$16,4,FALSE))</f>
      </c>
      <c r="I238" s="1">
        <f>IF(I90&gt;0,1/VLOOKUP(ABS(I90)+1,$A$8:$D$16,2,FALSE),VLOOKUP(ABS(I90)+1,$A$8:$D$16,4,FALSE))</f>
      </c>
      <c r="J238" s="1">
        <f>IF(J90&gt;0,1/VLOOKUP(ABS(J90)+1,$A$8:$D$16,2,FALSE),VLOOKUP(ABS(J90)+1,$A$8:$D$16,4,FALSE))</f>
      </c>
      <c r="K238" s="1">
        <f>IF(K90&gt;0,1/VLOOKUP(ABS(K90)+1,$A$8:$D$16,2,FALSE),VLOOKUP(ABS(K90)+1,$A$8:$D$16,4,FALSE))</f>
      </c>
      <c r="L238" s="1">
        <f>IF(L90&gt;0,1/VLOOKUP(ABS(L90)+1,$A$8:$D$16,2,FALSE),VLOOKUP(ABS(L90)+1,$A$8:$D$16,4,FALSE))</f>
      </c>
      <c r="M238" s="1">
        <f>IF(M90&gt;0,1/VLOOKUP(ABS(M90)+1,$A$8:$D$16,2,FALSE),VLOOKUP(ABS(M90)+1,$A$8:$D$16,4,FALSE))</f>
      </c>
      <c r="N238" s="1">
        <f>IF(N90&gt;0,1/VLOOKUP(ABS(N90)+1,$A$8:$D$16,2,FALSE),VLOOKUP(ABS(N90)+1,$A$8:$D$16,4,FALSE))</f>
      </c>
      <c r="O238" s="1">
        <f>IF(O90&gt;0,1/VLOOKUP(ABS(O90)+1,$A$8:$D$16,2,FALSE),VLOOKUP(ABS(O90)+1,$A$8:$D$16,4,FALSE))</f>
      </c>
      <c r="P238" s="1">
        <f>IF(P90&gt;0,1/VLOOKUP(ABS(P90)+1,$A$8:$D$16,2,FALSE),VLOOKUP(ABS(P90)+1,$A$8:$D$16,4,FALSE))</f>
      </c>
      <c r="Q238" s="1">
        <f>IF(Q90&gt;0,1/VLOOKUP(ABS(Q90)+1,$A$8:$D$16,2,FALSE),VLOOKUP(ABS(Q90)+1,$A$8:$D$16,4,FALSE))</f>
      </c>
      <c r="R238" s="1">
        <f>IF(R90&gt;0,1/VLOOKUP(ABS(R90)+1,$A$8:$D$16,2,FALSE),VLOOKUP(ABS(R90)+1,$A$8:$D$16,4,FALSE))</f>
      </c>
      <c r="S238" s="1">
        <f>IF(S90&gt;0,1/VLOOKUP(ABS(S90)+1,$A$8:$D$16,2,FALSE),VLOOKUP(ABS(S90)+1,$A$8:$D$16,4,FALSE))</f>
      </c>
      <c r="T238" s="1">
        <f>IF(T90&gt;0,1/VLOOKUP(ABS(T90)+1,$A$8:$D$16,2,FALSE),VLOOKUP(ABS(T90)+1,$A$8:$D$16,4,FALSE))</f>
      </c>
      <c r="U238" s="1">
        <f>IF(U90&gt;0,1/VLOOKUP(ABS(U90)+1,$A$8:$D$16,2,FALSE),VLOOKUP(ABS(U90)+1,$A$8:$D$16,4,FALSE))</f>
      </c>
      <c r="V238" s="1">
        <f>IF(V90&gt;0,1/VLOOKUP(ABS(V90)+1,$A$8:$D$16,2,FALSE),VLOOKUP(ABS(V90)+1,$A$8:$D$16,4,FALSE))</f>
      </c>
      <c r="W238" s="1">
        <f>IF(W90&gt;0,1/VLOOKUP(ABS(W90)+1,$A$8:$D$16,2,FALSE),VLOOKUP(ABS(W90)+1,$A$8:$D$16,4,FALSE))</f>
      </c>
      <c r="X238" s="1">
        <f>IF(X90&gt;0,1/VLOOKUP(ABS(X90)+1,$A$8:$D$16,2,FALSE),VLOOKUP(ABS(X90)+1,$A$8:$D$16,4,FALSE))</f>
      </c>
      <c r="Y238" s="1">
        <f>IF(Y90&gt;0,1/VLOOKUP(ABS(Y90)+1,$A$8:$D$16,2,FALSE),VLOOKUP(ABS(Y90)+1,$A$8:$D$16,4,FALSE))</f>
      </c>
    </row>
    <row r="241">
      <c r="A241" t="str">
        <v>═══ BAGIAN 5: GEOMETRIC MEAN ANTAR RESPONDEN ═══</v>
      </c>
    </row>
    <row r="242">
      <c r="A242" t="str">
        <v>Rumus: GM = PRODUCT(semua R)^(1/23)</v>
      </c>
    </row>
    <row r="243">
      <c r="A243" t="str">
        <v>No</v>
      </c>
      <c r="B243" t="str">
        <v>Pasangan</v>
      </c>
      <c r="C243" t="str">
        <v>GM_l</v>
      </c>
      <c r="D243" t="str">
        <v>GM_m</v>
      </c>
      <c r="E243" t="str">
        <v>GM_u</v>
      </c>
    </row>
    <row r="244">
      <c r="A244">
        <v>1</v>
      </c>
      <c r="B244" t="str">
        <v>KU1_vs_KU10</v>
      </c>
      <c r="C244" s="1">
        <f>POWER(PRODUCT(C96,D96,E96,F96,G96,H96,I96,J96,K96,L96,M96,N96,O96,P96,Q96,R96,S96,T96,U96,V96,W96,X96,Y96),1/23)</f>
      </c>
      <c r="D244" s="1">
        <f>POWER(PRODUCT(C145,D145,E145,F145,G145,H145,I145,J145,K145,L145,M145,N145,O145,P145,Q145,R145,S145,T145,U145,V145,W145,X145,Y145),1/23)</f>
      </c>
      <c r="E244" s="1">
        <f>POWER(PRODUCT(C194,D194,E194,F194,G194,H194,I194,J194,K194,L194,M194,N194,O194,P194,Q194,R194,S194,T194,U194,V194,W194,X194,Y194),1/23)</f>
      </c>
    </row>
    <row r="245">
      <c r="A245">
        <v>2</v>
      </c>
      <c r="B245" t="str">
        <v>KU1_vs_KU2</v>
      </c>
      <c r="C245" s="1">
        <f>POWER(PRODUCT(C97,D97,E97,F97,G97,H97,I97,J97,K97,L97,M97,N97,O97,P97,Q97,R97,S97,T97,U97,V97,W97,X97,Y97),1/23)</f>
      </c>
      <c r="D245" s="1">
        <f>POWER(PRODUCT(C146,D146,E146,F146,G146,H146,I146,J146,K146,L146,M146,N146,O146,P146,Q146,R146,S146,T146,U146,V146,W146,X146,Y146),1/23)</f>
      </c>
      <c r="E245" s="1">
        <f>POWER(PRODUCT(C195,D195,E195,F195,G195,H195,I195,J195,K195,L195,M195,N195,O195,P195,Q195,R195,S195,T195,U195,V195,W195,X195,Y195),1/23)</f>
      </c>
    </row>
    <row r="246">
      <c r="A246">
        <v>3</v>
      </c>
      <c r="B246" t="str">
        <v>KU1_vs_KU3</v>
      </c>
      <c r="C246" s="1">
        <f>POWER(PRODUCT(C98,D98,E98,F98,G98,H98,I98,J98,K98,L98,M98,N98,O98,P98,Q98,R98,S98,T98,U98,V98,W98,X98,Y98),1/23)</f>
      </c>
      <c r="D246" s="1">
        <f>POWER(PRODUCT(C147,D147,E147,F147,G147,H147,I147,J147,K147,L147,M147,N147,O147,P147,Q147,R147,S147,T147,U147,V147,W147,X147,Y147),1/23)</f>
      </c>
      <c r="E246" s="1">
        <f>POWER(PRODUCT(C196,D196,E196,F196,G196,H196,I196,J196,K196,L196,M196,N196,O196,P196,Q196,R196,S196,T196,U196,V196,W196,X196,Y196),1/23)</f>
      </c>
    </row>
    <row r="247">
      <c r="A247">
        <v>4</v>
      </c>
      <c r="B247" t="str">
        <v>KU1_vs_KU4</v>
      </c>
      <c r="C247" s="1">
        <f>POWER(PRODUCT(C99,D99,E99,F99,G99,H99,I99,J99,K99,L99,M99,N99,O99,P99,Q99,R99,S99,T99,U99,V99,W99,X99,Y99),1/23)</f>
      </c>
      <c r="D247" s="1">
        <f>POWER(PRODUCT(C148,D148,E148,F148,G148,H148,I148,J148,K148,L148,M148,N148,O148,P148,Q148,R148,S148,T148,U148,V148,W148,X148,Y148),1/23)</f>
      </c>
      <c r="E247" s="1">
        <f>POWER(PRODUCT(C197,D197,E197,F197,G197,H197,I197,J197,K197,L197,M197,N197,O197,P197,Q197,R197,S197,T197,U197,V197,W197,X197,Y197),1/23)</f>
      </c>
    </row>
    <row r="248">
      <c r="A248">
        <v>5</v>
      </c>
      <c r="B248" t="str">
        <v>KU1_vs_KU5</v>
      </c>
      <c r="C248" s="1">
        <f>POWER(PRODUCT(C100,D100,E100,F100,G100,H100,I100,J100,K100,L100,M100,N100,O100,P100,Q100,R100,S100,T100,U100,V100,W100,X100,Y100),1/23)</f>
      </c>
      <c r="D248" s="1">
        <f>POWER(PRODUCT(C149,D149,E149,F149,G149,H149,I149,J149,K149,L149,M149,N149,O149,P149,Q149,R149,S149,T149,U149,V149,W149,X149,Y149),1/23)</f>
      </c>
      <c r="E248" s="1">
        <f>POWER(PRODUCT(C198,D198,E198,F198,G198,H198,I198,J198,K198,L198,M198,N198,O198,P198,Q198,R198,S198,T198,U198,V198,W198,X198,Y198),1/23)</f>
      </c>
    </row>
    <row r="249">
      <c r="A249">
        <v>6</v>
      </c>
      <c r="B249" t="str">
        <v>KU1_vs_KU6</v>
      </c>
      <c r="C249" s="1">
        <f>POWER(PRODUCT(C101,D101,E101,F101,G101,H101,I101,J101,K101,L101,M101,N101,O101,P101,Q101,R101,S101,T101,U101,V101,W101,X101,Y101),1/23)</f>
      </c>
      <c r="D249" s="1">
        <f>POWER(PRODUCT(C150,D150,E150,F150,G150,H150,I150,J150,K150,L150,M150,N150,O150,P150,Q150,R150,S150,T150,U150,V150,W150,X150,Y150),1/23)</f>
      </c>
      <c r="E249" s="1">
        <f>POWER(PRODUCT(C199,D199,E199,F199,G199,H199,I199,J199,K199,L199,M199,N199,O199,P199,Q199,R199,S199,T199,U199,V199,W199,X199,Y199),1/23)</f>
      </c>
    </row>
    <row r="250">
      <c r="A250">
        <v>7</v>
      </c>
      <c r="B250" t="str">
        <v>KU1_vs_KU7</v>
      </c>
      <c r="C250" s="1">
        <f>POWER(PRODUCT(C102,D102,E102,F102,G102,H102,I102,J102,K102,L102,M102,N102,O102,P102,Q102,R102,S102,T102,U102,V102,W102,X102,Y102),1/23)</f>
      </c>
      <c r="D250" s="1">
        <f>POWER(PRODUCT(C151,D151,E151,F151,G151,H151,I151,J151,K151,L151,M151,N151,O151,P151,Q151,R151,S151,T151,U151,V151,W151,X151,Y151),1/23)</f>
      </c>
      <c r="E250" s="1">
        <f>POWER(PRODUCT(C200,D200,E200,F200,G200,H200,I200,J200,K200,L200,M200,N200,O200,P200,Q200,R200,S200,T200,U200,V200,W200,X200,Y200),1/23)</f>
      </c>
    </row>
    <row r="251">
      <c r="A251">
        <v>8</v>
      </c>
      <c r="B251" t="str">
        <v>KU1_vs_KU8</v>
      </c>
      <c r="C251" s="1">
        <f>POWER(PRODUCT(C103,D103,E103,F103,G103,H103,I103,J103,K103,L103,M103,N103,O103,P103,Q103,R103,S103,T103,U103,V103,W103,X103,Y103),1/23)</f>
      </c>
      <c r="D251" s="1">
        <f>POWER(PRODUCT(C152,D152,E152,F152,G152,H152,I152,J152,K152,L152,M152,N152,O152,P152,Q152,R152,S152,T152,U152,V152,W152,X152,Y152),1/23)</f>
      </c>
      <c r="E251" s="1">
        <f>POWER(PRODUCT(C201,D201,E201,F201,G201,H201,I201,J201,K201,L201,M201,N201,O201,P201,Q201,R201,S201,T201,U201,V201,W201,X201,Y201),1/23)</f>
      </c>
    </row>
    <row r="252">
      <c r="A252">
        <v>9</v>
      </c>
      <c r="B252" t="str">
        <v>KU1_vs_KU9</v>
      </c>
      <c r="C252" s="1">
        <f>POWER(PRODUCT(C104,D104,E104,F104,G104,H104,I104,J104,K104,L104,M104,N104,O104,P104,Q104,R104,S104,T104,U104,V104,W104,X104,Y104),1/23)</f>
      </c>
      <c r="D252" s="1">
        <f>POWER(PRODUCT(C153,D153,E153,F153,G153,H153,I153,J153,K153,L153,M153,N153,O153,P153,Q153,R153,S153,T153,U153,V153,W153,X153,Y153),1/23)</f>
      </c>
      <c r="E252" s="1">
        <f>POWER(PRODUCT(C202,D202,E202,F202,G202,H202,I202,J202,K202,L202,M202,N202,O202,P202,Q202,R202,S202,T202,U202,V202,W202,X202,Y202),1/23)</f>
      </c>
    </row>
    <row r="253">
      <c r="A253">
        <v>10</v>
      </c>
      <c r="B253" t="str">
        <v>KU10_vs_KU2</v>
      </c>
      <c r="C253" s="1">
        <f>POWER(PRODUCT(C105,D105,E105,F105,G105,H105,I105,J105,K105,L105,M105,N105,O105,P105,Q105,R105,S105,T105,U105,V105,W105,X105,Y105),1/23)</f>
      </c>
      <c r="D253" s="1">
        <f>POWER(PRODUCT(C154,D154,E154,F154,G154,H154,I154,J154,K154,L154,M154,N154,O154,P154,Q154,R154,S154,T154,U154,V154,W154,X154,Y154),1/23)</f>
      </c>
      <c r="E253" s="1">
        <f>POWER(PRODUCT(C203,D203,E203,F203,G203,H203,I203,J203,K203,L203,M203,N203,O203,P203,Q203,R203,S203,T203,U203,V203,W203,X203,Y203),1/23)</f>
      </c>
    </row>
    <row r="254">
      <c r="A254">
        <v>11</v>
      </c>
      <c r="B254" t="str">
        <v>KU10_vs_KU3</v>
      </c>
      <c r="C254" s="1">
        <f>POWER(PRODUCT(C106,D106,E106,F106,G106,H106,I106,J106,K106,L106,M106,N106,O106,P106,Q106,R106,S106,T106,U106,V106,W106,X106,Y106),1/23)</f>
      </c>
      <c r="D254" s="1">
        <f>POWER(PRODUCT(C155,D155,E155,F155,G155,H155,I155,J155,K155,L155,M155,N155,O155,P155,Q155,R155,S155,T155,U155,V155,W155,X155,Y155),1/23)</f>
      </c>
      <c r="E254" s="1">
        <f>POWER(PRODUCT(C204,D204,E204,F204,G204,H204,I204,J204,K204,L204,M204,N204,O204,P204,Q204,R204,S204,T204,U204,V204,W204,X204,Y204),1/23)</f>
      </c>
    </row>
    <row r="255">
      <c r="A255">
        <v>12</v>
      </c>
      <c r="B255" t="str">
        <v>KU10_vs_KU4</v>
      </c>
      <c r="C255" s="1">
        <f>POWER(PRODUCT(C107,D107,E107,F107,G107,H107,I107,J107,K107,L107,M107,N107,O107,P107,Q107,R107,S107,T107,U107,V107,W107,X107,Y107),1/23)</f>
      </c>
      <c r="D255" s="1">
        <f>POWER(PRODUCT(C156,D156,E156,F156,G156,H156,I156,J156,K156,L156,M156,N156,O156,P156,Q156,R156,S156,T156,U156,V156,W156,X156,Y156),1/23)</f>
      </c>
      <c r="E255" s="1">
        <f>POWER(PRODUCT(C205,D205,E205,F205,G205,H205,I205,J205,K205,L205,M205,N205,O205,P205,Q205,R205,S205,T205,U205,V205,W205,X205,Y205),1/23)</f>
      </c>
    </row>
    <row r="256">
      <c r="A256">
        <v>13</v>
      </c>
      <c r="B256" t="str">
        <v>KU10_vs_KU5</v>
      </c>
      <c r="C256" s="1">
        <f>POWER(PRODUCT(C108,D108,E108,F108,G108,H108,I108,J108,K108,L108,M108,N108,O108,P108,Q108,R108,S108,T108,U108,V108,W108,X108,Y108),1/23)</f>
      </c>
      <c r="D256" s="1">
        <f>POWER(PRODUCT(C157,D157,E157,F157,G157,H157,I157,J157,K157,L157,M157,N157,O157,P157,Q157,R157,S157,T157,U157,V157,W157,X157,Y157),1/23)</f>
      </c>
      <c r="E256" s="1">
        <f>POWER(PRODUCT(C206,D206,E206,F206,G206,H206,I206,J206,K206,L206,M206,N206,O206,P206,Q206,R206,S206,T206,U206,V206,W206,X206,Y206),1/23)</f>
      </c>
    </row>
    <row r="257">
      <c r="A257">
        <v>14</v>
      </c>
      <c r="B257" t="str">
        <v>KU10_vs_KU6</v>
      </c>
      <c r="C257" s="1">
        <f>POWER(PRODUCT(C109,D109,E109,F109,G109,H109,I109,J109,K109,L109,M109,N109,O109,P109,Q109,R109,S109,T109,U109,V109,W109,X109,Y109),1/23)</f>
      </c>
      <c r="D257" s="1">
        <f>POWER(PRODUCT(C158,D158,E158,F158,G158,H158,I158,J158,K158,L158,M158,N158,O158,P158,Q158,R158,S158,T158,U158,V158,W158,X158,Y158),1/23)</f>
      </c>
      <c r="E257" s="1">
        <f>POWER(PRODUCT(C207,D207,E207,F207,G207,H207,I207,J207,K207,L207,M207,N207,O207,P207,Q207,R207,S207,T207,U207,V207,W207,X207,Y207),1/23)</f>
      </c>
    </row>
    <row r="258">
      <c r="A258">
        <v>15</v>
      </c>
      <c r="B258" t="str">
        <v>KU10_vs_KU7</v>
      </c>
      <c r="C258" s="1">
        <f>POWER(PRODUCT(C110,D110,E110,F110,G110,H110,I110,J110,K110,L110,M110,N110,O110,P110,Q110,R110,S110,T110,U110,V110,W110,X110,Y110),1/23)</f>
      </c>
      <c r="D258" s="1">
        <f>POWER(PRODUCT(C159,D159,E159,F159,G159,H159,I159,J159,K159,L159,M159,N159,O159,P159,Q159,R159,S159,T159,U159,V159,W159,X159,Y159),1/23)</f>
      </c>
      <c r="E258" s="1">
        <f>POWER(PRODUCT(C208,D208,E208,F208,G208,H208,I208,J208,K208,L208,M208,N208,O208,P208,Q208,R208,S208,T208,U208,V208,W208,X208,Y208),1/23)</f>
      </c>
    </row>
    <row r="259">
      <c r="A259">
        <v>16</v>
      </c>
      <c r="B259" t="str">
        <v>KU10_vs_KU8</v>
      </c>
      <c r="C259" s="1">
        <f>POWER(PRODUCT(C111,D111,E111,F111,G111,H111,I111,J111,K111,L111,M111,N111,O111,P111,Q111,R111,S111,T111,U111,V111,W111,X111,Y111),1/23)</f>
      </c>
      <c r="D259" s="1">
        <f>POWER(PRODUCT(C160,D160,E160,F160,G160,H160,I160,J160,K160,L160,M160,N160,O160,P160,Q160,R160,S160,T160,U160,V160,W160,X160,Y160),1/23)</f>
      </c>
      <c r="E259" s="1">
        <f>POWER(PRODUCT(C209,D209,E209,F209,G209,H209,I209,J209,K209,L209,M209,N209,O209,P209,Q209,R209,S209,T209,U209,V209,W209,X209,Y209),1/23)</f>
      </c>
    </row>
    <row r="260">
      <c r="A260">
        <v>17</v>
      </c>
      <c r="B260" t="str">
        <v>KU10_vs_KU9</v>
      </c>
      <c r="C260" s="1">
        <f>POWER(PRODUCT(C112,D112,E112,F112,G112,H112,I112,J112,K112,L112,M112,N112,O112,P112,Q112,R112,S112,T112,U112,V112,W112,X112,Y112),1/23)</f>
      </c>
      <c r="D260" s="1">
        <f>POWER(PRODUCT(C161,D161,E161,F161,G161,H161,I161,J161,K161,L161,M161,N161,O161,P161,Q161,R161,S161,T161,U161,V161,W161,X161,Y161),1/23)</f>
      </c>
      <c r="E260" s="1">
        <f>POWER(PRODUCT(C210,D210,E210,F210,G210,H210,I210,J210,K210,L210,M210,N210,O210,P210,Q210,R210,S210,T210,U210,V210,W210,X210,Y210),1/23)</f>
      </c>
    </row>
    <row r="261">
      <c r="A261">
        <v>18</v>
      </c>
      <c r="B261" t="str">
        <v>KU2_vs_KU3</v>
      </c>
      <c r="C261" s="1">
        <f>POWER(PRODUCT(C113,D113,E113,F113,G113,H113,I113,J113,K113,L113,M113,N113,O113,P113,Q113,R113,S113,T113,U113,V113,W113,X113,Y113),1/23)</f>
      </c>
      <c r="D261" s="1">
        <f>POWER(PRODUCT(C162,D162,E162,F162,G162,H162,I162,J162,K162,L162,M162,N162,O162,P162,Q162,R162,S162,T162,U162,V162,W162,X162,Y162),1/23)</f>
      </c>
      <c r="E261" s="1">
        <f>POWER(PRODUCT(C211,D211,E211,F211,G211,H211,I211,J211,K211,L211,M211,N211,O211,P211,Q211,R211,S211,T211,U211,V211,W211,X211,Y211),1/23)</f>
      </c>
    </row>
    <row r="262">
      <c r="A262">
        <v>19</v>
      </c>
      <c r="B262" t="str">
        <v>KU2_vs_KU4</v>
      </c>
      <c r="C262" s="1">
        <f>POWER(PRODUCT(C114,D114,E114,F114,G114,H114,I114,J114,K114,L114,M114,N114,O114,P114,Q114,R114,S114,T114,U114,V114,W114,X114,Y114),1/23)</f>
      </c>
      <c r="D262" s="1">
        <f>POWER(PRODUCT(C163,D163,E163,F163,G163,H163,I163,J163,K163,L163,M163,N163,O163,P163,Q163,R163,S163,T163,U163,V163,W163,X163,Y163),1/23)</f>
      </c>
      <c r="E262" s="1">
        <f>POWER(PRODUCT(C212,D212,E212,F212,G212,H212,I212,J212,K212,L212,M212,N212,O212,P212,Q212,R212,S212,T212,U212,V212,W212,X212,Y212),1/23)</f>
      </c>
    </row>
    <row r="263">
      <c r="A263">
        <v>20</v>
      </c>
      <c r="B263" t="str">
        <v>KU2_vs_KU5</v>
      </c>
      <c r="C263" s="1">
        <f>POWER(PRODUCT(C115,D115,E115,F115,G115,H115,I115,J115,K115,L115,M115,N115,O115,P115,Q115,R115,S115,T115,U115,V115,W115,X115,Y115),1/23)</f>
      </c>
      <c r="D263" s="1">
        <f>POWER(PRODUCT(C164,D164,E164,F164,G164,H164,I164,J164,K164,L164,M164,N164,O164,P164,Q164,R164,S164,T164,U164,V164,W164,X164,Y164),1/23)</f>
      </c>
      <c r="E263" s="1">
        <f>POWER(PRODUCT(C213,D213,E213,F213,G213,H213,I213,J213,K213,L213,M213,N213,O213,P213,Q213,R213,S213,T213,U213,V213,W213,X213,Y213),1/23)</f>
      </c>
    </row>
    <row r="264">
      <c r="A264">
        <v>21</v>
      </c>
      <c r="B264" t="str">
        <v>KU2_vs_KU6</v>
      </c>
      <c r="C264" s="1">
        <f>POWER(PRODUCT(C116,D116,E116,F116,G116,H116,I116,J116,K116,L116,M116,N116,O116,P116,Q116,R116,S116,T116,U116,V116,W116,X116,Y116),1/23)</f>
      </c>
      <c r="D264" s="1">
        <f>POWER(PRODUCT(C165,D165,E165,F165,G165,H165,I165,J165,K165,L165,M165,N165,O165,P165,Q165,R165,S165,T165,U165,V165,W165,X165,Y165),1/23)</f>
      </c>
      <c r="E264" s="1">
        <f>POWER(PRODUCT(C214,D214,E214,F214,G214,H214,I214,J214,K214,L214,M214,N214,O214,P214,Q214,R214,S214,T214,U214,V214,W214,X214,Y214),1/23)</f>
      </c>
    </row>
    <row r="265">
      <c r="A265">
        <v>22</v>
      </c>
      <c r="B265" t="str">
        <v>KU2_vs_KU7</v>
      </c>
      <c r="C265" s="1">
        <f>POWER(PRODUCT(C117,D117,E117,F117,G117,H117,I117,J117,K117,L117,M117,N117,O117,P117,Q117,R117,S117,T117,U117,V117,W117,X117,Y117),1/23)</f>
      </c>
      <c r="D265" s="1">
        <f>POWER(PRODUCT(C166,D166,E166,F166,G166,H166,I166,J166,K166,L166,M166,N166,O166,P166,Q166,R166,S166,T166,U166,V166,W166,X166,Y166),1/23)</f>
      </c>
      <c r="E265" s="1">
        <f>POWER(PRODUCT(C215,D215,E215,F215,G215,H215,I215,J215,K215,L215,M215,N215,O215,P215,Q215,R215,S215,T215,U215,V215,W215,X215,Y215),1/23)</f>
      </c>
    </row>
    <row r="266">
      <c r="A266">
        <v>23</v>
      </c>
      <c r="B266" t="str">
        <v>KU2_vs_KU8</v>
      </c>
      <c r="C266" s="1">
        <f>POWER(PRODUCT(C118,D118,E118,F118,G118,H118,I118,J118,K118,L118,M118,N118,O118,P118,Q118,R118,S118,T118,U118,V118,W118,X118,Y118),1/23)</f>
      </c>
      <c r="D266" s="1">
        <f>POWER(PRODUCT(C167,D167,E167,F167,G167,H167,I167,J167,K167,L167,M167,N167,O167,P167,Q167,R167,S167,T167,U167,V167,W167,X167,Y167),1/23)</f>
      </c>
      <c r="E266" s="1">
        <f>POWER(PRODUCT(C216,D216,E216,F216,G216,H216,I216,J216,K216,L216,M216,N216,O216,P216,Q216,R216,S216,T216,U216,V216,W216,X216,Y216),1/23)</f>
      </c>
    </row>
    <row r="267">
      <c r="A267">
        <v>24</v>
      </c>
      <c r="B267" t="str">
        <v>KU2_vs_KU9</v>
      </c>
      <c r="C267" s="1">
        <f>POWER(PRODUCT(C119,D119,E119,F119,G119,H119,I119,J119,K119,L119,M119,N119,O119,P119,Q119,R119,S119,T119,U119,V119,W119,X119,Y119),1/23)</f>
      </c>
      <c r="D267" s="1">
        <f>POWER(PRODUCT(C168,D168,E168,F168,G168,H168,I168,J168,K168,L168,M168,N168,O168,P168,Q168,R168,S168,T168,U168,V168,W168,X168,Y168),1/23)</f>
      </c>
      <c r="E267" s="1">
        <f>POWER(PRODUCT(C217,D217,E217,F217,G217,H217,I217,J217,K217,L217,M217,N217,O217,P217,Q217,R217,S217,T217,U217,V217,W217,X217,Y217),1/23)</f>
      </c>
    </row>
    <row r="268">
      <c r="A268">
        <v>25</v>
      </c>
      <c r="B268" t="str">
        <v>KU3_vs_KU4</v>
      </c>
      <c r="C268" s="1">
        <f>POWER(PRODUCT(C120,D120,E120,F120,G120,H120,I120,J120,K120,L120,M120,N120,O120,P120,Q120,R120,S120,T120,U120,V120,W120,X120,Y120),1/23)</f>
      </c>
      <c r="D268" s="1">
        <f>POWER(PRODUCT(C169,D169,E169,F169,G169,H169,I169,J169,K169,L169,M169,N169,O169,P169,Q169,R169,S169,T169,U169,V169,W169,X169,Y169),1/23)</f>
      </c>
      <c r="E268" s="1">
        <f>POWER(PRODUCT(C218,D218,E218,F218,G218,H218,I218,J218,K218,L218,M218,N218,O218,P218,Q218,R218,S218,T218,U218,V218,W218,X218,Y218),1/23)</f>
      </c>
    </row>
    <row r="269">
      <c r="A269">
        <v>26</v>
      </c>
      <c r="B269" t="str">
        <v>KU3_vs_KU5</v>
      </c>
      <c r="C269" s="1">
        <f>POWER(PRODUCT(C121,D121,E121,F121,G121,H121,I121,J121,K121,L121,M121,N121,O121,P121,Q121,R121,S121,T121,U121,V121,W121,X121,Y121),1/23)</f>
      </c>
      <c r="D269" s="1">
        <f>POWER(PRODUCT(C170,D170,E170,F170,G170,H170,I170,J170,K170,L170,M170,N170,O170,P170,Q170,R170,S170,T170,U170,V170,W170,X170,Y170),1/23)</f>
      </c>
      <c r="E269" s="1">
        <f>POWER(PRODUCT(C219,D219,E219,F219,G219,H219,I219,J219,K219,L219,M219,N219,O219,P219,Q219,R219,S219,T219,U219,V219,W219,X219,Y219),1/23)</f>
      </c>
    </row>
    <row r="270">
      <c r="A270">
        <v>27</v>
      </c>
      <c r="B270" t="str">
        <v>KU3_vs_KU6</v>
      </c>
      <c r="C270" s="1">
        <f>POWER(PRODUCT(C122,D122,E122,F122,G122,H122,I122,J122,K122,L122,M122,N122,O122,P122,Q122,R122,S122,T122,U122,V122,W122,X122,Y122),1/23)</f>
      </c>
      <c r="D270" s="1">
        <f>POWER(PRODUCT(C171,D171,E171,F171,G171,H171,I171,J171,K171,L171,M171,N171,O171,P171,Q171,R171,S171,T171,U171,V171,W171,X171,Y171),1/23)</f>
      </c>
      <c r="E270" s="1">
        <f>POWER(PRODUCT(C220,D220,E220,F220,G220,H220,I220,J220,K220,L220,M220,N220,O220,P220,Q220,R220,S220,T220,U220,V220,W220,X220,Y220),1/23)</f>
      </c>
    </row>
    <row r="271">
      <c r="A271">
        <v>28</v>
      </c>
      <c r="B271" t="str">
        <v>KU3_vs_KU7</v>
      </c>
      <c r="C271" s="1">
        <f>POWER(PRODUCT(C123,D123,E123,F123,G123,H123,I123,J123,K123,L123,M123,N123,O123,P123,Q123,R123,S123,T123,U123,V123,W123,X123,Y123),1/23)</f>
      </c>
      <c r="D271" s="1">
        <f>POWER(PRODUCT(C172,D172,E172,F172,G172,H172,I172,J172,K172,L172,M172,N172,O172,P172,Q172,R172,S172,T172,U172,V172,W172,X172,Y172),1/23)</f>
      </c>
      <c r="E271" s="1">
        <f>POWER(PRODUCT(C221,D221,E221,F221,G221,H221,I221,J221,K221,L221,M221,N221,O221,P221,Q221,R221,S221,T221,U221,V221,W221,X221,Y221),1/23)</f>
      </c>
    </row>
    <row r="272">
      <c r="A272">
        <v>29</v>
      </c>
      <c r="B272" t="str">
        <v>KU3_vs_KU8</v>
      </c>
      <c r="C272" s="1">
        <f>POWER(PRODUCT(C124,D124,E124,F124,G124,H124,I124,J124,K124,L124,M124,N124,O124,P124,Q124,R124,S124,T124,U124,V124,W124,X124,Y124),1/23)</f>
      </c>
      <c r="D272" s="1">
        <f>POWER(PRODUCT(C173,D173,E173,F173,G173,H173,I173,J173,K173,L173,M173,N173,O173,P173,Q173,R173,S173,T173,U173,V173,W173,X173,Y173),1/23)</f>
      </c>
      <c r="E272" s="1">
        <f>POWER(PRODUCT(C222,D222,E222,F222,G222,H222,I222,J222,K222,L222,M222,N222,O222,P222,Q222,R222,S222,T222,U222,V222,W222,X222,Y222),1/23)</f>
      </c>
    </row>
    <row r="273">
      <c r="A273">
        <v>30</v>
      </c>
      <c r="B273" t="str">
        <v>KU3_vs_KU9</v>
      </c>
      <c r="C273" s="1">
        <f>POWER(PRODUCT(C125,D125,E125,F125,G125,H125,I125,J125,K125,L125,M125,N125,O125,P125,Q125,R125,S125,T125,U125,V125,W125,X125,Y125),1/23)</f>
      </c>
      <c r="D273" s="1">
        <f>POWER(PRODUCT(C174,D174,E174,F174,G174,H174,I174,J174,K174,L174,M174,N174,O174,P174,Q174,R174,S174,T174,U174,V174,W174,X174,Y174),1/23)</f>
      </c>
      <c r="E273" s="1">
        <f>POWER(PRODUCT(C223,D223,E223,F223,G223,H223,I223,J223,K223,L223,M223,N223,O223,P223,Q223,R223,S223,T223,U223,V223,W223,X223,Y223),1/23)</f>
      </c>
    </row>
    <row r="274">
      <c r="A274">
        <v>31</v>
      </c>
      <c r="B274" t="str">
        <v>KU4_vs_KU5</v>
      </c>
      <c r="C274" s="1">
        <f>POWER(PRODUCT(C126,D126,E126,F126,G126,H126,I126,J126,K126,L126,M126,N126,O126,P126,Q126,R126,S126,T126,U126,V126,W126,X126,Y126),1/23)</f>
      </c>
      <c r="D274" s="1">
        <f>POWER(PRODUCT(C175,D175,E175,F175,G175,H175,I175,J175,K175,L175,M175,N175,O175,P175,Q175,R175,S175,T175,U175,V175,W175,X175,Y175),1/23)</f>
      </c>
      <c r="E274" s="1">
        <f>POWER(PRODUCT(C224,D224,E224,F224,G224,H224,I224,J224,K224,L224,M224,N224,O224,P224,Q224,R224,S224,T224,U224,V224,W224,X224,Y224),1/23)</f>
      </c>
    </row>
    <row r="275">
      <c r="A275">
        <v>32</v>
      </c>
      <c r="B275" t="str">
        <v>KU4_vs_KU6</v>
      </c>
      <c r="C275" s="1">
        <f>POWER(PRODUCT(C127,D127,E127,F127,G127,H127,I127,J127,K127,L127,M127,N127,O127,P127,Q127,R127,S127,T127,U127,V127,W127,X127,Y127),1/23)</f>
      </c>
      <c r="D275" s="1">
        <f>POWER(PRODUCT(C176,D176,E176,F176,G176,H176,I176,J176,K176,L176,M176,N176,O176,P176,Q176,R176,S176,T176,U176,V176,W176,X176,Y176),1/23)</f>
      </c>
      <c r="E275" s="1">
        <f>POWER(PRODUCT(C225,D225,E225,F225,G225,H225,I225,J225,K225,L225,M225,N225,O225,P225,Q225,R225,S225,T225,U225,V225,W225,X225,Y225),1/23)</f>
      </c>
    </row>
    <row r="276">
      <c r="A276">
        <v>33</v>
      </c>
      <c r="B276" t="str">
        <v>KU4_vs_KU7</v>
      </c>
      <c r="C276" s="1">
        <f>POWER(PRODUCT(C128,D128,E128,F128,G128,H128,I128,J128,K128,L128,M128,N128,O128,P128,Q128,R128,S128,T128,U128,V128,W128,X128,Y128),1/23)</f>
      </c>
      <c r="D276" s="1">
        <f>POWER(PRODUCT(C177,D177,E177,F177,G177,H177,I177,J177,K177,L177,M177,N177,O177,P177,Q177,R177,S177,T177,U177,V177,W177,X177,Y177),1/23)</f>
      </c>
      <c r="E276" s="1">
        <f>POWER(PRODUCT(C226,D226,E226,F226,G226,H226,I226,J226,K226,L226,M226,N226,O226,P226,Q226,R226,S226,T226,U226,V226,W226,X226,Y226),1/23)</f>
      </c>
    </row>
    <row r="277">
      <c r="A277">
        <v>34</v>
      </c>
      <c r="B277" t="str">
        <v>KU4_vs_KU8</v>
      </c>
      <c r="C277" s="1">
        <f>POWER(PRODUCT(C129,D129,E129,F129,G129,H129,I129,J129,K129,L129,M129,N129,O129,P129,Q129,R129,S129,T129,U129,V129,W129,X129,Y129),1/23)</f>
      </c>
      <c r="D277" s="1">
        <f>POWER(PRODUCT(C178,D178,E178,F178,G178,H178,I178,J178,K178,L178,M178,N178,O178,P178,Q178,R178,S178,T178,U178,V178,W178,X178,Y178),1/23)</f>
      </c>
      <c r="E277" s="1">
        <f>POWER(PRODUCT(C227,D227,E227,F227,G227,H227,I227,J227,K227,L227,M227,N227,O227,P227,Q227,R227,S227,T227,U227,V227,W227,X227,Y227),1/23)</f>
      </c>
    </row>
    <row r="278">
      <c r="A278">
        <v>35</v>
      </c>
      <c r="B278" t="str">
        <v>KU4_vs_KU9</v>
      </c>
      <c r="C278" s="1">
        <f>POWER(PRODUCT(C130,D130,E130,F130,G130,H130,I130,J130,K130,L130,M130,N130,O130,P130,Q130,R130,S130,T130,U130,V130,W130,X130,Y130),1/23)</f>
      </c>
      <c r="D278" s="1">
        <f>POWER(PRODUCT(C179,D179,E179,F179,G179,H179,I179,J179,K179,L179,M179,N179,O179,P179,Q179,R179,S179,T179,U179,V179,W179,X179,Y179),1/23)</f>
      </c>
      <c r="E278" s="1">
        <f>POWER(PRODUCT(C228,D228,E228,F228,G228,H228,I228,J228,K228,L228,M228,N228,O228,P228,Q228,R228,S228,T228,U228,V228,W228,X228,Y228),1/23)</f>
      </c>
    </row>
    <row r="279">
      <c r="A279">
        <v>36</v>
      </c>
      <c r="B279" t="str">
        <v>KU5_vs_KU6</v>
      </c>
      <c r="C279" s="1">
        <f>POWER(PRODUCT(C131,D131,E131,F131,G131,H131,I131,J131,K131,L131,M131,N131,O131,P131,Q131,R131,S131,T131,U131,V131,W131,X131,Y131),1/23)</f>
      </c>
      <c r="D279" s="1">
        <f>POWER(PRODUCT(C180,D180,E180,F180,G180,H180,I180,J180,K180,L180,M180,N180,O180,P180,Q180,R180,S180,T180,U180,V180,W180,X180,Y180),1/23)</f>
      </c>
      <c r="E279" s="1">
        <f>POWER(PRODUCT(C229,D229,E229,F229,G229,H229,I229,J229,K229,L229,M229,N229,O229,P229,Q229,R229,S229,T229,U229,V229,W229,X229,Y229),1/23)</f>
      </c>
    </row>
    <row r="280">
      <c r="A280">
        <v>37</v>
      </c>
      <c r="B280" t="str">
        <v>KU5_vs_KU7</v>
      </c>
      <c r="C280" s="1">
        <f>POWER(PRODUCT(C132,D132,E132,F132,G132,H132,I132,J132,K132,L132,M132,N132,O132,P132,Q132,R132,S132,T132,U132,V132,W132,X132,Y132),1/23)</f>
      </c>
      <c r="D280" s="1">
        <f>POWER(PRODUCT(C181,D181,E181,F181,G181,H181,I181,J181,K181,L181,M181,N181,O181,P181,Q181,R181,S181,T181,U181,V181,W181,X181,Y181),1/23)</f>
      </c>
      <c r="E280" s="1">
        <f>POWER(PRODUCT(C230,D230,E230,F230,G230,H230,I230,J230,K230,L230,M230,N230,O230,P230,Q230,R230,S230,T230,U230,V230,W230,X230,Y230),1/23)</f>
      </c>
    </row>
    <row r="281">
      <c r="A281">
        <v>38</v>
      </c>
      <c r="B281" t="str">
        <v>KU5_vs_KU8</v>
      </c>
      <c r="C281" s="1">
        <f>POWER(PRODUCT(C133,D133,E133,F133,G133,H133,I133,J133,K133,L133,M133,N133,O133,P133,Q133,R133,S133,T133,U133,V133,W133,X133,Y133),1/23)</f>
      </c>
      <c r="D281" s="1">
        <f>POWER(PRODUCT(C182,D182,E182,F182,G182,H182,I182,J182,K182,L182,M182,N182,O182,P182,Q182,R182,S182,T182,U182,V182,W182,X182,Y182),1/23)</f>
      </c>
      <c r="E281" s="1">
        <f>POWER(PRODUCT(C231,D231,E231,F231,G231,H231,I231,J231,K231,L231,M231,N231,O231,P231,Q231,R231,S231,T231,U231,V231,W231,X231,Y231),1/23)</f>
      </c>
    </row>
    <row r="282">
      <c r="A282">
        <v>39</v>
      </c>
      <c r="B282" t="str">
        <v>KU5_vs_KU9</v>
      </c>
      <c r="C282" s="1">
        <f>POWER(PRODUCT(C134,D134,E134,F134,G134,H134,I134,J134,K134,L134,M134,N134,O134,P134,Q134,R134,S134,T134,U134,V134,W134,X134,Y134),1/23)</f>
      </c>
      <c r="D282" s="1">
        <f>POWER(PRODUCT(C183,D183,E183,F183,G183,H183,I183,J183,K183,L183,M183,N183,O183,P183,Q183,R183,S183,T183,U183,V183,W183,X183,Y183),1/23)</f>
      </c>
      <c r="E282" s="1">
        <f>POWER(PRODUCT(C232,D232,E232,F232,G232,H232,I232,J232,K232,L232,M232,N232,O232,P232,Q232,R232,S232,T232,U232,V232,W232,X232,Y232),1/23)</f>
      </c>
    </row>
    <row r="283">
      <c r="A283">
        <v>40</v>
      </c>
      <c r="B283" t="str">
        <v>KU6_vs_KU7</v>
      </c>
      <c r="C283" s="1">
        <f>POWER(PRODUCT(C135,D135,E135,F135,G135,H135,I135,J135,K135,L135,M135,N135,O135,P135,Q135,R135,S135,T135,U135,V135,W135,X135,Y135),1/23)</f>
      </c>
      <c r="D283" s="1">
        <f>POWER(PRODUCT(C184,D184,E184,F184,G184,H184,I184,J184,K184,L184,M184,N184,O184,P184,Q184,R184,S184,T184,U184,V184,W184,X184,Y184),1/23)</f>
      </c>
      <c r="E283" s="1">
        <f>POWER(PRODUCT(C233,D233,E233,F233,G233,H233,I233,J233,K233,L233,M233,N233,O233,P233,Q233,R233,S233,T233,U233,V233,W233,X233,Y233),1/23)</f>
      </c>
    </row>
    <row r="284">
      <c r="A284">
        <v>41</v>
      </c>
      <c r="B284" t="str">
        <v>KU6_vs_KU8</v>
      </c>
      <c r="C284" s="1">
        <f>POWER(PRODUCT(C136,D136,E136,F136,G136,H136,I136,J136,K136,L136,M136,N136,O136,P136,Q136,R136,S136,T136,U136,V136,W136,X136,Y136),1/23)</f>
      </c>
      <c r="D284" s="1">
        <f>POWER(PRODUCT(C185,D185,E185,F185,G185,H185,I185,J185,K185,L185,M185,N185,O185,P185,Q185,R185,S185,T185,U185,V185,W185,X185,Y185),1/23)</f>
      </c>
      <c r="E284" s="1">
        <f>POWER(PRODUCT(C234,D234,E234,F234,G234,H234,I234,J234,K234,L234,M234,N234,O234,P234,Q234,R234,S234,T234,U234,V234,W234,X234,Y234),1/23)</f>
      </c>
    </row>
    <row r="285">
      <c r="A285">
        <v>42</v>
      </c>
      <c r="B285" t="str">
        <v>KU6_vs_KU9</v>
      </c>
      <c r="C285" s="1">
        <f>POWER(PRODUCT(C137,D137,E137,F137,G137,H137,I137,J137,K137,L137,M137,N137,O137,P137,Q137,R137,S137,T137,U137,V137,W137,X137,Y137),1/23)</f>
      </c>
      <c r="D285" s="1">
        <f>POWER(PRODUCT(C186,D186,E186,F186,G186,H186,I186,J186,K186,L186,M186,N186,O186,P186,Q186,R186,S186,T186,U186,V186,W186,X186,Y186),1/23)</f>
      </c>
      <c r="E285" s="1">
        <f>POWER(PRODUCT(C235,D235,E235,F235,G235,H235,I235,J235,K235,L235,M235,N235,O235,P235,Q235,R235,S235,T235,U235,V235,W235,X235,Y235),1/23)</f>
      </c>
    </row>
    <row r="286">
      <c r="A286">
        <v>43</v>
      </c>
      <c r="B286" t="str">
        <v>KU7_vs_KU8</v>
      </c>
      <c r="C286" s="1">
        <f>POWER(PRODUCT(C138,D138,E138,F138,G138,H138,I138,J138,K138,L138,M138,N138,O138,P138,Q138,R138,S138,T138,U138,V138,W138,X138,Y138),1/23)</f>
      </c>
      <c r="D286" s="1">
        <f>POWER(PRODUCT(C187,D187,E187,F187,G187,H187,I187,J187,K187,L187,M187,N187,O187,P187,Q187,R187,S187,T187,U187,V187,W187,X187,Y187),1/23)</f>
      </c>
      <c r="E286" s="1">
        <f>POWER(PRODUCT(C236,D236,E236,F236,G236,H236,I236,J236,K236,L236,M236,N236,O236,P236,Q236,R236,S236,T236,U236,V236,W236,X236,Y236),1/23)</f>
      </c>
    </row>
    <row r="287">
      <c r="A287">
        <v>44</v>
      </c>
      <c r="B287" t="str">
        <v>KU7_vs_KU9</v>
      </c>
      <c r="C287" s="1">
        <f>POWER(PRODUCT(C139,D139,E139,F139,G139,H139,I139,J139,K139,L139,M139,N139,O139,P139,Q139,R139,S139,T139,U139,V139,W139,X139,Y139),1/23)</f>
      </c>
      <c r="D287" s="1">
        <f>POWER(PRODUCT(C188,D188,E188,F188,G188,H188,I188,J188,K188,L188,M188,N188,O188,P188,Q188,R188,S188,T188,U188,V188,W188,X188,Y188),1/23)</f>
      </c>
      <c r="E287" s="1">
        <f>POWER(PRODUCT(C237,D237,E237,F237,G237,H237,I237,J237,K237,L237,M237,N237,O237,P237,Q237,R237,S237,T237,U237,V237,W237,X237,Y237),1/23)</f>
      </c>
    </row>
    <row r="288">
      <c r="A288">
        <v>45</v>
      </c>
      <c r="B288" t="str">
        <v>KU8_vs_KU9</v>
      </c>
      <c r="C288" s="1">
        <f>POWER(PRODUCT(C140,D140,E140,F140,G140,H140,I140,J140,K140,L140,M140,N140,O140,P140,Q140,R140,S140,T140,U140,V140,W140,X140,Y140),1/23)</f>
      </c>
      <c r="D288" s="1">
        <f>POWER(PRODUCT(C189,D189,E189,F189,G189,H189,I189,J189,K189,L189,M189,N189,O189,P189,Q189,R189,S189,T189,U189,V189,W189,X189,Y189),1/23)</f>
      </c>
      <c r="E288" s="1">
        <f>POWER(PRODUCT(C238,D238,E238,F238,G238,H238,I238,J238,K238,L238,M238,N238,O238,P238,Q238,R238,S238,T238,U238,V238,W238,X238,Y238),1/23)</f>
      </c>
    </row>
    <row r="291">
      <c r="A291" t="str">
        <v>═══ BAGIAN 6: MATRIKS TFN AGREGAT ═══</v>
      </c>
    </row>
    <row r="292">
      <c r="A292" t="str">
        <v>Diagonal=(1,1,1) | Upper=GM | Lower=reciprocal(1/u,1/m,1/l)</v>
      </c>
    </row>
    <row r="293">
      <c r="A293" t="str">
        <v>Matriks l (Lower)</v>
      </c>
    </row>
    <row r="294">
      <c r="A294" t="str">
        <v/>
      </c>
      <c r="B294" t="str">
        <v>KU1</v>
      </c>
      <c r="C294" t="str">
        <v>KU10</v>
      </c>
      <c r="D294" t="str">
        <v>KU2</v>
      </c>
      <c r="E294" t="str">
        <v>KU3</v>
      </c>
      <c r="F294" t="str">
        <v>KU4</v>
      </c>
      <c r="G294" t="str">
        <v>KU5</v>
      </c>
      <c r="H294" t="str">
        <v>KU6</v>
      </c>
      <c r="I294" t="str">
        <v>KU7</v>
      </c>
      <c r="J294" t="str">
        <v>KU8</v>
      </c>
      <c r="K294" t="str">
        <v>KU9</v>
      </c>
      <c r="L294" t="str">
        <v>Σ Baris</v>
      </c>
    </row>
    <row r="295">
      <c r="A295" t="str">
        <v>KU1</v>
      </c>
      <c r="B295">
        <v>1</v>
      </c>
      <c r="C295" s="1">
        <f>C244</f>
      </c>
      <c r="D295" s="1">
        <f>C245</f>
      </c>
      <c r="E295" s="1">
        <f>C246</f>
      </c>
      <c r="F295" s="1">
        <f>C247</f>
      </c>
      <c r="G295" s="1">
        <f>C248</f>
      </c>
      <c r="H295" s="1">
        <f>C249</f>
      </c>
      <c r="I295" s="1">
        <f>C250</f>
      </c>
      <c r="J295" s="1">
        <f>C251</f>
      </c>
      <c r="K295" s="1">
        <f>C252</f>
      </c>
      <c r="L295" s="1">
        <f>SUM(B295:K295)</f>
      </c>
    </row>
    <row r="296">
      <c r="A296" t="str">
        <v>KU10</v>
      </c>
      <c r="B296" s="1">
        <f>1/E244</f>
      </c>
      <c r="C296">
        <v>1</v>
      </c>
      <c r="D296" s="1">
        <f>C253</f>
      </c>
      <c r="E296" s="1">
        <f>C254</f>
      </c>
      <c r="F296" s="1">
        <f>C255</f>
      </c>
      <c r="G296" s="1">
        <f>C256</f>
      </c>
      <c r="H296" s="1">
        <f>C257</f>
      </c>
      <c r="I296" s="1">
        <f>C258</f>
      </c>
      <c r="J296" s="1">
        <f>C259</f>
      </c>
      <c r="K296" s="1">
        <f>C260</f>
      </c>
      <c r="L296" s="1">
        <f>SUM(B296:K296)</f>
      </c>
    </row>
    <row r="297">
      <c r="A297" t="str">
        <v>KU2</v>
      </c>
      <c r="B297" s="1">
        <f>1/E245</f>
      </c>
      <c r="C297" s="1">
        <f>1/E253</f>
      </c>
      <c r="D297">
        <v>1</v>
      </c>
      <c r="E297" s="1">
        <f>C261</f>
      </c>
      <c r="F297" s="1">
        <f>C262</f>
      </c>
      <c r="G297" s="1">
        <f>C263</f>
      </c>
      <c r="H297" s="1">
        <f>C264</f>
      </c>
      <c r="I297" s="1">
        <f>C265</f>
      </c>
      <c r="J297" s="1">
        <f>C266</f>
      </c>
      <c r="K297" s="1">
        <f>C267</f>
      </c>
      <c r="L297" s="1">
        <f>SUM(B297:K297)</f>
      </c>
    </row>
    <row r="298">
      <c r="A298" t="str">
        <v>KU3</v>
      </c>
      <c r="B298" s="1">
        <f>1/E246</f>
      </c>
      <c r="C298" s="1">
        <f>1/E254</f>
      </c>
      <c r="D298" s="1">
        <f>1/E261</f>
      </c>
      <c r="E298">
        <v>1</v>
      </c>
      <c r="F298" s="1">
        <f>C268</f>
      </c>
      <c r="G298" s="1">
        <f>C269</f>
      </c>
      <c r="H298" s="1">
        <f>C270</f>
      </c>
      <c r="I298" s="1">
        <f>C271</f>
      </c>
      <c r="J298" s="1">
        <f>C272</f>
      </c>
      <c r="K298" s="1">
        <f>C273</f>
      </c>
      <c r="L298" s="1">
        <f>SUM(B298:K298)</f>
      </c>
    </row>
    <row r="299">
      <c r="A299" t="str">
        <v>KU4</v>
      </c>
      <c r="B299" s="1">
        <f>1/E247</f>
      </c>
      <c r="C299" s="1">
        <f>1/E255</f>
      </c>
      <c r="D299" s="1">
        <f>1/E262</f>
      </c>
      <c r="E299" s="1">
        <f>1/E268</f>
      </c>
      <c r="F299">
        <v>1</v>
      </c>
      <c r="G299" s="1">
        <f>C274</f>
      </c>
      <c r="H299" s="1">
        <f>C275</f>
      </c>
      <c r="I299" s="1">
        <f>C276</f>
      </c>
      <c r="J299" s="1">
        <f>C277</f>
      </c>
      <c r="K299" s="1">
        <f>C278</f>
      </c>
      <c r="L299" s="1">
        <f>SUM(B299:K299)</f>
      </c>
    </row>
    <row r="300">
      <c r="A300" t="str">
        <v>KU5</v>
      </c>
      <c r="B300" s="1">
        <f>1/E248</f>
      </c>
      <c r="C300" s="1">
        <f>1/E256</f>
      </c>
      <c r="D300" s="1">
        <f>1/E263</f>
      </c>
      <c r="E300" s="1">
        <f>1/E269</f>
      </c>
      <c r="F300" s="1">
        <f>1/E274</f>
      </c>
      <c r="G300">
        <v>1</v>
      </c>
      <c r="H300" s="1">
        <f>C279</f>
      </c>
      <c r="I300" s="1">
        <f>C280</f>
      </c>
      <c r="J300" s="1">
        <f>C281</f>
      </c>
      <c r="K300" s="1">
        <f>C282</f>
      </c>
      <c r="L300" s="1">
        <f>SUM(B300:K300)</f>
      </c>
    </row>
    <row r="301">
      <c r="A301" t="str">
        <v>KU6</v>
      </c>
      <c r="B301" s="1">
        <f>1/E249</f>
      </c>
      <c r="C301" s="1">
        <f>1/E257</f>
      </c>
      <c r="D301" s="1">
        <f>1/E264</f>
      </c>
      <c r="E301" s="1">
        <f>1/E270</f>
      </c>
      <c r="F301" s="1">
        <f>1/E275</f>
      </c>
      <c r="G301" s="1">
        <f>1/E279</f>
      </c>
      <c r="H301">
        <v>1</v>
      </c>
      <c r="I301" s="1">
        <f>C283</f>
      </c>
      <c r="J301" s="1">
        <f>C284</f>
      </c>
      <c r="K301" s="1">
        <f>C285</f>
      </c>
      <c r="L301" s="1">
        <f>SUM(B301:K301)</f>
      </c>
    </row>
    <row r="302">
      <c r="A302" t="str">
        <v>KU7</v>
      </c>
      <c r="B302" s="1">
        <f>1/E250</f>
      </c>
      <c r="C302" s="1">
        <f>1/E258</f>
      </c>
      <c r="D302" s="1">
        <f>1/E265</f>
      </c>
      <c r="E302" s="1">
        <f>1/E271</f>
      </c>
      <c r="F302" s="1">
        <f>1/E276</f>
      </c>
      <c r="G302" s="1">
        <f>1/E280</f>
      </c>
      <c r="H302" s="1">
        <f>1/E283</f>
      </c>
      <c r="I302">
        <v>1</v>
      </c>
      <c r="J302" s="1">
        <f>C286</f>
      </c>
      <c r="K302" s="1">
        <f>C287</f>
      </c>
      <c r="L302" s="1">
        <f>SUM(B302:K302)</f>
      </c>
    </row>
    <row r="303">
      <c r="A303" t="str">
        <v>KU8</v>
      </c>
      <c r="B303" s="1">
        <f>1/E251</f>
      </c>
      <c r="C303" s="1">
        <f>1/E259</f>
      </c>
      <c r="D303" s="1">
        <f>1/E266</f>
      </c>
      <c r="E303" s="1">
        <f>1/E272</f>
      </c>
      <c r="F303" s="1">
        <f>1/E277</f>
      </c>
      <c r="G303" s="1">
        <f>1/E281</f>
      </c>
      <c r="H303" s="1">
        <f>1/E284</f>
      </c>
      <c r="I303" s="1">
        <f>1/E286</f>
      </c>
      <c r="J303">
        <v>1</v>
      </c>
      <c r="K303" s="1">
        <f>C288</f>
      </c>
      <c r="L303" s="1">
        <f>SUM(B303:K303)</f>
      </c>
    </row>
    <row r="304">
      <c r="A304" t="str">
        <v>KU9</v>
      </c>
      <c r="B304" s="1">
        <f>1/E252</f>
      </c>
      <c r="C304" s="1">
        <f>1/E260</f>
      </c>
      <c r="D304" s="1">
        <f>1/E267</f>
      </c>
      <c r="E304" s="1">
        <f>1/E273</f>
      </c>
      <c r="F304" s="1">
        <f>1/E278</f>
      </c>
      <c r="G304" s="1">
        <f>1/E282</f>
      </c>
      <c r="H304" s="1">
        <f>1/E285</f>
      </c>
      <c r="I304" s="1">
        <f>1/E287</f>
      </c>
      <c r="J304" s="1">
        <f>1/E288</f>
      </c>
      <c r="K304">
        <v>1</v>
      </c>
      <c r="L304" s="1">
        <f>SUM(B304:K304)</f>
      </c>
    </row>
    <row r="305">
      <c r="K305" t="str">
        <v>TOTAL</v>
      </c>
      <c r="L305" s="1">
        <f>SUM(L295:L304)</f>
      </c>
    </row>
    <row r="307">
      <c r="A307" t="str">
        <v>Matriks m (Middle)</v>
      </c>
    </row>
    <row r="308">
      <c r="A308" t="str">
        <v/>
      </c>
      <c r="B308" t="str">
        <v>KU1</v>
      </c>
      <c r="C308" t="str">
        <v>KU10</v>
      </c>
      <c r="D308" t="str">
        <v>KU2</v>
      </c>
      <c r="E308" t="str">
        <v>KU3</v>
      </c>
      <c r="F308" t="str">
        <v>KU4</v>
      </c>
      <c r="G308" t="str">
        <v>KU5</v>
      </c>
      <c r="H308" t="str">
        <v>KU6</v>
      </c>
      <c r="I308" t="str">
        <v>KU7</v>
      </c>
      <c r="J308" t="str">
        <v>KU8</v>
      </c>
      <c r="K308" t="str">
        <v>KU9</v>
      </c>
      <c r="L308" t="str">
        <v>Σ Baris</v>
      </c>
    </row>
    <row r="309">
      <c r="A309" t="str">
        <v>KU1</v>
      </c>
      <c r="B309">
        <v>1</v>
      </c>
      <c r="C309" s="1">
        <f>D244</f>
      </c>
      <c r="D309" s="1">
        <f>D245</f>
      </c>
      <c r="E309" s="1">
        <f>D246</f>
      </c>
      <c r="F309" s="1">
        <f>D247</f>
      </c>
      <c r="G309" s="1">
        <f>D248</f>
      </c>
      <c r="H309" s="1">
        <f>D249</f>
      </c>
      <c r="I309" s="1">
        <f>D250</f>
      </c>
      <c r="J309" s="1">
        <f>D251</f>
      </c>
      <c r="K309" s="1">
        <f>D252</f>
      </c>
      <c r="L309" s="1">
        <f>SUM(B309:K309)</f>
      </c>
    </row>
    <row r="310">
      <c r="A310" t="str">
        <v>KU10</v>
      </c>
      <c r="B310" s="1">
        <f>1/D244</f>
      </c>
      <c r="C310">
        <v>1</v>
      </c>
      <c r="D310" s="1">
        <f>D253</f>
      </c>
      <c r="E310" s="1">
        <f>D254</f>
      </c>
      <c r="F310" s="1">
        <f>D255</f>
      </c>
      <c r="G310" s="1">
        <f>D256</f>
      </c>
      <c r="H310" s="1">
        <f>D257</f>
      </c>
      <c r="I310" s="1">
        <f>D258</f>
      </c>
      <c r="J310" s="1">
        <f>D259</f>
      </c>
      <c r="K310" s="1">
        <f>D260</f>
      </c>
      <c r="L310" s="1">
        <f>SUM(B310:K310)</f>
      </c>
    </row>
    <row r="311">
      <c r="A311" t="str">
        <v>KU2</v>
      </c>
      <c r="B311" s="1">
        <f>1/D245</f>
      </c>
      <c r="C311" s="1">
        <f>1/D253</f>
      </c>
      <c r="D311">
        <v>1</v>
      </c>
      <c r="E311" s="1">
        <f>D261</f>
      </c>
      <c r="F311" s="1">
        <f>D262</f>
      </c>
      <c r="G311" s="1">
        <f>D263</f>
      </c>
      <c r="H311" s="1">
        <f>D264</f>
      </c>
      <c r="I311" s="1">
        <f>D265</f>
      </c>
      <c r="J311" s="1">
        <f>D266</f>
      </c>
      <c r="K311" s="1">
        <f>D267</f>
      </c>
      <c r="L311" s="1">
        <f>SUM(B311:K311)</f>
      </c>
    </row>
    <row r="312">
      <c r="A312" t="str">
        <v>KU3</v>
      </c>
      <c r="B312" s="1">
        <f>1/D246</f>
      </c>
      <c r="C312" s="1">
        <f>1/D254</f>
      </c>
      <c r="D312" s="1">
        <f>1/D261</f>
      </c>
      <c r="E312">
        <v>1</v>
      </c>
      <c r="F312" s="1">
        <f>D268</f>
      </c>
      <c r="G312" s="1">
        <f>D269</f>
      </c>
      <c r="H312" s="1">
        <f>D270</f>
      </c>
      <c r="I312" s="1">
        <f>D271</f>
      </c>
      <c r="J312" s="1">
        <f>D272</f>
      </c>
      <c r="K312" s="1">
        <f>D273</f>
      </c>
      <c r="L312" s="1">
        <f>SUM(B312:K312)</f>
      </c>
    </row>
    <row r="313">
      <c r="A313" t="str">
        <v>KU4</v>
      </c>
      <c r="B313" s="1">
        <f>1/D247</f>
      </c>
      <c r="C313" s="1">
        <f>1/D255</f>
      </c>
      <c r="D313" s="1">
        <f>1/D262</f>
      </c>
      <c r="E313" s="1">
        <f>1/D268</f>
      </c>
      <c r="F313">
        <v>1</v>
      </c>
      <c r="G313" s="1">
        <f>D274</f>
      </c>
      <c r="H313" s="1">
        <f>D275</f>
      </c>
      <c r="I313" s="1">
        <f>D276</f>
      </c>
      <c r="J313" s="1">
        <f>D277</f>
      </c>
      <c r="K313" s="1">
        <f>D278</f>
      </c>
      <c r="L313" s="1">
        <f>SUM(B313:K313)</f>
      </c>
    </row>
    <row r="314">
      <c r="A314" t="str">
        <v>KU5</v>
      </c>
      <c r="B314" s="1">
        <f>1/D248</f>
      </c>
      <c r="C314" s="1">
        <f>1/D256</f>
      </c>
      <c r="D314" s="1">
        <f>1/D263</f>
      </c>
      <c r="E314" s="1">
        <f>1/D269</f>
      </c>
      <c r="F314" s="1">
        <f>1/D274</f>
      </c>
      <c r="G314">
        <v>1</v>
      </c>
      <c r="H314" s="1">
        <f>D279</f>
      </c>
      <c r="I314" s="1">
        <f>D280</f>
      </c>
      <c r="J314" s="1">
        <f>D281</f>
      </c>
      <c r="K314" s="1">
        <f>D282</f>
      </c>
      <c r="L314" s="1">
        <f>SUM(B314:K314)</f>
      </c>
    </row>
    <row r="315">
      <c r="A315" t="str">
        <v>KU6</v>
      </c>
      <c r="B315" s="1">
        <f>1/D249</f>
      </c>
      <c r="C315" s="1">
        <f>1/D257</f>
      </c>
      <c r="D315" s="1">
        <f>1/D264</f>
      </c>
      <c r="E315" s="1">
        <f>1/D270</f>
      </c>
      <c r="F315" s="1">
        <f>1/D275</f>
      </c>
      <c r="G315" s="1">
        <f>1/D279</f>
      </c>
      <c r="H315">
        <v>1</v>
      </c>
      <c r="I315" s="1">
        <f>D283</f>
      </c>
      <c r="J315" s="1">
        <f>D284</f>
      </c>
      <c r="K315" s="1">
        <f>D285</f>
      </c>
      <c r="L315" s="1">
        <f>SUM(B315:K315)</f>
      </c>
    </row>
    <row r="316">
      <c r="A316" t="str">
        <v>KU7</v>
      </c>
      <c r="B316" s="1">
        <f>1/D250</f>
      </c>
      <c r="C316" s="1">
        <f>1/D258</f>
      </c>
      <c r="D316" s="1">
        <f>1/D265</f>
      </c>
      <c r="E316" s="1">
        <f>1/D271</f>
      </c>
      <c r="F316" s="1">
        <f>1/D276</f>
      </c>
      <c r="G316" s="1">
        <f>1/D280</f>
      </c>
      <c r="H316" s="1">
        <f>1/D283</f>
      </c>
      <c r="I316">
        <v>1</v>
      </c>
      <c r="J316" s="1">
        <f>D286</f>
      </c>
      <c r="K316" s="1">
        <f>D287</f>
      </c>
      <c r="L316" s="1">
        <f>SUM(B316:K316)</f>
      </c>
    </row>
    <row r="317">
      <c r="A317" t="str">
        <v>KU8</v>
      </c>
      <c r="B317" s="1">
        <f>1/D251</f>
      </c>
      <c r="C317" s="1">
        <f>1/D259</f>
      </c>
      <c r="D317" s="1">
        <f>1/D266</f>
      </c>
      <c r="E317" s="1">
        <f>1/D272</f>
      </c>
      <c r="F317" s="1">
        <f>1/D277</f>
      </c>
      <c r="G317" s="1">
        <f>1/D281</f>
      </c>
      <c r="H317" s="1">
        <f>1/D284</f>
      </c>
      <c r="I317" s="1">
        <f>1/D286</f>
      </c>
      <c r="J317">
        <v>1</v>
      </c>
      <c r="K317" s="1">
        <f>D288</f>
      </c>
      <c r="L317" s="1">
        <f>SUM(B317:K317)</f>
      </c>
    </row>
    <row r="318">
      <c r="A318" t="str">
        <v>KU9</v>
      </c>
      <c r="B318" s="1">
        <f>1/D252</f>
      </c>
      <c r="C318" s="1">
        <f>1/D260</f>
      </c>
      <c r="D318" s="1">
        <f>1/D267</f>
      </c>
      <c r="E318" s="1">
        <f>1/D273</f>
      </c>
      <c r="F318" s="1">
        <f>1/D278</f>
      </c>
      <c r="G318" s="1">
        <f>1/D282</f>
      </c>
      <c r="H318" s="1">
        <f>1/D285</f>
      </c>
      <c r="I318" s="1">
        <f>1/D287</f>
      </c>
      <c r="J318" s="1">
        <f>1/D288</f>
      </c>
      <c r="K318">
        <v>1</v>
      </c>
      <c r="L318" s="1">
        <f>SUM(B318:K318)</f>
      </c>
    </row>
    <row r="319">
      <c r="K319" t="str">
        <v>TOTAL</v>
      </c>
      <c r="L319" s="1">
        <f>SUM(L309:L318)</f>
      </c>
    </row>
    <row r="321">
      <c r="A321" t="str">
        <v>Matriks u (Upper)</v>
      </c>
    </row>
    <row r="322">
      <c r="A322" t="str">
        <v/>
      </c>
      <c r="B322" t="str">
        <v>KU1</v>
      </c>
      <c r="C322" t="str">
        <v>KU10</v>
      </c>
      <c r="D322" t="str">
        <v>KU2</v>
      </c>
      <c r="E322" t="str">
        <v>KU3</v>
      </c>
      <c r="F322" t="str">
        <v>KU4</v>
      </c>
      <c r="G322" t="str">
        <v>KU5</v>
      </c>
      <c r="H322" t="str">
        <v>KU6</v>
      </c>
      <c r="I322" t="str">
        <v>KU7</v>
      </c>
      <c r="J322" t="str">
        <v>KU8</v>
      </c>
      <c r="K322" t="str">
        <v>KU9</v>
      </c>
      <c r="L322" t="str">
        <v>Σ Baris</v>
      </c>
    </row>
    <row r="323">
      <c r="A323" t="str">
        <v>KU1</v>
      </c>
      <c r="B323">
        <v>1</v>
      </c>
      <c r="C323" s="1">
        <f>E244</f>
      </c>
      <c r="D323" s="1">
        <f>E245</f>
      </c>
      <c r="E323" s="1">
        <f>E246</f>
      </c>
      <c r="F323" s="1">
        <f>E247</f>
      </c>
      <c r="G323" s="1">
        <f>E248</f>
      </c>
      <c r="H323" s="1">
        <f>E249</f>
      </c>
      <c r="I323" s="1">
        <f>E250</f>
      </c>
      <c r="J323" s="1">
        <f>E251</f>
      </c>
      <c r="K323" s="1">
        <f>E252</f>
      </c>
      <c r="L323" s="1">
        <f>SUM(B323:K323)</f>
      </c>
    </row>
    <row r="324">
      <c r="A324" t="str">
        <v>KU10</v>
      </c>
      <c r="B324" s="1">
        <f>1/C244</f>
      </c>
      <c r="C324">
        <v>1</v>
      </c>
      <c r="D324" s="1">
        <f>E253</f>
      </c>
      <c r="E324" s="1">
        <f>E254</f>
      </c>
      <c r="F324" s="1">
        <f>E255</f>
      </c>
      <c r="G324" s="1">
        <f>E256</f>
      </c>
      <c r="H324" s="1">
        <f>E257</f>
      </c>
      <c r="I324" s="1">
        <f>E258</f>
      </c>
      <c r="J324" s="1">
        <f>E259</f>
      </c>
      <c r="K324" s="1">
        <f>E260</f>
      </c>
      <c r="L324" s="1">
        <f>SUM(B324:K324)</f>
      </c>
    </row>
    <row r="325">
      <c r="A325" t="str">
        <v>KU2</v>
      </c>
      <c r="B325" s="1">
        <f>1/C245</f>
      </c>
      <c r="C325" s="1">
        <f>1/C253</f>
      </c>
      <c r="D325">
        <v>1</v>
      </c>
      <c r="E325" s="1">
        <f>E261</f>
      </c>
      <c r="F325" s="1">
        <f>E262</f>
      </c>
      <c r="G325" s="1">
        <f>E263</f>
      </c>
      <c r="H325" s="1">
        <f>E264</f>
      </c>
      <c r="I325" s="1">
        <f>E265</f>
      </c>
      <c r="J325" s="1">
        <f>E266</f>
      </c>
      <c r="K325" s="1">
        <f>E267</f>
      </c>
      <c r="L325" s="1">
        <f>SUM(B325:K325)</f>
      </c>
    </row>
    <row r="326">
      <c r="A326" t="str">
        <v>KU3</v>
      </c>
      <c r="B326" s="1">
        <f>1/C246</f>
      </c>
      <c r="C326" s="1">
        <f>1/C254</f>
      </c>
      <c r="D326" s="1">
        <f>1/C261</f>
      </c>
      <c r="E326">
        <v>1</v>
      </c>
      <c r="F326" s="1">
        <f>E268</f>
      </c>
      <c r="G326" s="1">
        <f>E269</f>
      </c>
      <c r="H326" s="1">
        <f>E270</f>
      </c>
      <c r="I326" s="1">
        <f>E271</f>
      </c>
      <c r="J326" s="1">
        <f>E272</f>
      </c>
      <c r="K326" s="1">
        <f>E273</f>
      </c>
      <c r="L326" s="1">
        <f>SUM(B326:K326)</f>
      </c>
    </row>
    <row r="327">
      <c r="A327" t="str">
        <v>KU4</v>
      </c>
      <c r="B327" s="1">
        <f>1/C247</f>
      </c>
      <c r="C327" s="1">
        <f>1/C255</f>
      </c>
      <c r="D327" s="1">
        <f>1/C262</f>
      </c>
      <c r="E327" s="1">
        <f>1/C268</f>
      </c>
      <c r="F327">
        <v>1</v>
      </c>
      <c r="G327" s="1">
        <f>E274</f>
      </c>
      <c r="H327" s="1">
        <f>E275</f>
      </c>
      <c r="I327" s="1">
        <f>E276</f>
      </c>
      <c r="J327" s="1">
        <f>E277</f>
      </c>
      <c r="K327" s="1">
        <f>E278</f>
      </c>
      <c r="L327" s="1">
        <f>SUM(B327:K327)</f>
      </c>
    </row>
    <row r="328">
      <c r="A328" t="str">
        <v>KU5</v>
      </c>
      <c r="B328" s="1">
        <f>1/C248</f>
      </c>
      <c r="C328" s="1">
        <f>1/C256</f>
      </c>
      <c r="D328" s="1">
        <f>1/C263</f>
      </c>
      <c r="E328" s="1">
        <f>1/C269</f>
      </c>
      <c r="F328" s="1">
        <f>1/C274</f>
      </c>
      <c r="G328">
        <v>1</v>
      </c>
      <c r="H328" s="1">
        <f>E279</f>
      </c>
      <c r="I328" s="1">
        <f>E280</f>
      </c>
      <c r="J328" s="1">
        <f>E281</f>
      </c>
      <c r="K328" s="1">
        <f>E282</f>
      </c>
      <c r="L328" s="1">
        <f>SUM(B328:K328)</f>
      </c>
    </row>
    <row r="329">
      <c r="A329" t="str">
        <v>KU6</v>
      </c>
      <c r="B329" s="1">
        <f>1/C249</f>
      </c>
      <c r="C329" s="1">
        <f>1/C257</f>
      </c>
      <c r="D329" s="1">
        <f>1/C264</f>
      </c>
      <c r="E329" s="1">
        <f>1/C270</f>
      </c>
      <c r="F329" s="1">
        <f>1/C275</f>
      </c>
      <c r="G329" s="1">
        <f>1/C279</f>
      </c>
      <c r="H329">
        <v>1</v>
      </c>
      <c r="I329" s="1">
        <f>E283</f>
      </c>
      <c r="J329" s="1">
        <f>E284</f>
      </c>
      <c r="K329" s="1">
        <f>E285</f>
      </c>
      <c r="L329" s="1">
        <f>SUM(B329:K329)</f>
      </c>
    </row>
    <row r="330">
      <c r="A330" t="str">
        <v>KU7</v>
      </c>
      <c r="B330" s="1">
        <f>1/C250</f>
      </c>
      <c r="C330" s="1">
        <f>1/C258</f>
      </c>
      <c r="D330" s="1">
        <f>1/C265</f>
      </c>
      <c r="E330" s="1">
        <f>1/C271</f>
      </c>
      <c r="F330" s="1">
        <f>1/C276</f>
      </c>
      <c r="G330" s="1">
        <f>1/C280</f>
      </c>
      <c r="H330" s="1">
        <f>1/C283</f>
      </c>
      <c r="I330">
        <v>1</v>
      </c>
      <c r="J330" s="1">
        <f>E286</f>
      </c>
      <c r="K330" s="1">
        <f>E287</f>
      </c>
      <c r="L330" s="1">
        <f>SUM(B330:K330)</f>
      </c>
    </row>
    <row r="331">
      <c r="A331" t="str">
        <v>KU8</v>
      </c>
      <c r="B331" s="1">
        <f>1/C251</f>
      </c>
      <c r="C331" s="1">
        <f>1/C259</f>
      </c>
      <c r="D331" s="1">
        <f>1/C266</f>
      </c>
      <c r="E331" s="1">
        <f>1/C272</f>
      </c>
      <c r="F331" s="1">
        <f>1/C277</f>
      </c>
      <c r="G331" s="1">
        <f>1/C281</f>
      </c>
      <c r="H331" s="1">
        <f>1/C284</f>
      </c>
      <c r="I331" s="1">
        <f>1/C286</f>
      </c>
      <c r="J331">
        <v>1</v>
      </c>
      <c r="K331" s="1">
        <f>E288</f>
      </c>
      <c r="L331" s="1">
        <f>SUM(B331:K331)</f>
      </c>
    </row>
    <row r="332">
      <c r="A332" t="str">
        <v>KU9</v>
      </c>
      <c r="B332" s="1">
        <f>1/C252</f>
      </c>
      <c r="C332" s="1">
        <f>1/C260</f>
      </c>
      <c r="D332" s="1">
        <f>1/C267</f>
      </c>
      <c r="E332" s="1">
        <f>1/C273</f>
      </c>
      <c r="F332" s="1">
        <f>1/C278</f>
      </c>
      <c r="G332" s="1">
        <f>1/C282</f>
      </c>
      <c r="H332" s="1">
        <f>1/C285</f>
      </c>
      <c r="I332" s="1">
        <f>1/C287</f>
      </c>
      <c r="J332" s="1">
        <f>1/C288</f>
      </c>
      <c r="K332">
        <v>1</v>
      </c>
      <c r="L332" s="1">
        <f>SUM(B332:K332)</f>
      </c>
    </row>
    <row r="333">
      <c r="K333" t="str">
        <v>TOTAL</v>
      </c>
      <c r="L333" s="1">
        <f>SUM(L323:L332)</f>
      </c>
    </row>
    <row r="335">
      <c r="A335" t="str">
        <v>═══ BAGIAN 7: FUZZY SYNTHETIC EXTENT + BOBOT FINAL ═══</v>
      </c>
    </row>
    <row r="336">
      <c r="A336" t="str">
        <v>Si_l=Σl_i/ΣΣu | Si_m=Σm_i/ΣΣm | Si_u=Σu_i/ΣΣl | Defuzzy=(l+m+u)/3</v>
      </c>
    </row>
    <row r="337">
      <c r="A337" t="str">
        <v>Kriteria</v>
      </c>
      <c r="B337" t="str">
        <v>Σl_i</v>
      </c>
      <c r="C337" t="str">
        <v>Σm_i</v>
      </c>
      <c r="D337" t="str">
        <v>Σu_i</v>
      </c>
      <c r="E337" t="str">
        <v>ΣΣl</v>
      </c>
      <c r="F337" t="str">
        <v>ΣΣm</v>
      </c>
      <c r="G337" t="str">
        <v>ΣΣu</v>
      </c>
      <c r="H337" t="str">
        <v>Si_l</v>
      </c>
      <c r="I337" t="str">
        <v>Si_m</v>
      </c>
      <c r="J337" t="str">
        <v>Si_u</v>
      </c>
      <c r="K337" t="str">
        <v>Defuzzy</v>
      </c>
      <c r="L337" t="str">
        <v>Bobot</v>
      </c>
      <c r="M337" t="str">
        <v>Bobot%</v>
      </c>
      <c r="N337" t="str">
        <v>Rank</v>
      </c>
    </row>
    <row r="338">
      <c r="A338" t="str">
        <v>KU1</v>
      </c>
      <c r="B338" s="1">
        <f>L295</f>
      </c>
      <c r="C338" s="1">
        <f>L309</f>
      </c>
      <c r="D338" s="1">
        <f>L323</f>
      </c>
      <c r="E338" s="1">
        <f>L305</f>
      </c>
      <c r="F338" s="1">
        <f>L319</f>
      </c>
      <c r="G338" s="1">
        <f>L333</f>
      </c>
      <c r="H338" s="2">
        <f>B338/G338</f>
      </c>
      <c r="I338" s="2">
        <f>C338/F338</f>
      </c>
      <c r="J338" s="2">
        <f>D338/E338</f>
      </c>
      <c r="K338" s="2">
        <f>(H338+I338+J338)/3</f>
      </c>
      <c r="L338" s="2">
        <f>K338/K348</f>
      </c>
      <c r="M338" s="3">
        <f>L338*100</f>
      </c>
      <c r="N338">
        <f>RANK(L338,L$338:L$347,0)</f>
      </c>
    </row>
    <row r="339">
      <c r="A339" t="str">
        <v>KU10</v>
      </c>
      <c r="B339" s="1">
        <f>L296</f>
      </c>
      <c r="C339" s="1">
        <f>L310</f>
      </c>
      <c r="D339" s="1">
        <f>L324</f>
      </c>
      <c r="E339" s="1">
        <f>L305</f>
      </c>
      <c r="F339" s="1">
        <f>L319</f>
      </c>
      <c r="G339" s="1">
        <f>L333</f>
      </c>
      <c r="H339" s="2">
        <f>B339/G339</f>
      </c>
      <c r="I339" s="2">
        <f>C339/F339</f>
      </c>
      <c r="J339" s="2">
        <f>D339/E339</f>
      </c>
      <c r="K339" s="2">
        <f>(H339+I339+J339)/3</f>
      </c>
      <c r="L339" s="2">
        <f>K339/K348</f>
      </c>
      <c r="M339" s="3">
        <f>L339*100</f>
      </c>
      <c r="N339">
        <f>RANK(L339,L$338:L$347,0)</f>
      </c>
    </row>
    <row r="340">
      <c r="A340" t="str">
        <v>KU2</v>
      </c>
      <c r="B340" s="1">
        <f>L297</f>
      </c>
      <c r="C340" s="1">
        <f>L311</f>
      </c>
      <c r="D340" s="1">
        <f>L325</f>
      </c>
      <c r="E340" s="1">
        <f>L305</f>
      </c>
      <c r="F340" s="1">
        <f>L319</f>
      </c>
      <c r="G340" s="1">
        <f>L333</f>
      </c>
      <c r="H340" s="2">
        <f>B340/G340</f>
      </c>
      <c r="I340" s="2">
        <f>C340/F340</f>
      </c>
      <c r="J340" s="2">
        <f>D340/E340</f>
      </c>
      <c r="K340" s="2">
        <f>(H340+I340+J340)/3</f>
      </c>
      <c r="L340" s="2">
        <f>K340/K348</f>
      </c>
      <c r="M340" s="3">
        <f>L340*100</f>
      </c>
      <c r="N340">
        <f>RANK(L340,L$338:L$347,0)</f>
      </c>
    </row>
    <row r="341">
      <c r="A341" t="str">
        <v>KU3</v>
      </c>
      <c r="B341" s="1">
        <f>L298</f>
      </c>
      <c r="C341" s="1">
        <f>L312</f>
      </c>
      <c r="D341" s="1">
        <f>L326</f>
      </c>
      <c r="E341" s="1">
        <f>L305</f>
      </c>
      <c r="F341" s="1">
        <f>L319</f>
      </c>
      <c r="G341" s="1">
        <f>L333</f>
      </c>
      <c r="H341" s="2">
        <f>B341/G341</f>
      </c>
      <c r="I341" s="2">
        <f>C341/F341</f>
      </c>
      <c r="J341" s="2">
        <f>D341/E341</f>
      </c>
      <c r="K341" s="2">
        <f>(H341+I341+J341)/3</f>
      </c>
      <c r="L341" s="2">
        <f>K341/K348</f>
      </c>
      <c r="M341" s="3">
        <f>L341*100</f>
      </c>
      <c r="N341">
        <f>RANK(L341,L$338:L$347,0)</f>
      </c>
    </row>
    <row r="342">
      <c r="A342" t="str">
        <v>KU4</v>
      </c>
      <c r="B342" s="1">
        <f>L299</f>
      </c>
      <c r="C342" s="1">
        <f>L313</f>
      </c>
      <c r="D342" s="1">
        <f>L327</f>
      </c>
      <c r="E342" s="1">
        <f>L305</f>
      </c>
      <c r="F342" s="1">
        <f>L319</f>
      </c>
      <c r="G342" s="1">
        <f>L333</f>
      </c>
      <c r="H342" s="2">
        <f>B342/G342</f>
      </c>
      <c r="I342" s="2">
        <f>C342/F342</f>
      </c>
      <c r="J342" s="2">
        <f>D342/E342</f>
      </c>
      <c r="K342" s="2">
        <f>(H342+I342+J342)/3</f>
      </c>
      <c r="L342" s="2">
        <f>K342/K348</f>
      </c>
      <c r="M342" s="3">
        <f>L342*100</f>
      </c>
      <c r="N342">
        <f>RANK(L342,L$338:L$347,0)</f>
      </c>
    </row>
    <row r="343">
      <c r="A343" t="str">
        <v>KU5</v>
      </c>
      <c r="B343" s="1">
        <f>L300</f>
      </c>
      <c r="C343" s="1">
        <f>L314</f>
      </c>
      <c r="D343" s="1">
        <f>L328</f>
      </c>
      <c r="E343" s="1">
        <f>L305</f>
      </c>
      <c r="F343" s="1">
        <f>L319</f>
      </c>
      <c r="G343" s="1">
        <f>L333</f>
      </c>
      <c r="H343" s="2">
        <f>B343/G343</f>
      </c>
      <c r="I343" s="2">
        <f>C343/F343</f>
      </c>
      <c r="J343" s="2">
        <f>D343/E343</f>
      </c>
      <c r="K343" s="2">
        <f>(H343+I343+J343)/3</f>
      </c>
      <c r="L343" s="2">
        <f>K343/K348</f>
      </c>
      <c r="M343" s="3">
        <f>L343*100</f>
      </c>
      <c r="N343">
        <f>RANK(L343,L$338:L$347,0)</f>
      </c>
    </row>
    <row r="344">
      <c r="A344" t="str">
        <v>KU6</v>
      </c>
      <c r="B344" s="1">
        <f>L301</f>
      </c>
      <c r="C344" s="1">
        <f>L315</f>
      </c>
      <c r="D344" s="1">
        <f>L329</f>
      </c>
      <c r="E344" s="1">
        <f>L305</f>
      </c>
      <c r="F344" s="1">
        <f>L319</f>
      </c>
      <c r="G344" s="1">
        <f>L333</f>
      </c>
      <c r="H344" s="2">
        <f>B344/G344</f>
      </c>
      <c r="I344" s="2">
        <f>C344/F344</f>
      </c>
      <c r="J344" s="2">
        <f>D344/E344</f>
      </c>
      <c r="K344" s="2">
        <f>(H344+I344+J344)/3</f>
      </c>
      <c r="L344" s="2">
        <f>K344/K348</f>
      </c>
      <c r="M344" s="3">
        <f>L344*100</f>
      </c>
      <c r="N344">
        <f>RANK(L344,L$338:L$347,0)</f>
      </c>
    </row>
    <row r="345">
      <c r="A345" t="str">
        <v>KU7</v>
      </c>
      <c r="B345" s="1">
        <f>L302</f>
      </c>
      <c r="C345" s="1">
        <f>L316</f>
      </c>
      <c r="D345" s="1">
        <f>L330</f>
      </c>
      <c r="E345" s="1">
        <f>L305</f>
      </c>
      <c r="F345" s="1">
        <f>L319</f>
      </c>
      <c r="G345" s="1">
        <f>L333</f>
      </c>
      <c r="H345" s="2">
        <f>B345/G345</f>
      </c>
      <c r="I345" s="2">
        <f>C345/F345</f>
      </c>
      <c r="J345" s="2">
        <f>D345/E345</f>
      </c>
      <c r="K345" s="2">
        <f>(H345+I345+J345)/3</f>
      </c>
      <c r="L345" s="2">
        <f>K345/K348</f>
      </c>
      <c r="M345" s="3">
        <f>L345*100</f>
      </c>
      <c r="N345">
        <f>RANK(L345,L$338:L$347,0)</f>
      </c>
    </row>
    <row r="346">
      <c r="A346" t="str">
        <v>KU8</v>
      </c>
      <c r="B346" s="1">
        <f>L303</f>
      </c>
      <c r="C346" s="1">
        <f>L317</f>
      </c>
      <c r="D346" s="1">
        <f>L331</f>
      </c>
      <c r="E346" s="1">
        <f>L305</f>
      </c>
      <c r="F346" s="1">
        <f>L319</f>
      </c>
      <c r="G346" s="1">
        <f>L333</f>
      </c>
      <c r="H346" s="2">
        <f>B346/G346</f>
      </c>
      <c r="I346" s="2">
        <f>C346/F346</f>
      </c>
      <c r="J346" s="2">
        <f>D346/E346</f>
      </c>
      <c r="K346" s="2">
        <f>(H346+I346+J346)/3</f>
      </c>
      <c r="L346" s="2">
        <f>K346/K348</f>
      </c>
      <c r="M346" s="3">
        <f>L346*100</f>
      </c>
      <c r="N346">
        <f>RANK(L346,L$338:L$347,0)</f>
      </c>
    </row>
    <row r="347">
      <c r="A347" t="str">
        <v>KU9</v>
      </c>
      <c r="B347" s="1">
        <f>L304</f>
      </c>
      <c r="C347" s="1">
        <f>L318</f>
      </c>
      <c r="D347" s="1">
        <f>L332</f>
      </c>
      <c r="E347" s="1">
        <f>L305</f>
      </c>
      <c r="F347" s="1">
        <f>L319</f>
      </c>
      <c r="G347" s="1">
        <f>L333</f>
      </c>
      <c r="H347" s="2">
        <f>B347/G347</f>
      </c>
      <c r="I347" s="2">
        <f>C347/F347</f>
      </c>
      <c r="J347" s="2">
        <f>D347/E347</f>
      </c>
      <c r="K347" s="2">
        <f>(H347+I347+J347)/3</f>
      </c>
      <c r="L347" s="2">
        <f>K347/K348</f>
      </c>
      <c r="M347" s="3">
        <f>L347*100</f>
      </c>
      <c r="N347">
        <f>RANK(L347,L$338:L$347,0)</f>
      </c>
    </row>
    <row r="348">
      <c r="J348" t="str">
        <v>TOTAL</v>
      </c>
      <c r="K348" s="2">
        <f>SUM(K338:K347)</f>
      </c>
    </row>
    <row r="349">
      <c r="K349" t="str">
        <v>Total Wi</v>
      </c>
      <c r="L349" s="2">
        <f>SUM(L338:L347)</f>
      </c>
      <c r="M349" t="str">
        <v>← harus 1</v>
      </c>
    </row>
    <row r="351">
      <c r="A351" t="str">
        <v>═══ BAGIAN 8: CONSISTENCY RATIO (CR) ═══</v>
      </c>
    </row>
    <row r="352">
      <c r="A352" t="str">
        <v>Dari matriks defuzzified: D(i,j) = (l+m+u)/3</v>
      </c>
    </row>
    <row r="353">
      <c r="A353" t="str">
        <v>Matriks Crisp D(i,j) = (l+m+u)/3</v>
      </c>
    </row>
    <row r="354">
      <c r="A354" t="str">
        <v/>
      </c>
      <c r="B354" t="str">
        <v>KU1</v>
      </c>
      <c r="C354" t="str">
        <v>KU10</v>
      </c>
      <c r="D354" t="str">
        <v>KU2</v>
      </c>
      <c r="E354" t="str">
        <v>KU3</v>
      </c>
      <c r="F354" t="str">
        <v>KU4</v>
      </c>
      <c r="G354" t="str">
        <v>KU5</v>
      </c>
      <c r="H354" t="str">
        <v>KU6</v>
      </c>
      <c r="I354" t="str">
        <v>KU7</v>
      </c>
      <c r="J354" t="str">
        <v>KU8</v>
      </c>
      <c r="K354" t="str">
        <v>KU9</v>
      </c>
    </row>
    <row r="355">
      <c r="A355" t="str">
        <v>KU1</v>
      </c>
      <c r="B355">
        <v>1</v>
      </c>
      <c r="C355" s="1">
        <f>(C295+C309+C323)/3</f>
      </c>
      <c r="D355" s="1">
        <f>(D295+D309+D323)/3</f>
      </c>
      <c r="E355" s="1">
        <f>(E295+E309+E323)/3</f>
      </c>
      <c r="F355" s="1">
        <f>(F295+F309+F323)/3</f>
      </c>
      <c r="G355" s="1">
        <f>(G295+G309+G323)/3</f>
      </c>
      <c r="H355" s="1">
        <f>(H295+H309+H323)/3</f>
      </c>
      <c r="I355" s="1">
        <f>(I295+I309+I323)/3</f>
      </c>
      <c r="J355" s="1">
        <f>(J295+J309+J323)/3</f>
      </c>
      <c r="K355" s="1">
        <f>(K295+K309+K323)/3</f>
      </c>
    </row>
    <row r="356">
      <c r="A356" t="str">
        <v>KU10</v>
      </c>
      <c r="B356" s="1">
        <f>(B296+B310+B324)/3</f>
      </c>
      <c r="C356">
        <v>1</v>
      </c>
      <c r="D356" s="1">
        <f>(D296+D310+D324)/3</f>
      </c>
      <c r="E356" s="1">
        <f>(E296+E310+E324)/3</f>
      </c>
      <c r="F356" s="1">
        <f>(F296+F310+F324)/3</f>
      </c>
      <c r="G356" s="1">
        <f>(G296+G310+G324)/3</f>
      </c>
      <c r="H356" s="1">
        <f>(H296+H310+H324)/3</f>
      </c>
      <c r="I356" s="1">
        <f>(I296+I310+I324)/3</f>
      </c>
      <c r="J356" s="1">
        <f>(J296+J310+J324)/3</f>
      </c>
      <c r="K356" s="1">
        <f>(K296+K310+K324)/3</f>
      </c>
    </row>
    <row r="357">
      <c r="A357" t="str">
        <v>KU2</v>
      </c>
      <c r="B357" s="1">
        <f>(B297+B311+B325)/3</f>
      </c>
      <c r="C357" s="1">
        <f>(C297+C311+C325)/3</f>
      </c>
      <c r="D357">
        <v>1</v>
      </c>
      <c r="E357" s="1">
        <f>(E297+E311+E325)/3</f>
      </c>
      <c r="F357" s="1">
        <f>(F297+F311+F325)/3</f>
      </c>
      <c r="G357" s="1">
        <f>(G297+G311+G325)/3</f>
      </c>
      <c r="H357" s="1">
        <f>(H297+H311+H325)/3</f>
      </c>
      <c r="I357" s="1">
        <f>(I297+I311+I325)/3</f>
      </c>
      <c r="J357" s="1">
        <f>(J297+J311+J325)/3</f>
      </c>
      <c r="K357" s="1">
        <f>(K297+K311+K325)/3</f>
      </c>
    </row>
    <row r="358">
      <c r="A358" t="str">
        <v>KU3</v>
      </c>
      <c r="B358" s="1">
        <f>(B298+B312+B326)/3</f>
      </c>
      <c r="C358" s="1">
        <f>(C298+C312+C326)/3</f>
      </c>
      <c r="D358" s="1">
        <f>(D298+D312+D326)/3</f>
      </c>
      <c r="E358">
        <v>1</v>
      </c>
      <c r="F358" s="1">
        <f>(F298+F312+F326)/3</f>
      </c>
      <c r="G358" s="1">
        <f>(G298+G312+G326)/3</f>
      </c>
      <c r="H358" s="1">
        <f>(H298+H312+H326)/3</f>
      </c>
      <c r="I358" s="1">
        <f>(I298+I312+I326)/3</f>
      </c>
      <c r="J358" s="1">
        <f>(J298+J312+J326)/3</f>
      </c>
      <c r="K358" s="1">
        <f>(K298+K312+K326)/3</f>
      </c>
    </row>
    <row r="359">
      <c r="A359" t="str">
        <v>KU4</v>
      </c>
      <c r="B359" s="1">
        <f>(B299+B313+B327)/3</f>
      </c>
      <c r="C359" s="1">
        <f>(C299+C313+C327)/3</f>
      </c>
      <c r="D359" s="1">
        <f>(D299+D313+D327)/3</f>
      </c>
      <c r="E359" s="1">
        <f>(E299+E313+E327)/3</f>
      </c>
      <c r="F359">
        <v>1</v>
      </c>
      <c r="G359" s="1">
        <f>(G299+G313+G327)/3</f>
      </c>
      <c r="H359" s="1">
        <f>(H299+H313+H327)/3</f>
      </c>
      <c r="I359" s="1">
        <f>(I299+I313+I327)/3</f>
      </c>
      <c r="J359" s="1">
        <f>(J299+J313+J327)/3</f>
      </c>
      <c r="K359" s="1">
        <f>(K299+K313+K327)/3</f>
      </c>
    </row>
    <row r="360">
      <c r="A360" t="str">
        <v>KU5</v>
      </c>
      <c r="B360" s="1">
        <f>(B300+B314+B328)/3</f>
      </c>
      <c r="C360" s="1">
        <f>(C300+C314+C328)/3</f>
      </c>
      <c r="D360" s="1">
        <f>(D300+D314+D328)/3</f>
      </c>
      <c r="E360" s="1">
        <f>(E300+E314+E328)/3</f>
      </c>
      <c r="F360" s="1">
        <f>(F300+F314+F328)/3</f>
      </c>
      <c r="G360">
        <v>1</v>
      </c>
      <c r="H360" s="1">
        <f>(H300+H314+H328)/3</f>
      </c>
      <c r="I360" s="1">
        <f>(I300+I314+I328)/3</f>
      </c>
      <c r="J360" s="1">
        <f>(J300+J314+J328)/3</f>
      </c>
      <c r="K360" s="1">
        <f>(K300+K314+K328)/3</f>
      </c>
    </row>
    <row r="361">
      <c r="A361" t="str">
        <v>KU6</v>
      </c>
      <c r="B361" s="1">
        <f>(B301+B315+B329)/3</f>
      </c>
      <c r="C361" s="1">
        <f>(C301+C315+C329)/3</f>
      </c>
      <c r="D361" s="1">
        <f>(D301+D315+D329)/3</f>
      </c>
      <c r="E361" s="1">
        <f>(E301+E315+E329)/3</f>
      </c>
      <c r="F361" s="1">
        <f>(F301+F315+F329)/3</f>
      </c>
      <c r="G361" s="1">
        <f>(G301+G315+G329)/3</f>
      </c>
      <c r="H361">
        <v>1</v>
      </c>
      <c r="I361" s="1">
        <f>(I301+I315+I329)/3</f>
      </c>
      <c r="J361" s="1">
        <f>(J301+J315+J329)/3</f>
      </c>
      <c r="K361" s="1">
        <f>(K301+K315+K329)/3</f>
      </c>
    </row>
    <row r="362">
      <c r="A362" t="str">
        <v>KU7</v>
      </c>
      <c r="B362" s="1">
        <f>(B302+B316+B330)/3</f>
      </c>
      <c r="C362" s="1">
        <f>(C302+C316+C330)/3</f>
      </c>
      <c r="D362" s="1">
        <f>(D302+D316+D330)/3</f>
      </c>
      <c r="E362" s="1">
        <f>(E302+E316+E330)/3</f>
      </c>
      <c r="F362" s="1">
        <f>(F302+F316+F330)/3</f>
      </c>
      <c r="G362" s="1">
        <f>(G302+G316+G330)/3</f>
      </c>
      <c r="H362" s="1">
        <f>(H302+H316+H330)/3</f>
      </c>
      <c r="I362">
        <v>1</v>
      </c>
      <c r="J362" s="1">
        <f>(J302+J316+J330)/3</f>
      </c>
      <c r="K362" s="1">
        <f>(K302+K316+K330)/3</f>
      </c>
    </row>
    <row r="363">
      <c r="A363" t="str">
        <v>KU8</v>
      </c>
      <c r="B363" s="1">
        <f>(B303+B317+B331)/3</f>
      </c>
      <c r="C363" s="1">
        <f>(C303+C317+C331)/3</f>
      </c>
      <c r="D363" s="1">
        <f>(D303+D317+D331)/3</f>
      </c>
      <c r="E363" s="1">
        <f>(E303+E317+E331)/3</f>
      </c>
      <c r="F363" s="1">
        <f>(F303+F317+F331)/3</f>
      </c>
      <c r="G363" s="1">
        <f>(G303+G317+G331)/3</f>
      </c>
      <c r="H363" s="1">
        <f>(H303+H317+H331)/3</f>
      </c>
      <c r="I363" s="1">
        <f>(I303+I317+I331)/3</f>
      </c>
      <c r="J363">
        <v>1</v>
      </c>
      <c r="K363" s="1">
        <f>(K303+K317+K331)/3</f>
      </c>
    </row>
    <row r="364">
      <c r="A364" t="str">
        <v>KU9</v>
      </c>
      <c r="B364" s="1">
        <f>(B304+B318+B332)/3</f>
      </c>
      <c r="C364" s="1">
        <f>(C304+C318+C332)/3</f>
      </c>
      <c r="D364" s="1">
        <f>(D304+D318+D332)/3</f>
      </c>
      <c r="E364" s="1">
        <f>(E304+E318+E332)/3</f>
      </c>
      <c r="F364" s="1">
        <f>(F304+F318+F332)/3</f>
      </c>
      <c r="G364" s="1">
        <f>(G304+G318+G332)/3</f>
      </c>
      <c r="H364" s="1">
        <f>(H304+H318+H332)/3</f>
      </c>
      <c r="I364" s="1">
        <f>(I304+I318+I332)/3</f>
      </c>
      <c r="J364" s="1">
        <f>(J304+J318+J332)/3</f>
      </c>
      <c r="K364">
        <v>1</v>
      </c>
    </row>
    <row r="366">
      <c r="A366" t="str">
        <v>Σ Kolom</v>
      </c>
      <c r="B366" s="1">
        <f>SUM(B355:B364)</f>
      </c>
      <c r="C366" s="1">
        <f>SUM(C355:C364)</f>
      </c>
      <c r="D366" s="1">
        <f>SUM(D355:D364)</f>
      </c>
      <c r="E366" s="1">
        <f>SUM(E355:E364)</f>
      </c>
      <c r="F366" s="1">
        <f>SUM(F355:F364)</f>
      </c>
      <c r="G366" s="1">
        <f>SUM(G355:G364)</f>
      </c>
      <c r="H366" s="1">
        <f>SUM(H355:H364)</f>
      </c>
      <c r="I366" s="1">
        <f>SUM(I355:I364)</f>
      </c>
      <c r="J366" s="1">
        <f>SUM(J355:J364)</f>
      </c>
      <c r="K366" s="1">
        <f>SUM(K355:K364)</f>
      </c>
    </row>
    <row r="368">
      <c r="A368" t="str">
        <v>Normalisasi Kolom + Bobot (Wi=rata2 baris)</v>
      </c>
    </row>
    <row r="369">
      <c r="A369" t="str">
        <v/>
      </c>
      <c r="B369" t="str">
        <v>KU1</v>
      </c>
      <c r="C369" t="str">
        <v>KU10</v>
      </c>
      <c r="D369" t="str">
        <v>KU2</v>
      </c>
      <c r="E369" t="str">
        <v>KU3</v>
      </c>
      <c r="F369" t="str">
        <v>KU4</v>
      </c>
      <c r="G369" t="str">
        <v>KU5</v>
      </c>
      <c r="H369" t="str">
        <v>KU6</v>
      </c>
      <c r="I369" t="str">
        <v>KU7</v>
      </c>
      <c r="J369" t="str">
        <v>KU8</v>
      </c>
      <c r="K369" t="str">
        <v>KU9</v>
      </c>
      <c r="L369" t="str">
        <v>Wi</v>
      </c>
    </row>
    <row r="370">
      <c r="A370" t="str">
        <v>KU1</v>
      </c>
      <c r="B370" s="1">
        <f>B355/B366</f>
      </c>
      <c r="C370" s="1">
        <f>C355/C366</f>
      </c>
      <c r="D370" s="1">
        <f>D355/D366</f>
      </c>
      <c r="E370" s="1">
        <f>E355/E366</f>
      </c>
      <c r="F370" s="1">
        <f>F355/F366</f>
      </c>
      <c r="G370" s="1">
        <f>G355/G366</f>
      </c>
      <c r="H370" s="1">
        <f>H355/H366</f>
      </c>
      <c r="I370" s="1">
        <f>I355/I366</f>
      </c>
      <c r="J370" s="1">
        <f>J355/J366</f>
      </c>
      <c r="K370" s="1">
        <f>K355/K366</f>
      </c>
      <c r="L370" s="2">
        <f>AVERAGE(B370:K370)</f>
      </c>
    </row>
    <row r="371">
      <c r="A371" t="str">
        <v>KU10</v>
      </c>
      <c r="B371" s="1">
        <f>B356/B366</f>
      </c>
      <c r="C371" s="1">
        <f>C356/C366</f>
      </c>
      <c r="D371" s="1">
        <f>D356/D366</f>
      </c>
      <c r="E371" s="1">
        <f>E356/E366</f>
      </c>
      <c r="F371" s="1">
        <f>F356/F366</f>
      </c>
      <c r="G371" s="1">
        <f>G356/G366</f>
      </c>
      <c r="H371" s="1">
        <f>H356/H366</f>
      </c>
      <c r="I371" s="1">
        <f>I356/I366</f>
      </c>
      <c r="J371" s="1">
        <f>J356/J366</f>
      </c>
      <c r="K371" s="1">
        <f>K356/K366</f>
      </c>
      <c r="L371" s="2">
        <f>AVERAGE(B371:K371)</f>
      </c>
    </row>
    <row r="372">
      <c r="A372" t="str">
        <v>KU2</v>
      </c>
      <c r="B372" s="1">
        <f>B357/B366</f>
      </c>
      <c r="C372" s="1">
        <f>C357/C366</f>
      </c>
      <c r="D372" s="1">
        <f>D357/D366</f>
      </c>
      <c r="E372" s="1">
        <f>E357/E366</f>
      </c>
      <c r="F372" s="1">
        <f>F357/F366</f>
      </c>
      <c r="G372" s="1">
        <f>G357/G366</f>
      </c>
      <c r="H372" s="1">
        <f>H357/H366</f>
      </c>
      <c r="I372" s="1">
        <f>I357/I366</f>
      </c>
      <c r="J372" s="1">
        <f>J357/J366</f>
      </c>
      <c r="K372" s="1">
        <f>K357/K366</f>
      </c>
      <c r="L372" s="2">
        <f>AVERAGE(B372:K372)</f>
      </c>
    </row>
    <row r="373">
      <c r="A373" t="str">
        <v>KU3</v>
      </c>
      <c r="B373" s="1">
        <f>B358/B366</f>
      </c>
      <c r="C373" s="1">
        <f>C358/C366</f>
      </c>
      <c r="D373" s="1">
        <f>D358/D366</f>
      </c>
      <c r="E373" s="1">
        <f>E358/E366</f>
      </c>
      <c r="F373" s="1">
        <f>F358/F366</f>
      </c>
      <c r="G373" s="1">
        <f>G358/G366</f>
      </c>
      <c r="H373" s="1">
        <f>H358/H366</f>
      </c>
      <c r="I373" s="1">
        <f>I358/I366</f>
      </c>
      <c r="J373" s="1">
        <f>J358/J366</f>
      </c>
      <c r="K373" s="1">
        <f>K358/K366</f>
      </c>
      <c r="L373" s="2">
        <f>AVERAGE(B373:K373)</f>
      </c>
    </row>
    <row r="374">
      <c r="A374" t="str">
        <v>KU4</v>
      </c>
      <c r="B374" s="1">
        <f>B359/B366</f>
      </c>
      <c r="C374" s="1">
        <f>C359/C366</f>
      </c>
      <c r="D374" s="1">
        <f>D359/D366</f>
      </c>
      <c r="E374" s="1">
        <f>E359/E366</f>
      </c>
      <c r="F374" s="1">
        <f>F359/F366</f>
      </c>
      <c r="G374" s="1">
        <f>G359/G366</f>
      </c>
      <c r="H374" s="1">
        <f>H359/H366</f>
      </c>
      <c r="I374" s="1">
        <f>I359/I366</f>
      </c>
      <c r="J374" s="1">
        <f>J359/J366</f>
      </c>
      <c r="K374" s="1">
        <f>K359/K366</f>
      </c>
      <c r="L374" s="2">
        <f>AVERAGE(B374:K374)</f>
      </c>
    </row>
    <row r="375">
      <c r="A375" t="str">
        <v>KU5</v>
      </c>
      <c r="B375" s="1">
        <f>B360/B366</f>
      </c>
      <c r="C375" s="1">
        <f>C360/C366</f>
      </c>
      <c r="D375" s="1">
        <f>D360/D366</f>
      </c>
      <c r="E375" s="1">
        <f>E360/E366</f>
      </c>
      <c r="F375" s="1">
        <f>F360/F366</f>
      </c>
      <c r="G375" s="1">
        <f>G360/G366</f>
      </c>
      <c r="H375" s="1">
        <f>H360/H366</f>
      </c>
      <c r="I375" s="1">
        <f>I360/I366</f>
      </c>
      <c r="J375" s="1">
        <f>J360/J366</f>
      </c>
      <c r="K375" s="1">
        <f>K360/K366</f>
      </c>
      <c r="L375" s="2">
        <f>AVERAGE(B375:K375)</f>
      </c>
    </row>
    <row r="376">
      <c r="A376" t="str">
        <v>KU6</v>
      </c>
      <c r="B376" s="1">
        <f>B361/B366</f>
      </c>
      <c r="C376" s="1">
        <f>C361/C366</f>
      </c>
      <c r="D376" s="1">
        <f>D361/D366</f>
      </c>
      <c r="E376" s="1">
        <f>E361/E366</f>
      </c>
      <c r="F376" s="1">
        <f>F361/F366</f>
      </c>
      <c r="G376" s="1">
        <f>G361/G366</f>
      </c>
      <c r="H376" s="1">
        <f>H361/H366</f>
      </c>
      <c r="I376" s="1">
        <f>I361/I366</f>
      </c>
      <c r="J376" s="1">
        <f>J361/J366</f>
      </c>
      <c r="K376" s="1">
        <f>K361/K366</f>
      </c>
      <c r="L376" s="2">
        <f>AVERAGE(B376:K376)</f>
      </c>
    </row>
    <row r="377">
      <c r="A377" t="str">
        <v>KU7</v>
      </c>
      <c r="B377" s="1">
        <f>B362/B366</f>
      </c>
      <c r="C377" s="1">
        <f>C362/C366</f>
      </c>
      <c r="D377" s="1">
        <f>D362/D366</f>
      </c>
      <c r="E377" s="1">
        <f>E362/E366</f>
      </c>
      <c r="F377" s="1">
        <f>F362/F366</f>
      </c>
      <c r="G377" s="1">
        <f>G362/G366</f>
      </c>
      <c r="H377" s="1">
        <f>H362/H366</f>
      </c>
      <c r="I377" s="1">
        <f>I362/I366</f>
      </c>
      <c r="J377" s="1">
        <f>J362/J366</f>
      </c>
      <c r="K377" s="1">
        <f>K362/K366</f>
      </c>
      <c r="L377" s="2">
        <f>AVERAGE(B377:K377)</f>
      </c>
    </row>
    <row r="378">
      <c r="A378" t="str">
        <v>KU8</v>
      </c>
      <c r="B378" s="1">
        <f>B363/B366</f>
      </c>
      <c r="C378" s="1">
        <f>C363/C366</f>
      </c>
      <c r="D378" s="1">
        <f>D363/D366</f>
      </c>
      <c r="E378" s="1">
        <f>E363/E366</f>
      </c>
      <c r="F378" s="1">
        <f>F363/F366</f>
      </c>
      <c r="G378" s="1">
        <f>G363/G366</f>
      </c>
      <c r="H378" s="1">
        <f>H363/H366</f>
      </c>
      <c r="I378" s="1">
        <f>I363/I366</f>
      </c>
      <c r="J378" s="1">
        <f>J363/J366</f>
      </c>
      <c r="K378" s="1">
        <f>K363/K366</f>
      </c>
      <c r="L378" s="2">
        <f>AVERAGE(B378:K378)</f>
      </c>
    </row>
    <row r="379">
      <c r="A379" t="str">
        <v>KU9</v>
      </c>
      <c r="B379" s="1">
        <f>B364/B366</f>
      </c>
      <c r="C379" s="1">
        <f>C364/C366</f>
      </c>
      <c r="D379" s="1">
        <f>D364/D366</f>
      </c>
      <c r="E379" s="1">
        <f>E364/E366</f>
      </c>
      <c r="F379" s="1">
        <f>F364/F366</f>
      </c>
      <c r="G379" s="1">
        <f>G364/G366</f>
      </c>
      <c r="H379" s="1">
        <f>H364/H366</f>
      </c>
      <c r="I379" s="1">
        <f>I364/I366</f>
      </c>
      <c r="J379" s="1">
        <f>J364/J366</f>
      </c>
      <c r="K379" s="1">
        <f>K364/K366</f>
      </c>
      <c r="L379" s="2">
        <f>AVERAGE(B379:K379)</f>
      </c>
    </row>
    <row r="381">
      <c r="A381" t="str">
        <v>Aw = Matriks_Crisp × Wi</v>
      </c>
    </row>
    <row r="382">
      <c r="A382" t="str">
        <v>Kriteria</v>
      </c>
      <c r="B382" t="str">
        <v>Wi</v>
      </c>
      <c r="C382" t="str">
        <v>Aw</v>
      </c>
      <c r="D382" t="str">
        <v>Aw/Wi</v>
      </c>
    </row>
    <row r="383">
      <c r="A383" t="str">
        <v>KU1</v>
      </c>
      <c r="B383" s="2">
        <f>L370</f>
      </c>
      <c r="C383" s="2">
        <f>B355*$B383+C355*$B384+D355*$B385+E355*$B386+F355*$B387+G355*$B388+H355*$B389+I355*$B390+J355*$B391+K355*$B392</f>
      </c>
      <c r="D383" s="1">
        <f>C383/B383</f>
      </c>
    </row>
    <row r="384">
      <c r="A384" t="str">
        <v>KU10</v>
      </c>
      <c r="B384" s="2">
        <f>L371</f>
      </c>
      <c r="C384" s="2">
        <f>B356*$B383+C356*$B384+D356*$B385+E356*$B386+F356*$B387+G356*$B388+H356*$B389+I356*$B390+J356*$B391+K356*$B392</f>
      </c>
      <c r="D384" s="1">
        <f>C384/B384</f>
      </c>
    </row>
    <row r="385">
      <c r="A385" t="str">
        <v>KU2</v>
      </c>
      <c r="B385" s="2">
        <f>L372</f>
      </c>
      <c r="C385" s="2">
        <f>B357*$B383+C357*$B384+D357*$B385+E357*$B386+F357*$B387+G357*$B388+H357*$B389+I357*$B390+J357*$B391+K357*$B392</f>
      </c>
      <c r="D385" s="1">
        <f>C385/B385</f>
      </c>
    </row>
    <row r="386">
      <c r="A386" t="str">
        <v>KU3</v>
      </c>
      <c r="B386" s="2">
        <f>L373</f>
      </c>
      <c r="C386" s="2">
        <f>B358*$B383+C358*$B384+D358*$B385+E358*$B386+F358*$B387+G358*$B388+H358*$B389+I358*$B390+J358*$B391+K358*$B392</f>
      </c>
      <c r="D386" s="1">
        <f>C386/B386</f>
      </c>
    </row>
    <row r="387">
      <c r="A387" t="str">
        <v>KU4</v>
      </c>
      <c r="B387" s="2">
        <f>L374</f>
      </c>
      <c r="C387" s="2">
        <f>B359*$B383+C359*$B384+D359*$B385+E359*$B386+F359*$B387+G359*$B388+H359*$B389+I359*$B390+J359*$B391+K359*$B392</f>
      </c>
      <c r="D387" s="1">
        <f>C387/B387</f>
      </c>
    </row>
    <row r="388">
      <c r="A388" t="str">
        <v>KU5</v>
      </c>
      <c r="B388" s="2">
        <f>L375</f>
      </c>
      <c r="C388" s="2">
        <f>B360*$B383+C360*$B384+D360*$B385+E360*$B386+F360*$B387+G360*$B388+H360*$B389+I360*$B390+J360*$B391+K360*$B392</f>
      </c>
      <c r="D388" s="1">
        <f>C388/B388</f>
      </c>
    </row>
    <row r="389">
      <c r="A389" t="str">
        <v>KU6</v>
      </c>
      <c r="B389" s="2">
        <f>L376</f>
      </c>
      <c r="C389" s="2">
        <f>B361*$B383+C361*$B384+D361*$B385+E361*$B386+F361*$B387+G361*$B388+H361*$B389+I361*$B390+J361*$B391+K361*$B392</f>
      </c>
      <c r="D389" s="1">
        <f>C389/B389</f>
      </c>
    </row>
    <row r="390">
      <c r="A390" t="str">
        <v>KU7</v>
      </c>
      <c r="B390" s="2">
        <f>L377</f>
      </c>
      <c r="C390" s="2">
        <f>B362*$B383+C362*$B384+D362*$B385+E362*$B386+F362*$B387+G362*$B388+H362*$B389+I362*$B390+J362*$B391+K362*$B392</f>
      </c>
      <c r="D390" s="1">
        <f>C390/B390</f>
      </c>
    </row>
    <row r="391">
      <c r="A391" t="str">
        <v>KU8</v>
      </c>
      <c r="B391" s="2">
        <f>L378</f>
      </c>
      <c r="C391" s="2">
        <f>B363*$B383+C363*$B384+D363*$B385+E363*$B386+F363*$B387+G363*$B388+H363*$B389+I363*$B390+J363*$B391+K363*$B392</f>
      </c>
      <c r="D391" s="1">
        <f>C391/B391</f>
      </c>
    </row>
    <row r="392">
      <c r="A392" t="str">
        <v>KU9</v>
      </c>
      <c r="B392" s="2">
        <f>L379</f>
      </c>
      <c r="C392" s="2">
        <f>B364*$B383+C364*$B384+D364*$B385+E364*$B386+F364*$B387+G364*$B388+H364*$B389+I364*$B390+J364*$B391+K364*$B392</f>
      </c>
      <c r="D392" s="1">
        <f>C392/B392</f>
      </c>
    </row>
    <row r="394">
      <c r="A394" t="str">
        <v>n</v>
      </c>
      <c r="B394">
        <v>10</v>
      </c>
    </row>
    <row r="395">
      <c r="A395" t="str">
        <v>λmax = AVERAGE(Aw/Wi)</v>
      </c>
      <c r="B395" s="1">
        <f>AVERAGE(D383:D392)</f>
      </c>
    </row>
    <row r="396">
      <c r="A396" t="str">
        <v>CI = (λmax-n)/(n-1)</v>
      </c>
      <c r="B396" s="1">
        <f>(B395-B394)/(B394-1)</f>
      </c>
    </row>
    <row r="397">
      <c r="A397" t="str">
        <v>RI (n=10)</v>
      </c>
      <c r="B397">
        <v>1.49</v>
      </c>
    </row>
    <row r="398">
      <c r="A398" t="str">
        <v>CR = CI/RI</v>
      </c>
      <c r="B398" s="1">
        <f>IF(B397=0,0,B396/B397)</f>
      </c>
    </row>
    <row r="399">
      <c r="A399" t="str">
        <v>KESIMPULAN</v>
      </c>
      <c r="B399">
        <f>IF(B398&lt;0.1,"KONSISTEN ✓ (CR&lt;0.10)","TIDAK KONSISTEN ✗ (CR≥0.10)")</f>
      </c>
    </row>
    <row r="402">
      <c r="A402" t="str">
        <v>═══ BAGIAN 9: PERHITUNGAN INDIVIDU PER RESPONDEN (BOBOT &amp; CR) ═══</v>
      </c>
    </row>
    <row r="403">
      <c r="A403" t="str">
        <v>Perhitungan FSE dan CR untuk masing-masing responden secara individual, menggunakan data TFN mereka sendiri.</v>
      </c>
    </row>
    <row r="405">
      <c r="A405" t="str">
        <v>▶ RESPONDEN 1: Muhammad Rizki</v>
      </c>
    </row>
    <row r="406">
      <c r="A406" t="str">
        <v>1. FUZZY SYNTHETIC EXTENT (FSE) &amp; BOBOT FINAL</v>
      </c>
    </row>
    <row r="407">
      <c r="A407" t="str">
        <v>Kriteria</v>
      </c>
      <c r="B407" t="str">
        <v>Σl</v>
      </c>
      <c r="C407" t="str">
        <v>Σm</v>
      </c>
      <c r="D407" t="str">
        <v>Σu</v>
      </c>
      <c r="E407" t="str">
        <v>Si_l</v>
      </c>
      <c r="F407" t="str">
        <v>Si_m</v>
      </c>
      <c r="G407" t="str">
        <v>Si_u</v>
      </c>
      <c r="H407" t="str">
        <v>Defuzzy</v>
      </c>
      <c r="I407" t="str">
        <v>Bobot</v>
      </c>
      <c r="J407" t="str">
        <v>Bobot%</v>
      </c>
      <c r="K407" t="str">
        <v>Rank</v>
      </c>
    </row>
    <row r="408">
      <c r="A408" t="str">
        <v>KU1</v>
      </c>
      <c r="B408" s="1">
        <f>1+C96+C97+C98+C99+C100+C101+C102+C103+C104</f>
      </c>
      <c r="C408" s="1">
        <f>1+C145+C146+C147+C148+C149+C150+C151+C152+C153</f>
      </c>
      <c r="D408" s="1">
        <f>1+C194+C195+C196+C197+C198+C199+C200+C201+C202</f>
      </c>
      <c r="E408" s="2">
        <f>B408/$D418</f>
      </c>
      <c r="F408" s="2">
        <f>C408/$C418</f>
      </c>
      <c r="G408" s="2">
        <f>D408/$B418</f>
      </c>
      <c r="H408" s="2">
        <f>(E408+F408+G408)/3</f>
      </c>
      <c r="I408" s="2">
        <f>H408/$H418</f>
      </c>
      <c r="J408" s="3">
        <f>I408*100</f>
      </c>
      <c r="K408">
        <f>RANK(I408,$I$408:$I$417,0)</f>
      </c>
    </row>
    <row r="409">
      <c r="A409" t="str">
        <v>KU10</v>
      </c>
      <c r="B409" s="1">
        <f>1+1/C194+C105+C106+C107+C108+C109+C110+C111+C112</f>
      </c>
      <c r="C409" s="1">
        <f>1+1/C145+C154+C155+C156+C157+C158+C159+C160+C161</f>
      </c>
      <c r="D409" s="1">
        <f>1+1/C96+C203+C204+C205+C206+C207+C208+C209+C210</f>
      </c>
      <c r="E409" s="2">
        <f>B409/$D418</f>
      </c>
      <c r="F409" s="2">
        <f>C409/$C418</f>
      </c>
      <c r="G409" s="2">
        <f>D409/$B418</f>
      </c>
      <c r="H409" s="2">
        <f>(E409+F409+G409)/3</f>
      </c>
      <c r="I409" s="2">
        <f>H409/$H418</f>
      </c>
      <c r="J409" s="3">
        <f>I409*100</f>
      </c>
      <c r="K409">
        <f>RANK(I409,$I$408:$I$417,0)</f>
      </c>
    </row>
    <row r="410">
      <c r="A410" t="str">
        <v>KU2</v>
      </c>
      <c r="B410" s="1">
        <f>1+1/C195+1/C203+C113+C114+C115+C116+C117+C118+C119</f>
      </c>
      <c r="C410" s="1">
        <f>1+1/C146+1/C154+C162+C163+C164+C165+C166+C167+C168</f>
      </c>
      <c r="D410" s="1">
        <f>1+1/C97+1/C105+C211+C212+C213+C214+C215+C216+C217</f>
      </c>
      <c r="E410" s="2">
        <f>B410/$D418</f>
      </c>
      <c r="F410" s="2">
        <f>C410/$C418</f>
      </c>
      <c r="G410" s="2">
        <f>D410/$B418</f>
      </c>
      <c r="H410" s="2">
        <f>(E410+F410+G410)/3</f>
      </c>
      <c r="I410" s="2">
        <f>H410/$H418</f>
      </c>
      <c r="J410" s="3">
        <f>I410*100</f>
      </c>
      <c r="K410">
        <f>RANK(I410,$I$408:$I$417,0)</f>
      </c>
    </row>
    <row r="411">
      <c r="A411" t="str">
        <v>KU3</v>
      </c>
      <c r="B411" s="1">
        <f>1+1/C196+1/C204+1/C211+C120+C121+C122+C123+C124+C125</f>
      </c>
      <c r="C411" s="1">
        <f>1+1/C147+1/C155+1/C162+C169+C170+C171+C172+C173+C174</f>
      </c>
      <c r="D411" s="1">
        <f>1+1/C98+1/C106+1/C113+C218+C219+C220+C221+C222+C223</f>
      </c>
      <c r="E411" s="2">
        <f>B411/$D418</f>
      </c>
      <c r="F411" s="2">
        <f>C411/$C418</f>
      </c>
      <c r="G411" s="2">
        <f>D411/$B418</f>
      </c>
      <c r="H411" s="2">
        <f>(E411+F411+G411)/3</f>
      </c>
      <c r="I411" s="2">
        <f>H411/$H418</f>
      </c>
      <c r="J411" s="3">
        <f>I411*100</f>
      </c>
      <c r="K411">
        <f>RANK(I411,$I$408:$I$417,0)</f>
      </c>
    </row>
    <row r="412">
      <c r="A412" t="str">
        <v>KU4</v>
      </c>
      <c r="B412" s="1">
        <f>1+1/C197+1/C205+1/C212+1/C218+C126+C127+C128+C129+C130</f>
      </c>
      <c r="C412" s="1">
        <f>1+1/C148+1/C156+1/C163+1/C169+C175+C176+C177+C178+C179</f>
      </c>
      <c r="D412" s="1">
        <f>1+1/C99+1/C107+1/C114+1/C120+C224+C225+C226+C227+C228</f>
      </c>
      <c r="E412" s="2">
        <f>B412/$D418</f>
      </c>
      <c r="F412" s="2">
        <f>C412/$C418</f>
      </c>
      <c r="G412" s="2">
        <f>D412/$B418</f>
      </c>
      <c r="H412" s="2">
        <f>(E412+F412+G412)/3</f>
      </c>
      <c r="I412" s="2">
        <f>H412/$H418</f>
      </c>
      <c r="J412" s="3">
        <f>I412*100</f>
      </c>
      <c r="K412">
        <f>RANK(I412,$I$408:$I$417,0)</f>
      </c>
    </row>
    <row r="413">
      <c r="A413" t="str">
        <v>KU5</v>
      </c>
      <c r="B413" s="1">
        <f>1+1/C198+1/C206+1/C213+1/C219+1/C224+C131+C132+C133+C134</f>
      </c>
      <c r="C413" s="1">
        <f>1+1/C149+1/C157+1/C164+1/C170+1/C175+C180+C181+C182+C183</f>
      </c>
      <c r="D413" s="1">
        <f>1+1/C100+1/C108+1/C115+1/C121+1/C126+C229+C230+C231+C232</f>
      </c>
      <c r="E413" s="2">
        <f>B413/$D418</f>
      </c>
      <c r="F413" s="2">
        <f>C413/$C418</f>
      </c>
      <c r="G413" s="2">
        <f>D413/$B418</f>
      </c>
      <c r="H413" s="2">
        <f>(E413+F413+G413)/3</f>
      </c>
      <c r="I413" s="2">
        <f>H413/$H418</f>
      </c>
      <c r="J413" s="3">
        <f>I413*100</f>
      </c>
      <c r="K413">
        <f>RANK(I413,$I$408:$I$417,0)</f>
      </c>
    </row>
    <row r="414">
      <c r="A414" t="str">
        <v>KU6</v>
      </c>
      <c r="B414" s="1">
        <f>1+1/C199+1/C207+1/C214+1/C220+1/C225+1/C229+C135+C136+C137</f>
      </c>
      <c r="C414" s="1">
        <f>1+1/C150+1/C158+1/C165+1/C171+1/C176+1/C180+C184+C185+C186</f>
      </c>
      <c r="D414" s="1">
        <f>1+1/C101+1/C109+1/C116+1/C122+1/C127+1/C131+C233+C234+C235</f>
      </c>
      <c r="E414" s="2">
        <f>B414/$D418</f>
      </c>
      <c r="F414" s="2">
        <f>C414/$C418</f>
      </c>
      <c r="G414" s="2">
        <f>D414/$B418</f>
      </c>
      <c r="H414" s="2">
        <f>(E414+F414+G414)/3</f>
      </c>
      <c r="I414" s="2">
        <f>H414/$H418</f>
      </c>
      <c r="J414" s="3">
        <f>I414*100</f>
      </c>
      <c r="K414">
        <f>RANK(I414,$I$408:$I$417,0)</f>
      </c>
    </row>
    <row r="415">
      <c r="A415" t="str">
        <v>KU7</v>
      </c>
      <c r="B415" s="1">
        <f>1+1/C200+1/C208+1/C215+1/C221+1/C226+1/C230+1/C233+C138+C139</f>
      </c>
      <c r="C415" s="1">
        <f>1+1/C151+1/C159+1/C166+1/C172+1/C177+1/C181+1/C184+C187+C188</f>
      </c>
      <c r="D415" s="1">
        <f>1+1/C102+1/C110+1/C117+1/C123+1/C128+1/C132+1/C135+C236+C237</f>
      </c>
      <c r="E415" s="2">
        <f>B415/$D418</f>
      </c>
      <c r="F415" s="2">
        <f>C415/$C418</f>
      </c>
      <c r="G415" s="2">
        <f>D415/$B418</f>
      </c>
      <c r="H415" s="2">
        <f>(E415+F415+G415)/3</f>
      </c>
      <c r="I415" s="2">
        <f>H415/$H418</f>
      </c>
      <c r="J415" s="3">
        <f>I415*100</f>
      </c>
      <c r="K415">
        <f>RANK(I415,$I$408:$I$417,0)</f>
      </c>
    </row>
    <row r="416">
      <c r="A416" t="str">
        <v>KU8</v>
      </c>
      <c r="B416" s="1">
        <f>1+1/C201+1/C209+1/C216+1/C222+1/C227+1/C231+1/C234+1/C236+C140</f>
      </c>
      <c r="C416" s="1">
        <f>1+1/C152+1/C160+1/C167+1/C173+1/C178+1/C182+1/C185+1/C187+C189</f>
      </c>
      <c r="D416" s="1">
        <f>1+1/C103+1/C111+1/C118+1/C124+1/C129+1/C133+1/C136+1/C138+C238</f>
      </c>
      <c r="E416" s="2">
        <f>B416/$D418</f>
      </c>
      <c r="F416" s="2">
        <f>C416/$C418</f>
      </c>
      <c r="G416" s="2">
        <f>D416/$B418</f>
      </c>
      <c r="H416" s="2">
        <f>(E416+F416+G416)/3</f>
      </c>
      <c r="I416" s="2">
        <f>H416/$H418</f>
      </c>
      <c r="J416" s="3">
        <f>I416*100</f>
      </c>
      <c r="K416">
        <f>RANK(I416,$I$408:$I$417,0)</f>
      </c>
    </row>
    <row r="417">
      <c r="A417" t="str">
        <v>KU9</v>
      </c>
      <c r="B417" s="1">
        <f>1+1/C202+1/C210+1/C217+1/C223+1/C228+1/C232+1/C235+1/C237+1/C238</f>
      </c>
      <c r="C417" s="1">
        <f>1+1/C153+1/C161+1/C168+1/C174+1/C179+1/C183+1/C186+1/C188+1/C189</f>
      </c>
      <c r="D417" s="1">
        <f>1+1/C104+1/C112+1/C119+1/C125+1/C130+1/C134+1/C137+1/C139+1/C140</f>
      </c>
      <c r="E417" s="2">
        <f>B417/$D418</f>
      </c>
      <c r="F417" s="2">
        <f>C417/$C418</f>
      </c>
      <c r="G417" s="2">
        <f>D417/$B418</f>
      </c>
      <c r="H417" s="2">
        <f>(E417+F417+G417)/3</f>
      </c>
      <c r="I417" s="2">
        <f>H417/$H418</f>
      </c>
      <c r="J417" s="3">
        <f>I417*100</f>
      </c>
      <c r="K417">
        <f>RANK(I417,$I$408:$I$417,0)</f>
      </c>
    </row>
    <row r="418">
      <c r="A418" t="str">
        <v>TOTAL</v>
      </c>
      <c r="B418" s="1">
        <f>SUM(B408:B417)</f>
      </c>
      <c r="C418" s="1">
        <f>SUM(C408:C417)</f>
      </c>
      <c r="D418" s="1">
        <f>SUM(D408:D417)</f>
      </c>
      <c r="H418" s="2">
        <f>SUM(H408:H417)</f>
      </c>
    </row>
    <row r="420">
      <c r="A420" t="str">
        <v>2. KONSISTENSI (CR)</v>
      </c>
    </row>
    <row r="421">
      <c r="A421" t="str">
        <v>Matriks Crisp (Defuzzified) &amp; Normalisasi &amp; Aw</v>
      </c>
    </row>
    <row r="422">
      <c r="A422" t="str">
        <v>Kriteria</v>
      </c>
      <c r="B422" t="str">
        <v>KU1</v>
      </c>
      <c r="C422" t="str">
        <v>KU10</v>
      </c>
      <c r="D422" t="str">
        <v>KU2</v>
      </c>
      <c r="E422" t="str">
        <v>KU3</v>
      </c>
      <c r="F422" t="str">
        <v>KU4</v>
      </c>
      <c r="G422" t="str">
        <v>KU5</v>
      </c>
      <c r="H422" t="str">
        <v>KU6</v>
      </c>
      <c r="I422" t="str">
        <v>KU7</v>
      </c>
      <c r="J422" t="str">
        <v>KU8</v>
      </c>
      <c r="K422" t="str">
        <v>KU9</v>
      </c>
      <c r="L422" t="str">
        <v>Wi (Bobot CR)</v>
      </c>
      <c r="M422" t="str">
        <v>Aw</v>
      </c>
      <c r="N422" t="str">
        <v>Aw/Wi</v>
      </c>
    </row>
    <row r="423">
      <c r="A423" t="str">
        <v>KU1</v>
      </c>
      <c r="B423">
        <v>1</v>
      </c>
      <c r="C423" s="1">
        <f>(C96+C145+C194)/3</f>
      </c>
      <c r="D423" s="1">
        <f>(C97+C146+C195)/3</f>
      </c>
      <c r="E423" s="1">
        <f>(C98+C147+C196)/3</f>
      </c>
      <c r="F423" s="1">
        <f>(C99+C148+C197)/3</f>
      </c>
      <c r="G423" s="1">
        <f>(C100+C149+C198)/3</f>
      </c>
      <c r="H423" s="1">
        <f>(C101+C150+C199)/3</f>
      </c>
      <c r="I423" s="1">
        <f>(C102+C151+C200)/3</f>
      </c>
      <c r="J423" s="1">
        <f>(C103+C152+C201)/3</f>
      </c>
      <c r="K423" s="1">
        <f>(C104+C153+C202)/3</f>
      </c>
      <c r="L423" s="2">
        <f>(B423/$B433+C423/$C433+D423/$D433+E423/$E433+F423/$F433+G423/$G433+H423/$H433+I423/$I433+J423/$J433+K423/$K433)/10</f>
      </c>
      <c r="M423" s="2">
        <f>B423*$L423+C423*$L424+D423*$L425+E423*$L426+F423*$L427+G423*$L428+H423*$L429+I423*$L430+J423*$L431+K423*$L432</f>
      </c>
      <c r="N423" s="1">
        <f>M423/L423</f>
      </c>
    </row>
    <row r="424">
      <c r="A424" t="str">
        <v>KU10</v>
      </c>
      <c r="B424" s="1">
        <f>(1/C194+1/C145+1/C96)/3</f>
      </c>
      <c r="C424">
        <v>1</v>
      </c>
      <c r="D424" s="1">
        <f>(C105+C154+C203)/3</f>
      </c>
      <c r="E424" s="1">
        <f>(C106+C155+C204)/3</f>
      </c>
      <c r="F424" s="1">
        <f>(C107+C156+C205)/3</f>
      </c>
      <c r="G424" s="1">
        <f>(C108+C157+C206)/3</f>
      </c>
      <c r="H424" s="1">
        <f>(C109+C158+C207)/3</f>
      </c>
      <c r="I424" s="1">
        <f>(C110+C159+C208)/3</f>
      </c>
      <c r="J424" s="1">
        <f>(C111+C160+C209)/3</f>
      </c>
      <c r="K424" s="1">
        <f>(C112+C161+C210)/3</f>
      </c>
      <c r="L424" s="2">
        <f>(B424/$B433+C424/$C433+D424/$D433+E424/$E433+F424/$F433+G424/$G433+H424/$H433+I424/$I433+J424/$J433+K424/$K433)/10</f>
      </c>
      <c r="M424" s="2">
        <f>B424*$L423+C424*$L424+D424*$L425+E424*$L426+F424*$L427+G424*$L428+H424*$L429+I424*$L430+J424*$L431+K424*$L432</f>
      </c>
      <c r="N424" s="1">
        <f>M424/L424</f>
      </c>
    </row>
    <row r="425">
      <c r="A425" t="str">
        <v>KU2</v>
      </c>
      <c r="B425" s="1">
        <f>(1/C195+1/C146+1/C97)/3</f>
      </c>
      <c r="C425" s="1">
        <f>(1/C203+1/C154+1/C105)/3</f>
      </c>
      <c r="D425">
        <v>1</v>
      </c>
      <c r="E425" s="1">
        <f>(C113+C162+C211)/3</f>
      </c>
      <c r="F425" s="1">
        <f>(C114+C163+C212)/3</f>
      </c>
      <c r="G425" s="1">
        <f>(C115+C164+C213)/3</f>
      </c>
      <c r="H425" s="1">
        <f>(C116+C165+C214)/3</f>
      </c>
      <c r="I425" s="1">
        <f>(C117+C166+C215)/3</f>
      </c>
      <c r="J425" s="1">
        <f>(C118+C167+C216)/3</f>
      </c>
      <c r="K425" s="1">
        <f>(C119+C168+C217)/3</f>
      </c>
      <c r="L425" s="2">
        <f>(B425/$B433+C425/$C433+D425/$D433+E425/$E433+F425/$F433+G425/$G433+H425/$H433+I425/$I433+J425/$J433+K425/$K433)/10</f>
      </c>
      <c r="M425" s="2">
        <f>B425*$L423+C425*$L424+D425*$L425+E425*$L426+F425*$L427+G425*$L428+H425*$L429+I425*$L430+J425*$L431+K425*$L432</f>
      </c>
      <c r="N425" s="1">
        <f>M425/L425</f>
      </c>
    </row>
    <row r="426">
      <c r="A426" t="str">
        <v>KU3</v>
      </c>
      <c r="B426" s="1">
        <f>(1/C196+1/C147+1/C98)/3</f>
      </c>
      <c r="C426" s="1">
        <f>(1/C204+1/C155+1/C106)/3</f>
      </c>
      <c r="D426" s="1">
        <f>(1/C211+1/C162+1/C113)/3</f>
      </c>
      <c r="E426">
        <v>1</v>
      </c>
      <c r="F426" s="1">
        <f>(C120+C169+C218)/3</f>
      </c>
      <c r="G426" s="1">
        <f>(C121+C170+C219)/3</f>
      </c>
      <c r="H426" s="1">
        <f>(C122+C171+C220)/3</f>
      </c>
      <c r="I426" s="1">
        <f>(C123+C172+C221)/3</f>
      </c>
      <c r="J426" s="1">
        <f>(C124+C173+C222)/3</f>
      </c>
      <c r="K426" s="1">
        <f>(C125+C174+C223)/3</f>
      </c>
      <c r="L426" s="2">
        <f>(B426/$B433+C426/$C433+D426/$D433+E426/$E433+F426/$F433+G426/$G433+H426/$H433+I426/$I433+J426/$J433+K426/$K433)/10</f>
      </c>
      <c r="M426" s="2">
        <f>B426*$L423+C426*$L424+D426*$L425+E426*$L426+F426*$L427+G426*$L428+H426*$L429+I426*$L430+J426*$L431+K426*$L432</f>
      </c>
      <c r="N426" s="1">
        <f>M426/L426</f>
      </c>
    </row>
    <row r="427">
      <c r="A427" t="str">
        <v>KU4</v>
      </c>
      <c r="B427" s="1">
        <f>(1/C197+1/C148+1/C99)/3</f>
      </c>
      <c r="C427" s="1">
        <f>(1/C205+1/C156+1/C107)/3</f>
      </c>
      <c r="D427" s="1">
        <f>(1/C212+1/C163+1/C114)/3</f>
      </c>
      <c r="E427" s="1">
        <f>(1/C218+1/C169+1/C120)/3</f>
      </c>
      <c r="F427">
        <v>1</v>
      </c>
      <c r="G427" s="1">
        <f>(C126+C175+C224)/3</f>
      </c>
      <c r="H427" s="1">
        <f>(C127+C176+C225)/3</f>
      </c>
      <c r="I427" s="1">
        <f>(C128+C177+C226)/3</f>
      </c>
      <c r="J427" s="1">
        <f>(C129+C178+C227)/3</f>
      </c>
      <c r="K427" s="1">
        <f>(C130+C179+C228)/3</f>
      </c>
      <c r="L427" s="2">
        <f>(B427/$B433+C427/$C433+D427/$D433+E427/$E433+F427/$F433+G427/$G433+H427/$H433+I427/$I433+J427/$J433+K427/$K433)/10</f>
      </c>
      <c r="M427" s="2">
        <f>B427*$L423+C427*$L424+D427*$L425+E427*$L426+F427*$L427+G427*$L428+H427*$L429+I427*$L430+J427*$L431+K427*$L432</f>
      </c>
      <c r="N427" s="1">
        <f>M427/L427</f>
      </c>
    </row>
    <row r="428">
      <c r="A428" t="str">
        <v>KU5</v>
      </c>
      <c r="B428" s="1">
        <f>(1/C198+1/C149+1/C100)/3</f>
      </c>
      <c r="C428" s="1">
        <f>(1/C206+1/C157+1/C108)/3</f>
      </c>
      <c r="D428" s="1">
        <f>(1/C213+1/C164+1/C115)/3</f>
      </c>
      <c r="E428" s="1">
        <f>(1/C219+1/C170+1/C121)/3</f>
      </c>
      <c r="F428" s="1">
        <f>(1/C224+1/C175+1/C126)/3</f>
      </c>
      <c r="G428">
        <v>1</v>
      </c>
      <c r="H428" s="1">
        <f>(C131+C180+C229)/3</f>
      </c>
      <c r="I428" s="1">
        <f>(C132+C181+C230)/3</f>
      </c>
      <c r="J428" s="1">
        <f>(C133+C182+C231)/3</f>
      </c>
      <c r="K428" s="1">
        <f>(C134+C183+C232)/3</f>
      </c>
      <c r="L428" s="2">
        <f>(B428/$B433+C428/$C433+D428/$D433+E428/$E433+F428/$F433+G428/$G433+H428/$H433+I428/$I433+J428/$J433+K428/$K433)/10</f>
      </c>
      <c r="M428" s="2">
        <f>B428*$L423+C428*$L424+D428*$L425+E428*$L426+F428*$L427+G428*$L428+H428*$L429+I428*$L430+J428*$L431+K428*$L432</f>
      </c>
      <c r="N428" s="1">
        <f>M428/L428</f>
      </c>
    </row>
    <row r="429">
      <c r="A429" t="str">
        <v>KU6</v>
      </c>
      <c r="B429" s="1">
        <f>(1/C199+1/C150+1/C101)/3</f>
      </c>
      <c r="C429" s="1">
        <f>(1/C207+1/C158+1/C109)/3</f>
      </c>
      <c r="D429" s="1">
        <f>(1/C214+1/C165+1/C116)/3</f>
      </c>
      <c r="E429" s="1">
        <f>(1/C220+1/C171+1/C122)/3</f>
      </c>
      <c r="F429" s="1">
        <f>(1/C225+1/C176+1/C127)/3</f>
      </c>
      <c r="G429" s="1">
        <f>(1/C229+1/C180+1/C131)/3</f>
      </c>
      <c r="H429">
        <v>1</v>
      </c>
      <c r="I429" s="1">
        <f>(C135+C184+C233)/3</f>
      </c>
      <c r="J429" s="1">
        <f>(C136+C185+C234)/3</f>
      </c>
      <c r="K429" s="1">
        <f>(C137+C186+C235)/3</f>
      </c>
      <c r="L429" s="2">
        <f>(B429/$B433+C429/$C433+D429/$D433+E429/$E433+F429/$F433+G429/$G433+H429/$H433+I429/$I433+J429/$J433+K429/$K433)/10</f>
      </c>
      <c r="M429" s="2">
        <f>B429*$L423+C429*$L424+D429*$L425+E429*$L426+F429*$L427+G429*$L428+H429*$L429+I429*$L430+J429*$L431+K429*$L432</f>
      </c>
      <c r="N429" s="1">
        <f>M429/L429</f>
      </c>
    </row>
    <row r="430">
      <c r="A430" t="str">
        <v>KU7</v>
      </c>
      <c r="B430" s="1">
        <f>(1/C200+1/C151+1/C102)/3</f>
      </c>
      <c r="C430" s="1">
        <f>(1/C208+1/C159+1/C110)/3</f>
      </c>
      <c r="D430" s="1">
        <f>(1/C215+1/C166+1/C117)/3</f>
      </c>
      <c r="E430" s="1">
        <f>(1/C221+1/C172+1/C123)/3</f>
      </c>
      <c r="F430" s="1">
        <f>(1/C226+1/C177+1/C128)/3</f>
      </c>
      <c r="G430" s="1">
        <f>(1/C230+1/C181+1/C132)/3</f>
      </c>
      <c r="H430" s="1">
        <f>(1/C233+1/C184+1/C135)/3</f>
      </c>
      <c r="I430">
        <v>1</v>
      </c>
      <c r="J430" s="1">
        <f>(C138+C187+C236)/3</f>
      </c>
      <c r="K430" s="1">
        <f>(C139+C188+C237)/3</f>
      </c>
      <c r="L430" s="2">
        <f>(B430/$B433+C430/$C433+D430/$D433+E430/$E433+F430/$F433+G430/$G433+H430/$H433+I430/$I433+J430/$J433+K430/$K433)/10</f>
      </c>
      <c r="M430" s="2">
        <f>B430*$L423+C430*$L424+D430*$L425+E430*$L426+F430*$L427+G430*$L428+H430*$L429+I430*$L430+J430*$L431+K430*$L432</f>
      </c>
      <c r="N430" s="1">
        <f>M430/L430</f>
      </c>
    </row>
    <row r="431">
      <c r="A431" t="str">
        <v>KU8</v>
      </c>
      <c r="B431" s="1">
        <f>(1/C201+1/C152+1/C103)/3</f>
      </c>
      <c r="C431" s="1">
        <f>(1/C209+1/C160+1/C111)/3</f>
      </c>
      <c r="D431" s="1">
        <f>(1/C216+1/C167+1/C118)/3</f>
      </c>
      <c r="E431" s="1">
        <f>(1/C222+1/C173+1/C124)/3</f>
      </c>
      <c r="F431" s="1">
        <f>(1/C227+1/C178+1/C129)/3</f>
      </c>
      <c r="G431" s="1">
        <f>(1/C231+1/C182+1/C133)/3</f>
      </c>
      <c r="H431" s="1">
        <f>(1/C234+1/C185+1/C136)/3</f>
      </c>
      <c r="I431" s="1">
        <f>(1/C236+1/C187+1/C138)/3</f>
      </c>
      <c r="J431">
        <v>1</v>
      </c>
      <c r="K431" s="1">
        <f>(C140+C189+C238)/3</f>
      </c>
      <c r="L431" s="2">
        <f>(B431/$B433+C431/$C433+D431/$D433+E431/$E433+F431/$F433+G431/$G433+H431/$H433+I431/$I433+J431/$J433+K431/$K433)/10</f>
      </c>
      <c r="M431" s="2">
        <f>B431*$L423+C431*$L424+D431*$L425+E431*$L426+F431*$L427+G431*$L428+H431*$L429+I431*$L430+J431*$L431+K431*$L432</f>
      </c>
      <c r="N431" s="1">
        <f>M431/L431</f>
      </c>
    </row>
    <row r="432">
      <c r="A432" t="str">
        <v>KU9</v>
      </c>
      <c r="B432" s="1">
        <f>(1/C202+1/C153+1/C104)/3</f>
      </c>
      <c r="C432" s="1">
        <f>(1/C210+1/C161+1/C112)/3</f>
      </c>
      <c r="D432" s="1">
        <f>(1/C217+1/C168+1/C119)/3</f>
      </c>
      <c r="E432" s="1">
        <f>(1/C223+1/C174+1/C125)/3</f>
      </c>
      <c r="F432" s="1">
        <f>(1/C228+1/C179+1/C130)/3</f>
      </c>
      <c r="G432" s="1">
        <f>(1/C232+1/C183+1/C134)/3</f>
      </c>
      <c r="H432" s="1">
        <f>(1/C235+1/C186+1/C137)/3</f>
      </c>
      <c r="I432" s="1">
        <f>(1/C237+1/C188+1/C139)/3</f>
      </c>
      <c r="J432" s="1">
        <f>(1/C238+1/C189+1/C140)/3</f>
      </c>
      <c r="K432">
        <v>1</v>
      </c>
      <c r="L432" s="2">
        <f>(B432/$B433+C432/$C433+D432/$D433+E432/$E433+F432/$F433+G432/$G433+H432/$H433+I432/$I433+J432/$J433+K432/$K433)/10</f>
      </c>
      <c r="M432" s="2">
        <f>B432*$L423+C432*$L424+D432*$L425+E432*$L426+F432*$L427+G432*$L428+H432*$L429+I432*$L430+J432*$L431+K432*$L432</f>
      </c>
      <c r="N432" s="1">
        <f>M432/L432</f>
      </c>
    </row>
    <row r="433">
      <c r="A433" t="str">
        <v>Σ Kolom</v>
      </c>
      <c r="B433" s="1">
        <f>SUM(B423:B432)</f>
      </c>
      <c r="C433" s="1">
        <f>SUM(C423:C432)</f>
      </c>
      <c r="D433" s="1">
        <f>SUM(D423:D432)</f>
      </c>
      <c r="E433" s="1">
        <f>SUM(E423:E432)</f>
      </c>
      <c r="F433" s="1">
        <f>SUM(F423:F432)</f>
      </c>
      <c r="G433" s="1">
        <f>SUM(G423:G432)</f>
      </c>
      <c r="H433" s="1">
        <f>SUM(H423:H432)</f>
      </c>
      <c r="I433" s="1">
        <f>SUM(I423:I432)</f>
      </c>
      <c r="J433" s="1">
        <f>SUM(J423:J432)</f>
      </c>
      <c r="K433" s="1">
        <f>SUM(K423:K432)</f>
      </c>
    </row>
    <row r="435">
      <c r="A435" t="str">
        <v>λmax</v>
      </c>
      <c r="B435" s="1">
        <f>AVERAGE(N423:N432)</f>
      </c>
    </row>
    <row r="436">
      <c r="A436" t="str">
        <v>CI</v>
      </c>
      <c r="B436" s="1">
        <f>(B435-10)/(10-1)</f>
      </c>
    </row>
    <row r="437">
      <c r="A437" t="str">
        <v>CR</v>
      </c>
      <c r="B437" s="1">
        <f>IF(1.49=0,0,B436/1.49)</f>
      </c>
    </row>
    <row r="438">
      <c r="A438" t="str">
        <v>Status</v>
      </c>
      <c r="B438">
        <f>IF(B437&lt;0.1,"KONSISTEN ✓","TIDAK KONSISTEN ✗")</f>
      </c>
    </row>
    <row r="441">
      <c r="A441" t="str">
        <v>▶ RESPONDEN 2: Irdha Mirdayati</v>
      </c>
    </row>
    <row r="442">
      <c r="A442" t="str">
        <v>1. FUZZY SYNTHETIC EXTENT (FSE) &amp; BOBOT FINAL</v>
      </c>
    </row>
    <row r="443">
      <c r="A443" t="str">
        <v>Kriteria</v>
      </c>
      <c r="B443" t="str">
        <v>Σl</v>
      </c>
      <c r="C443" t="str">
        <v>Σm</v>
      </c>
      <c r="D443" t="str">
        <v>Σu</v>
      </c>
      <c r="E443" t="str">
        <v>Si_l</v>
      </c>
      <c r="F443" t="str">
        <v>Si_m</v>
      </c>
      <c r="G443" t="str">
        <v>Si_u</v>
      </c>
      <c r="H443" t="str">
        <v>Defuzzy</v>
      </c>
      <c r="I443" t="str">
        <v>Bobot</v>
      </c>
      <c r="J443" t="str">
        <v>Bobot%</v>
      </c>
      <c r="K443" t="str">
        <v>Rank</v>
      </c>
    </row>
    <row r="444">
      <c r="A444" t="str">
        <v>KU1</v>
      </c>
      <c r="B444" s="1">
        <f>1+D96+D97+D98+D99+D100+D101+D102+D103+D104</f>
      </c>
      <c r="C444" s="1">
        <f>1+D145+D146+D147+D148+D149+D150+D151+D152+D153</f>
      </c>
      <c r="D444" s="1">
        <f>1+D194+D195+D196+D197+D198+D199+D200+D201+D202</f>
      </c>
      <c r="E444" s="2">
        <f>B444/$D454</f>
      </c>
      <c r="F444" s="2">
        <f>C444/$C454</f>
      </c>
      <c r="G444" s="2">
        <f>D444/$B454</f>
      </c>
      <c r="H444" s="2">
        <f>(E444+F444+G444)/3</f>
      </c>
      <c r="I444" s="2">
        <f>H444/$H454</f>
      </c>
      <c r="J444" s="3">
        <f>I444*100</f>
      </c>
      <c r="K444">
        <f>RANK(I444,$I$444:$I$453,0)</f>
      </c>
    </row>
    <row r="445">
      <c r="A445" t="str">
        <v>KU10</v>
      </c>
      <c r="B445" s="1">
        <f>1+1/D194+D105+D106+D107+D108+D109+D110+D111+D112</f>
      </c>
      <c r="C445" s="1">
        <f>1+1/D145+D154+D155+D156+D157+D158+D159+D160+D161</f>
      </c>
      <c r="D445" s="1">
        <f>1+1/D96+D203+D204+D205+D206+D207+D208+D209+D210</f>
      </c>
      <c r="E445" s="2">
        <f>B445/$D454</f>
      </c>
      <c r="F445" s="2">
        <f>C445/$C454</f>
      </c>
      <c r="G445" s="2">
        <f>D445/$B454</f>
      </c>
      <c r="H445" s="2">
        <f>(E445+F445+G445)/3</f>
      </c>
      <c r="I445" s="2">
        <f>H445/$H454</f>
      </c>
      <c r="J445" s="3">
        <f>I445*100</f>
      </c>
      <c r="K445">
        <f>RANK(I445,$I$444:$I$453,0)</f>
      </c>
    </row>
    <row r="446">
      <c r="A446" t="str">
        <v>KU2</v>
      </c>
      <c r="B446" s="1">
        <f>1+1/D195+1/D203+D113+D114+D115+D116+D117+D118+D119</f>
      </c>
      <c r="C446" s="1">
        <f>1+1/D146+1/D154+D162+D163+D164+D165+D166+D167+D168</f>
      </c>
      <c r="D446" s="1">
        <f>1+1/D97+1/D105+D211+D212+D213+D214+D215+D216+D217</f>
      </c>
      <c r="E446" s="2">
        <f>B446/$D454</f>
      </c>
      <c r="F446" s="2">
        <f>C446/$C454</f>
      </c>
      <c r="G446" s="2">
        <f>D446/$B454</f>
      </c>
      <c r="H446" s="2">
        <f>(E446+F446+G446)/3</f>
      </c>
      <c r="I446" s="2">
        <f>H446/$H454</f>
      </c>
      <c r="J446" s="3">
        <f>I446*100</f>
      </c>
      <c r="K446">
        <f>RANK(I446,$I$444:$I$453,0)</f>
      </c>
    </row>
    <row r="447">
      <c r="A447" t="str">
        <v>KU3</v>
      </c>
      <c r="B447" s="1">
        <f>1+1/D196+1/D204+1/D211+D120+D121+D122+D123+D124+D125</f>
      </c>
      <c r="C447" s="1">
        <f>1+1/D147+1/D155+1/D162+D169+D170+D171+D172+D173+D174</f>
      </c>
      <c r="D447" s="1">
        <f>1+1/D98+1/D106+1/D113+D218+D219+D220+D221+D222+D223</f>
      </c>
      <c r="E447" s="2">
        <f>B447/$D454</f>
      </c>
      <c r="F447" s="2">
        <f>C447/$C454</f>
      </c>
      <c r="G447" s="2">
        <f>D447/$B454</f>
      </c>
      <c r="H447" s="2">
        <f>(E447+F447+G447)/3</f>
      </c>
      <c r="I447" s="2">
        <f>H447/$H454</f>
      </c>
      <c r="J447" s="3">
        <f>I447*100</f>
      </c>
      <c r="K447">
        <f>RANK(I447,$I$444:$I$453,0)</f>
      </c>
    </row>
    <row r="448">
      <c r="A448" t="str">
        <v>KU4</v>
      </c>
      <c r="B448" s="1">
        <f>1+1/D197+1/D205+1/D212+1/D218+D126+D127+D128+D129+D130</f>
      </c>
      <c r="C448" s="1">
        <f>1+1/D148+1/D156+1/D163+1/D169+D175+D176+D177+D178+D179</f>
      </c>
      <c r="D448" s="1">
        <f>1+1/D99+1/D107+1/D114+1/D120+D224+D225+D226+D227+D228</f>
      </c>
      <c r="E448" s="2">
        <f>B448/$D454</f>
      </c>
      <c r="F448" s="2">
        <f>C448/$C454</f>
      </c>
      <c r="G448" s="2">
        <f>D448/$B454</f>
      </c>
      <c r="H448" s="2">
        <f>(E448+F448+G448)/3</f>
      </c>
      <c r="I448" s="2">
        <f>H448/$H454</f>
      </c>
      <c r="J448" s="3">
        <f>I448*100</f>
      </c>
      <c r="K448">
        <f>RANK(I448,$I$444:$I$453,0)</f>
      </c>
    </row>
    <row r="449">
      <c r="A449" t="str">
        <v>KU5</v>
      </c>
      <c r="B449" s="1">
        <f>1+1/D198+1/D206+1/D213+1/D219+1/D224+D131+D132+D133+D134</f>
      </c>
      <c r="C449" s="1">
        <f>1+1/D149+1/D157+1/D164+1/D170+1/D175+D180+D181+D182+D183</f>
      </c>
      <c r="D449" s="1">
        <f>1+1/D100+1/D108+1/D115+1/D121+1/D126+D229+D230+D231+D232</f>
      </c>
      <c r="E449" s="2">
        <f>B449/$D454</f>
      </c>
      <c r="F449" s="2">
        <f>C449/$C454</f>
      </c>
      <c r="G449" s="2">
        <f>D449/$B454</f>
      </c>
      <c r="H449" s="2">
        <f>(E449+F449+G449)/3</f>
      </c>
      <c r="I449" s="2">
        <f>H449/$H454</f>
      </c>
      <c r="J449" s="3">
        <f>I449*100</f>
      </c>
      <c r="K449">
        <f>RANK(I449,$I$444:$I$453,0)</f>
      </c>
    </row>
    <row r="450">
      <c r="A450" t="str">
        <v>KU6</v>
      </c>
      <c r="B450" s="1">
        <f>1+1/D199+1/D207+1/D214+1/D220+1/D225+1/D229+D135+D136+D137</f>
      </c>
      <c r="C450" s="1">
        <f>1+1/D150+1/D158+1/D165+1/D171+1/D176+1/D180+D184+D185+D186</f>
      </c>
      <c r="D450" s="1">
        <f>1+1/D101+1/D109+1/D116+1/D122+1/D127+1/D131+D233+D234+D235</f>
      </c>
      <c r="E450" s="2">
        <f>B450/$D454</f>
      </c>
      <c r="F450" s="2">
        <f>C450/$C454</f>
      </c>
      <c r="G450" s="2">
        <f>D450/$B454</f>
      </c>
      <c r="H450" s="2">
        <f>(E450+F450+G450)/3</f>
      </c>
      <c r="I450" s="2">
        <f>H450/$H454</f>
      </c>
      <c r="J450" s="3">
        <f>I450*100</f>
      </c>
      <c r="K450">
        <f>RANK(I450,$I$444:$I$453,0)</f>
      </c>
    </row>
    <row r="451">
      <c r="A451" t="str">
        <v>KU7</v>
      </c>
      <c r="B451" s="1">
        <f>1+1/D200+1/D208+1/D215+1/D221+1/D226+1/D230+1/D233+D138+D139</f>
      </c>
      <c r="C451" s="1">
        <f>1+1/D151+1/D159+1/D166+1/D172+1/D177+1/D181+1/D184+D187+D188</f>
      </c>
      <c r="D451" s="1">
        <f>1+1/D102+1/D110+1/D117+1/D123+1/D128+1/D132+1/D135+D236+D237</f>
      </c>
      <c r="E451" s="2">
        <f>B451/$D454</f>
      </c>
      <c r="F451" s="2">
        <f>C451/$C454</f>
      </c>
      <c r="G451" s="2">
        <f>D451/$B454</f>
      </c>
      <c r="H451" s="2">
        <f>(E451+F451+G451)/3</f>
      </c>
      <c r="I451" s="2">
        <f>H451/$H454</f>
      </c>
      <c r="J451" s="3">
        <f>I451*100</f>
      </c>
      <c r="K451">
        <f>RANK(I451,$I$444:$I$453,0)</f>
      </c>
    </row>
    <row r="452">
      <c r="A452" t="str">
        <v>KU8</v>
      </c>
      <c r="B452" s="1">
        <f>1+1/D201+1/D209+1/D216+1/D222+1/D227+1/D231+1/D234+1/D236+D140</f>
      </c>
      <c r="C452" s="1">
        <f>1+1/D152+1/D160+1/D167+1/D173+1/D178+1/D182+1/D185+1/D187+D189</f>
      </c>
      <c r="D452" s="1">
        <f>1+1/D103+1/D111+1/D118+1/D124+1/D129+1/D133+1/D136+1/D138+D238</f>
      </c>
      <c r="E452" s="2">
        <f>B452/$D454</f>
      </c>
      <c r="F452" s="2">
        <f>C452/$C454</f>
      </c>
      <c r="G452" s="2">
        <f>D452/$B454</f>
      </c>
      <c r="H452" s="2">
        <f>(E452+F452+G452)/3</f>
      </c>
      <c r="I452" s="2">
        <f>H452/$H454</f>
      </c>
      <c r="J452" s="3">
        <f>I452*100</f>
      </c>
      <c r="K452">
        <f>RANK(I452,$I$444:$I$453,0)</f>
      </c>
    </row>
    <row r="453">
      <c r="A453" t="str">
        <v>KU9</v>
      </c>
      <c r="B453" s="1">
        <f>1+1/D202+1/D210+1/D217+1/D223+1/D228+1/D232+1/D235+1/D237+1/D238</f>
      </c>
      <c r="C453" s="1">
        <f>1+1/D153+1/D161+1/D168+1/D174+1/D179+1/D183+1/D186+1/D188+1/D189</f>
      </c>
      <c r="D453" s="1">
        <f>1+1/D104+1/D112+1/D119+1/D125+1/D130+1/D134+1/D137+1/D139+1/D140</f>
      </c>
      <c r="E453" s="2">
        <f>B453/$D454</f>
      </c>
      <c r="F453" s="2">
        <f>C453/$C454</f>
      </c>
      <c r="G453" s="2">
        <f>D453/$B454</f>
      </c>
      <c r="H453" s="2">
        <f>(E453+F453+G453)/3</f>
      </c>
      <c r="I453" s="2">
        <f>H453/$H454</f>
      </c>
      <c r="J453" s="3">
        <f>I453*100</f>
      </c>
      <c r="K453">
        <f>RANK(I453,$I$444:$I$453,0)</f>
      </c>
    </row>
    <row r="454">
      <c r="A454" t="str">
        <v>TOTAL</v>
      </c>
      <c r="B454" s="1">
        <f>SUM(B444:B453)</f>
      </c>
      <c r="C454" s="1">
        <f>SUM(C444:C453)</f>
      </c>
      <c r="D454" s="1">
        <f>SUM(D444:D453)</f>
      </c>
      <c r="H454" s="2">
        <f>SUM(H444:H453)</f>
      </c>
    </row>
    <row r="456">
      <c r="A456" t="str">
        <v>2. KONSISTENSI (CR)</v>
      </c>
    </row>
    <row r="457">
      <c r="A457" t="str">
        <v>Matriks Crisp (Defuzzified) &amp; Normalisasi &amp; Aw</v>
      </c>
    </row>
    <row r="458">
      <c r="A458" t="str">
        <v>Kriteria</v>
      </c>
      <c r="B458" t="str">
        <v>KU1</v>
      </c>
      <c r="C458" t="str">
        <v>KU10</v>
      </c>
      <c r="D458" t="str">
        <v>KU2</v>
      </c>
      <c r="E458" t="str">
        <v>KU3</v>
      </c>
      <c r="F458" t="str">
        <v>KU4</v>
      </c>
      <c r="G458" t="str">
        <v>KU5</v>
      </c>
      <c r="H458" t="str">
        <v>KU6</v>
      </c>
      <c r="I458" t="str">
        <v>KU7</v>
      </c>
      <c r="J458" t="str">
        <v>KU8</v>
      </c>
      <c r="K458" t="str">
        <v>KU9</v>
      </c>
      <c r="L458" t="str">
        <v>Wi (Bobot CR)</v>
      </c>
      <c r="M458" t="str">
        <v>Aw</v>
      </c>
      <c r="N458" t="str">
        <v>Aw/Wi</v>
      </c>
    </row>
    <row r="459">
      <c r="A459" t="str">
        <v>KU1</v>
      </c>
      <c r="B459">
        <v>1</v>
      </c>
      <c r="C459" s="1">
        <f>(D96+D145+D194)/3</f>
      </c>
      <c r="D459" s="1">
        <f>(D97+D146+D195)/3</f>
      </c>
      <c r="E459" s="1">
        <f>(D98+D147+D196)/3</f>
      </c>
      <c r="F459" s="1">
        <f>(D99+D148+D197)/3</f>
      </c>
      <c r="G459" s="1">
        <f>(D100+D149+D198)/3</f>
      </c>
      <c r="H459" s="1">
        <f>(D101+D150+D199)/3</f>
      </c>
      <c r="I459" s="1">
        <f>(D102+D151+D200)/3</f>
      </c>
      <c r="J459" s="1">
        <f>(D103+D152+D201)/3</f>
      </c>
      <c r="K459" s="1">
        <f>(D104+D153+D202)/3</f>
      </c>
      <c r="L459" s="2">
        <f>(B459/$B469+C459/$C469+D459/$D469+E459/$E469+F459/$F469+G459/$G469+H459/$H469+I459/$I469+J459/$J469+K459/$K469)/10</f>
      </c>
      <c r="M459" s="2">
        <f>B459*$L459+C459*$L460+D459*$L461+E459*$L462+F459*$L463+G459*$L464+H459*$L465+I459*$L466+J459*$L467+K459*$L468</f>
      </c>
      <c r="N459" s="1">
        <f>M459/L459</f>
      </c>
    </row>
    <row r="460">
      <c r="A460" t="str">
        <v>KU10</v>
      </c>
      <c r="B460" s="1">
        <f>(1/D194+1/D145+1/D96)/3</f>
      </c>
      <c r="C460">
        <v>1</v>
      </c>
      <c r="D460" s="1">
        <f>(D105+D154+D203)/3</f>
      </c>
      <c r="E460" s="1">
        <f>(D106+D155+D204)/3</f>
      </c>
      <c r="F460" s="1">
        <f>(D107+D156+D205)/3</f>
      </c>
      <c r="G460" s="1">
        <f>(D108+D157+D206)/3</f>
      </c>
      <c r="H460" s="1">
        <f>(D109+D158+D207)/3</f>
      </c>
      <c r="I460" s="1">
        <f>(D110+D159+D208)/3</f>
      </c>
      <c r="J460" s="1">
        <f>(D111+D160+D209)/3</f>
      </c>
      <c r="K460" s="1">
        <f>(D112+D161+D210)/3</f>
      </c>
      <c r="L460" s="2">
        <f>(B460/$B469+C460/$C469+D460/$D469+E460/$E469+F460/$F469+G460/$G469+H460/$H469+I460/$I469+J460/$J469+K460/$K469)/10</f>
      </c>
      <c r="M460" s="2">
        <f>B460*$L459+C460*$L460+D460*$L461+E460*$L462+F460*$L463+G460*$L464+H460*$L465+I460*$L466+J460*$L467+K460*$L468</f>
      </c>
      <c r="N460" s="1">
        <f>M460/L460</f>
      </c>
    </row>
    <row r="461">
      <c r="A461" t="str">
        <v>KU2</v>
      </c>
      <c r="B461" s="1">
        <f>(1/D195+1/D146+1/D97)/3</f>
      </c>
      <c r="C461" s="1">
        <f>(1/D203+1/D154+1/D105)/3</f>
      </c>
      <c r="D461">
        <v>1</v>
      </c>
      <c r="E461" s="1">
        <f>(D113+D162+D211)/3</f>
      </c>
      <c r="F461" s="1">
        <f>(D114+D163+D212)/3</f>
      </c>
      <c r="G461" s="1">
        <f>(D115+D164+D213)/3</f>
      </c>
      <c r="H461" s="1">
        <f>(D116+D165+D214)/3</f>
      </c>
      <c r="I461" s="1">
        <f>(D117+D166+D215)/3</f>
      </c>
      <c r="J461" s="1">
        <f>(D118+D167+D216)/3</f>
      </c>
      <c r="K461" s="1">
        <f>(D119+D168+D217)/3</f>
      </c>
      <c r="L461" s="2">
        <f>(B461/$B469+C461/$C469+D461/$D469+E461/$E469+F461/$F469+G461/$G469+H461/$H469+I461/$I469+J461/$J469+K461/$K469)/10</f>
      </c>
      <c r="M461" s="2">
        <f>B461*$L459+C461*$L460+D461*$L461+E461*$L462+F461*$L463+G461*$L464+H461*$L465+I461*$L466+J461*$L467+K461*$L468</f>
      </c>
      <c r="N461" s="1">
        <f>M461/L461</f>
      </c>
    </row>
    <row r="462">
      <c r="A462" t="str">
        <v>KU3</v>
      </c>
      <c r="B462" s="1">
        <f>(1/D196+1/D147+1/D98)/3</f>
      </c>
      <c r="C462" s="1">
        <f>(1/D204+1/D155+1/D106)/3</f>
      </c>
      <c r="D462" s="1">
        <f>(1/D211+1/D162+1/D113)/3</f>
      </c>
      <c r="E462">
        <v>1</v>
      </c>
      <c r="F462" s="1">
        <f>(D120+D169+D218)/3</f>
      </c>
      <c r="G462" s="1">
        <f>(D121+D170+D219)/3</f>
      </c>
      <c r="H462" s="1">
        <f>(D122+D171+D220)/3</f>
      </c>
      <c r="I462" s="1">
        <f>(D123+D172+D221)/3</f>
      </c>
      <c r="J462" s="1">
        <f>(D124+D173+D222)/3</f>
      </c>
      <c r="K462" s="1">
        <f>(D125+D174+D223)/3</f>
      </c>
      <c r="L462" s="2">
        <f>(B462/$B469+C462/$C469+D462/$D469+E462/$E469+F462/$F469+G462/$G469+H462/$H469+I462/$I469+J462/$J469+K462/$K469)/10</f>
      </c>
      <c r="M462" s="2">
        <f>B462*$L459+C462*$L460+D462*$L461+E462*$L462+F462*$L463+G462*$L464+H462*$L465+I462*$L466+J462*$L467+K462*$L468</f>
      </c>
      <c r="N462" s="1">
        <f>M462/L462</f>
      </c>
    </row>
    <row r="463">
      <c r="A463" t="str">
        <v>KU4</v>
      </c>
      <c r="B463" s="1">
        <f>(1/D197+1/D148+1/D99)/3</f>
      </c>
      <c r="C463" s="1">
        <f>(1/D205+1/D156+1/D107)/3</f>
      </c>
      <c r="D463" s="1">
        <f>(1/D212+1/D163+1/D114)/3</f>
      </c>
      <c r="E463" s="1">
        <f>(1/D218+1/D169+1/D120)/3</f>
      </c>
      <c r="F463">
        <v>1</v>
      </c>
      <c r="G463" s="1">
        <f>(D126+D175+D224)/3</f>
      </c>
      <c r="H463" s="1">
        <f>(D127+D176+D225)/3</f>
      </c>
      <c r="I463" s="1">
        <f>(D128+D177+D226)/3</f>
      </c>
      <c r="J463" s="1">
        <f>(D129+D178+D227)/3</f>
      </c>
      <c r="K463" s="1">
        <f>(D130+D179+D228)/3</f>
      </c>
      <c r="L463" s="2">
        <f>(B463/$B469+C463/$C469+D463/$D469+E463/$E469+F463/$F469+G463/$G469+H463/$H469+I463/$I469+J463/$J469+K463/$K469)/10</f>
      </c>
      <c r="M463" s="2">
        <f>B463*$L459+C463*$L460+D463*$L461+E463*$L462+F463*$L463+G463*$L464+H463*$L465+I463*$L466+J463*$L467+K463*$L468</f>
      </c>
      <c r="N463" s="1">
        <f>M463/L463</f>
      </c>
    </row>
    <row r="464">
      <c r="A464" t="str">
        <v>KU5</v>
      </c>
      <c r="B464" s="1">
        <f>(1/D198+1/D149+1/D100)/3</f>
      </c>
      <c r="C464" s="1">
        <f>(1/D206+1/D157+1/D108)/3</f>
      </c>
      <c r="D464" s="1">
        <f>(1/D213+1/D164+1/D115)/3</f>
      </c>
      <c r="E464" s="1">
        <f>(1/D219+1/D170+1/D121)/3</f>
      </c>
      <c r="F464" s="1">
        <f>(1/D224+1/D175+1/D126)/3</f>
      </c>
      <c r="G464">
        <v>1</v>
      </c>
      <c r="H464" s="1">
        <f>(D131+D180+D229)/3</f>
      </c>
      <c r="I464" s="1">
        <f>(D132+D181+D230)/3</f>
      </c>
      <c r="J464" s="1">
        <f>(D133+D182+D231)/3</f>
      </c>
      <c r="K464" s="1">
        <f>(D134+D183+D232)/3</f>
      </c>
      <c r="L464" s="2">
        <f>(B464/$B469+C464/$C469+D464/$D469+E464/$E469+F464/$F469+G464/$G469+H464/$H469+I464/$I469+J464/$J469+K464/$K469)/10</f>
      </c>
      <c r="M464" s="2">
        <f>B464*$L459+C464*$L460+D464*$L461+E464*$L462+F464*$L463+G464*$L464+H464*$L465+I464*$L466+J464*$L467+K464*$L468</f>
      </c>
      <c r="N464" s="1">
        <f>M464/L464</f>
      </c>
    </row>
    <row r="465">
      <c r="A465" t="str">
        <v>KU6</v>
      </c>
      <c r="B465" s="1">
        <f>(1/D199+1/D150+1/D101)/3</f>
      </c>
      <c r="C465" s="1">
        <f>(1/D207+1/D158+1/D109)/3</f>
      </c>
      <c r="D465" s="1">
        <f>(1/D214+1/D165+1/D116)/3</f>
      </c>
      <c r="E465" s="1">
        <f>(1/D220+1/D171+1/D122)/3</f>
      </c>
      <c r="F465" s="1">
        <f>(1/D225+1/D176+1/D127)/3</f>
      </c>
      <c r="G465" s="1">
        <f>(1/D229+1/D180+1/D131)/3</f>
      </c>
      <c r="H465">
        <v>1</v>
      </c>
      <c r="I465" s="1">
        <f>(D135+D184+D233)/3</f>
      </c>
      <c r="J465" s="1">
        <f>(D136+D185+D234)/3</f>
      </c>
      <c r="K465" s="1">
        <f>(D137+D186+D235)/3</f>
      </c>
      <c r="L465" s="2">
        <f>(B465/$B469+C465/$C469+D465/$D469+E465/$E469+F465/$F469+G465/$G469+H465/$H469+I465/$I469+J465/$J469+K465/$K469)/10</f>
      </c>
      <c r="M465" s="2">
        <f>B465*$L459+C465*$L460+D465*$L461+E465*$L462+F465*$L463+G465*$L464+H465*$L465+I465*$L466+J465*$L467+K465*$L468</f>
      </c>
      <c r="N465" s="1">
        <f>M465/L465</f>
      </c>
    </row>
    <row r="466">
      <c r="A466" t="str">
        <v>KU7</v>
      </c>
      <c r="B466" s="1">
        <f>(1/D200+1/D151+1/D102)/3</f>
      </c>
      <c r="C466" s="1">
        <f>(1/D208+1/D159+1/D110)/3</f>
      </c>
      <c r="D466" s="1">
        <f>(1/D215+1/D166+1/D117)/3</f>
      </c>
      <c r="E466" s="1">
        <f>(1/D221+1/D172+1/D123)/3</f>
      </c>
      <c r="F466" s="1">
        <f>(1/D226+1/D177+1/D128)/3</f>
      </c>
      <c r="G466" s="1">
        <f>(1/D230+1/D181+1/D132)/3</f>
      </c>
      <c r="H466" s="1">
        <f>(1/D233+1/D184+1/D135)/3</f>
      </c>
      <c r="I466">
        <v>1</v>
      </c>
      <c r="J466" s="1">
        <f>(D138+D187+D236)/3</f>
      </c>
      <c r="K466" s="1">
        <f>(D139+D188+D237)/3</f>
      </c>
      <c r="L466" s="2">
        <f>(B466/$B469+C466/$C469+D466/$D469+E466/$E469+F466/$F469+G466/$G469+H466/$H469+I466/$I469+J466/$J469+K466/$K469)/10</f>
      </c>
      <c r="M466" s="2">
        <f>B466*$L459+C466*$L460+D466*$L461+E466*$L462+F466*$L463+G466*$L464+H466*$L465+I466*$L466+J466*$L467+K466*$L468</f>
      </c>
      <c r="N466" s="1">
        <f>M466/L466</f>
      </c>
    </row>
    <row r="467">
      <c r="A467" t="str">
        <v>KU8</v>
      </c>
      <c r="B467" s="1">
        <f>(1/D201+1/D152+1/D103)/3</f>
      </c>
      <c r="C467" s="1">
        <f>(1/D209+1/D160+1/D111)/3</f>
      </c>
      <c r="D467" s="1">
        <f>(1/D216+1/D167+1/D118)/3</f>
      </c>
      <c r="E467" s="1">
        <f>(1/D222+1/D173+1/D124)/3</f>
      </c>
      <c r="F467" s="1">
        <f>(1/D227+1/D178+1/D129)/3</f>
      </c>
      <c r="G467" s="1">
        <f>(1/D231+1/D182+1/D133)/3</f>
      </c>
      <c r="H467" s="1">
        <f>(1/D234+1/D185+1/D136)/3</f>
      </c>
      <c r="I467" s="1">
        <f>(1/D236+1/D187+1/D138)/3</f>
      </c>
      <c r="J467">
        <v>1</v>
      </c>
      <c r="K467" s="1">
        <f>(D140+D189+D238)/3</f>
      </c>
      <c r="L467" s="2">
        <f>(B467/$B469+C467/$C469+D467/$D469+E467/$E469+F467/$F469+G467/$G469+H467/$H469+I467/$I469+J467/$J469+K467/$K469)/10</f>
      </c>
      <c r="M467" s="2">
        <f>B467*$L459+C467*$L460+D467*$L461+E467*$L462+F467*$L463+G467*$L464+H467*$L465+I467*$L466+J467*$L467+K467*$L468</f>
      </c>
      <c r="N467" s="1">
        <f>M467/L467</f>
      </c>
    </row>
    <row r="468">
      <c r="A468" t="str">
        <v>KU9</v>
      </c>
      <c r="B468" s="1">
        <f>(1/D202+1/D153+1/D104)/3</f>
      </c>
      <c r="C468" s="1">
        <f>(1/D210+1/D161+1/D112)/3</f>
      </c>
      <c r="D468" s="1">
        <f>(1/D217+1/D168+1/D119)/3</f>
      </c>
      <c r="E468" s="1">
        <f>(1/D223+1/D174+1/D125)/3</f>
      </c>
      <c r="F468" s="1">
        <f>(1/D228+1/D179+1/D130)/3</f>
      </c>
      <c r="G468" s="1">
        <f>(1/D232+1/D183+1/D134)/3</f>
      </c>
      <c r="H468" s="1">
        <f>(1/D235+1/D186+1/D137)/3</f>
      </c>
      <c r="I468" s="1">
        <f>(1/D237+1/D188+1/D139)/3</f>
      </c>
      <c r="J468" s="1">
        <f>(1/D238+1/D189+1/D140)/3</f>
      </c>
      <c r="K468">
        <v>1</v>
      </c>
      <c r="L468" s="2">
        <f>(B468/$B469+C468/$C469+D468/$D469+E468/$E469+F468/$F469+G468/$G469+H468/$H469+I468/$I469+J468/$J469+K468/$K469)/10</f>
      </c>
      <c r="M468" s="2">
        <f>B468*$L459+C468*$L460+D468*$L461+E468*$L462+F468*$L463+G468*$L464+H468*$L465+I468*$L466+J468*$L467+K468*$L468</f>
      </c>
      <c r="N468" s="1">
        <f>M468/L468</f>
      </c>
    </row>
    <row r="469">
      <c r="A469" t="str">
        <v>Σ Kolom</v>
      </c>
      <c r="B469" s="1">
        <f>SUM(B459:B468)</f>
      </c>
      <c r="C469" s="1">
        <f>SUM(C459:C468)</f>
      </c>
      <c r="D469" s="1">
        <f>SUM(D459:D468)</f>
      </c>
      <c r="E469" s="1">
        <f>SUM(E459:E468)</f>
      </c>
      <c r="F469" s="1">
        <f>SUM(F459:F468)</f>
      </c>
      <c r="G469" s="1">
        <f>SUM(G459:G468)</f>
      </c>
      <c r="H469" s="1">
        <f>SUM(H459:H468)</f>
      </c>
      <c r="I469" s="1">
        <f>SUM(I459:I468)</f>
      </c>
      <c r="J469" s="1">
        <f>SUM(J459:J468)</f>
      </c>
      <c r="K469" s="1">
        <f>SUM(K459:K468)</f>
      </c>
    </row>
    <row r="471">
      <c r="A471" t="str">
        <v>λmax</v>
      </c>
      <c r="B471" s="1">
        <f>AVERAGE(N459:N468)</f>
      </c>
    </row>
    <row r="472">
      <c r="A472" t="str">
        <v>CI</v>
      </c>
      <c r="B472" s="1">
        <f>(B471-10)/(10-1)</f>
      </c>
    </row>
    <row r="473">
      <c r="A473" t="str">
        <v>CR</v>
      </c>
      <c r="B473" s="1">
        <f>IF(1.49=0,0,B472/1.49)</f>
      </c>
    </row>
    <row r="474">
      <c r="A474" t="str">
        <v>Status</v>
      </c>
      <c r="B474">
        <f>IF(B473&lt;0.1,"KONSISTEN ✓","TIDAK KONSISTEN ✗")</f>
      </c>
    </row>
    <row r="477">
      <c r="A477" t="str">
        <v>▶ RESPONDEN 3: Fakhrul Roza</v>
      </c>
    </row>
    <row r="478">
      <c r="A478" t="str">
        <v>1. FUZZY SYNTHETIC EXTENT (FSE) &amp; BOBOT FINAL</v>
      </c>
    </row>
    <row r="479">
      <c r="A479" t="str">
        <v>Kriteria</v>
      </c>
      <c r="B479" t="str">
        <v>Σl</v>
      </c>
      <c r="C479" t="str">
        <v>Σm</v>
      </c>
      <c r="D479" t="str">
        <v>Σu</v>
      </c>
      <c r="E479" t="str">
        <v>Si_l</v>
      </c>
      <c r="F479" t="str">
        <v>Si_m</v>
      </c>
      <c r="G479" t="str">
        <v>Si_u</v>
      </c>
      <c r="H479" t="str">
        <v>Defuzzy</v>
      </c>
      <c r="I479" t="str">
        <v>Bobot</v>
      </c>
      <c r="J479" t="str">
        <v>Bobot%</v>
      </c>
      <c r="K479" t="str">
        <v>Rank</v>
      </c>
    </row>
    <row r="480">
      <c r="A480" t="str">
        <v>KU1</v>
      </c>
      <c r="B480" s="1">
        <f>1+E96+E97+E98+E99+E100+E101+E102+E103+E104</f>
      </c>
      <c r="C480" s="1">
        <f>1+E145+E146+E147+E148+E149+E150+E151+E152+E153</f>
      </c>
      <c r="D480" s="1">
        <f>1+E194+E195+E196+E197+E198+E199+E200+E201+E202</f>
      </c>
      <c r="E480" s="2">
        <f>B480/$D490</f>
      </c>
      <c r="F480" s="2">
        <f>C480/$C490</f>
      </c>
      <c r="G480" s="2">
        <f>D480/$B490</f>
      </c>
      <c r="H480" s="2">
        <f>(E480+F480+G480)/3</f>
      </c>
      <c r="I480" s="2">
        <f>H480/$H490</f>
      </c>
      <c r="J480" s="3">
        <f>I480*100</f>
      </c>
      <c r="K480">
        <f>RANK(I480,$I$480:$I$489,0)</f>
      </c>
    </row>
    <row r="481">
      <c r="A481" t="str">
        <v>KU10</v>
      </c>
      <c r="B481" s="1">
        <f>1+1/E194+E105+E106+E107+E108+E109+E110+E111+E112</f>
      </c>
      <c r="C481" s="1">
        <f>1+1/E145+E154+E155+E156+E157+E158+E159+E160+E161</f>
      </c>
      <c r="D481" s="1">
        <f>1+1/E96+E203+E204+E205+E206+E207+E208+E209+E210</f>
      </c>
      <c r="E481" s="2">
        <f>B481/$D490</f>
      </c>
      <c r="F481" s="2">
        <f>C481/$C490</f>
      </c>
      <c r="G481" s="2">
        <f>D481/$B490</f>
      </c>
      <c r="H481" s="2">
        <f>(E481+F481+G481)/3</f>
      </c>
      <c r="I481" s="2">
        <f>H481/$H490</f>
      </c>
      <c r="J481" s="3">
        <f>I481*100</f>
      </c>
      <c r="K481">
        <f>RANK(I481,$I$480:$I$489,0)</f>
      </c>
    </row>
    <row r="482">
      <c r="A482" t="str">
        <v>KU2</v>
      </c>
      <c r="B482" s="1">
        <f>1+1/E195+1/E203+E113+E114+E115+E116+E117+E118+E119</f>
      </c>
      <c r="C482" s="1">
        <f>1+1/E146+1/E154+E162+E163+E164+E165+E166+E167+E168</f>
      </c>
      <c r="D482" s="1">
        <f>1+1/E97+1/E105+E211+E212+E213+E214+E215+E216+E217</f>
      </c>
      <c r="E482" s="2">
        <f>B482/$D490</f>
      </c>
      <c r="F482" s="2">
        <f>C482/$C490</f>
      </c>
      <c r="G482" s="2">
        <f>D482/$B490</f>
      </c>
      <c r="H482" s="2">
        <f>(E482+F482+G482)/3</f>
      </c>
      <c r="I482" s="2">
        <f>H482/$H490</f>
      </c>
      <c r="J482" s="3">
        <f>I482*100</f>
      </c>
      <c r="K482">
        <f>RANK(I482,$I$480:$I$489,0)</f>
      </c>
    </row>
    <row r="483">
      <c r="A483" t="str">
        <v>KU3</v>
      </c>
      <c r="B483" s="1">
        <f>1+1/E196+1/E204+1/E211+E120+E121+E122+E123+E124+E125</f>
      </c>
      <c r="C483" s="1">
        <f>1+1/E147+1/E155+1/E162+E169+E170+E171+E172+E173+E174</f>
      </c>
      <c r="D483" s="1">
        <f>1+1/E98+1/E106+1/E113+E218+E219+E220+E221+E222+E223</f>
      </c>
      <c r="E483" s="2">
        <f>B483/$D490</f>
      </c>
      <c r="F483" s="2">
        <f>C483/$C490</f>
      </c>
      <c r="G483" s="2">
        <f>D483/$B490</f>
      </c>
      <c r="H483" s="2">
        <f>(E483+F483+G483)/3</f>
      </c>
      <c r="I483" s="2">
        <f>H483/$H490</f>
      </c>
      <c r="J483" s="3">
        <f>I483*100</f>
      </c>
      <c r="K483">
        <f>RANK(I483,$I$480:$I$489,0)</f>
      </c>
    </row>
    <row r="484">
      <c r="A484" t="str">
        <v>KU4</v>
      </c>
      <c r="B484" s="1">
        <f>1+1/E197+1/E205+1/E212+1/E218+E126+E127+E128+E129+E130</f>
      </c>
      <c r="C484" s="1">
        <f>1+1/E148+1/E156+1/E163+1/E169+E175+E176+E177+E178+E179</f>
      </c>
      <c r="D484" s="1">
        <f>1+1/E99+1/E107+1/E114+1/E120+E224+E225+E226+E227+E228</f>
      </c>
      <c r="E484" s="2">
        <f>B484/$D490</f>
      </c>
      <c r="F484" s="2">
        <f>C484/$C490</f>
      </c>
      <c r="G484" s="2">
        <f>D484/$B490</f>
      </c>
      <c r="H484" s="2">
        <f>(E484+F484+G484)/3</f>
      </c>
      <c r="I484" s="2">
        <f>H484/$H490</f>
      </c>
      <c r="J484" s="3">
        <f>I484*100</f>
      </c>
      <c r="K484">
        <f>RANK(I484,$I$480:$I$489,0)</f>
      </c>
    </row>
    <row r="485">
      <c r="A485" t="str">
        <v>KU5</v>
      </c>
      <c r="B485" s="1">
        <f>1+1/E198+1/E206+1/E213+1/E219+1/E224+E131+E132+E133+E134</f>
      </c>
      <c r="C485" s="1">
        <f>1+1/E149+1/E157+1/E164+1/E170+1/E175+E180+E181+E182+E183</f>
      </c>
      <c r="D485" s="1">
        <f>1+1/E100+1/E108+1/E115+1/E121+1/E126+E229+E230+E231+E232</f>
      </c>
      <c r="E485" s="2">
        <f>B485/$D490</f>
      </c>
      <c r="F485" s="2">
        <f>C485/$C490</f>
      </c>
      <c r="G485" s="2">
        <f>D485/$B490</f>
      </c>
      <c r="H485" s="2">
        <f>(E485+F485+G485)/3</f>
      </c>
      <c r="I485" s="2">
        <f>H485/$H490</f>
      </c>
      <c r="J485" s="3">
        <f>I485*100</f>
      </c>
      <c r="K485">
        <f>RANK(I485,$I$480:$I$489,0)</f>
      </c>
    </row>
    <row r="486">
      <c r="A486" t="str">
        <v>KU6</v>
      </c>
      <c r="B486" s="1">
        <f>1+1/E199+1/E207+1/E214+1/E220+1/E225+1/E229+E135+E136+E137</f>
      </c>
      <c r="C486" s="1">
        <f>1+1/E150+1/E158+1/E165+1/E171+1/E176+1/E180+E184+E185+E186</f>
      </c>
      <c r="D486" s="1">
        <f>1+1/E101+1/E109+1/E116+1/E122+1/E127+1/E131+E233+E234+E235</f>
      </c>
      <c r="E486" s="2">
        <f>B486/$D490</f>
      </c>
      <c r="F486" s="2">
        <f>C486/$C490</f>
      </c>
      <c r="G486" s="2">
        <f>D486/$B490</f>
      </c>
      <c r="H486" s="2">
        <f>(E486+F486+G486)/3</f>
      </c>
      <c r="I486" s="2">
        <f>H486/$H490</f>
      </c>
      <c r="J486" s="3">
        <f>I486*100</f>
      </c>
      <c r="K486">
        <f>RANK(I486,$I$480:$I$489,0)</f>
      </c>
    </row>
    <row r="487">
      <c r="A487" t="str">
        <v>KU7</v>
      </c>
      <c r="B487" s="1">
        <f>1+1/E200+1/E208+1/E215+1/E221+1/E226+1/E230+1/E233+E138+E139</f>
      </c>
      <c r="C487" s="1">
        <f>1+1/E151+1/E159+1/E166+1/E172+1/E177+1/E181+1/E184+E187+E188</f>
      </c>
      <c r="D487" s="1">
        <f>1+1/E102+1/E110+1/E117+1/E123+1/E128+1/E132+1/E135+E236+E237</f>
      </c>
      <c r="E487" s="2">
        <f>B487/$D490</f>
      </c>
      <c r="F487" s="2">
        <f>C487/$C490</f>
      </c>
      <c r="G487" s="2">
        <f>D487/$B490</f>
      </c>
      <c r="H487" s="2">
        <f>(E487+F487+G487)/3</f>
      </c>
      <c r="I487" s="2">
        <f>H487/$H490</f>
      </c>
      <c r="J487" s="3">
        <f>I487*100</f>
      </c>
      <c r="K487">
        <f>RANK(I487,$I$480:$I$489,0)</f>
      </c>
    </row>
    <row r="488">
      <c r="A488" t="str">
        <v>KU8</v>
      </c>
      <c r="B488" s="1">
        <f>1+1/E201+1/E209+1/E216+1/E222+1/E227+1/E231+1/E234+1/E236+E140</f>
      </c>
      <c r="C488" s="1">
        <f>1+1/E152+1/E160+1/E167+1/E173+1/E178+1/E182+1/E185+1/E187+E189</f>
      </c>
      <c r="D488" s="1">
        <f>1+1/E103+1/E111+1/E118+1/E124+1/E129+1/E133+1/E136+1/E138+E238</f>
      </c>
      <c r="E488" s="2">
        <f>B488/$D490</f>
      </c>
      <c r="F488" s="2">
        <f>C488/$C490</f>
      </c>
      <c r="G488" s="2">
        <f>D488/$B490</f>
      </c>
      <c r="H488" s="2">
        <f>(E488+F488+G488)/3</f>
      </c>
      <c r="I488" s="2">
        <f>H488/$H490</f>
      </c>
      <c r="J488" s="3">
        <f>I488*100</f>
      </c>
      <c r="K488">
        <f>RANK(I488,$I$480:$I$489,0)</f>
      </c>
    </row>
    <row r="489">
      <c r="A489" t="str">
        <v>KU9</v>
      </c>
      <c r="B489" s="1">
        <f>1+1/E202+1/E210+1/E217+1/E223+1/E228+1/E232+1/E235+1/E237+1/E238</f>
      </c>
      <c r="C489" s="1">
        <f>1+1/E153+1/E161+1/E168+1/E174+1/E179+1/E183+1/E186+1/E188+1/E189</f>
      </c>
      <c r="D489" s="1">
        <f>1+1/E104+1/E112+1/E119+1/E125+1/E130+1/E134+1/E137+1/E139+1/E140</f>
      </c>
      <c r="E489" s="2">
        <f>B489/$D490</f>
      </c>
      <c r="F489" s="2">
        <f>C489/$C490</f>
      </c>
      <c r="G489" s="2">
        <f>D489/$B490</f>
      </c>
      <c r="H489" s="2">
        <f>(E489+F489+G489)/3</f>
      </c>
      <c r="I489" s="2">
        <f>H489/$H490</f>
      </c>
      <c r="J489" s="3">
        <f>I489*100</f>
      </c>
      <c r="K489">
        <f>RANK(I489,$I$480:$I$489,0)</f>
      </c>
    </row>
    <row r="490">
      <c r="A490" t="str">
        <v>TOTAL</v>
      </c>
      <c r="B490" s="1">
        <f>SUM(B480:B489)</f>
      </c>
      <c r="C490" s="1">
        <f>SUM(C480:C489)</f>
      </c>
      <c r="D490" s="1">
        <f>SUM(D480:D489)</f>
      </c>
      <c r="H490" s="2">
        <f>SUM(H480:H489)</f>
      </c>
    </row>
    <row r="492">
      <c r="A492" t="str">
        <v>2. KONSISTENSI (CR)</v>
      </c>
    </row>
    <row r="493">
      <c r="A493" t="str">
        <v>Matriks Crisp (Defuzzified) &amp; Normalisasi &amp; Aw</v>
      </c>
    </row>
    <row r="494">
      <c r="A494" t="str">
        <v>Kriteria</v>
      </c>
      <c r="B494" t="str">
        <v>KU1</v>
      </c>
      <c r="C494" t="str">
        <v>KU10</v>
      </c>
      <c r="D494" t="str">
        <v>KU2</v>
      </c>
      <c r="E494" t="str">
        <v>KU3</v>
      </c>
      <c r="F494" t="str">
        <v>KU4</v>
      </c>
      <c r="G494" t="str">
        <v>KU5</v>
      </c>
      <c r="H494" t="str">
        <v>KU6</v>
      </c>
      <c r="I494" t="str">
        <v>KU7</v>
      </c>
      <c r="J494" t="str">
        <v>KU8</v>
      </c>
      <c r="K494" t="str">
        <v>KU9</v>
      </c>
      <c r="L494" t="str">
        <v>Wi (Bobot CR)</v>
      </c>
      <c r="M494" t="str">
        <v>Aw</v>
      </c>
      <c r="N494" t="str">
        <v>Aw/Wi</v>
      </c>
    </row>
    <row r="495">
      <c r="A495" t="str">
        <v>KU1</v>
      </c>
      <c r="B495">
        <v>1</v>
      </c>
      <c r="C495" s="1">
        <f>(E96+E145+E194)/3</f>
      </c>
      <c r="D495" s="1">
        <f>(E97+E146+E195)/3</f>
      </c>
      <c r="E495" s="1">
        <f>(E98+E147+E196)/3</f>
      </c>
      <c r="F495" s="1">
        <f>(E99+E148+E197)/3</f>
      </c>
      <c r="G495" s="1">
        <f>(E100+E149+E198)/3</f>
      </c>
      <c r="H495" s="1">
        <f>(E101+E150+E199)/3</f>
      </c>
      <c r="I495" s="1">
        <f>(E102+E151+E200)/3</f>
      </c>
      <c r="J495" s="1">
        <f>(E103+E152+E201)/3</f>
      </c>
      <c r="K495" s="1">
        <f>(E104+E153+E202)/3</f>
      </c>
      <c r="L495" s="2">
        <f>(B495/$B505+C495/$C505+D495/$D505+E495/$E505+F495/$F505+G495/$G505+H495/$H505+I495/$I505+J495/$J505+K495/$K505)/10</f>
      </c>
      <c r="M495" s="2">
        <f>B495*$L495+C495*$L496+D495*$L497+E495*$L498+F495*$L499+G495*$L500+H495*$L501+I495*$L502+J495*$L503+K495*$L504</f>
      </c>
      <c r="N495" s="1">
        <f>M495/L495</f>
      </c>
    </row>
    <row r="496">
      <c r="A496" t="str">
        <v>KU10</v>
      </c>
      <c r="B496" s="1">
        <f>(1/E194+1/E145+1/E96)/3</f>
      </c>
      <c r="C496">
        <v>1</v>
      </c>
      <c r="D496" s="1">
        <f>(E105+E154+E203)/3</f>
      </c>
      <c r="E496" s="1">
        <f>(E106+E155+E204)/3</f>
      </c>
      <c r="F496" s="1">
        <f>(E107+E156+E205)/3</f>
      </c>
      <c r="G496" s="1">
        <f>(E108+E157+E206)/3</f>
      </c>
      <c r="H496" s="1">
        <f>(E109+E158+E207)/3</f>
      </c>
      <c r="I496" s="1">
        <f>(E110+E159+E208)/3</f>
      </c>
      <c r="J496" s="1">
        <f>(E111+E160+E209)/3</f>
      </c>
      <c r="K496" s="1">
        <f>(E112+E161+E210)/3</f>
      </c>
      <c r="L496" s="2">
        <f>(B496/$B505+C496/$C505+D496/$D505+E496/$E505+F496/$F505+G496/$G505+H496/$H505+I496/$I505+J496/$J505+K496/$K505)/10</f>
      </c>
      <c r="M496" s="2">
        <f>B496*$L495+C496*$L496+D496*$L497+E496*$L498+F496*$L499+G496*$L500+H496*$L501+I496*$L502+J496*$L503+K496*$L504</f>
      </c>
      <c r="N496" s="1">
        <f>M496/L496</f>
      </c>
    </row>
    <row r="497">
      <c r="A497" t="str">
        <v>KU2</v>
      </c>
      <c r="B497" s="1">
        <f>(1/E195+1/E146+1/E97)/3</f>
      </c>
      <c r="C497" s="1">
        <f>(1/E203+1/E154+1/E105)/3</f>
      </c>
      <c r="D497">
        <v>1</v>
      </c>
      <c r="E497" s="1">
        <f>(E113+E162+E211)/3</f>
      </c>
      <c r="F497" s="1">
        <f>(E114+E163+E212)/3</f>
      </c>
      <c r="G497" s="1">
        <f>(E115+E164+E213)/3</f>
      </c>
      <c r="H497" s="1">
        <f>(E116+E165+E214)/3</f>
      </c>
      <c r="I497" s="1">
        <f>(E117+E166+E215)/3</f>
      </c>
      <c r="J497" s="1">
        <f>(E118+E167+E216)/3</f>
      </c>
      <c r="K497" s="1">
        <f>(E119+E168+E217)/3</f>
      </c>
      <c r="L497" s="2">
        <f>(B497/$B505+C497/$C505+D497/$D505+E497/$E505+F497/$F505+G497/$G505+H497/$H505+I497/$I505+J497/$J505+K497/$K505)/10</f>
      </c>
      <c r="M497" s="2">
        <f>B497*$L495+C497*$L496+D497*$L497+E497*$L498+F497*$L499+G497*$L500+H497*$L501+I497*$L502+J497*$L503+K497*$L504</f>
      </c>
      <c r="N497" s="1">
        <f>M497/L497</f>
      </c>
    </row>
    <row r="498">
      <c r="A498" t="str">
        <v>KU3</v>
      </c>
      <c r="B498" s="1">
        <f>(1/E196+1/E147+1/E98)/3</f>
      </c>
      <c r="C498" s="1">
        <f>(1/E204+1/E155+1/E106)/3</f>
      </c>
      <c r="D498" s="1">
        <f>(1/E211+1/E162+1/E113)/3</f>
      </c>
      <c r="E498">
        <v>1</v>
      </c>
      <c r="F498" s="1">
        <f>(E120+E169+E218)/3</f>
      </c>
      <c r="G498" s="1">
        <f>(E121+E170+E219)/3</f>
      </c>
      <c r="H498" s="1">
        <f>(E122+E171+E220)/3</f>
      </c>
      <c r="I498" s="1">
        <f>(E123+E172+E221)/3</f>
      </c>
      <c r="J498" s="1">
        <f>(E124+E173+E222)/3</f>
      </c>
      <c r="K498" s="1">
        <f>(E125+E174+E223)/3</f>
      </c>
      <c r="L498" s="2">
        <f>(B498/$B505+C498/$C505+D498/$D505+E498/$E505+F498/$F505+G498/$G505+H498/$H505+I498/$I505+J498/$J505+K498/$K505)/10</f>
      </c>
      <c r="M498" s="2">
        <f>B498*$L495+C498*$L496+D498*$L497+E498*$L498+F498*$L499+G498*$L500+H498*$L501+I498*$L502+J498*$L503+K498*$L504</f>
      </c>
      <c r="N498" s="1">
        <f>M498/L498</f>
      </c>
    </row>
    <row r="499">
      <c r="A499" t="str">
        <v>KU4</v>
      </c>
      <c r="B499" s="1">
        <f>(1/E197+1/E148+1/E99)/3</f>
      </c>
      <c r="C499" s="1">
        <f>(1/E205+1/E156+1/E107)/3</f>
      </c>
      <c r="D499" s="1">
        <f>(1/E212+1/E163+1/E114)/3</f>
      </c>
      <c r="E499" s="1">
        <f>(1/E218+1/E169+1/E120)/3</f>
      </c>
      <c r="F499">
        <v>1</v>
      </c>
      <c r="G499" s="1">
        <f>(E126+E175+E224)/3</f>
      </c>
      <c r="H499" s="1">
        <f>(E127+E176+E225)/3</f>
      </c>
      <c r="I499" s="1">
        <f>(E128+E177+E226)/3</f>
      </c>
      <c r="J499" s="1">
        <f>(E129+E178+E227)/3</f>
      </c>
      <c r="K499" s="1">
        <f>(E130+E179+E228)/3</f>
      </c>
      <c r="L499" s="2">
        <f>(B499/$B505+C499/$C505+D499/$D505+E499/$E505+F499/$F505+G499/$G505+H499/$H505+I499/$I505+J499/$J505+K499/$K505)/10</f>
      </c>
      <c r="M499" s="2">
        <f>B499*$L495+C499*$L496+D499*$L497+E499*$L498+F499*$L499+G499*$L500+H499*$L501+I499*$L502+J499*$L503+K499*$L504</f>
      </c>
      <c r="N499" s="1">
        <f>M499/L499</f>
      </c>
    </row>
    <row r="500">
      <c r="A500" t="str">
        <v>KU5</v>
      </c>
      <c r="B500" s="1">
        <f>(1/E198+1/E149+1/E100)/3</f>
      </c>
      <c r="C500" s="1">
        <f>(1/E206+1/E157+1/E108)/3</f>
      </c>
      <c r="D500" s="1">
        <f>(1/E213+1/E164+1/E115)/3</f>
      </c>
      <c r="E500" s="1">
        <f>(1/E219+1/E170+1/E121)/3</f>
      </c>
      <c r="F500" s="1">
        <f>(1/E224+1/E175+1/E126)/3</f>
      </c>
      <c r="G500">
        <v>1</v>
      </c>
      <c r="H500" s="1">
        <f>(E131+E180+E229)/3</f>
      </c>
      <c r="I500" s="1">
        <f>(E132+E181+E230)/3</f>
      </c>
      <c r="J500" s="1">
        <f>(E133+E182+E231)/3</f>
      </c>
      <c r="K500" s="1">
        <f>(E134+E183+E232)/3</f>
      </c>
      <c r="L500" s="2">
        <f>(B500/$B505+C500/$C505+D500/$D505+E500/$E505+F500/$F505+G500/$G505+H500/$H505+I500/$I505+J500/$J505+K500/$K505)/10</f>
      </c>
      <c r="M500" s="2">
        <f>B500*$L495+C500*$L496+D500*$L497+E500*$L498+F500*$L499+G500*$L500+H500*$L501+I500*$L502+J500*$L503+K500*$L504</f>
      </c>
      <c r="N500" s="1">
        <f>M500/L500</f>
      </c>
    </row>
    <row r="501">
      <c r="A501" t="str">
        <v>KU6</v>
      </c>
      <c r="B501" s="1">
        <f>(1/E199+1/E150+1/E101)/3</f>
      </c>
      <c r="C501" s="1">
        <f>(1/E207+1/E158+1/E109)/3</f>
      </c>
      <c r="D501" s="1">
        <f>(1/E214+1/E165+1/E116)/3</f>
      </c>
      <c r="E501" s="1">
        <f>(1/E220+1/E171+1/E122)/3</f>
      </c>
      <c r="F501" s="1">
        <f>(1/E225+1/E176+1/E127)/3</f>
      </c>
      <c r="G501" s="1">
        <f>(1/E229+1/E180+1/E131)/3</f>
      </c>
      <c r="H501">
        <v>1</v>
      </c>
      <c r="I501" s="1">
        <f>(E135+E184+E233)/3</f>
      </c>
      <c r="J501" s="1">
        <f>(E136+E185+E234)/3</f>
      </c>
      <c r="K501" s="1">
        <f>(E137+E186+E235)/3</f>
      </c>
      <c r="L501" s="2">
        <f>(B501/$B505+C501/$C505+D501/$D505+E501/$E505+F501/$F505+G501/$G505+H501/$H505+I501/$I505+J501/$J505+K501/$K505)/10</f>
      </c>
      <c r="M501" s="2">
        <f>B501*$L495+C501*$L496+D501*$L497+E501*$L498+F501*$L499+G501*$L500+H501*$L501+I501*$L502+J501*$L503+K501*$L504</f>
      </c>
      <c r="N501" s="1">
        <f>M501/L501</f>
      </c>
    </row>
    <row r="502">
      <c r="A502" t="str">
        <v>KU7</v>
      </c>
      <c r="B502" s="1">
        <f>(1/E200+1/E151+1/E102)/3</f>
      </c>
      <c r="C502" s="1">
        <f>(1/E208+1/E159+1/E110)/3</f>
      </c>
      <c r="D502" s="1">
        <f>(1/E215+1/E166+1/E117)/3</f>
      </c>
      <c r="E502" s="1">
        <f>(1/E221+1/E172+1/E123)/3</f>
      </c>
      <c r="F502" s="1">
        <f>(1/E226+1/E177+1/E128)/3</f>
      </c>
      <c r="G502" s="1">
        <f>(1/E230+1/E181+1/E132)/3</f>
      </c>
      <c r="H502" s="1">
        <f>(1/E233+1/E184+1/E135)/3</f>
      </c>
      <c r="I502">
        <v>1</v>
      </c>
      <c r="J502" s="1">
        <f>(E138+E187+E236)/3</f>
      </c>
      <c r="K502" s="1">
        <f>(E139+E188+E237)/3</f>
      </c>
      <c r="L502" s="2">
        <f>(B502/$B505+C502/$C505+D502/$D505+E502/$E505+F502/$F505+G502/$G505+H502/$H505+I502/$I505+J502/$J505+K502/$K505)/10</f>
      </c>
      <c r="M502" s="2">
        <f>B502*$L495+C502*$L496+D502*$L497+E502*$L498+F502*$L499+G502*$L500+H502*$L501+I502*$L502+J502*$L503+K502*$L504</f>
      </c>
      <c r="N502" s="1">
        <f>M502/L502</f>
      </c>
    </row>
    <row r="503">
      <c r="A503" t="str">
        <v>KU8</v>
      </c>
      <c r="B503" s="1">
        <f>(1/E201+1/E152+1/E103)/3</f>
      </c>
      <c r="C503" s="1">
        <f>(1/E209+1/E160+1/E111)/3</f>
      </c>
      <c r="D503" s="1">
        <f>(1/E216+1/E167+1/E118)/3</f>
      </c>
      <c r="E503" s="1">
        <f>(1/E222+1/E173+1/E124)/3</f>
      </c>
      <c r="F503" s="1">
        <f>(1/E227+1/E178+1/E129)/3</f>
      </c>
      <c r="G503" s="1">
        <f>(1/E231+1/E182+1/E133)/3</f>
      </c>
      <c r="H503" s="1">
        <f>(1/E234+1/E185+1/E136)/3</f>
      </c>
      <c r="I503" s="1">
        <f>(1/E236+1/E187+1/E138)/3</f>
      </c>
      <c r="J503">
        <v>1</v>
      </c>
      <c r="K503" s="1">
        <f>(E140+E189+E238)/3</f>
      </c>
      <c r="L503" s="2">
        <f>(B503/$B505+C503/$C505+D503/$D505+E503/$E505+F503/$F505+G503/$G505+H503/$H505+I503/$I505+J503/$J505+K503/$K505)/10</f>
      </c>
      <c r="M503" s="2">
        <f>B503*$L495+C503*$L496+D503*$L497+E503*$L498+F503*$L499+G503*$L500+H503*$L501+I503*$L502+J503*$L503+K503*$L504</f>
      </c>
      <c r="N503" s="1">
        <f>M503/L503</f>
      </c>
    </row>
    <row r="504">
      <c r="A504" t="str">
        <v>KU9</v>
      </c>
      <c r="B504" s="1">
        <f>(1/E202+1/E153+1/E104)/3</f>
      </c>
      <c r="C504" s="1">
        <f>(1/E210+1/E161+1/E112)/3</f>
      </c>
      <c r="D504" s="1">
        <f>(1/E217+1/E168+1/E119)/3</f>
      </c>
      <c r="E504" s="1">
        <f>(1/E223+1/E174+1/E125)/3</f>
      </c>
      <c r="F504" s="1">
        <f>(1/E228+1/E179+1/E130)/3</f>
      </c>
      <c r="G504" s="1">
        <f>(1/E232+1/E183+1/E134)/3</f>
      </c>
      <c r="H504" s="1">
        <f>(1/E235+1/E186+1/E137)/3</f>
      </c>
      <c r="I504" s="1">
        <f>(1/E237+1/E188+1/E139)/3</f>
      </c>
      <c r="J504" s="1">
        <f>(1/E238+1/E189+1/E140)/3</f>
      </c>
      <c r="K504">
        <v>1</v>
      </c>
      <c r="L504" s="2">
        <f>(B504/$B505+C504/$C505+D504/$D505+E504/$E505+F504/$F505+G504/$G505+H504/$H505+I504/$I505+J504/$J505+K504/$K505)/10</f>
      </c>
      <c r="M504" s="2">
        <f>B504*$L495+C504*$L496+D504*$L497+E504*$L498+F504*$L499+G504*$L500+H504*$L501+I504*$L502+J504*$L503+K504*$L504</f>
      </c>
      <c r="N504" s="1">
        <f>M504/L504</f>
      </c>
    </row>
    <row r="505">
      <c r="A505" t="str">
        <v>Σ Kolom</v>
      </c>
      <c r="B505" s="1">
        <f>SUM(B495:B504)</f>
      </c>
      <c r="C505" s="1">
        <f>SUM(C495:C504)</f>
      </c>
      <c r="D505" s="1">
        <f>SUM(D495:D504)</f>
      </c>
      <c r="E505" s="1">
        <f>SUM(E495:E504)</f>
      </c>
      <c r="F505" s="1">
        <f>SUM(F495:F504)</f>
      </c>
      <c r="G505" s="1">
        <f>SUM(G495:G504)</f>
      </c>
      <c r="H505" s="1">
        <f>SUM(H495:H504)</f>
      </c>
      <c r="I505" s="1">
        <f>SUM(I495:I504)</f>
      </c>
      <c r="J505" s="1">
        <f>SUM(J495:J504)</f>
      </c>
      <c r="K505" s="1">
        <f>SUM(K495:K504)</f>
      </c>
    </row>
    <row r="507">
      <c r="A507" t="str">
        <v>λmax</v>
      </c>
      <c r="B507" s="1">
        <f>AVERAGE(N495:N504)</f>
      </c>
    </row>
    <row r="508">
      <c r="A508" t="str">
        <v>CI</v>
      </c>
      <c r="B508" s="1">
        <f>(B507-10)/(10-1)</f>
      </c>
    </row>
    <row r="509">
      <c r="A509" t="str">
        <v>CR</v>
      </c>
      <c r="B509" s="1">
        <f>IF(1.49=0,0,B508/1.49)</f>
      </c>
    </row>
    <row r="510">
      <c r="A510" t="str">
        <v>Status</v>
      </c>
      <c r="B510">
        <f>IF(B509&lt;0.1,"KONSISTEN ✓","TIDAK KONSISTEN ✗")</f>
      </c>
    </row>
    <row r="513">
      <c r="A513" t="str">
        <v>▶ RESPONDEN 4: Mahyarni</v>
      </c>
    </row>
    <row r="514">
      <c r="A514" t="str">
        <v>1. FUZZY SYNTHETIC EXTENT (FSE) &amp; BOBOT FINAL</v>
      </c>
    </row>
    <row r="515">
      <c r="A515" t="str">
        <v>Kriteria</v>
      </c>
      <c r="B515" t="str">
        <v>Σl</v>
      </c>
      <c r="C515" t="str">
        <v>Σm</v>
      </c>
      <c r="D515" t="str">
        <v>Σu</v>
      </c>
      <c r="E515" t="str">
        <v>Si_l</v>
      </c>
      <c r="F515" t="str">
        <v>Si_m</v>
      </c>
      <c r="G515" t="str">
        <v>Si_u</v>
      </c>
      <c r="H515" t="str">
        <v>Defuzzy</v>
      </c>
      <c r="I515" t="str">
        <v>Bobot</v>
      </c>
      <c r="J515" t="str">
        <v>Bobot%</v>
      </c>
      <c r="K515" t="str">
        <v>Rank</v>
      </c>
    </row>
    <row r="516">
      <c r="A516" t="str">
        <v>KU1</v>
      </c>
      <c r="B516" s="1">
        <f>1+F96+F97+F98+F99+F100+F101+F102+F103+F104</f>
      </c>
      <c r="C516" s="1">
        <f>1+F145+F146+F147+F148+F149+F150+F151+F152+F153</f>
      </c>
      <c r="D516" s="1">
        <f>1+F194+F195+F196+F197+F198+F199+F200+F201+F202</f>
      </c>
      <c r="E516" s="2">
        <f>B516/$D526</f>
      </c>
      <c r="F516" s="2">
        <f>C516/$C526</f>
      </c>
      <c r="G516" s="2">
        <f>D516/$B526</f>
      </c>
      <c r="H516" s="2">
        <f>(E516+F516+G516)/3</f>
      </c>
      <c r="I516" s="2">
        <f>H516/$H526</f>
      </c>
      <c r="J516" s="3">
        <f>I516*100</f>
      </c>
      <c r="K516">
        <f>RANK(I516,$I$516:$I$525,0)</f>
      </c>
    </row>
    <row r="517">
      <c r="A517" t="str">
        <v>KU10</v>
      </c>
      <c r="B517" s="1">
        <f>1+1/F194+F105+F106+F107+F108+F109+F110+F111+F112</f>
      </c>
      <c r="C517" s="1">
        <f>1+1/F145+F154+F155+F156+F157+F158+F159+F160+F161</f>
      </c>
      <c r="D517" s="1">
        <f>1+1/F96+F203+F204+F205+F206+F207+F208+F209+F210</f>
      </c>
      <c r="E517" s="2">
        <f>B517/$D526</f>
      </c>
      <c r="F517" s="2">
        <f>C517/$C526</f>
      </c>
      <c r="G517" s="2">
        <f>D517/$B526</f>
      </c>
      <c r="H517" s="2">
        <f>(E517+F517+G517)/3</f>
      </c>
      <c r="I517" s="2">
        <f>H517/$H526</f>
      </c>
      <c r="J517" s="3">
        <f>I517*100</f>
      </c>
      <c r="K517">
        <f>RANK(I517,$I$516:$I$525,0)</f>
      </c>
    </row>
    <row r="518">
      <c r="A518" t="str">
        <v>KU2</v>
      </c>
      <c r="B518" s="1">
        <f>1+1/F195+1/F203+F113+F114+F115+F116+F117+F118+F119</f>
      </c>
      <c r="C518" s="1">
        <f>1+1/F146+1/F154+F162+F163+F164+F165+F166+F167+F168</f>
      </c>
      <c r="D518" s="1">
        <f>1+1/F97+1/F105+F211+F212+F213+F214+F215+F216+F217</f>
      </c>
      <c r="E518" s="2">
        <f>B518/$D526</f>
      </c>
      <c r="F518" s="2">
        <f>C518/$C526</f>
      </c>
      <c r="G518" s="2">
        <f>D518/$B526</f>
      </c>
      <c r="H518" s="2">
        <f>(E518+F518+G518)/3</f>
      </c>
      <c r="I518" s="2">
        <f>H518/$H526</f>
      </c>
      <c r="J518" s="3">
        <f>I518*100</f>
      </c>
      <c r="K518">
        <f>RANK(I518,$I$516:$I$525,0)</f>
      </c>
    </row>
    <row r="519">
      <c r="A519" t="str">
        <v>KU3</v>
      </c>
      <c r="B519" s="1">
        <f>1+1/F196+1/F204+1/F211+F120+F121+F122+F123+F124+F125</f>
      </c>
      <c r="C519" s="1">
        <f>1+1/F147+1/F155+1/F162+F169+F170+F171+F172+F173+F174</f>
      </c>
      <c r="D519" s="1">
        <f>1+1/F98+1/F106+1/F113+F218+F219+F220+F221+F222+F223</f>
      </c>
      <c r="E519" s="2">
        <f>B519/$D526</f>
      </c>
      <c r="F519" s="2">
        <f>C519/$C526</f>
      </c>
      <c r="G519" s="2">
        <f>D519/$B526</f>
      </c>
      <c r="H519" s="2">
        <f>(E519+F519+G519)/3</f>
      </c>
      <c r="I519" s="2">
        <f>H519/$H526</f>
      </c>
      <c r="J519" s="3">
        <f>I519*100</f>
      </c>
      <c r="K519">
        <f>RANK(I519,$I$516:$I$525,0)</f>
      </c>
    </row>
    <row r="520">
      <c r="A520" t="str">
        <v>KU4</v>
      </c>
      <c r="B520" s="1">
        <f>1+1/F197+1/F205+1/F212+1/F218+F126+F127+F128+F129+F130</f>
      </c>
      <c r="C520" s="1">
        <f>1+1/F148+1/F156+1/F163+1/F169+F175+F176+F177+F178+F179</f>
      </c>
      <c r="D520" s="1">
        <f>1+1/F99+1/F107+1/F114+1/F120+F224+F225+F226+F227+F228</f>
      </c>
      <c r="E520" s="2">
        <f>B520/$D526</f>
      </c>
      <c r="F520" s="2">
        <f>C520/$C526</f>
      </c>
      <c r="G520" s="2">
        <f>D520/$B526</f>
      </c>
      <c r="H520" s="2">
        <f>(E520+F520+G520)/3</f>
      </c>
      <c r="I520" s="2">
        <f>H520/$H526</f>
      </c>
      <c r="J520" s="3">
        <f>I520*100</f>
      </c>
      <c r="K520">
        <f>RANK(I520,$I$516:$I$525,0)</f>
      </c>
    </row>
    <row r="521">
      <c r="A521" t="str">
        <v>KU5</v>
      </c>
      <c r="B521" s="1">
        <f>1+1/F198+1/F206+1/F213+1/F219+1/F224+F131+F132+F133+F134</f>
      </c>
      <c r="C521" s="1">
        <f>1+1/F149+1/F157+1/F164+1/F170+1/F175+F180+F181+F182+F183</f>
      </c>
      <c r="D521" s="1">
        <f>1+1/F100+1/F108+1/F115+1/F121+1/F126+F229+F230+F231+F232</f>
      </c>
      <c r="E521" s="2">
        <f>B521/$D526</f>
      </c>
      <c r="F521" s="2">
        <f>C521/$C526</f>
      </c>
      <c r="G521" s="2">
        <f>D521/$B526</f>
      </c>
      <c r="H521" s="2">
        <f>(E521+F521+G521)/3</f>
      </c>
      <c r="I521" s="2">
        <f>H521/$H526</f>
      </c>
      <c r="J521" s="3">
        <f>I521*100</f>
      </c>
      <c r="K521">
        <f>RANK(I521,$I$516:$I$525,0)</f>
      </c>
    </row>
    <row r="522">
      <c r="A522" t="str">
        <v>KU6</v>
      </c>
      <c r="B522" s="1">
        <f>1+1/F199+1/F207+1/F214+1/F220+1/F225+1/F229+F135+F136+F137</f>
      </c>
      <c r="C522" s="1">
        <f>1+1/F150+1/F158+1/F165+1/F171+1/F176+1/F180+F184+F185+F186</f>
      </c>
      <c r="D522" s="1">
        <f>1+1/F101+1/F109+1/F116+1/F122+1/F127+1/F131+F233+F234+F235</f>
      </c>
      <c r="E522" s="2">
        <f>B522/$D526</f>
      </c>
      <c r="F522" s="2">
        <f>C522/$C526</f>
      </c>
      <c r="G522" s="2">
        <f>D522/$B526</f>
      </c>
      <c r="H522" s="2">
        <f>(E522+F522+G522)/3</f>
      </c>
      <c r="I522" s="2">
        <f>H522/$H526</f>
      </c>
      <c r="J522" s="3">
        <f>I522*100</f>
      </c>
      <c r="K522">
        <f>RANK(I522,$I$516:$I$525,0)</f>
      </c>
    </row>
    <row r="523">
      <c r="A523" t="str">
        <v>KU7</v>
      </c>
      <c r="B523" s="1">
        <f>1+1/F200+1/F208+1/F215+1/F221+1/F226+1/F230+1/F233+F138+F139</f>
      </c>
      <c r="C523" s="1">
        <f>1+1/F151+1/F159+1/F166+1/F172+1/F177+1/F181+1/F184+F187+F188</f>
      </c>
      <c r="D523" s="1">
        <f>1+1/F102+1/F110+1/F117+1/F123+1/F128+1/F132+1/F135+F236+F237</f>
      </c>
      <c r="E523" s="2">
        <f>B523/$D526</f>
      </c>
      <c r="F523" s="2">
        <f>C523/$C526</f>
      </c>
      <c r="G523" s="2">
        <f>D523/$B526</f>
      </c>
      <c r="H523" s="2">
        <f>(E523+F523+G523)/3</f>
      </c>
      <c r="I523" s="2">
        <f>H523/$H526</f>
      </c>
      <c r="J523" s="3">
        <f>I523*100</f>
      </c>
      <c r="K523">
        <f>RANK(I523,$I$516:$I$525,0)</f>
      </c>
    </row>
    <row r="524">
      <c r="A524" t="str">
        <v>KU8</v>
      </c>
      <c r="B524" s="1">
        <f>1+1/F201+1/F209+1/F216+1/F222+1/F227+1/F231+1/F234+1/F236+F140</f>
      </c>
      <c r="C524" s="1">
        <f>1+1/F152+1/F160+1/F167+1/F173+1/F178+1/F182+1/F185+1/F187+F189</f>
      </c>
      <c r="D524" s="1">
        <f>1+1/F103+1/F111+1/F118+1/F124+1/F129+1/F133+1/F136+1/F138+F238</f>
      </c>
      <c r="E524" s="2">
        <f>B524/$D526</f>
      </c>
      <c r="F524" s="2">
        <f>C524/$C526</f>
      </c>
      <c r="G524" s="2">
        <f>D524/$B526</f>
      </c>
      <c r="H524" s="2">
        <f>(E524+F524+G524)/3</f>
      </c>
      <c r="I524" s="2">
        <f>H524/$H526</f>
      </c>
      <c r="J524" s="3">
        <f>I524*100</f>
      </c>
      <c r="K524">
        <f>RANK(I524,$I$516:$I$525,0)</f>
      </c>
    </row>
    <row r="525">
      <c r="A525" t="str">
        <v>KU9</v>
      </c>
      <c r="B525" s="1">
        <f>1+1/F202+1/F210+1/F217+1/F223+1/F228+1/F232+1/F235+1/F237+1/F238</f>
      </c>
      <c r="C525" s="1">
        <f>1+1/F153+1/F161+1/F168+1/F174+1/F179+1/F183+1/F186+1/F188+1/F189</f>
      </c>
      <c r="D525" s="1">
        <f>1+1/F104+1/F112+1/F119+1/F125+1/F130+1/F134+1/F137+1/F139+1/F140</f>
      </c>
      <c r="E525" s="2">
        <f>B525/$D526</f>
      </c>
      <c r="F525" s="2">
        <f>C525/$C526</f>
      </c>
      <c r="G525" s="2">
        <f>D525/$B526</f>
      </c>
      <c r="H525" s="2">
        <f>(E525+F525+G525)/3</f>
      </c>
      <c r="I525" s="2">
        <f>H525/$H526</f>
      </c>
      <c r="J525" s="3">
        <f>I525*100</f>
      </c>
      <c r="K525">
        <f>RANK(I525,$I$516:$I$525,0)</f>
      </c>
    </row>
    <row r="526">
      <c r="A526" t="str">
        <v>TOTAL</v>
      </c>
      <c r="B526" s="1">
        <f>SUM(B516:B525)</f>
      </c>
      <c r="C526" s="1">
        <f>SUM(C516:C525)</f>
      </c>
      <c r="D526" s="1">
        <f>SUM(D516:D525)</f>
      </c>
      <c r="H526" s="2">
        <f>SUM(H516:H525)</f>
      </c>
    </row>
    <row r="528">
      <c r="A528" t="str">
        <v>2. KONSISTENSI (CR)</v>
      </c>
    </row>
    <row r="529">
      <c r="A529" t="str">
        <v>Matriks Crisp (Defuzzified) &amp; Normalisasi &amp; Aw</v>
      </c>
    </row>
    <row r="530">
      <c r="A530" t="str">
        <v>Kriteria</v>
      </c>
      <c r="B530" t="str">
        <v>KU1</v>
      </c>
      <c r="C530" t="str">
        <v>KU10</v>
      </c>
      <c r="D530" t="str">
        <v>KU2</v>
      </c>
      <c r="E530" t="str">
        <v>KU3</v>
      </c>
      <c r="F530" t="str">
        <v>KU4</v>
      </c>
      <c r="G530" t="str">
        <v>KU5</v>
      </c>
      <c r="H530" t="str">
        <v>KU6</v>
      </c>
      <c r="I530" t="str">
        <v>KU7</v>
      </c>
      <c r="J530" t="str">
        <v>KU8</v>
      </c>
      <c r="K530" t="str">
        <v>KU9</v>
      </c>
      <c r="L530" t="str">
        <v>Wi (Bobot CR)</v>
      </c>
      <c r="M530" t="str">
        <v>Aw</v>
      </c>
      <c r="N530" t="str">
        <v>Aw/Wi</v>
      </c>
    </row>
    <row r="531">
      <c r="A531" t="str">
        <v>KU1</v>
      </c>
      <c r="B531">
        <v>1</v>
      </c>
      <c r="C531" s="1">
        <f>(F96+F145+F194)/3</f>
      </c>
      <c r="D531" s="1">
        <f>(F97+F146+F195)/3</f>
      </c>
      <c r="E531" s="1">
        <f>(F98+F147+F196)/3</f>
      </c>
      <c r="F531" s="1">
        <f>(F99+F148+F197)/3</f>
      </c>
      <c r="G531" s="1">
        <f>(F100+F149+F198)/3</f>
      </c>
      <c r="H531" s="1">
        <f>(F101+F150+F199)/3</f>
      </c>
      <c r="I531" s="1">
        <f>(F102+F151+F200)/3</f>
      </c>
      <c r="J531" s="1">
        <f>(F103+F152+F201)/3</f>
      </c>
      <c r="K531" s="1">
        <f>(F104+F153+F202)/3</f>
      </c>
      <c r="L531" s="2">
        <f>(B531/$B541+C531/$C541+D531/$D541+E531/$E541+F531/$F541+G531/$G541+H531/$H541+I531/$I541+J531/$J541+K531/$K541)/10</f>
      </c>
      <c r="M531" s="2">
        <f>B531*$L531+C531*$L532+D531*$L533+E531*$L534+F531*$L535+G531*$L536+H531*$L537+I531*$L538+J531*$L539+K531*$L540</f>
      </c>
      <c r="N531" s="1">
        <f>M531/L531</f>
      </c>
    </row>
    <row r="532">
      <c r="A532" t="str">
        <v>KU10</v>
      </c>
      <c r="B532" s="1">
        <f>(1/F194+1/F145+1/F96)/3</f>
      </c>
      <c r="C532">
        <v>1</v>
      </c>
      <c r="D532" s="1">
        <f>(F105+F154+F203)/3</f>
      </c>
      <c r="E532" s="1">
        <f>(F106+F155+F204)/3</f>
      </c>
      <c r="F532" s="1">
        <f>(F107+F156+F205)/3</f>
      </c>
      <c r="G532" s="1">
        <f>(F108+F157+F206)/3</f>
      </c>
      <c r="H532" s="1">
        <f>(F109+F158+F207)/3</f>
      </c>
      <c r="I532" s="1">
        <f>(F110+F159+F208)/3</f>
      </c>
      <c r="J532" s="1">
        <f>(F111+F160+F209)/3</f>
      </c>
      <c r="K532" s="1">
        <f>(F112+F161+F210)/3</f>
      </c>
      <c r="L532" s="2">
        <f>(B532/$B541+C532/$C541+D532/$D541+E532/$E541+F532/$F541+G532/$G541+H532/$H541+I532/$I541+J532/$J541+K532/$K541)/10</f>
      </c>
      <c r="M532" s="2">
        <f>B532*$L531+C532*$L532+D532*$L533+E532*$L534+F532*$L535+G532*$L536+H532*$L537+I532*$L538+J532*$L539+K532*$L540</f>
      </c>
      <c r="N532" s="1">
        <f>M532/L532</f>
      </c>
    </row>
    <row r="533">
      <c r="A533" t="str">
        <v>KU2</v>
      </c>
      <c r="B533" s="1">
        <f>(1/F195+1/F146+1/F97)/3</f>
      </c>
      <c r="C533" s="1">
        <f>(1/F203+1/F154+1/F105)/3</f>
      </c>
      <c r="D533">
        <v>1</v>
      </c>
      <c r="E533" s="1">
        <f>(F113+F162+F211)/3</f>
      </c>
      <c r="F533" s="1">
        <f>(F114+F163+F212)/3</f>
      </c>
      <c r="G533" s="1">
        <f>(F115+F164+F213)/3</f>
      </c>
      <c r="H533" s="1">
        <f>(F116+F165+F214)/3</f>
      </c>
      <c r="I533" s="1">
        <f>(F117+F166+F215)/3</f>
      </c>
      <c r="J533" s="1">
        <f>(F118+F167+F216)/3</f>
      </c>
      <c r="K533" s="1">
        <f>(F119+F168+F217)/3</f>
      </c>
      <c r="L533" s="2">
        <f>(B533/$B541+C533/$C541+D533/$D541+E533/$E541+F533/$F541+G533/$G541+H533/$H541+I533/$I541+J533/$J541+K533/$K541)/10</f>
      </c>
      <c r="M533" s="2">
        <f>B533*$L531+C533*$L532+D533*$L533+E533*$L534+F533*$L535+G533*$L536+H533*$L537+I533*$L538+J533*$L539+K533*$L540</f>
      </c>
      <c r="N533" s="1">
        <f>M533/L533</f>
      </c>
    </row>
    <row r="534">
      <c r="A534" t="str">
        <v>KU3</v>
      </c>
      <c r="B534" s="1">
        <f>(1/F196+1/F147+1/F98)/3</f>
      </c>
      <c r="C534" s="1">
        <f>(1/F204+1/F155+1/F106)/3</f>
      </c>
      <c r="D534" s="1">
        <f>(1/F211+1/F162+1/F113)/3</f>
      </c>
      <c r="E534">
        <v>1</v>
      </c>
      <c r="F534" s="1">
        <f>(F120+F169+F218)/3</f>
      </c>
      <c r="G534" s="1">
        <f>(F121+F170+F219)/3</f>
      </c>
      <c r="H534" s="1">
        <f>(F122+F171+F220)/3</f>
      </c>
      <c r="I534" s="1">
        <f>(F123+F172+F221)/3</f>
      </c>
      <c r="J534" s="1">
        <f>(F124+F173+F222)/3</f>
      </c>
      <c r="K534" s="1">
        <f>(F125+F174+F223)/3</f>
      </c>
      <c r="L534" s="2">
        <f>(B534/$B541+C534/$C541+D534/$D541+E534/$E541+F534/$F541+G534/$G541+H534/$H541+I534/$I541+J534/$J541+K534/$K541)/10</f>
      </c>
      <c r="M534" s="2">
        <f>B534*$L531+C534*$L532+D534*$L533+E534*$L534+F534*$L535+G534*$L536+H534*$L537+I534*$L538+J534*$L539+K534*$L540</f>
      </c>
      <c r="N534" s="1">
        <f>M534/L534</f>
      </c>
    </row>
    <row r="535">
      <c r="A535" t="str">
        <v>KU4</v>
      </c>
      <c r="B535" s="1">
        <f>(1/F197+1/F148+1/F99)/3</f>
      </c>
      <c r="C535" s="1">
        <f>(1/F205+1/F156+1/F107)/3</f>
      </c>
      <c r="D535" s="1">
        <f>(1/F212+1/F163+1/F114)/3</f>
      </c>
      <c r="E535" s="1">
        <f>(1/F218+1/F169+1/F120)/3</f>
      </c>
      <c r="F535">
        <v>1</v>
      </c>
      <c r="G535" s="1">
        <f>(F126+F175+F224)/3</f>
      </c>
      <c r="H535" s="1">
        <f>(F127+F176+F225)/3</f>
      </c>
      <c r="I535" s="1">
        <f>(F128+F177+F226)/3</f>
      </c>
      <c r="J535" s="1">
        <f>(F129+F178+F227)/3</f>
      </c>
      <c r="K535" s="1">
        <f>(F130+F179+F228)/3</f>
      </c>
      <c r="L535" s="2">
        <f>(B535/$B541+C535/$C541+D535/$D541+E535/$E541+F535/$F541+G535/$G541+H535/$H541+I535/$I541+J535/$J541+K535/$K541)/10</f>
      </c>
      <c r="M535" s="2">
        <f>B535*$L531+C535*$L532+D535*$L533+E535*$L534+F535*$L535+G535*$L536+H535*$L537+I535*$L538+J535*$L539+K535*$L540</f>
      </c>
      <c r="N535" s="1">
        <f>M535/L535</f>
      </c>
    </row>
    <row r="536">
      <c r="A536" t="str">
        <v>KU5</v>
      </c>
      <c r="B536" s="1">
        <f>(1/F198+1/F149+1/F100)/3</f>
      </c>
      <c r="C536" s="1">
        <f>(1/F206+1/F157+1/F108)/3</f>
      </c>
      <c r="D536" s="1">
        <f>(1/F213+1/F164+1/F115)/3</f>
      </c>
      <c r="E536" s="1">
        <f>(1/F219+1/F170+1/F121)/3</f>
      </c>
      <c r="F536" s="1">
        <f>(1/F224+1/F175+1/F126)/3</f>
      </c>
      <c r="G536">
        <v>1</v>
      </c>
      <c r="H536" s="1">
        <f>(F131+F180+F229)/3</f>
      </c>
      <c r="I536" s="1">
        <f>(F132+F181+F230)/3</f>
      </c>
      <c r="J536" s="1">
        <f>(F133+F182+F231)/3</f>
      </c>
      <c r="K536" s="1">
        <f>(F134+F183+F232)/3</f>
      </c>
      <c r="L536" s="2">
        <f>(B536/$B541+C536/$C541+D536/$D541+E536/$E541+F536/$F541+G536/$G541+H536/$H541+I536/$I541+J536/$J541+K536/$K541)/10</f>
      </c>
      <c r="M536" s="2">
        <f>B536*$L531+C536*$L532+D536*$L533+E536*$L534+F536*$L535+G536*$L536+H536*$L537+I536*$L538+J536*$L539+K536*$L540</f>
      </c>
      <c r="N536" s="1">
        <f>M536/L536</f>
      </c>
    </row>
    <row r="537">
      <c r="A537" t="str">
        <v>KU6</v>
      </c>
      <c r="B537" s="1">
        <f>(1/F199+1/F150+1/F101)/3</f>
      </c>
      <c r="C537" s="1">
        <f>(1/F207+1/F158+1/F109)/3</f>
      </c>
      <c r="D537" s="1">
        <f>(1/F214+1/F165+1/F116)/3</f>
      </c>
      <c r="E537" s="1">
        <f>(1/F220+1/F171+1/F122)/3</f>
      </c>
      <c r="F537" s="1">
        <f>(1/F225+1/F176+1/F127)/3</f>
      </c>
      <c r="G537" s="1">
        <f>(1/F229+1/F180+1/F131)/3</f>
      </c>
      <c r="H537">
        <v>1</v>
      </c>
      <c r="I537" s="1">
        <f>(F135+F184+F233)/3</f>
      </c>
      <c r="J537" s="1">
        <f>(F136+F185+F234)/3</f>
      </c>
      <c r="K537" s="1">
        <f>(F137+F186+F235)/3</f>
      </c>
      <c r="L537" s="2">
        <f>(B537/$B541+C537/$C541+D537/$D541+E537/$E541+F537/$F541+G537/$G541+H537/$H541+I537/$I541+J537/$J541+K537/$K541)/10</f>
      </c>
      <c r="M537" s="2">
        <f>B537*$L531+C537*$L532+D537*$L533+E537*$L534+F537*$L535+G537*$L536+H537*$L537+I537*$L538+J537*$L539+K537*$L540</f>
      </c>
      <c r="N537" s="1">
        <f>M537/L537</f>
      </c>
    </row>
    <row r="538">
      <c r="A538" t="str">
        <v>KU7</v>
      </c>
      <c r="B538" s="1">
        <f>(1/F200+1/F151+1/F102)/3</f>
      </c>
      <c r="C538" s="1">
        <f>(1/F208+1/F159+1/F110)/3</f>
      </c>
      <c r="D538" s="1">
        <f>(1/F215+1/F166+1/F117)/3</f>
      </c>
      <c r="E538" s="1">
        <f>(1/F221+1/F172+1/F123)/3</f>
      </c>
      <c r="F538" s="1">
        <f>(1/F226+1/F177+1/F128)/3</f>
      </c>
      <c r="G538" s="1">
        <f>(1/F230+1/F181+1/F132)/3</f>
      </c>
      <c r="H538" s="1">
        <f>(1/F233+1/F184+1/F135)/3</f>
      </c>
      <c r="I538">
        <v>1</v>
      </c>
      <c r="J538" s="1">
        <f>(F138+F187+F236)/3</f>
      </c>
      <c r="K538" s="1">
        <f>(F139+F188+F237)/3</f>
      </c>
      <c r="L538" s="2">
        <f>(B538/$B541+C538/$C541+D538/$D541+E538/$E541+F538/$F541+G538/$G541+H538/$H541+I538/$I541+J538/$J541+K538/$K541)/10</f>
      </c>
      <c r="M538" s="2">
        <f>B538*$L531+C538*$L532+D538*$L533+E538*$L534+F538*$L535+G538*$L536+H538*$L537+I538*$L538+J538*$L539+K538*$L540</f>
      </c>
      <c r="N538" s="1">
        <f>M538/L538</f>
      </c>
    </row>
    <row r="539">
      <c r="A539" t="str">
        <v>KU8</v>
      </c>
      <c r="B539" s="1">
        <f>(1/F201+1/F152+1/F103)/3</f>
      </c>
      <c r="C539" s="1">
        <f>(1/F209+1/F160+1/F111)/3</f>
      </c>
      <c r="D539" s="1">
        <f>(1/F216+1/F167+1/F118)/3</f>
      </c>
      <c r="E539" s="1">
        <f>(1/F222+1/F173+1/F124)/3</f>
      </c>
      <c r="F539" s="1">
        <f>(1/F227+1/F178+1/F129)/3</f>
      </c>
      <c r="G539" s="1">
        <f>(1/F231+1/F182+1/F133)/3</f>
      </c>
      <c r="H539" s="1">
        <f>(1/F234+1/F185+1/F136)/3</f>
      </c>
      <c r="I539" s="1">
        <f>(1/F236+1/F187+1/F138)/3</f>
      </c>
      <c r="J539">
        <v>1</v>
      </c>
      <c r="K539" s="1">
        <f>(F140+F189+F238)/3</f>
      </c>
      <c r="L539" s="2">
        <f>(B539/$B541+C539/$C541+D539/$D541+E539/$E541+F539/$F541+G539/$G541+H539/$H541+I539/$I541+J539/$J541+K539/$K541)/10</f>
      </c>
      <c r="M539" s="2">
        <f>B539*$L531+C539*$L532+D539*$L533+E539*$L534+F539*$L535+G539*$L536+H539*$L537+I539*$L538+J539*$L539+K539*$L540</f>
      </c>
      <c r="N539" s="1">
        <f>M539/L539</f>
      </c>
    </row>
    <row r="540">
      <c r="A540" t="str">
        <v>KU9</v>
      </c>
      <c r="B540" s="1">
        <f>(1/F202+1/F153+1/F104)/3</f>
      </c>
      <c r="C540" s="1">
        <f>(1/F210+1/F161+1/F112)/3</f>
      </c>
      <c r="D540" s="1">
        <f>(1/F217+1/F168+1/F119)/3</f>
      </c>
      <c r="E540" s="1">
        <f>(1/F223+1/F174+1/F125)/3</f>
      </c>
      <c r="F540" s="1">
        <f>(1/F228+1/F179+1/F130)/3</f>
      </c>
      <c r="G540" s="1">
        <f>(1/F232+1/F183+1/F134)/3</f>
      </c>
      <c r="H540" s="1">
        <f>(1/F235+1/F186+1/F137)/3</f>
      </c>
      <c r="I540" s="1">
        <f>(1/F237+1/F188+1/F139)/3</f>
      </c>
      <c r="J540" s="1">
        <f>(1/F238+1/F189+1/F140)/3</f>
      </c>
      <c r="K540">
        <v>1</v>
      </c>
      <c r="L540" s="2">
        <f>(B540/$B541+C540/$C541+D540/$D541+E540/$E541+F540/$F541+G540/$G541+H540/$H541+I540/$I541+J540/$J541+K540/$K541)/10</f>
      </c>
      <c r="M540" s="2">
        <f>B540*$L531+C540*$L532+D540*$L533+E540*$L534+F540*$L535+G540*$L536+H540*$L537+I540*$L538+J540*$L539+K540*$L540</f>
      </c>
      <c r="N540" s="1">
        <f>M540/L540</f>
      </c>
    </row>
    <row r="541">
      <c r="A541" t="str">
        <v>Σ Kolom</v>
      </c>
      <c r="B541" s="1">
        <f>SUM(B531:B540)</f>
      </c>
      <c r="C541" s="1">
        <f>SUM(C531:C540)</f>
      </c>
      <c r="D541" s="1">
        <f>SUM(D531:D540)</f>
      </c>
      <c r="E541" s="1">
        <f>SUM(E531:E540)</f>
      </c>
      <c r="F541" s="1">
        <f>SUM(F531:F540)</f>
      </c>
      <c r="G541" s="1">
        <f>SUM(G531:G540)</f>
      </c>
      <c r="H541" s="1">
        <f>SUM(H531:H540)</f>
      </c>
      <c r="I541" s="1">
        <f>SUM(I531:I540)</f>
      </c>
      <c r="J541" s="1">
        <f>SUM(J531:J540)</f>
      </c>
      <c r="K541" s="1">
        <f>SUM(K531:K540)</f>
      </c>
    </row>
    <row r="543">
      <c r="A543" t="str">
        <v>λmax</v>
      </c>
      <c r="B543" s="1">
        <f>AVERAGE(N531:N540)</f>
      </c>
    </row>
    <row r="544">
      <c r="A544" t="str">
        <v>CI</v>
      </c>
      <c r="B544" s="1">
        <f>(B543-10)/(10-1)</f>
      </c>
    </row>
    <row r="545">
      <c r="A545" t="str">
        <v>CR</v>
      </c>
      <c r="B545" s="1">
        <f>IF(1.49=0,0,B544/1.49)</f>
      </c>
    </row>
    <row r="546">
      <c r="A546" t="str">
        <v>Status</v>
      </c>
      <c r="B546">
        <f>IF(B545&lt;0.1,"KONSISTEN ✓","TIDAK KONSISTEN ✗")</f>
      </c>
    </row>
    <row r="549">
      <c r="A549" t="str">
        <v>▶ RESPONDEN 5: Muhammad ilham</v>
      </c>
    </row>
    <row r="550">
      <c r="A550" t="str">
        <v>1. FUZZY SYNTHETIC EXTENT (FSE) &amp; BOBOT FINAL</v>
      </c>
    </row>
    <row r="551">
      <c r="A551" t="str">
        <v>Kriteria</v>
      </c>
      <c r="B551" t="str">
        <v>Σl</v>
      </c>
      <c r="C551" t="str">
        <v>Σm</v>
      </c>
      <c r="D551" t="str">
        <v>Σu</v>
      </c>
      <c r="E551" t="str">
        <v>Si_l</v>
      </c>
      <c r="F551" t="str">
        <v>Si_m</v>
      </c>
      <c r="G551" t="str">
        <v>Si_u</v>
      </c>
      <c r="H551" t="str">
        <v>Defuzzy</v>
      </c>
      <c r="I551" t="str">
        <v>Bobot</v>
      </c>
      <c r="J551" t="str">
        <v>Bobot%</v>
      </c>
      <c r="K551" t="str">
        <v>Rank</v>
      </c>
    </row>
    <row r="552">
      <c r="A552" t="str">
        <v>KU1</v>
      </c>
      <c r="B552" s="1">
        <f>1+G96+G97+G98+G99+G100+G101+G102+G103+G104</f>
      </c>
      <c r="C552" s="1">
        <f>1+G145+G146+G147+G148+G149+G150+G151+G152+G153</f>
      </c>
      <c r="D552" s="1">
        <f>1+G194+G195+G196+G197+G198+G199+G200+G201+G202</f>
      </c>
      <c r="E552" s="2">
        <f>B552/$D562</f>
      </c>
      <c r="F552" s="2">
        <f>C552/$C562</f>
      </c>
      <c r="G552" s="2">
        <f>D552/$B562</f>
      </c>
      <c r="H552" s="2">
        <f>(E552+F552+G552)/3</f>
      </c>
      <c r="I552" s="2">
        <f>H552/$H562</f>
      </c>
      <c r="J552" s="3">
        <f>I552*100</f>
      </c>
      <c r="K552">
        <f>RANK(I552,$I$552:$I$561,0)</f>
      </c>
    </row>
    <row r="553">
      <c r="A553" t="str">
        <v>KU10</v>
      </c>
      <c r="B553" s="1">
        <f>1+1/G194+G105+G106+G107+G108+G109+G110+G111+G112</f>
      </c>
      <c r="C553" s="1">
        <f>1+1/G145+G154+G155+G156+G157+G158+G159+G160+G161</f>
      </c>
      <c r="D553" s="1">
        <f>1+1/G96+G203+G204+G205+G206+G207+G208+G209+G210</f>
      </c>
      <c r="E553" s="2">
        <f>B553/$D562</f>
      </c>
      <c r="F553" s="2">
        <f>C553/$C562</f>
      </c>
      <c r="G553" s="2">
        <f>D553/$B562</f>
      </c>
      <c r="H553" s="2">
        <f>(E553+F553+G553)/3</f>
      </c>
      <c r="I553" s="2">
        <f>H553/$H562</f>
      </c>
      <c r="J553" s="3">
        <f>I553*100</f>
      </c>
      <c r="K553">
        <f>RANK(I553,$I$552:$I$561,0)</f>
      </c>
    </row>
    <row r="554">
      <c r="A554" t="str">
        <v>KU2</v>
      </c>
      <c r="B554" s="1">
        <f>1+1/G195+1/G203+G113+G114+G115+G116+G117+G118+G119</f>
      </c>
      <c r="C554" s="1">
        <f>1+1/G146+1/G154+G162+G163+G164+G165+G166+G167+G168</f>
      </c>
      <c r="D554" s="1">
        <f>1+1/G97+1/G105+G211+G212+G213+G214+G215+G216+G217</f>
      </c>
      <c r="E554" s="2">
        <f>B554/$D562</f>
      </c>
      <c r="F554" s="2">
        <f>C554/$C562</f>
      </c>
      <c r="G554" s="2">
        <f>D554/$B562</f>
      </c>
      <c r="H554" s="2">
        <f>(E554+F554+G554)/3</f>
      </c>
      <c r="I554" s="2">
        <f>H554/$H562</f>
      </c>
      <c r="J554" s="3">
        <f>I554*100</f>
      </c>
      <c r="K554">
        <f>RANK(I554,$I$552:$I$561,0)</f>
      </c>
    </row>
    <row r="555">
      <c r="A555" t="str">
        <v>KU3</v>
      </c>
      <c r="B555" s="1">
        <f>1+1/G196+1/G204+1/G211+G120+G121+G122+G123+G124+G125</f>
      </c>
      <c r="C555" s="1">
        <f>1+1/G147+1/G155+1/G162+G169+G170+G171+G172+G173+G174</f>
      </c>
      <c r="D555" s="1">
        <f>1+1/G98+1/G106+1/G113+G218+G219+G220+G221+G222+G223</f>
      </c>
      <c r="E555" s="2">
        <f>B555/$D562</f>
      </c>
      <c r="F555" s="2">
        <f>C555/$C562</f>
      </c>
      <c r="G555" s="2">
        <f>D555/$B562</f>
      </c>
      <c r="H555" s="2">
        <f>(E555+F555+G555)/3</f>
      </c>
      <c r="I555" s="2">
        <f>H555/$H562</f>
      </c>
      <c r="J555" s="3">
        <f>I555*100</f>
      </c>
      <c r="K555">
        <f>RANK(I555,$I$552:$I$561,0)</f>
      </c>
    </row>
    <row r="556">
      <c r="A556" t="str">
        <v>KU4</v>
      </c>
      <c r="B556" s="1">
        <f>1+1/G197+1/G205+1/G212+1/G218+G126+G127+G128+G129+G130</f>
      </c>
      <c r="C556" s="1">
        <f>1+1/G148+1/G156+1/G163+1/G169+G175+G176+G177+G178+G179</f>
      </c>
      <c r="D556" s="1">
        <f>1+1/G99+1/G107+1/G114+1/G120+G224+G225+G226+G227+G228</f>
      </c>
      <c r="E556" s="2">
        <f>B556/$D562</f>
      </c>
      <c r="F556" s="2">
        <f>C556/$C562</f>
      </c>
      <c r="G556" s="2">
        <f>D556/$B562</f>
      </c>
      <c r="H556" s="2">
        <f>(E556+F556+G556)/3</f>
      </c>
      <c r="I556" s="2">
        <f>H556/$H562</f>
      </c>
      <c r="J556" s="3">
        <f>I556*100</f>
      </c>
      <c r="K556">
        <f>RANK(I556,$I$552:$I$561,0)</f>
      </c>
    </row>
    <row r="557">
      <c r="A557" t="str">
        <v>KU5</v>
      </c>
      <c r="B557" s="1">
        <f>1+1/G198+1/G206+1/G213+1/G219+1/G224+G131+G132+G133+G134</f>
      </c>
      <c r="C557" s="1">
        <f>1+1/G149+1/G157+1/G164+1/G170+1/G175+G180+G181+G182+G183</f>
      </c>
      <c r="D557" s="1">
        <f>1+1/G100+1/G108+1/G115+1/G121+1/G126+G229+G230+G231+G232</f>
      </c>
      <c r="E557" s="2">
        <f>B557/$D562</f>
      </c>
      <c r="F557" s="2">
        <f>C557/$C562</f>
      </c>
      <c r="G557" s="2">
        <f>D557/$B562</f>
      </c>
      <c r="H557" s="2">
        <f>(E557+F557+G557)/3</f>
      </c>
      <c r="I557" s="2">
        <f>H557/$H562</f>
      </c>
      <c r="J557" s="3">
        <f>I557*100</f>
      </c>
      <c r="K557">
        <f>RANK(I557,$I$552:$I$561,0)</f>
      </c>
    </row>
    <row r="558">
      <c r="A558" t="str">
        <v>KU6</v>
      </c>
      <c r="B558" s="1">
        <f>1+1/G199+1/G207+1/G214+1/G220+1/G225+1/G229+G135+G136+G137</f>
      </c>
      <c r="C558" s="1">
        <f>1+1/G150+1/G158+1/G165+1/G171+1/G176+1/G180+G184+G185+G186</f>
      </c>
      <c r="D558" s="1">
        <f>1+1/G101+1/G109+1/G116+1/G122+1/G127+1/G131+G233+G234+G235</f>
      </c>
      <c r="E558" s="2">
        <f>B558/$D562</f>
      </c>
      <c r="F558" s="2">
        <f>C558/$C562</f>
      </c>
      <c r="G558" s="2">
        <f>D558/$B562</f>
      </c>
      <c r="H558" s="2">
        <f>(E558+F558+G558)/3</f>
      </c>
      <c r="I558" s="2">
        <f>H558/$H562</f>
      </c>
      <c r="J558" s="3">
        <f>I558*100</f>
      </c>
      <c r="K558">
        <f>RANK(I558,$I$552:$I$561,0)</f>
      </c>
    </row>
    <row r="559">
      <c r="A559" t="str">
        <v>KU7</v>
      </c>
      <c r="B559" s="1">
        <f>1+1/G200+1/G208+1/G215+1/G221+1/G226+1/G230+1/G233+G138+G139</f>
      </c>
      <c r="C559" s="1">
        <f>1+1/G151+1/G159+1/G166+1/G172+1/G177+1/G181+1/G184+G187+G188</f>
      </c>
      <c r="D559" s="1">
        <f>1+1/G102+1/G110+1/G117+1/G123+1/G128+1/G132+1/G135+G236+G237</f>
      </c>
      <c r="E559" s="2">
        <f>B559/$D562</f>
      </c>
      <c r="F559" s="2">
        <f>C559/$C562</f>
      </c>
      <c r="G559" s="2">
        <f>D559/$B562</f>
      </c>
      <c r="H559" s="2">
        <f>(E559+F559+G559)/3</f>
      </c>
      <c r="I559" s="2">
        <f>H559/$H562</f>
      </c>
      <c r="J559" s="3">
        <f>I559*100</f>
      </c>
      <c r="K559">
        <f>RANK(I559,$I$552:$I$561,0)</f>
      </c>
    </row>
    <row r="560">
      <c r="A560" t="str">
        <v>KU8</v>
      </c>
      <c r="B560" s="1">
        <f>1+1/G201+1/G209+1/G216+1/G222+1/G227+1/G231+1/G234+1/G236+G140</f>
      </c>
      <c r="C560" s="1">
        <f>1+1/G152+1/G160+1/G167+1/G173+1/G178+1/G182+1/G185+1/G187+G189</f>
      </c>
      <c r="D560" s="1">
        <f>1+1/G103+1/G111+1/G118+1/G124+1/G129+1/G133+1/G136+1/G138+G238</f>
      </c>
      <c r="E560" s="2">
        <f>B560/$D562</f>
      </c>
      <c r="F560" s="2">
        <f>C560/$C562</f>
      </c>
      <c r="G560" s="2">
        <f>D560/$B562</f>
      </c>
      <c r="H560" s="2">
        <f>(E560+F560+G560)/3</f>
      </c>
      <c r="I560" s="2">
        <f>H560/$H562</f>
      </c>
      <c r="J560" s="3">
        <f>I560*100</f>
      </c>
      <c r="K560">
        <f>RANK(I560,$I$552:$I$561,0)</f>
      </c>
    </row>
    <row r="561">
      <c r="A561" t="str">
        <v>KU9</v>
      </c>
      <c r="B561" s="1">
        <f>1+1/G202+1/G210+1/G217+1/G223+1/G228+1/G232+1/G235+1/G237+1/G238</f>
      </c>
      <c r="C561" s="1">
        <f>1+1/G153+1/G161+1/G168+1/G174+1/G179+1/G183+1/G186+1/G188+1/G189</f>
      </c>
      <c r="D561" s="1">
        <f>1+1/G104+1/G112+1/G119+1/G125+1/G130+1/G134+1/G137+1/G139+1/G140</f>
      </c>
      <c r="E561" s="2">
        <f>B561/$D562</f>
      </c>
      <c r="F561" s="2">
        <f>C561/$C562</f>
      </c>
      <c r="G561" s="2">
        <f>D561/$B562</f>
      </c>
      <c r="H561" s="2">
        <f>(E561+F561+G561)/3</f>
      </c>
      <c r="I561" s="2">
        <f>H561/$H562</f>
      </c>
      <c r="J561" s="3">
        <f>I561*100</f>
      </c>
      <c r="K561">
        <f>RANK(I561,$I$552:$I$561,0)</f>
      </c>
    </row>
    <row r="562">
      <c r="A562" t="str">
        <v>TOTAL</v>
      </c>
      <c r="B562" s="1">
        <f>SUM(B552:B561)</f>
      </c>
      <c r="C562" s="1">
        <f>SUM(C552:C561)</f>
      </c>
      <c r="D562" s="1">
        <f>SUM(D552:D561)</f>
      </c>
      <c r="H562" s="2">
        <f>SUM(H552:H561)</f>
      </c>
    </row>
    <row r="564">
      <c r="A564" t="str">
        <v>2. KONSISTENSI (CR)</v>
      </c>
    </row>
    <row r="565">
      <c r="A565" t="str">
        <v>Matriks Crisp (Defuzzified) &amp; Normalisasi &amp; Aw</v>
      </c>
    </row>
    <row r="566">
      <c r="A566" t="str">
        <v>Kriteria</v>
      </c>
      <c r="B566" t="str">
        <v>KU1</v>
      </c>
      <c r="C566" t="str">
        <v>KU10</v>
      </c>
      <c r="D566" t="str">
        <v>KU2</v>
      </c>
      <c r="E566" t="str">
        <v>KU3</v>
      </c>
      <c r="F566" t="str">
        <v>KU4</v>
      </c>
      <c r="G566" t="str">
        <v>KU5</v>
      </c>
      <c r="H566" t="str">
        <v>KU6</v>
      </c>
      <c r="I566" t="str">
        <v>KU7</v>
      </c>
      <c r="J566" t="str">
        <v>KU8</v>
      </c>
      <c r="K566" t="str">
        <v>KU9</v>
      </c>
      <c r="L566" t="str">
        <v>Wi (Bobot CR)</v>
      </c>
      <c r="M566" t="str">
        <v>Aw</v>
      </c>
      <c r="N566" t="str">
        <v>Aw/Wi</v>
      </c>
    </row>
    <row r="567">
      <c r="A567" t="str">
        <v>KU1</v>
      </c>
      <c r="B567">
        <v>1</v>
      </c>
      <c r="C567" s="1">
        <f>(G96+G145+G194)/3</f>
      </c>
      <c r="D567" s="1">
        <f>(G97+G146+G195)/3</f>
      </c>
      <c r="E567" s="1">
        <f>(G98+G147+G196)/3</f>
      </c>
      <c r="F567" s="1">
        <f>(G99+G148+G197)/3</f>
      </c>
      <c r="G567" s="1">
        <f>(G100+G149+G198)/3</f>
      </c>
      <c r="H567" s="1">
        <f>(G101+G150+G199)/3</f>
      </c>
      <c r="I567" s="1">
        <f>(G102+G151+G200)/3</f>
      </c>
      <c r="J567" s="1">
        <f>(G103+G152+G201)/3</f>
      </c>
      <c r="K567" s="1">
        <f>(G104+G153+G202)/3</f>
      </c>
      <c r="L567" s="2">
        <f>(B567/$B577+C567/$C577+D567/$D577+E567/$E577+F567/$F577+G567/$G577+H567/$H577+I567/$I577+J567/$J577+K567/$K577)/10</f>
      </c>
      <c r="M567" s="2">
        <f>B567*$L567+C567*$L568+D567*$L569+E567*$L570+F567*$L571+G567*$L572+H567*$L573+I567*$L574+J567*$L575+K567*$L576</f>
      </c>
      <c r="N567" s="1">
        <f>M567/L567</f>
      </c>
    </row>
    <row r="568">
      <c r="A568" t="str">
        <v>KU10</v>
      </c>
      <c r="B568" s="1">
        <f>(1/G194+1/G145+1/G96)/3</f>
      </c>
      <c r="C568">
        <v>1</v>
      </c>
      <c r="D568" s="1">
        <f>(G105+G154+G203)/3</f>
      </c>
      <c r="E568" s="1">
        <f>(G106+G155+G204)/3</f>
      </c>
      <c r="F568" s="1">
        <f>(G107+G156+G205)/3</f>
      </c>
      <c r="G568" s="1">
        <f>(G108+G157+G206)/3</f>
      </c>
      <c r="H568" s="1">
        <f>(G109+G158+G207)/3</f>
      </c>
      <c r="I568" s="1">
        <f>(G110+G159+G208)/3</f>
      </c>
      <c r="J568" s="1">
        <f>(G111+G160+G209)/3</f>
      </c>
      <c r="K568" s="1">
        <f>(G112+G161+G210)/3</f>
      </c>
      <c r="L568" s="2">
        <f>(B568/$B577+C568/$C577+D568/$D577+E568/$E577+F568/$F577+G568/$G577+H568/$H577+I568/$I577+J568/$J577+K568/$K577)/10</f>
      </c>
      <c r="M568" s="2">
        <f>B568*$L567+C568*$L568+D568*$L569+E568*$L570+F568*$L571+G568*$L572+H568*$L573+I568*$L574+J568*$L575+K568*$L576</f>
      </c>
      <c r="N568" s="1">
        <f>M568/L568</f>
      </c>
    </row>
    <row r="569">
      <c r="A569" t="str">
        <v>KU2</v>
      </c>
      <c r="B569" s="1">
        <f>(1/G195+1/G146+1/G97)/3</f>
      </c>
      <c r="C569" s="1">
        <f>(1/G203+1/G154+1/G105)/3</f>
      </c>
      <c r="D569">
        <v>1</v>
      </c>
      <c r="E569" s="1">
        <f>(G113+G162+G211)/3</f>
      </c>
      <c r="F569" s="1">
        <f>(G114+G163+G212)/3</f>
      </c>
      <c r="G569" s="1">
        <f>(G115+G164+G213)/3</f>
      </c>
      <c r="H569" s="1">
        <f>(G116+G165+G214)/3</f>
      </c>
      <c r="I569" s="1">
        <f>(G117+G166+G215)/3</f>
      </c>
      <c r="J569" s="1">
        <f>(G118+G167+G216)/3</f>
      </c>
      <c r="K569" s="1">
        <f>(G119+G168+G217)/3</f>
      </c>
      <c r="L569" s="2">
        <f>(B569/$B577+C569/$C577+D569/$D577+E569/$E577+F569/$F577+G569/$G577+H569/$H577+I569/$I577+J569/$J577+K569/$K577)/10</f>
      </c>
      <c r="M569" s="2">
        <f>B569*$L567+C569*$L568+D569*$L569+E569*$L570+F569*$L571+G569*$L572+H569*$L573+I569*$L574+J569*$L575+K569*$L576</f>
      </c>
      <c r="N569" s="1">
        <f>M569/L569</f>
      </c>
    </row>
    <row r="570">
      <c r="A570" t="str">
        <v>KU3</v>
      </c>
      <c r="B570" s="1">
        <f>(1/G196+1/G147+1/G98)/3</f>
      </c>
      <c r="C570" s="1">
        <f>(1/G204+1/G155+1/G106)/3</f>
      </c>
      <c r="D570" s="1">
        <f>(1/G211+1/G162+1/G113)/3</f>
      </c>
      <c r="E570">
        <v>1</v>
      </c>
      <c r="F570" s="1">
        <f>(G120+G169+G218)/3</f>
      </c>
      <c r="G570" s="1">
        <f>(G121+G170+G219)/3</f>
      </c>
      <c r="H570" s="1">
        <f>(G122+G171+G220)/3</f>
      </c>
      <c r="I570" s="1">
        <f>(G123+G172+G221)/3</f>
      </c>
      <c r="J570" s="1">
        <f>(G124+G173+G222)/3</f>
      </c>
      <c r="K570" s="1">
        <f>(G125+G174+G223)/3</f>
      </c>
      <c r="L570" s="2">
        <f>(B570/$B577+C570/$C577+D570/$D577+E570/$E577+F570/$F577+G570/$G577+H570/$H577+I570/$I577+J570/$J577+K570/$K577)/10</f>
      </c>
      <c r="M570" s="2">
        <f>B570*$L567+C570*$L568+D570*$L569+E570*$L570+F570*$L571+G570*$L572+H570*$L573+I570*$L574+J570*$L575+K570*$L576</f>
      </c>
      <c r="N570" s="1">
        <f>M570/L570</f>
      </c>
    </row>
    <row r="571">
      <c r="A571" t="str">
        <v>KU4</v>
      </c>
      <c r="B571" s="1">
        <f>(1/G197+1/G148+1/G99)/3</f>
      </c>
      <c r="C571" s="1">
        <f>(1/G205+1/G156+1/G107)/3</f>
      </c>
      <c r="D571" s="1">
        <f>(1/G212+1/G163+1/G114)/3</f>
      </c>
      <c r="E571" s="1">
        <f>(1/G218+1/G169+1/G120)/3</f>
      </c>
      <c r="F571">
        <v>1</v>
      </c>
      <c r="G571" s="1">
        <f>(G126+G175+G224)/3</f>
      </c>
      <c r="H571" s="1">
        <f>(G127+G176+G225)/3</f>
      </c>
      <c r="I571" s="1">
        <f>(G128+G177+G226)/3</f>
      </c>
      <c r="J571" s="1">
        <f>(G129+G178+G227)/3</f>
      </c>
      <c r="K571" s="1">
        <f>(G130+G179+G228)/3</f>
      </c>
      <c r="L571" s="2">
        <f>(B571/$B577+C571/$C577+D571/$D577+E571/$E577+F571/$F577+G571/$G577+H571/$H577+I571/$I577+J571/$J577+K571/$K577)/10</f>
      </c>
      <c r="M571" s="2">
        <f>B571*$L567+C571*$L568+D571*$L569+E571*$L570+F571*$L571+G571*$L572+H571*$L573+I571*$L574+J571*$L575+K571*$L576</f>
      </c>
      <c r="N571" s="1">
        <f>M571/L571</f>
      </c>
    </row>
    <row r="572">
      <c r="A572" t="str">
        <v>KU5</v>
      </c>
      <c r="B572" s="1">
        <f>(1/G198+1/G149+1/G100)/3</f>
      </c>
      <c r="C572" s="1">
        <f>(1/G206+1/G157+1/G108)/3</f>
      </c>
      <c r="D572" s="1">
        <f>(1/G213+1/G164+1/G115)/3</f>
      </c>
      <c r="E572" s="1">
        <f>(1/G219+1/G170+1/G121)/3</f>
      </c>
      <c r="F572" s="1">
        <f>(1/G224+1/G175+1/G126)/3</f>
      </c>
      <c r="G572">
        <v>1</v>
      </c>
      <c r="H572" s="1">
        <f>(G131+G180+G229)/3</f>
      </c>
      <c r="I572" s="1">
        <f>(G132+G181+G230)/3</f>
      </c>
      <c r="J572" s="1">
        <f>(G133+G182+G231)/3</f>
      </c>
      <c r="K572" s="1">
        <f>(G134+G183+G232)/3</f>
      </c>
      <c r="L572" s="2">
        <f>(B572/$B577+C572/$C577+D572/$D577+E572/$E577+F572/$F577+G572/$G577+H572/$H577+I572/$I577+J572/$J577+K572/$K577)/10</f>
      </c>
      <c r="M572" s="2">
        <f>B572*$L567+C572*$L568+D572*$L569+E572*$L570+F572*$L571+G572*$L572+H572*$L573+I572*$L574+J572*$L575+K572*$L576</f>
      </c>
      <c r="N572" s="1">
        <f>M572/L572</f>
      </c>
    </row>
    <row r="573">
      <c r="A573" t="str">
        <v>KU6</v>
      </c>
      <c r="B573" s="1">
        <f>(1/G199+1/G150+1/G101)/3</f>
      </c>
      <c r="C573" s="1">
        <f>(1/G207+1/G158+1/G109)/3</f>
      </c>
      <c r="D573" s="1">
        <f>(1/G214+1/G165+1/G116)/3</f>
      </c>
      <c r="E573" s="1">
        <f>(1/G220+1/G171+1/G122)/3</f>
      </c>
      <c r="F573" s="1">
        <f>(1/G225+1/G176+1/G127)/3</f>
      </c>
      <c r="G573" s="1">
        <f>(1/G229+1/G180+1/G131)/3</f>
      </c>
      <c r="H573">
        <v>1</v>
      </c>
      <c r="I573" s="1">
        <f>(G135+G184+G233)/3</f>
      </c>
      <c r="J573" s="1">
        <f>(G136+G185+G234)/3</f>
      </c>
      <c r="K573" s="1">
        <f>(G137+G186+G235)/3</f>
      </c>
      <c r="L573" s="2">
        <f>(B573/$B577+C573/$C577+D573/$D577+E573/$E577+F573/$F577+G573/$G577+H573/$H577+I573/$I577+J573/$J577+K573/$K577)/10</f>
      </c>
      <c r="M573" s="2">
        <f>B573*$L567+C573*$L568+D573*$L569+E573*$L570+F573*$L571+G573*$L572+H573*$L573+I573*$L574+J573*$L575+K573*$L576</f>
      </c>
      <c r="N573" s="1">
        <f>M573/L573</f>
      </c>
    </row>
    <row r="574">
      <c r="A574" t="str">
        <v>KU7</v>
      </c>
      <c r="B574" s="1">
        <f>(1/G200+1/G151+1/G102)/3</f>
      </c>
      <c r="C574" s="1">
        <f>(1/G208+1/G159+1/G110)/3</f>
      </c>
      <c r="D574" s="1">
        <f>(1/G215+1/G166+1/G117)/3</f>
      </c>
      <c r="E574" s="1">
        <f>(1/G221+1/G172+1/G123)/3</f>
      </c>
      <c r="F574" s="1">
        <f>(1/G226+1/G177+1/G128)/3</f>
      </c>
      <c r="G574" s="1">
        <f>(1/G230+1/G181+1/G132)/3</f>
      </c>
      <c r="H574" s="1">
        <f>(1/G233+1/G184+1/G135)/3</f>
      </c>
      <c r="I574">
        <v>1</v>
      </c>
      <c r="J574" s="1">
        <f>(G138+G187+G236)/3</f>
      </c>
      <c r="K574" s="1">
        <f>(G139+G188+G237)/3</f>
      </c>
      <c r="L574" s="2">
        <f>(B574/$B577+C574/$C577+D574/$D577+E574/$E577+F574/$F577+G574/$G577+H574/$H577+I574/$I577+J574/$J577+K574/$K577)/10</f>
      </c>
      <c r="M574" s="2">
        <f>B574*$L567+C574*$L568+D574*$L569+E574*$L570+F574*$L571+G574*$L572+H574*$L573+I574*$L574+J574*$L575+K574*$L576</f>
      </c>
      <c r="N574" s="1">
        <f>M574/L574</f>
      </c>
    </row>
    <row r="575">
      <c r="A575" t="str">
        <v>KU8</v>
      </c>
      <c r="B575" s="1">
        <f>(1/G201+1/G152+1/G103)/3</f>
      </c>
      <c r="C575" s="1">
        <f>(1/G209+1/G160+1/G111)/3</f>
      </c>
      <c r="D575" s="1">
        <f>(1/G216+1/G167+1/G118)/3</f>
      </c>
      <c r="E575" s="1">
        <f>(1/G222+1/G173+1/G124)/3</f>
      </c>
      <c r="F575" s="1">
        <f>(1/G227+1/G178+1/G129)/3</f>
      </c>
      <c r="G575" s="1">
        <f>(1/G231+1/G182+1/G133)/3</f>
      </c>
      <c r="H575" s="1">
        <f>(1/G234+1/G185+1/G136)/3</f>
      </c>
      <c r="I575" s="1">
        <f>(1/G236+1/G187+1/G138)/3</f>
      </c>
      <c r="J575">
        <v>1</v>
      </c>
      <c r="K575" s="1">
        <f>(G140+G189+G238)/3</f>
      </c>
      <c r="L575" s="2">
        <f>(B575/$B577+C575/$C577+D575/$D577+E575/$E577+F575/$F577+G575/$G577+H575/$H577+I575/$I577+J575/$J577+K575/$K577)/10</f>
      </c>
      <c r="M575" s="2">
        <f>B575*$L567+C575*$L568+D575*$L569+E575*$L570+F575*$L571+G575*$L572+H575*$L573+I575*$L574+J575*$L575+K575*$L576</f>
      </c>
      <c r="N575" s="1">
        <f>M575/L575</f>
      </c>
    </row>
    <row r="576">
      <c r="A576" t="str">
        <v>KU9</v>
      </c>
      <c r="B576" s="1">
        <f>(1/G202+1/G153+1/G104)/3</f>
      </c>
      <c r="C576" s="1">
        <f>(1/G210+1/G161+1/G112)/3</f>
      </c>
      <c r="D576" s="1">
        <f>(1/G217+1/G168+1/G119)/3</f>
      </c>
      <c r="E576" s="1">
        <f>(1/G223+1/G174+1/G125)/3</f>
      </c>
      <c r="F576" s="1">
        <f>(1/G228+1/G179+1/G130)/3</f>
      </c>
      <c r="G576" s="1">
        <f>(1/G232+1/G183+1/G134)/3</f>
      </c>
      <c r="H576" s="1">
        <f>(1/G235+1/G186+1/G137)/3</f>
      </c>
      <c r="I576" s="1">
        <f>(1/G237+1/G188+1/G139)/3</f>
      </c>
      <c r="J576" s="1">
        <f>(1/G238+1/G189+1/G140)/3</f>
      </c>
      <c r="K576">
        <v>1</v>
      </c>
      <c r="L576" s="2">
        <f>(B576/$B577+C576/$C577+D576/$D577+E576/$E577+F576/$F577+G576/$G577+H576/$H577+I576/$I577+J576/$J577+K576/$K577)/10</f>
      </c>
      <c r="M576" s="2">
        <f>B576*$L567+C576*$L568+D576*$L569+E576*$L570+F576*$L571+G576*$L572+H576*$L573+I576*$L574+J576*$L575+K576*$L576</f>
      </c>
      <c r="N576" s="1">
        <f>M576/L576</f>
      </c>
    </row>
    <row r="577">
      <c r="A577" t="str">
        <v>Σ Kolom</v>
      </c>
      <c r="B577" s="1">
        <f>SUM(B567:B576)</f>
      </c>
      <c r="C577" s="1">
        <f>SUM(C567:C576)</f>
      </c>
      <c r="D577" s="1">
        <f>SUM(D567:D576)</f>
      </c>
      <c r="E577" s="1">
        <f>SUM(E567:E576)</f>
      </c>
      <c r="F577" s="1">
        <f>SUM(F567:F576)</f>
      </c>
      <c r="G577" s="1">
        <f>SUM(G567:G576)</f>
      </c>
      <c r="H577" s="1">
        <f>SUM(H567:H576)</f>
      </c>
      <c r="I577" s="1">
        <f>SUM(I567:I576)</f>
      </c>
      <c r="J577" s="1">
        <f>SUM(J567:J576)</f>
      </c>
      <c r="K577" s="1">
        <f>SUM(K567:K576)</f>
      </c>
    </row>
    <row r="579">
      <c r="A579" t="str">
        <v>λmax</v>
      </c>
      <c r="B579" s="1">
        <f>AVERAGE(N567:N576)</f>
      </c>
    </row>
    <row r="580">
      <c r="A580" t="str">
        <v>CI</v>
      </c>
      <c r="B580" s="1">
        <f>(B579-10)/(10-1)</f>
      </c>
    </row>
    <row r="581">
      <c r="A581" t="str">
        <v>CR</v>
      </c>
      <c r="B581" s="1">
        <f>IF(1.49=0,0,B580/1.49)</f>
      </c>
    </row>
    <row r="582">
      <c r="A582" t="str">
        <v>Status</v>
      </c>
      <c r="B582">
        <f>IF(B581&lt;0.1,"KONSISTEN ✓","TIDAK KONSISTEN ✗")</f>
      </c>
    </row>
    <row r="585">
      <c r="A585" t="str">
        <v>▶ RESPONDEN 6: Drh Guswandi</v>
      </c>
    </row>
    <row r="586">
      <c r="A586" t="str">
        <v>1. FUZZY SYNTHETIC EXTENT (FSE) &amp; BOBOT FINAL</v>
      </c>
    </row>
    <row r="587">
      <c r="A587" t="str">
        <v>Kriteria</v>
      </c>
      <c r="B587" t="str">
        <v>Σl</v>
      </c>
      <c r="C587" t="str">
        <v>Σm</v>
      </c>
      <c r="D587" t="str">
        <v>Σu</v>
      </c>
      <c r="E587" t="str">
        <v>Si_l</v>
      </c>
      <c r="F587" t="str">
        <v>Si_m</v>
      </c>
      <c r="G587" t="str">
        <v>Si_u</v>
      </c>
      <c r="H587" t="str">
        <v>Defuzzy</v>
      </c>
      <c r="I587" t="str">
        <v>Bobot</v>
      </c>
      <c r="J587" t="str">
        <v>Bobot%</v>
      </c>
      <c r="K587" t="str">
        <v>Rank</v>
      </c>
    </row>
    <row r="588">
      <c r="A588" t="str">
        <v>KU1</v>
      </c>
      <c r="B588" s="1">
        <f>1+H96+H97+H98+H99+H100+H101+H102+H103+H104</f>
      </c>
      <c r="C588" s="1">
        <f>1+H145+H146+H147+H148+H149+H150+H151+H152+H153</f>
      </c>
      <c r="D588" s="1">
        <f>1+H194+H195+H196+H197+H198+H199+H200+H201+H202</f>
      </c>
      <c r="E588" s="2">
        <f>B588/$D598</f>
      </c>
      <c r="F588" s="2">
        <f>C588/$C598</f>
      </c>
      <c r="G588" s="2">
        <f>D588/$B598</f>
      </c>
      <c r="H588" s="2">
        <f>(E588+F588+G588)/3</f>
      </c>
      <c r="I588" s="2">
        <f>H588/$H598</f>
      </c>
      <c r="J588" s="3">
        <f>I588*100</f>
      </c>
      <c r="K588">
        <f>RANK(I588,$I$588:$I$597,0)</f>
      </c>
    </row>
    <row r="589">
      <c r="A589" t="str">
        <v>KU10</v>
      </c>
      <c r="B589" s="1">
        <f>1+1/H194+H105+H106+H107+H108+H109+H110+H111+H112</f>
      </c>
      <c r="C589" s="1">
        <f>1+1/H145+H154+H155+H156+H157+H158+H159+H160+H161</f>
      </c>
      <c r="D589" s="1">
        <f>1+1/H96+H203+H204+H205+H206+H207+H208+H209+H210</f>
      </c>
      <c r="E589" s="2">
        <f>B589/$D598</f>
      </c>
      <c r="F589" s="2">
        <f>C589/$C598</f>
      </c>
      <c r="G589" s="2">
        <f>D589/$B598</f>
      </c>
      <c r="H589" s="2">
        <f>(E589+F589+G589)/3</f>
      </c>
      <c r="I589" s="2">
        <f>H589/$H598</f>
      </c>
      <c r="J589" s="3">
        <f>I589*100</f>
      </c>
      <c r="K589">
        <f>RANK(I589,$I$588:$I$597,0)</f>
      </c>
    </row>
    <row r="590">
      <c r="A590" t="str">
        <v>KU2</v>
      </c>
      <c r="B590" s="1">
        <f>1+1/H195+1/H203+H113+H114+H115+H116+H117+H118+H119</f>
      </c>
      <c r="C590" s="1">
        <f>1+1/H146+1/H154+H162+H163+H164+H165+H166+H167+H168</f>
      </c>
      <c r="D590" s="1">
        <f>1+1/H97+1/H105+H211+H212+H213+H214+H215+H216+H217</f>
      </c>
      <c r="E590" s="2">
        <f>B590/$D598</f>
      </c>
      <c r="F590" s="2">
        <f>C590/$C598</f>
      </c>
      <c r="G590" s="2">
        <f>D590/$B598</f>
      </c>
      <c r="H590" s="2">
        <f>(E590+F590+G590)/3</f>
      </c>
      <c r="I590" s="2">
        <f>H590/$H598</f>
      </c>
      <c r="J590" s="3">
        <f>I590*100</f>
      </c>
      <c r="K590">
        <f>RANK(I590,$I$588:$I$597,0)</f>
      </c>
    </row>
    <row r="591">
      <c r="A591" t="str">
        <v>KU3</v>
      </c>
      <c r="B591" s="1">
        <f>1+1/H196+1/H204+1/H211+H120+H121+H122+H123+H124+H125</f>
      </c>
      <c r="C591" s="1">
        <f>1+1/H147+1/H155+1/H162+H169+H170+H171+H172+H173+H174</f>
      </c>
      <c r="D591" s="1">
        <f>1+1/H98+1/H106+1/H113+H218+H219+H220+H221+H222+H223</f>
      </c>
      <c r="E591" s="2">
        <f>B591/$D598</f>
      </c>
      <c r="F591" s="2">
        <f>C591/$C598</f>
      </c>
      <c r="G591" s="2">
        <f>D591/$B598</f>
      </c>
      <c r="H591" s="2">
        <f>(E591+F591+G591)/3</f>
      </c>
      <c r="I591" s="2">
        <f>H591/$H598</f>
      </c>
      <c r="J591" s="3">
        <f>I591*100</f>
      </c>
      <c r="K591">
        <f>RANK(I591,$I$588:$I$597,0)</f>
      </c>
    </row>
    <row r="592">
      <c r="A592" t="str">
        <v>KU4</v>
      </c>
      <c r="B592" s="1">
        <f>1+1/H197+1/H205+1/H212+1/H218+H126+H127+H128+H129+H130</f>
      </c>
      <c r="C592" s="1">
        <f>1+1/H148+1/H156+1/H163+1/H169+H175+H176+H177+H178+H179</f>
      </c>
      <c r="D592" s="1">
        <f>1+1/H99+1/H107+1/H114+1/H120+H224+H225+H226+H227+H228</f>
      </c>
      <c r="E592" s="2">
        <f>B592/$D598</f>
      </c>
      <c r="F592" s="2">
        <f>C592/$C598</f>
      </c>
      <c r="G592" s="2">
        <f>D592/$B598</f>
      </c>
      <c r="H592" s="2">
        <f>(E592+F592+G592)/3</f>
      </c>
      <c r="I592" s="2">
        <f>H592/$H598</f>
      </c>
      <c r="J592" s="3">
        <f>I592*100</f>
      </c>
      <c r="K592">
        <f>RANK(I592,$I$588:$I$597,0)</f>
      </c>
    </row>
    <row r="593">
      <c r="A593" t="str">
        <v>KU5</v>
      </c>
      <c r="B593" s="1">
        <f>1+1/H198+1/H206+1/H213+1/H219+1/H224+H131+H132+H133+H134</f>
      </c>
      <c r="C593" s="1">
        <f>1+1/H149+1/H157+1/H164+1/H170+1/H175+H180+H181+H182+H183</f>
      </c>
      <c r="D593" s="1">
        <f>1+1/H100+1/H108+1/H115+1/H121+1/H126+H229+H230+H231+H232</f>
      </c>
      <c r="E593" s="2">
        <f>B593/$D598</f>
      </c>
      <c r="F593" s="2">
        <f>C593/$C598</f>
      </c>
      <c r="G593" s="2">
        <f>D593/$B598</f>
      </c>
      <c r="H593" s="2">
        <f>(E593+F593+G593)/3</f>
      </c>
      <c r="I593" s="2">
        <f>H593/$H598</f>
      </c>
      <c r="J593" s="3">
        <f>I593*100</f>
      </c>
      <c r="K593">
        <f>RANK(I593,$I$588:$I$597,0)</f>
      </c>
    </row>
    <row r="594">
      <c r="A594" t="str">
        <v>KU6</v>
      </c>
      <c r="B594" s="1">
        <f>1+1/H199+1/H207+1/H214+1/H220+1/H225+1/H229+H135+H136+H137</f>
      </c>
      <c r="C594" s="1">
        <f>1+1/H150+1/H158+1/H165+1/H171+1/H176+1/H180+H184+H185+H186</f>
      </c>
      <c r="D594" s="1">
        <f>1+1/H101+1/H109+1/H116+1/H122+1/H127+1/H131+H233+H234+H235</f>
      </c>
      <c r="E594" s="2">
        <f>B594/$D598</f>
      </c>
      <c r="F594" s="2">
        <f>C594/$C598</f>
      </c>
      <c r="G594" s="2">
        <f>D594/$B598</f>
      </c>
      <c r="H594" s="2">
        <f>(E594+F594+G594)/3</f>
      </c>
      <c r="I594" s="2">
        <f>H594/$H598</f>
      </c>
      <c r="J594" s="3">
        <f>I594*100</f>
      </c>
      <c r="K594">
        <f>RANK(I594,$I$588:$I$597,0)</f>
      </c>
    </row>
    <row r="595">
      <c r="A595" t="str">
        <v>KU7</v>
      </c>
      <c r="B595" s="1">
        <f>1+1/H200+1/H208+1/H215+1/H221+1/H226+1/H230+1/H233+H138+H139</f>
      </c>
      <c r="C595" s="1">
        <f>1+1/H151+1/H159+1/H166+1/H172+1/H177+1/H181+1/H184+H187+H188</f>
      </c>
      <c r="D595" s="1">
        <f>1+1/H102+1/H110+1/H117+1/H123+1/H128+1/H132+1/H135+H236+H237</f>
      </c>
      <c r="E595" s="2">
        <f>B595/$D598</f>
      </c>
      <c r="F595" s="2">
        <f>C595/$C598</f>
      </c>
      <c r="G595" s="2">
        <f>D595/$B598</f>
      </c>
      <c r="H595" s="2">
        <f>(E595+F595+G595)/3</f>
      </c>
      <c r="I595" s="2">
        <f>H595/$H598</f>
      </c>
      <c r="J595" s="3">
        <f>I595*100</f>
      </c>
      <c r="K595">
        <f>RANK(I595,$I$588:$I$597,0)</f>
      </c>
    </row>
    <row r="596">
      <c r="A596" t="str">
        <v>KU8</v>
      </c>
      <c r="B596" s="1">
        <f>1+1/H201+1/H209+1/H216+1/H222+1/H227+1/H231+1/H234+1/H236+H140</f>
      </c>
      <c r="C596" s="1">
        <f>1+1/H152+1/H160+1/H167+1/H173+1/H178+1/H182+1/H185+1/H187+H189</f>
      </c>
      <c r="D596" s="1">
        <f>1+1/H103+1/H111+1/H118+1/H124+1/H129+1/H133+1/H136+1/H138+H238</f>
      </c>
      <c r="E596" s="2">
        <f>B596/$D598</f>
      </c>
      <c r="F596" s="2">
        <f>C596/$C598</f>
      </c>
      <c r="G596" s="2">
        <f>D596/$B598</f>
      </c>
      <c r="H596" s="2">
        <f>(E596+F596+G596)/3</f>
      </c>
      <c r="I596" s="2">
        <f>H596/$H598</f>
      </c>
      <c r="J596" s="3">
        <f>I596*100</f>
      </c>
      <c r="K596">
        <f>RANK(I596,$I$588:$I$597,0)</f>
      </c>
    </row>
    <row r="597">
      <c r="A597" t="str">
        <v>KU9</v>
      </c>
      <c r="B597" s="1">
        <f>1+1/H202+1/H210+1/H217+1/H223+1/H228+1/H232+1/H235+1/H237+1/H238</f>
      </c>
      <c r="C597" s="1">
        <f>1+1/H153+1/H161+1/H168+1/H174+1/H179+1/H183+1/H186+1/H188+1/H189</f>
      </c>
      <c r="D597" s="1">
        <f>1+1/H104+1/H112+1/H119+1/H125+1/H130+1/H134+1/H137+1/H139+1/H140</f>
      </c>
      <c r="E597" s="2">
        <f>B597/$D598</f>
      </c>
      <c r="F597" s="2">
        <f>C597/$C598</f>
      </c>
      <c r="G597" s="2">
        <f>D597/$B598</f>
      </c>
      <c r="H597" s="2">
        <f>(E597+F597+G597)/3</f>
      </c>
      <c r="I597" s="2">
        <f>H597/$H598</f>
      </c>
      <c r="J597" s="3">
        <f>I597*100</f>
      </c>
      <c r="K597">
        <f>RANK(I597,$I$588:$I$597,0)</f>
      </c>
    </row>
    <row r="598">
      <c r="A598" t="str">
        <v>TOTAL</v>
      </c>
      <c r="B598" s="1">
        <f>SUM(B588:B597)</f>
      </c>
      <c r="C598" s="1">
        <f>SUM(C588:C597)</f>
      </c>
      <c r="D598" s="1">
        <f>SUM(D588:D597)</f>
      </c>
      <c r="H598" s="2">
        <f>SUM(H588:H597)</f>
      </c>
    </row>
    <row r="600">
      <c r="A600" t="str">
        <v>2. KONSISTENSI (CR)</v>
      </c>
    </row>
    <row r="601">
      <c r="A601" t="str">
        <v>Matriks Crisp (Defuzzified) &amp; Normalisasi &amp; Aw</v>
      </c>
    </row>
    <row r="602">
      <c r="A602" t="str">
        <v>Kriteria</v>
      </c>
      <c r="B602" t="str">
        <v>KU1</v>
      </c>
      <c r="C602" t="str">
        <v>KU10</v>
      </c>
      <c r="D602" t="str">
        <v>KU2</v>
      </c>
      <c r="E602" t="str">
        <v>KU3</v>
      </c>
      <c r="F602" t="str">
        <v>KU4</v>
      </c>
      <c r="G602" t="str">
        <v>KU5</v>
      </c>
      <c r="H602" t="str">
        <v>KU6</v>
      </c>
      <c r="I602" t="str">
        <v>KU7</v>
      </c>
      <c r="J602" t="str">
        <v>KU8</v>
      </c>
      <c r="K602" t="str">
        <v>KU9</v>
      </c>
      <c r="L602" t="str">
        <v>Wi (Bobot CR)</v>
      </c>
      <c r="M602" t="str">
        <v>Aw</v>
      </c>
      <c r="N602" t="str">
        <v>Aw/Wi</v>
      </c>
    </row>
    <row r="603">
      <c r="A603" t="str">
        <v>KU1</v>
      </c>
      <c r="B603">
        <v>1</v>
      </c>
      <c r="C603" s="1">
        <f>(H96+H145+H194)/3</f>
      </c>
      <c r="D603" s="1">
        <f>(H97+H146+H195)/3</f>
      </c>
      <c r="E603" s="1">
        <f>(H98+H147+H196)/3</f>
      </c>
      <c r="F603" s="1">
        <f>(H99+H148+H197)/3</f>
      </c>
      <c r="G603" s="1">
        <f>(H100+H149+H198)/3</f>
      </c>
      <c r="H603" s="1">
        <f>(H101+H150+H199)/3</f>
      </c>
      <c r="I603" s="1">
        <f>(H102+H151+H200)/3</f>
      </c>
      <c r="J603" s="1">
        <f>(H103+H152+H201)/3</f>
      </c>
      <c r="K603" s="1">
        <f>(H104+H153+H202)/3</f>
      </c>
      <c r="L603" s="2">
        <f>(B603/$B613+C603/$C613+D603/$D613+E603/$E613+F603/$F613+G603/$G613+H603/$H613+I603/$I613+J603/$J613+K603/$K613)/10</f>
      </c>
      <c r="M603" s="2">
        <f>B603*$L603+C603*$L604+D603*$L605+E603*$L606+F603*$L607+G603*$L608+H603*$L609+I603*$L610+J603*$L611+K603*$L612</f>
      </c>
      <c r="N603" s="1">
        <f>M603/L603</f>
      </c>
    </row>
    <row r="604">
      <c r="A604" t="str">
        <v>KU10</v>
      </c>
      <c r="B604" s="1">
        <f>(1/H194+1/H145+1/H96)/3</f>
      </c>
      <c r="C604">
        <v>1</v>
      </c>
      <c r="D604" s="1">
        <f>(H105+H154+H203)/3</f>
      </c>
      <c r="E604" s="1">
        <f>(H106+H155+H204)/3</f>
      </c>
      <c r="F604" s="1">
        <f>(H107+H156+H205)/3</f>
      </c>
      <c r="G604" s="1">
        <f>(H108+H157+H206)/3</f>
      </c>
      <c r="H604" s="1">
        <f>(H109+H158+H207)/3</f>
      </c>
      <c r="I604" s="1">
        <f>(H110+H159+H208)/3</f>
      </c>
      <c r="J604" s="1">
        <f>(H111+H160+H209)/3</f>
      </c>
      <c r="K604" s="1">
        <f>(H112+H161+H210)/3</f>
      </c>
      <c r="L604" s="2">
        <f>(B604/$B613+C604/$C613+D604/$D613+E604/$E613+F604/$F613+G604/$G613+H604/$H613+I604/$I613+J604/$J613+K604/$K613)/10</f>
      </c>
      <c r="M604" s="2">
        <f>B604*$L603+C604*$L604+D604*$L605+E604*$L606+F604*$L607+G604*$L608+H604*$L609+I604*$L610+J604*$L611+K604*$L612</f>
      </c>
      <c r="N604" s="1">
        <f>M604/L604</f>
      </c>
    </row>
    <row r="605">
      <c r="A605" t="str">
        <v>KU2</v>
      </c>
      <c r="B605" s="1">
        <f>(1/H195+1/H146+1/H97)/3</f>
      </c>
      <c r="C605" s="1">
        <f>(1/H203+1/H154+1/H105)/3</f>
      </c>
      <c r="D605">
        <v>1</v>
      </c>
      <c r="E605" s="1">
        <f>(H113+H162+H211)/3</f>
      </c>
      <c r="F605" s="1">
        <f>(H114+H163+H212)/3</f>
      </c>
      <c r="G605" s="1">
        <f>(H115+H164+H213)/3</f>
      </c>
      <c r="H605" s="1">
        <f>(H116+H165+H214)/3</f>
      </c>
      <c r="I605" s="1">
        <f>(H117+H166+H215)/3</f>
      </c>
      <c r="J605" s="1">
        <f>(H118+H167+H216)/3</f>
      </c>
      <c r="K605" s="1">
        <f>(H119+H168+H217)/3</f>
      </c>
      <c r="L605" s="2">
        <f>(B605/$B613+C605/$C613+D605/$D613+E605/$E613+F605/$F613+G605/$G613+H605/$H613+I605/$I613+J605/$J613+K605/$K613)/10</f>
      </c>
      <c r="M605" s="2">
        <f>B605*$L603+C605*$L604+D605*$L605+E605*$L606+F605*$L607+G605*$L608+H605*$L609+I605*$L610+J605*$L611+K605*$L612</f>
      </c>
      <c r="N605" s="1">
        <f>M605/L605</f>
      </c>
    </row>
    <row r="606">
      <c r="A606" t="str">
        <v>KU3</v>
      </c>
      <c r="B606" s="1">
        <f>(1/H196+1/H147+1/H98)/3</f>
      </c>
      <c r="C606" s="1">
        <f>(1/H204+1/H155+1/H106)/3</f>
      </c>
      <c r="D606" s="1">
        <f>(1/H211+1/H162+1/H113)/3</f>
      </c>
      <c r="E606">
        <v>1</v>
      </c>
      <c r="F606" s="1">
        <f>(H120+H169+H218)/3</f>
      </c>
      <c r="G606" s="1">
        <f>(H121+H170+H219)/3</f>
      </c>
      <c r="H606" s="1">
        <f>(H122+H171+H220)/3</f>
      </c>
      <c r="I606" s="1">
        <f>(H123+H172+H221)/3</f>
      </c>
      <c r="J606" s="1">
        <f>(H124+H173+H222)/3</f>
      </c>
      <c r="K606" s="1">
        <f>(H125+H174+H223)/3</f>
      </c>
      <c r="L606" s="2">
        <f>(B606/$B613+C606/$C613+D606/$D613+E606/$E613+F606/$F613+G606/$G613+H606/$H613+I606/$I613+J606/$J613+K606/$K613)/10</f>
      </c>
      <c r="M606" s="2">
        <f>B606*$L603+C606*$L604+D606*$L605+E606*$L606+F606*$L607+G606*$L608+H606*$L609+I606*$L610+J606*$L611+K606*$L612</f>
      </c>
      <c r="N606" s="1">
        <f>M606/L606</f>
      </c>
    </row>
    <row r="607">
      <c r="A607" t="str">
        <v>KU4</v>
      </c>
      <c r="B607" s="1">
        <f>(1/H197+1/H148+1/H99)/3</f>
      </c>
      <c r="C607" s="1">
        <f>(1/H205+1/H156+1/H107)/3</f>
      </c>
      <c r="D607" s="1">
        <f>(1/H212+1/H163+1/H114)/3</f>
      </c>
      <c r="E607" s="1">
        <f>(1/H218+1/H169+1/H120)/3</f>
      </c>
      <c r="F607">
        <v>1</v>
      </c>
      <c r="G607" s="1">
        <f>(H126+H175+H224)/3</f>
      </c>
      <c r="H607" s="1">
        <f>(H127+H176+H225)/3</f>
      </c>
      <c r="I607" s="1">
        <f>(H128+H177+H226)/3</f>
      </c>
      <c r="J607" s="1">
        <f>(H129+H178+H227)/3</f>
      </c>
      <c r="K607" s="1">
        <f>(H130+H179+H228)/3</f>
      </c>
      <c r="L607" s="2">
        <f>(B607/$B613+C607/$C613+D607/$D613+E607/$E613+F607/$F613+G607/$G613+H607/$H613+I607/$I613+J607/$J613+K607/$K613)/10</f>
      </c>
      <c r="M607" s="2">
        <f>B607*$L603+C607*$L604+D607*$L605+E607*$L606+F607*$L607+G607*$L608+H607*$L609+I607*$L610+J607*$L611+K607*$L612</f>
      </c>
      <c r="N607" s="1">
        <f>M607/L607</f>
      </c>
    </row>
    <row r="608">
      <c r="A608" t="str">
        <v>KU5</v>
      </c>
      <c r="B608" s="1">
        <f>(1/H198+1/H149+1/H100)/3</f>
      </c>
      <c r="C608" s="1">
        <f>(1/H206+1/H157+1/H108)/3</f>
      </c>
      <c r="D608" s="1">
        <f>(1/H213+1/H164+1/H115)/3</f>
      </c>
      <c r="E608" s="1">
        <f>(1/H219+1/H170+1/H121)/3</f>
      </c>
      <c r="F608" s="1">
        <f>(1/H224+1/H175+1/H126)/3</f>
      </c>
      <c r="G608">
        <v>1</v>
      </c>
      <c r="H608" s="1">
        <f>(H131+H180+H229)/3</f>
      </c>
      <c r="I608" s="1">
        <f>(H132+H181+H230)/3</f>
      </c>
      <c r="J608" s="1">
        <f>(H133+H182+H231)/3</f>
      </c>
      <c r="K608" s="1">
        <f>(H134+H183+H232)/3</f>
      </c>
      <c r="L608" s="2">
        <f>(B608/$B613+C608/$C613+D608/$D613+E608/$E613+F608/$F613+G608/$G613+H608/$H613+I608/$I613+J608/$J613+K608/$K613)/10</f>
      </c>
      <c r="M608" s="2">
        <f>B608*$L603+C608*$L604+D608*$L605+E608*$L606+F608*$L607+G608*$L608+H608*$L609+I608*$L610+J608*$L611+K608*$L612</f>
      </c>
      <c r="N608" s="1">
        <f>M608/L608</f>
      </c>
    </row>
    <row r="609">
      <c r="A609" t="str">
        <v>KU6</v>
      </c>
      <c r="B609" s="1">
        <f>(1/H199+1/H150+1/H101)/3</f>
      </c>
      <c r="C609" s="1">
        <f>(1/H207+1/H158+1/H109)/3</f>
      </c>
      <c r="D609" s="1">
        <f>(1/H214+1/H165+1/H116)/3</f>
      </c>
      <c r="E609" s="1">
        <f>(1/H220+1/H171+1/H122)/3</f>
      </c>
      <c r="F609" s="1">
        <f>(1/H225+1/H176+1/H127)/3</f>
      </c>
      <c r="G609" s="1">
        <f>(1/H229+1/H180+1/H131)/3</f>
      </c>
      <c r="H609">
        <v>1</v>
      </c>
      <c r="I609" s="1">
        <f>(H135+H184+H233)/3</f>
      </c>
      <c r="J609" s="1">
        <f>(H136+H185+H234)/3</f>
      </c>
      <c r="K609" s="1">
        <f>(H137+H186+H235)/3</f>
      </c>
      <c r="L609" s="2">
        <f>(B609/$B613+C609/$C613+D609/$D613+E609/$E613+F609/$F613+G609/$G613+H609/$H613+I609/$I613+J609/$J613+K609/$K613)/10</f>
      </c>
      <c r="M609" s="2">
        <f>B609*$L603+C609*$L604+D609*$L605+E609*$L606+F609*$L607+G609*$L608+H609*$L609+I609*$L610+J609*$L611+K609*$L612</f>
      </c>
      <c r="N609" s="1">
        <f>M609/L609</f>
      </c>
    </row>
    <row r="610">
      <c r="A610" t="str">
        <v>KU7</v>
      </c>
      <c r="B610" s="1">
        <f>(1/H200+1/H151+1/H102)/3</f>
      </c>
      <c r="C610" s="1">
        <f>(1/H208+1/H159+1/H110)/3</f>
      </c>
      <c r="D610" s="1">
        <f>(1/H215+1/H166+1/H117)/3</f>
      </c>
      <c r="E610" s="1">
        <f>(1/H221+1/H172+1/H123)/3</f>
      </c>
      <c r="F610" s="1">
        <f>(1/H226+1/H177+1/H128)/3</f>
      </c>
      <c r="G610" s="1">
        <f>(1/H230+1/H181+1/H132)/3</f>
      </c>
      <c r="H610" s="1">
        <f>(1/H233+1/H184+1/H135)/3</f>
      </c>
      <c r="I610">
        <v>1</v>
      </c>
      <c r="J610" s="1">
        <f>(H138+H187+H236)/3</f>
      </c>
      <c r="K610" s="1">
        <f>(H139+H188+H237)/3</f>
      </c>
      <c r="L610" s="2">
        <f>(B610/$B613+C610/$C613+D610/$D613+E610/$E613+F610/$F613+G610/$G613+H610/$H613+I610/$I613+J610/$J613+K610/$K613)/10</f>
      </c>
      <c r="M610" s="2">
        <f>B610*$L603+C610*$L604+D610*$L605+E610*$L606+F610*$L607+G610*$L608+H610*$L609+I610*$L610+J610*$L611+K610*$L612</f>
      </c>
      <c r="N610" s="1">
        <f>M610/L610</f>
      </c>
    </row>
    <row r="611">
      <c r="A611" t="str">
        <v>KU8</v>
      </c>
      <c r="B611" s="1">
        <f>(1/H201+1/H152+1/H103)/3</f>
      </c>
      <c r="C611" s="1">
        <f>(1/H209+1/H160+1/H111)/3</f>
      </c>
      <c r="D611" s="1">
        <f>(1/H216+1/H167+1/H118)/3</f>
      </c>
      <c r="E611" s="1">
        <f>(1/H222+1/H173+1/H124)/3</f>
      </c>
      <c r="F611" s="1">
        <f>(1/H227+1/H178+1/H129)/3</f>
      </c>
      <c r="G611" s="1">
        <f>(1/H231+1/H182+1/H133)/3</f>
      </c>
      <c r="H611" s="1">
        <f>(1/H234+1/H185+1/H136)/3</f>
      </c>
      <c r="I611" s="1">
        <f>(1/H236+1/H187+1/H138)/3</f>
      </c>
      <c r="J611">
        <v>1</v>
      </c>
      <c r="K611" s="1">
        <f>(H140+H189+H238)/3</f>
      </c>
      <c r="L611" s="2">
        <f>(B611/$B613+C611/$C613+D611/$D613+E611/$E613+F611/$F613+G611/$G613+H611/$H613+I611/$I613+J611/$J613+K611/$K613)/10</f>
      </c>
      <c r="M611" s="2">
        <f>B611*$L603+C611*$L604+D611*$L605+E611*$L606+F611*$L607+G611*$L608+H611*$L609+I611*$L610+J611*$L611+K611*$L612</f>
      </c>
      <c r="N611" s="1">
        <f>M611/L611</f>
      </c>
    </row>
    <row r="612">
      <c r="A612" t="str">
        <v>KU9</v>
      </c>
      <c r="B612" s="1">
        <f>(1/H202+1/H153+1/H104)/3</f>
      </c>
      <c r="C612" s="1">
        <f>(1/H210+1/H161+1/H112)/3</f>
      </c>
      <c r="D612" s="1">
        <f>(1/H217+1/H168+1/H119)/3</f>
      </c>
      <c r="E612" s="1">
        <f>(1/H223+1/H174+1/H125)/3</f>
      </c>
      <c r="F612" s="1">
        <f>(1/H228+1/H179+1/H130)/3</f>
      </c>
      <c r="G612" s="1">
        <f>(1/H232+1/H183+1/H134)/3</f>
      </c>
      <c r="H612" s="1">
        <f>(1/H235+1/H186+1/H137)/3</f>
      </c>
      <c r="I612" s="1">
        <f>(1/H237+1/H188+1/H139)/3</f>
      </c>
      <c r="J612" s="1">
        <f>(1/H238+1/H189+1/H140)/3</f>
      </c>
      <c r="K612">
        <v>1</v>
      </c>
      <c r="L612" s="2">
        <f>(B612/$B613+C612/$C613+D612/$D613+E612/$E613+F612/$F613+G612/$G613+H612/$H613+I612/$I613+J612/$J613+K612/$K613)/10</f>
      </c>
      <c r="M612" s="2">
        <f>B612*$L603+C612*$L604+D612*$L605+E612*$L606+F612*$L607+G612*$L608+H612*$L609+I612*$L610+J612*$L611+K612*$L612</f>
      </c>
      <c r="N612" s="1">
        <f>M612/L612</f>
      </c>
    </row>
    <row r="613">
      <c r="A613" t="str">
        <v>Σ Kolom</v>
      </c>
      <c r="B613" s="1">
        <f>SUM(B603:B612)</f>
      </c>
      <c r="C613" s="1">
        <f>SUM(C603:C612)</f>
      </c>
      <c r="D613" s="1">
        <f>SUM(D603:D612)</f>
      </c>
      <c r="E613" s="1">
        <f>SUM(E603:E612)</f>
      </c>
      <c r="F613" s="1">
        <f>SUM(F603:F612)</f>
      </c>
      <c r="G613" s="1">
        <f>SUM(G603:G612)</f>
      </c>
      <c r="H613" s="1">
        <f>SUM(H603:H612)</f>
      </c>
      <c r="I613" s="1">
        <f>SUM(I603:I612)</f>
      </c>
      <c r="J613" s="1">
        <f>SUM(J603:J612)</f>
      </c>
      <c r="K613" s="1">
        <f>SUM(K603:K612)</f>
      </c>
    </row>
    <row r="615">
      <c r="A615" t="str">
        <v>λmax</v>
      </c>
      <c r="B615" s="1">
        <f>AVERAGE(N603:N612)</f>
      </c>
    </row>
    <row r="616">
      <c r="A616" t="str">
        <v>CI</v>
      </c>
      <c r="B616" s="1">
        <f>(B615-10)/(10-1)</f>
      </c>
    </row>
    <row r="617">
      <c r="A617" t="str">
        <v>CR</v>
      </c>
      <c r="B617" s="1">
        <f>IF(1.49=0,0,B616/1.49)</f>
      </c>
    </row>
    <row r="618">
      <c r="A618" t="str">
        <v>Status</v>
      </c>
      <c r="B618">
        <f>IF(B617&lt;0.1,"KONSISTEN ✓","TIDAK KONSISTEN ✗")</f>
      </c>
    </row>
    <row r="621">
      <c r="A621" t="str">
        <v>▶ RESPONDEN 7: Drh. Indahlia Syahfitri Bangun</v>
      </c>
    </row>
    <row r="622">
      <c r="A622" t="str">
        <v>1. FUZZY SYNTHETIC EXTENT (FSE) &amp; BOBOT FINAL</v>
      </c>
    </row>
    <row r="623">
      <c r="A623" t="str">
        <v>Kriteria</v>
      </c>
      <c r="B623" t="str">
        <v>Σl</v>
      </c>
      <c r="C623" t="str">
        <v>Σm</v>
      </c>
      <c r="D623" t="str">
        <v>Σu</v>
      </c>
      <c r="E623" t="str">
        <v>Si_l</v>
      </c>
      <c r="F623" t="str">
        <v>Si_m</v>
      </c>
      <c r="G623" t="str">
        <v>Si_u</v>
      </c>
      <c r="H623" t="str">
        <v>Defuzzy</v>
      </c>
      <c r="I623" t="str">
        <v>Bobot</v>
      </c>
      <c r="J623" t="str">
        <v>Bobot%</v>
      </c>
      <c r="K623" t="str">
        <v>Rank</v>
      </c>
    </row>
    <row r="624">
      <c r="A624" t="str">
        <v>KU1</v>
      </c>
      <c r="B624" s="1">
        <f>1+I96+I97+I98+I99+I100+I101+I102+I103+I104</f>
      </c>
      <c r="C624" s="1">
        <f>1+I145+I146+I147+I148+I149+I150+I151+I152+I153</f>
      </c>
      <c r="D624" s="1">
        <f>1+I194+I195+I196+I197+I198+I199+I200+I201+I202</f>
      </c>
      <c r="E624" s="2">
        <f>B624/$D634</f>
      </c>
      <c r="F624" s="2">
        <f>C624/$C634</f>
      </c>
      <c r="G624" s="2">
        <f>D624/$B634</f>
      </c>
      <c r="H624" s="2">
        <f>(E624+F624+G624)/3</f>
      </c>
      <c r="I624" s="2">
        <f>H624/$H634</f>
      </c>
      <c r="J624" s="3">
        <f>I624*100</f>
      </c>
      <c r="K624">
        <f>RANK(I624,$I$624:$I$633,0)</f>
      </c>
    </row>
    <row r="625">
      <c r="A625" t="str">
        <v>KU10</v>
      </c>
      <c r="B625" s="1">
        <f>1+1/I194+I105+I106+I107+I108+I109+I110+I111+I112</f>
      </c>
      <c r="C625" s="1">
        <f>1+1/I145+I154+I155+I156+I157+I158+I159+I160+I161</f>
      </c>
      <c r="D625" s="1">
        <f>1+1/I96+I203+I204+I205+I206+I207+I208+I209+I210</f>
      </c>
      <c r="E625" s="2">
        <f>B625/$D634</f>
      </c>
      <c r="F625" s="2">
        <f>C625/$C634</f>
      </c>
      <c r="G625" s="2">
        <f>D625/$B634</f>
      </c>
      <c r="H625" s="2">
        <f>(E625+F625+G625)/3</f>
      </c>
      <c r="I625" s="2">
        <f>H625/$H634</f>
      </c>
      <c r="J625" s="3">
        <f>I625*100</f>
      </c>
      <c r="K625">
        <f>RANK(I625,$I$624:$I$633,0)</f>
      </c>
    </row>
    <row r="626">
      <c r="A626" t="str">
        <v>KU2</v>
      </c>
      <c r="B626" s="1">
        <f>1+1/I195+1/I203+I113+I114+I115+I116+I117+I118+I119</f>
      </c>
      <c r="C626" s="1">
        <f>1+1/I146+1/I154+I162+I163+I164+I165+I166+I167+I168</f>
      </c>
      <c r="D626" s="1">
        <f>1+1/I97+1/I105+I211+I212+I213+I214+I215+I216+I217</f>
      </c>
      <c r="E626" s="2">
        <f>B626/$D634</f>
      </c>
      <c r="F626" s="2">
        <f>C626/$C634</f>
      </c>
      <c r="G626" s="2">
        <f>D626/$B634</f>
      </c>
      <c r="H626" s="2">
        <f>(E626+F626+G626)/3</f>
      </c>
      <c r="I626" s="2">
        <f>H626/$H634</f>
      </c>
      <c r="J626" s="3">
        <f>I626*100</f>
      </c>
      <c r="K626">
        <f>RANK(I626,$I$624:$I$633,0)</f>
      </c>
    </row>
    <row r="627">
      <c r="A627" t="str">
        <v>KU3</v>
      </c>
      <c r="B627" s="1">
        <f>1+1/I196+1/I204+1/I211+I120+I121+I122+I123+I124+I125</f>
      </c>
      <c r="C627" s="1">
        <f>1+1/I147+1/I155+1/I162+I169+I170+I171+I172+I173+I174</f>
      </c>
      <c r="D627" s="1">
        <f>1+1/I98+1/I106+1/I113+I218+I219+I220+I221+I222+I223</f>
      </c>
      <c r="E627" s="2">
        <f>B627/$D634</f>
      </c>
      <c r="F627" s="2">
        <f>C627/$C634</f>
      </c>
      <c r="G627" s="2">
        <f>D627/$B634</f>
      </c>
      <c r="H627" s="2">
        <f>(E627+F627+G627)/3</f>
      </c>
      <c r="I627" s="2">
        <f>H627/$H634</f>
      </c>
      <c r="J627" s="3">
        <f>I627*100</f>
      </c>
      <c r="K627">
        <f>RANK(I627,$I$624:$I$633,0)</f>
      </c>
    </row>
    <row r="628">
      <c r="A628" t="str">
        <v>KU4</v>
      </c>
      <c r="B628" s="1">
        <f>1+1/I197+1/I205+1/I212+1/I218+I126+I127+I128+I129+I130</f>
      </c>
      <c r="C628" s="1">
        <f>1+1/I148+1/I156+1/I163+1/I169+I175+I176+I177+I178+I179</f>
      </c>
      <c r="D628" s="1">
        <f>1+1/I99+1/I107+1/I114+1/I120+I224+I225+I226+I227+I228</f>
      </c>
      <c r="E628" s="2">
        <f>B628/$D634</f>
      </c>
      <c r="F628" s="2">
        <f>C628/$C634</f>
      </c>
      <c r="G628" s="2">
        <f>D628/$B634</f>
      </c>
      <c r="H628" s="2">
        <f>(E628+F628+G628)/3</f>
      </c>
      <c r="I628" s="2">
        <f>H628/$H634</f>
      </c>
      <c r="J628" s="3">
        <f>I628*100</f>
      </c>
      <c r="K628">
        <f>RANK(I628,$I$624:$I$633,0)</f>
      </c>
    </row>
    <row r="629">
      <c r="A629" t="str">
        <v>KU5</v>
      </c>
      <c r="B629" s="1">
        <f>1+1/I198+1/I206+1/I213+1/I219+1/I224+I131+I132+I133+I134</f>
      </c>
      <c r="C629" s="1">
        <f>1+1/I149+1/I157+1/I164+1/I170+1/I175+I180+I181+I182+I183</f>
      </c>
      <c r="D629" s="1">
        <f>1+1/I100+1/I108+1/I115+1/I121+1/I126+I229+I230+I231+I232</f>
      </c>
      <c r="E629" s="2">
        <f>B629/$D634</f>
      </c>
      <c r="F629" s="2">
        <f>C629/$C634</f>
      </c>
      <c r="G629" s="2">
        <f>D629/$B634</f>
      </c>
      <c r="H629" s="2">
        <f>(E629+F629+G629)/3</f>
      </c>
      <c r="I629" s="2">
        <f>H629/$H634</f>
      </c>
      <c r="J629" s="3">
        <f>I629*100</f>
      </c>
      <c r="K629">
        <f>RANK(I629,$I$624:$I$633,0)</f>
      </c>
    </row>
    <row r="630">
      <c r="A630" t="str">
        <v>KU6</v>
      </c>
      <c r="B630" s="1">
        <f>1+1/I199+1/I207+1/I214+1/I220+1/I225+1/I229+I135+I136+I137</f>
      </c>
      <c r="C630" s="1">
        <f>1+1/I150+1/I158+1/I165+1/I171+1/I176+1/I180+I184+I185+I186</f>
      </c>
      <c r="D630" s="1">
        <f>1+1/I101+1/I109+1/I116+1/I122+1/I127+1/I131+I233+I234+I235</f>
      </c>
      <c r="E630" s="2">
        <f>B630/$D634</f>
      </c>
      <c r="F630" s="2">
        <f>C630/$C634</f>
      </c>
      <c r="G630" s="2">
        <f>D630/$B634</f>
      </c>
      <c r="H630" s="2">
        <f>(E630+F630+G630)/3</f>
      </c>
      <c r="I630" s="2">
        <f>H630/$H634</f>
      </c>
      <c r="J630" s="3">
        <f>I630*100</f>
      </c>
      <c r="K630">
        <f>RANK(I630,$I$624:$I$633,0)</f>
      </c>
    </row>
    <row r="631">
      <c r="A631" t="str">
        <v>KU7</v>
      </c>
      <c r="B631" s="1">
        <f>1+1/I200+1/I208+1/I215+1/I221+1/I226+1/I230+1/I233+I138+I139</f>
      </c>
      <c r="C631" s="1">
        <f>1+1/I151+1/I159+1/I166+1/I172+1/I177+1/I181+1/I184+I187+I188</f>
      </c>
      <c r="D631" s="1">
        <f>1+1/I102+1/I110+1/I117+1/I123+1/I128+1/I132+1/I135+I236+I237</f>
      </c>
      <c r="E631" s="2">
        <f>B631/$D634</f>
      </c>
      <c r="F631" s="2">
        <f>C631/$C634</f>
      </c>
      <c r="G631" s="2">
        <f>D631/$B634</f>
      </c>
      <c r="H631" s="2">
        <f>(E631+F631+G631)/3</f>
      </c>
      <c r="I631" s="2">
        <f>H631/$H634</f>
      </c>
      <c r="J631" s="3">
        <f>I631*100</f>
      </c>
      <c r="K631">
        <f>RANK(I631,$I$624:$I$633,0)</f>
      </c>
    </row>
    <row r="632">
      <c r="A632" t="str">
        <v>KU8</v>
      </c>
      <c r="B632" s="1">
        <f>1+1/I201+1/I209+1/I216+1/I222+1/I227+1/I231+1/I234+1/I236+I140</f>
      </c>
      <c r="C632" s="1">
        <f>1+1/I152+1/I160+1/I167+1/I173+1/I178+1/I182+1/I185+1/I187+I189</f>
      </c>
      <c r="D632" s="1">
        <f>1+1/I103+1/I111+1/I118+1/I124+1/I129+1/I133+1/I136+1/I138+I238</f>
      </c>
      <c r="E632" s="2">
        <f>B632/$D634</f>
      </c>
      <c r="F632" s="2">
        <f>C632/$C634</f>
      </c>
      <c r="G632" s="2">
        <f>D632/$B634</f>
      </c>
      <c r="H632" s="2">
        <f>(E632+F632+G632)/3</f>
      </c>
      <c r="I632" s="2">
        <f>H632/$H634</f>
      </c>
      <c r="J632" s="3">
        <f>I632*100</f>
      </c>
      <c r="K632">
        <f>RANK(I632,$I$624:$I$633,0)</f>
      </c>
    </row>
    <row r="633">
      <c r="A633" t="str">
        <v>KU9</v>
      </c>
      <c r="B633" s="1">
        <f>1+1/I202+1/I210+1/I217+1/I223+1/I228+1/I232+1/I235+1/I237+1/I238</f>
      </c>
      <c r="C633" s="1">
        <f>1+1/I153+1/I161+1/I168+1/I174+1/I179+1/I183+1/I186+1/I188+1/I189</f>
      </c>
      <c r="D633" s="1">
        <f>1+1/I104+1/I112+1/I119+1/I125+1/I130+1/I134+1/I137+1/I139+1/I140</f>
      </c>
      <c r="E633" s="2">
        <f>B633/$D634</f>
      </c>
      <c r="F633" s="2">
        <f>C633/$C634</f>
      </c>
      <c r="G633" s="2">
        <f>D633/$B634</f>
      </c>
      <c r="H633" s="2">
        <f>(E633+F633+G633)/3</f>
      </c>
      <c r="I633" s="2">
        <f>H633/$H634</f>
      </c>
      <c r="J633" s="3">
        <f>I633*100</f>
      </c>
      <c r="K633">
        <f>RANK(I633,$I$624:$I$633,0)</f>
      </c>
    </row>
    <row r="634">
      <c r="A634" t="str">
        <v>TOTAL</v>
      </c>
      <c r="B634" s="1">
        <f>SUM(B624:B633)</f>
      </c>
      <c r="C634" s="1">
        <f>SUM(C624:C633)</f>
      </c>
      <c r="D634" s="1">
        <f>SUM(D624:D633)</f>
      </c>
      <c r="H634" s="2">
        <f>SUM(H624:H633)</f>
      </c>
    </row>
    <row r="636">
      <c r="A636" t="str">
        <v>2. KONSISTENSI (CR)</v>
      </c>
    </row>
    <row r="637">
      <c r="A637" t="str">
        <v>Matriks Crisp (Defuzzified) &amp; Normalisasi &amp; Aw</v>
      </c>
    </row>
    <row r="638">
      <c r="A638" t="str">
        <v>Kriteria</v>
      </c>
      <c r="B638" t="str">
        <v>KU1</v>
      </c>
      <c r="C638" t="str">
        <v>KU10</v>
      </c>
      <c r="D638" t="str">
        <v>KU2</v>
      </c>
      <c r="E638" t="str">
        <v>KU3</v>
      </c>
      <c r="F638" t="str">
        <v>KU4</v>
      </c>
      <c r="G638" t="str">
        <v>KU5</v>
      </c>
      <c r="H638" t="str">
        <v>KU6</v>
      </c>
      <c r="I638" t="str">
        <v>KU7</v>
      </c>
      <c r="J638" t="str">
        <v>KU8</v>
      </c>
      <c r="K638" t="str">
        <v>KU9</v>
      </c>
      <c r="L638" t="str">
        <v>Wi (Bobot CR)</v>
      </c>
      <c r="M638" t="str">
        <v>Aw</v>
      </c>
      <c r="N638" t="str">
        <v>Aw/Wi</v>
      </c>
    </row>
    <row r="639">
      <c r="A639" t="str">
        <v>KU1</v>
      </c>
      <c r="B639">
        <v>1</v>
      </c>
      <c r="C639" s="1">
        <f>(I96+I145+I194)/3</f>
      </c>
      <c r="D639" s="1">
        <f>(I97+I146+I195)/3</f>
      </c>
      <c r="E639" s="1">
        <f>(I98+I147+I196)/3</f>
      </c>
      <c r="F639" s="1">
        <f>(I99+I148+I197)/3</f>
      </c>
      <c r="G639" s="1">
        <f>(I100+I149+I198)/3</f>
      </c>
      <c r="H639" s="1">
        <f>(I101+I150+I199)/3</f>
      </c>
      <c r="I639" s="1">
        <f>(I102+I151+I200)/3</f>
      </c>
      <c r="J639" s="1">
        <f>(I103+I152+I201)/3</f>
      </c>
      <c r="K639" s="1">
        <f>(I104+I153+I202)/3</f>
      </c>
      <c r="L639" s="2">
        <f>(B639/$B649+C639/$C649+D639/$D649+E639/$E649+F639/$F649+G639/$G649+H639/$H649+I639/$I649+J639/$J649+K639/$K649)/10</f>
      </c>
      <c r="M639" s="2">
        <f>B639*$L639+C639*$L640+D639*$L641+E639*$L642+F639*$L643+G639*$L644+H639*$L645+I639*$L646+J639*$L647+K639*$L648</f>
      </c>
      <c r="N639" s="1">
        <f>M639/L639</f>
      </c>
    </row>
    <row r="640">
      <c r="A640" t="str">
        <v>KU10</v>
      </c>
      <c r="B640" s="1">
        <f>(1/I194+1/I145+1/I96)/3</f>
      </c>
      <c r="C640">
        <v>1</v>
      </c>
      <c r="D640" s="1">
        <f>(I105+I154+I203)/3</f>
      </c>
      <c r="E640" s="1">
        <f>(I106+I155+I204)/3</f>
      </c>
      <c r="F640" s="1">
        <f>(I107+I156+I205)/3</f>
      </c>
      <c r="G640" s="1">
        <f>(I108+I157+I206)/3</f>
      </c>
      <c r="H640" s="1">
        <f>(I109+I158+I207)/3</f>
      </c>
      <c r="I640" s="1">
        <f>(I110+I159+I208)/3</f>
      </c>
      <c r="J640" s="1">
        <f>(I111+I160+I209)/3</f>
      </c>
      <c r="K640" s="1">
        <f>(I112+I161+I210)/3</f>
      </c>
      <c r="L640" s="2">
        <f>(B640/$B649+C640/$C649+D640/$D649+E640/$E649+F640/$F649+G640/$G649+H640/$H649+I640/$I649+J640/$J649+K640/$K649)/10</f>
      </c>
      <c r="M640" s="2">
        <f>B640*$L639+C640*$L640+D640*$L641+E640*$L642+F640*$L643+G640*$L644+H640*$L645+I640*$L646+J640*$L647+K640*$L648</f>
      </c>
      <c r="N640" s="1">
        <f>M640/L640</f>
      </c>
    </row>
    <row r="641">
      <c r="A641" t="str">
        <v>KU2</v>
      </c>
      <c r="B641" s="1">
        <f>(1/I195+1/I146+1/I97)/3</f>
      </c>
      <c r="C641" s="1">
        <f>(1/I203+1/I154+1/I105)/3</f>
      </c>
      <c r="D641">
        <v>1</v>
      </c>
      <c r="E641" s="1">
        <f>(I113+I162+I211)/3</f>
      </c>
      <c r="F641" s="1">
        <f>(I114+I163+I212)/3</f>
      </c>
      <c r="G641" s="1">
        <f>(I115+I164+I213)/3</f>
      </c>
      <c r="H641" s="1">
        <f>(I116+I165+I214)/3</f>
      </c>
      <c r="I641" s="1">
        <f>(I117+I166+I215)/3</f>
      </c>
      <c r="J641" s="1">
        <f>(I118+I167+I216)/3</f>
      </c>
      <c r="K641" s="1">
        <f>(I119+I168+I217)/3</f>
      </c>
      <c r="L641" s="2">
        <f>(B641/$B649+C641/$C649+D641/$D649+E641/$E649+F641/$F649+G641/$G649+H641/$H649+I641/$I649+J641/$J649+K641/$K649)/10</f>
      </c>
      <c r="M641" s="2">
        <f>B641*$L639+C641*$L640+D641*$L641+E641*$L642+F641*$L643+G641*$L644+H641*$L645+I641*$L646+J641*$L647+K641*$L648</f>
      </c>
      <c r="N641" s="1">
        <f>M641/L641</f>
      </c>
    </row>
    <row r="642">
      <c r="A642" t="str">
        <v>KU3</v>
      </c>
      <c r="B642" s="1">
        <f>(1/I196+1/I147+1/I98)/3</f>
      </c>
      <c r="C642" s="1">
        <f>(1/I204+1/I155+1/I106)/3</f>
      </c>
      <c r="D642" s="1">
        <f>(1/I211+1/I162+1/I113)/3</f>
      </c>
      <c r="E642">
        <v>1</v>
      </c>
      <c r="F642" s="1">
        <f>(I120+I169+I218)/3</f>
      </c>
      <c r="G642" s="1">
        <f>(I121+I170+I219)/3</f>
      </c>
      <c r="H642" s="1">
        <f>(I122+I171+I220)/3</f>
      </c>
      <c r="I642" s="1">
        <f>(I123+I172+I221)/3</f>
      </c>
      <c r="J642" s="1">
        <f>(I124+I173+I222)/3</f>
      </c>
      <c r="K642" s="1">
        <f>(I125+I174+I223)/3</f>
      </c>
      <c r="L642" s="2">
        <f>(B642/$B649+C642/$C649+D642/$D649+E642/$E649+F642/$F649+G642/$G649+H642/$H649+I642/$I649+J642/$J649+K642/$K649)/10</f>
      </c>
      <c r="M642" s="2">
        <f>B642*$L639+C642*$L640+D642*$L641+E642*$L642+F642*$L643+G642*$L644+H642*$L645+I642*$L646+J642*$L647+K642*$L648</f>
      </c>
      <c r="N642" s="1">
        <f>M642/L642</f>
      </c>
    </row>
    <row r="643">
      <c r="A643" t="str">
        <v>KU4</v>
      </c>
      <c r="B643" s="1">
        <f>(1/I197+1/I148+1/I99)/3</f>
      </c>
      <c r="C643" s="1">
        <f>(1/I205+1/I156+1/I107)/3</f>
      </c>
      <c r="D643" s="1">
        <f>(1/I212+1/I163+1/I114)/3</f>
      </c>
      <c r="E643" s="1">
        <f>(1/I218+1/I169+1/I120)/3</f>
      </c>
      <c r="F643">
        <v>1</v>
      </c>
      <c r="G643" s="1">
        <f>(I126+I175+I224)/3</f>
      </c>
      <c r="H643" s="1">
        <f>(I127+I176+I225)/3</f>
      </c>
      <c r="I643" s="1">
        <f>(I128+I177+I226)/3</f>
      </c>
      <c r="J643" s="1">
        <f>(I129+I178+I227)/3</f>
      </c>
      <c r="K643" s="1">
        <f>(I130+I179+I228)/3</f>
      </c>
      <c r="L643" s="2">
        <f>(B643/$B649+C643/$C649+D643/$D649+E643/$E649+F643/$F649+G643/$G649+H643/$H649+I643/$I649+J643/$J649+K643/$K649)/10</f>
      </c>
      <c r="M643" s="2">
        <f>B643*$L639+C643*$L640+D643*$L641+E643*$L642+F643*$L643+G643*$L644+H643*$L645+I643*$L646+J643*$L647+K643*$L648</f>
      </c>
      <c r="N643" s="1">
        <f>M643/L643</f>
      </c>
    </row>
    <row r="644">
      <c r="A644" t="str">
        <v>KU5</v>
      </c>
      <c r="B644" s="1">
        <f>(1/I198+1/I149+1/I100)/3</f>
      </c>
      <c r="C644" s="1">
        <f>(1/I206+1/I157+1/I108)/3</f>
      </c>
      <c r="D644" s="1">
        <f>(1/I213+1/I164+1/I115)/3</f>
      </c>
      <c r="E644" s="1">
        <f>(1/I219+1/I170+1/I121)/3</f>
      </c>
      <c r="F644" s="1">
        <f>(1/I224+1/I175+1/I126)/3</f>
      </c>
      <c r="G644">
        <v>1</v>
      </c>
      <c r="H644" s="1">
        <f>(I131+I180+I229)/3</f>
      </c>
      <c r="I644" s="1">
        <f>(I132+I181+I230)/3</f>
      </c>
      <c r="J644" s="1">
        <f>(I133+I182+I231)/3</f>
      </c>
      <c r="K644" s="1">
        <f>(I134+I183+I232)/3</f>
      </c>
      <c r="L644" s="2">
        <f>(B644/$B649+C644/$C649+D644/$D649+E644/$E649+F644/$F649+G644/$G649+H644/$H649+I644/$I649+J644/$J649+K644/$K649)/10</f>
      </c>
      <c r="M644" s="2">
        <f>B644*$L639+C644*$L640+D644*$L641+E644*$L642+F644*$L643+G644*$L644+H644*$L645+I644*$L646+J644*$L647+K644*$L648</f>
      </c>
      <c r="N644" s="1">
        <f>M644/L644</f>
      </c>
    </row>
    <row r="645">
      <c r="A645" t="str">
        <v>KU6</v>
      </c>
      <c r="B645" s="1">
        <f>(1/I199+1/I150+1/I101)/3</f>
      </c>
      <c r="C645" s="1">
        <f>(1/I207+1/I158+1/I109)/3</f>
      </c>
      <c r="D645" s="1">
        <f>(1/I214+1/I165+1/I116)/3</f>
      </c>
      <c r="E645" s="1">
        <f>(1/I220+1/I171+1/I122)/3</f>
      </c>
      <c r="F645" s="1">
        <f>(1/I225+1/I176+1/I127)/3</f>
      </c>
      <c r="G645" s="1">
        <f>(1/I229+1/I180+1/I131)/3</f>
      </c>
      <c r="H645">
        <v>1</v>
      </c>
      <c r="I645" s="1">
        <f>(I135+I184+I233)/3</f>
      </c>
      <c r="J645" s="1">
        <f>(I136+I185+I234)/3</f>
      </c>
      <c r="K645" s="1">
        <f>(I137+I186+I235)/3</f>
      </c>
      <c r="L645" s="2">
        <f>(B645/$B649+C645/$C649+D645/$D649+E645/$E649+F645/$F649+G645/$G649+H645/$H649+I645/$I649+J645/$J649+K645/$K649)/10</f>
      </c>
      <c r="M645" s="2">
        <f>B645*$L639+C645*$L640+D645*$L641+E645*$L642+F645*$L643+G645*$L644+H645*$L645+I645*$L646+J645*$L647+K645*$L648</f>
      </c>
      <c r="N645" s="1">
        <f>M645/L645</f>
      </c>
    </row>
    <row r="646">
      <c r="A646" t="str">
        <v>KU7</v>
      </c>
      <c r="B646" s="1">
        <f>(1/I200+1/I151+1/I102)/3</f>
      </c>
      <c r="C646" s="1">
        <f>(1/I208+1/I159+1/I110)/3</f>
      </c>
      <c r="D646" s="1">
        <f>(1/I215+1/I166+1/I117)/3</f>
      </c>
      <c r="E646" s="1">
        <f>(1/I221+1/I172+1/I123)/3</f>
      </c>
      <c r="F646" s="1">
        <f>(1/I226+1/I177+1/I128)/3</f>
      </c>
      <c r="G646" s="1">
        <f>(1/I230+1/I181+1/I132)/3</f>
      </c>
      <c r="H646" s="1">
        <f>(1/I233+1/I184+1/I135)/3</f>
      </c>
      <c r="I646">
        <v>1</v>
      </c>
      <c r="J646" s="1">
        <f>(I138+I187+I236)/3</f>
      </c>
      <c r="K646" s="1">
        <f>(I139+I188+I237)/3</f>
      </c>
      <c r="L646" s="2">
        <f>(B646/$B649+C646/$C649+D646/$D649+E646/$E649+F646/$F649+G646/$G649+H646/$H649+I646/$I649+J646/$J649+K646/$K649)/10</f>
      </c>
      <c r="M646" s="2">
        <f>B646*$L639+C646*$L640+D646*$L641+E646*$L642+F646*$L643+G646*$L644+H646*$L645+I646*$L646+J646*$L647+K646*$L648</f>
      </c>
      <c r="N646" s="1">
        <f>M646/L646</f>
      </c>
    </row>
    <row r="647">
      <c r="A647" t="str">
        <v>KU8</v>
      </c>
      <c r="B647" s="1">
        <f>(1/I201+1/I152+1/I103)/3</f>
      </c>
      <c r="C647" s="1">
        <f>(1/I209+1/I160+1/I111)/3</f>
      </c>
      <c r="D647" s="1">
        <f>(1/I216+1/I167+1/I118)/3</f>
      </c>
      <c r="E647" s="1">
        <f>(1/I222+1/I173+1/I124)/3</f>
      </c>
      <c r="F647" s="1">
        <f>(1/I227+1/I178+1/I129)/3</f>
      </c>
      <c r="G647" s="1">
        <f>(1/I231+1/I182+1/I133)/3</f>
      </c>
      <c r="H647" s="1">
        <f>(1/I234+1/I185+1/I136)/3</f>
      </c>
      <c r="I647" s="1">
        <f>(1/I236+1/I187+1/I138)/3</f>
      </c>
      <c r="J647">
        <v>1</v>
      </c>
      <c r="K647" s="1">
        <f>(I140+I189+I238)/3</f>
      </c>
      <c r="L647" s="2">
        <f>(B647/$B649+C647/$C649+D647/$D649+E647/$E649+F647/$F649+G647/$G649+H647/$H649+I647/$I649+J647/$J649+K647/$K649)/10</f>
      </c>
      <c r="M647" s="2">
        <f>B647*$L639+C647*$L640+D647*$L641+E647*$L642+F647*$L643+G647*$L644+H647*$L645+I647*$L646+J647*$L647+K647*$L648</f>
      </c>
      <c r="N647" s="1">
        <f>M647/L647</f>
      </c>
    </row>
    <row r="648">
      <c r="A648" t="str">
        <v>KU9</v>
      </c>
      <c r="B648" s="1">
        <f>(1/I202+1/I153+1/I104)/3</f>
      </c>
      <c r="C648" s="1">
        <f>(1/I210+1/I161+1/I112)/3</f>
      </c>
      <c r="D648" s="1">
        <f>(1/I217+1/I168+1/I119)/3</f>
      </c>
      <c r="E648" s="1">
        <f>(1/I223+1/I174+1/I125)/3</f>
      </c>
      <c r="F648" s="1">
        <f>(1/I228+1/I179+1/I130)/3</f>
      </c>
      <c r="G648" s="1">
        <f>(1/I232+1/I183+1/I134)/3</f>
      </c>
      <c r="H648" s="1">
        <f>(1/I235+1/I186+1/I137)/3</f>
      </c>
      <c r="I648" s="1">
        <f>(1/I237+1/I188+1/I139)/3</f>
      </c>
      <c r="J648" s="1">
        <f>(1/I238+1/I189+1/I140)/3</f>
      </c>
      <c r="K648">
        <v>1</v>
      </c>
      <c r="L648" s="2">
        <f>(B648/$B649+C648/$C649+D648/$D649+E648/$E649+F648/$F649+G648/$G649+H648/$H649+I648/$I649+J648/$J649+K648/$K649)/10</f>
      </c>
      <c r="M648" s="2">
        <f>B648*$L639+C648*$L640+D648*$L641+E648*$L642+F648*$L643+G648*$L644+H648*$L645+I648*$L646+J648*$L647+K648*$L648</f>
      </c>
      <c r="N648" s="1">
        <f>M648/L648</f>
      </c>
    </row>
    <row r="649">
      <c r="A649" t="str">
        <v>Σ Kolom</v>
      </c>
      <c r="B649" s="1">
        <f>SUM(B639:B648)</f>
      </c>
      <c r="C649" s="1">
        <f>SUM(C639:C648)</f>
      </c>
      <c r="D649" s="1">
        <f>SUM(D639:D648)</f>
      </c>
      <c r="E649" s="1">
        <f>SUM(E639:E648)</f>
      </c>
      <c r="F649" s="1">
        <f>SUM(F639:F648)</f>
      </c>
      <c r="G649" s="1">
        <f>SUM(G639:G648)</f>
      </c>
      <c r="H649" s="1">
        <f>SUM(H639:H648)</f>
      </c>
      <c r="I649" s="1">
        <f>SUM(I639:I648)</f>
      </c>
      <c r="J649" s="1">
        <f>SUM(J639:J648)</f>
      </c>
      <c r="K649" s="1">
        <f>SUM(K639:K648)</f>
      </c>
    </row>
    <row r="651">
      <c r="A651" t="str">
        <v>λmax</v>
      </c>
      <c r="B651" s="1">
        <f>AVERAGE(N639:N648)</f>
      </c>
    </row>
    <row r="652">
      <c r="A652" t="str">
        <v>CI</v>
      </c>
      <c r="B652" s="1">
        <f>(B651-10)/(10-1)</f>
      </c>
    </row>
    <row r="653">
      <c r="A653" t="str">
        <v>CR</v>
      </c>
      <c r="B653" s="1">
        <f>IF(1.49=0,0,B652/1.49)</f>
      </c>
    </row>
    <row r="654">
      <c r="A654" t="str">
        <v>Status</v>
      </c>
      <c r="B654">
        <f>IF(B653&lt;0.1,"KONSISTEN ✓","TIDAK KONSISTEN ✗")</f>
      </c>
    </row>
    <row r="657">
      <c r="A657" t="str">
        <v>▶ RESPONDEN 8: FARALINDA SARI</v>
      </c>
    </row>
    <row r="658">
      <c r="A658" t="str">
        <v>1. FUZZY SYNTHETIC EXTENT (FSE) &amp; BOBOT FINAL</v>
      </c>
    </row>
    <row r="659">
      <c r="A659" t="str">
        <v>Kriteria</v>
      </c>
      <c r="B659" t="str">
        <v>Σl</v>
      </c>
      <c r="C659" t="str">
        <v>Σm</v>
      </c>
      <c r="D659" t="str">
        <v>Σu</v>
      </c>
      <c r="E659" t="str">
        <v>Si_l</v>
      </c>
      <c r="F659" t="str">
        <v>Si_m</v>
      </c>
      <c r="G659" t="str">
        <v>Si_u</v>
      </c>
      <c r="H659" t="str">
        <v>Defuzzy</v>
      </c>
      <c r="I659" t="str">
        <v>Bobot</v>
      </c>
      <c r="J659" t="str">
        <v>Bobot%</v>
      </c>
      <c r="K659" t="str">
        <v>Rank</v>
      </c>
    </row>
    <row r="660">
      <c r="A660" t="str">
        <v>KU1</v>
      </c>
      <c r="B660" s="1">
        <f>1+J96+J97+J98+J99+J100+J101+J102+J103+J104</f>
      </c>
      <c r="C660" s="1">
        <f>1+J145+J146+J147+J148+J149+J150+J151+J152+J153</f>
      </c>
      <c r="D660" s="1">
        <f>1+J194+J195+J196+J197+J198+J199+J200+J201+J202</f>
      </c>
      <c r="E660" s="2">
        <f>B660/$D670</f>
      </c>
      <c r="F660" s="2">
        <f>C660/$C670</f>
      </c>
      <c r="G660" s="2">
        <f>D660/$B670</f>
      </c>
      <c r="H660" s="2">
        <f>(E660+F660+G660)/3</f>
      </c>
      <c r="I660" s="2">
        <f>H660/$H670</f>
      </c>
      <c r="J660" s="3">
        <f>I660*100</f>
      </c>
      <c r="K660">
        <f>RANK(I660,$I$660:$I$669,0)</f>
      </c>
    </row>
    <row r="661">
      <c r="A661" t="str">
        <v>KU10</v>
      </c>
      <c r="B661" s="1">
        <f>1+1/J194+J105+J106+J107+J108+J109+J110+J111+J112</f>
      </c>
      <c r="C661" s="1">
        <f>1+1/J145+J154+J155+J156+J157+J158+J159+J160+J161</f>
      </c>
      <c r="D661" s="1">
        <f>1+1/J96+J203+J204+J205+J206+J207+J208+J209+J210</f>
      </c>
      <c r="E661" s="2">
        <f>B661/$D670</f>
      </c>
      <c r="F661" s="2">
        <f>C661/$C670</f>
      </c>
      <c r="G661" s="2">
        <f>D661/$B670</f>
      </c>
      <c r="H661" s="2">
        <f>(E661+F661+G661)/3</f>
      </c>
      <c r="I661" s="2">
        <f>H661/$H670</f>
      </c>
      <c r="J661" s="3">
        <f>I661*100</f>
      </c>
      <c r="K661">
        <f>RANK(I661,$I$660:$I$669,0)</f>
      </c>
    </row>
    <row r="662">
      <c r="A662" t="str">
        <v>KU2</v>
      </c>
      <c r="B662" s="1">
        <f>1+1/J195+1/J203+J113+J114+J115+J116+J117+J118+J119</f>
      </c>
      <c r="C662" s="1">
        <f>1+1/J146+1/J154+J162+J163+J164+J165+J166+J167+J168</f>
      </c>
      <c r="D662" s="1">
        <f>1+1/J97+1/J105+J211+J212+J213+J214+J215+J216+J217</f>
      </c>
      <c r="E662" s="2">
        <f>B662/$D670</f>
      </c>
      <c r="F662" s="2">
        <f>C662/$C670</f>
      </c>
      <c r="G662" s="2">
        <f>D662/$B670</f>
      </c>
      <c r="H662" s="2">
        <f>(E662+F662+G662)/3</f>
      </c>
      <c r="I662" s="2">
        <f>H662/$H670</f>
      </c>
      <c r="J662" s="3">
        <f>I662*100</f>
      </c>
      <c r="K662">
        <f>RANK(I662,$I$660:$I$669,0)</f>
      </c>
    </row>
    <row r="663">
      <c r="A663" t="str">
        <v>KU3</v>
      </c>
      <c r="B663" s="1">
        <f>1+1/J196+1/J204+1/J211+J120+J121+J122+J123+J124+J125</f>
      </c>
      <c r="C663" s="1">
        <f>1+1/J147+1/J155+1/J162+J169+J170+J171+J172+J173+J174</f>
      </c>
      <c r="D663" s="1">
        <f>1+1/J98+1/J106+1/J113+J218+J219+J220+J221+J222+J223</f>
      </c>
      <c r="E663" s="2">
        <f>B663/$D670</f>
      </c>
      <c r="F663" s="2">
        <f>C663/$C670</f>
      </c>
      <c r="G663" s="2">
        <f>D663/$B670</f>
      </c>
      <c r="H663" s="2">
        <f>(E663+F663+G663)/3</f>
      </c>
      <c r="I663" s="2">
        <f>H663/$H670</f>
      </c>
      <c r="J663" s="3">
        <f>I663*100</f>
      </c>
      <c r="K663">
        <f>RANK(I663,$I$660:$I$669,0)</f>
      </c>
    </row>
    <row r="664">
      <c r="A664" t="str">
        <v>KU4</v>
      </c>
      <c r="B664" s="1">
        <f>1+1/J197+1/J205+1/J212+1/J218+J126+J127+J128+J129+J130</f>
      </c>
      <c r="C664" s="1">
        <f>1+1/J148+1/J156+1/J163+1/J169+J175+J176+J177+J178+J179</f>
      </c>
      <c r="D664" s="1">
        <f>1+1/J99+1/J107+1/J114+1/J120+J224+J225+J226+J227+J228</f>
      </c>
      <c r="E664" s="2">
        <f>B664/$D670</f>
      </c>
      <c r="F664" s="2">
        <f>C664/$C670</f>
      </c>
      <c r="G664" s="2">
        <f>D664/$B670</f>
      </c>
      <c r="H664" s="2">
        <f>(E664+F664+G664)/3</f>
      </c>
      <c r="I664" s="2">
        <f>H664/$H670</f>
      </c>
      <c r="J664" s="3">
        <f>I664*100</f>
      </c>
      <c r="K664">
        <f>RANK(I664,$I$660:$I$669,0)</f>
      </c>
    </row>
    <row r="665">
      <c r="A665" t="str">
        <v>KU5</v>
      </c>
      <c r="B665" s="1">
        <f>1+1/J198+1/J206+1/J213+1/J219+1/J224+J131+J132+J133+J134</f>
      </c>
      <c r="C665" s="1">
        <f>1+1/J149+1/J157+1/J164+1/J170+1/J175+J180+J181+J182+J183</f>
      </c>
      <c r="D665" s="1">
        <f>1+1/J100+1/J108+1/J115+1/J121+1/J126+J229+J230+J231+J232</f>
      </c>
      <c r="E665" s="2">
        <f>B665/$D670</f>
      </c>
      <c r="F665" s="2">
        <f>C665/$C670</f>
      </c>
      <c r="G665" s="2">
        <f>D665/$B670</f>
      </c>
      <c r="H665" s="2">
        <f>(E665+F665+G665)/3</f>
      </c>
      <c r="I665" s="2">
        <f>H665/$H670</f>
      </c>
      <c r="J665" s="3">
        <f>I665*100</f>
      </c>
      <c r="K665">
        <f>RANK(I665,$I$660:$I$669,0)</f>
      </c>
    </row>
    <row r="666">
      <c r="A666" t="str">
        <v>KU6</v>
      </c>
      <c r="B666" s="1">
        <f>1+1/J199+1/J207+1/J214+1/J220+1/J225+1/J229+J135+J136+J137</f>
      </c>
      <c r="C666" s="1">
        <f>1+1/J150+1/J158+1/J165+1/J171+1/J176+1/J180+J184+J185+J186</f>
      </c>
      <c r="D666" s="1">
        <f>1+1/J101+1/J109+1/J116+1/J122+1/J127+1/J131+J233+J234+J235</f>
      </c>
      <c r="E666" s="2">
        <f>B666/$D670</f>
      </c>
      <c r="F666" s="2">
        <f>C666/$C670</f>
      </c>
      <c r="G666" s="2">
        <f>D666/$B670</f>
      </c>
      <c r="H666" s="2">
        <f>(E666+F666+G666)/3</f>
      </c>
      <c r="I666" s="2">
        <f>H666/$H670</f>
      </c>
      <c r="J666" s="3">
        <f>I666*100</f>
      </c>
      <c r="K666">
        <f>RANK(I666,$I$660:$I$669,0)</f>
      </c>
    </row>
    <row r="667">
      <c r="A667" t="str">
        <v>KU7</v>
      </c>
      <c r="B667" s="1">
        <f>1+1/J200+1/J208+1/J215+1/J221+1/J226+1/J230+1/J233+J138+J139</f>
      </c>
      <c r="C667" s="1">
        <f>1+1/J151+1/J159+1/J166+1/J172+1/J177+1/J181+1/J184+J187+J188</f>
      </c>
      <c r="D667" s="1">
        <f>1+1/J102+1/J110+1/J117+1/J123+1/J128+1/J132+1/J135+J236+J237</f>
      </c>
      <c r="E667" s="2">
        <f>B667/$D670</f>
      </c>
      <c r="F667" s="2">
        <f>C667/$C670</f>
      </c>
      <c r="G667" s="2">
        <f>D667/$B670</f>
      </c>
      <c r="H667" s="2">
        <f>(E667+F667+G667)/3</f>
      </c>
      <c r="I667" s="2">
        <f>H667/$H670</f>
      </c>
      <c r="J667" s="3">
        <f>I667*100</f>
      </c>
      <c r="K667">
        <f>RANK(I667,$I$660:$I$669,0)</f>
      </c>
    </row>
    <row r="668">
      <c r="A668" t="str">
        <v>KU8</v>
      </c>
      <c r="B668" s="1">
        <f>1+1/J201+1/J209+1/J216+1/J222+1/J227+1/J231+1/J234+1/J236+J140</f>
      </c>
      <c r="C668" s="1">
        <f>1+1/J152+1/J160+1/J167+1/J173+1/J178+1/J182+1/J185+1/J187+J189</f>
      </c>
      <c r="D668" s="1">
        <f>1+1/J103+1/J111+1/J118+1/J124+1/J129+1/J133+1/J136+1/J138+J238</f>
      </c>
      <c r="E668" s="2">
        <f>B668/$D670</f>
      </c>
      <c r="F668" s="2">
        <f>C668/$C670</f>
      </c>
      <c r="G668" s="2">
        <f>D668/$B670</f>
      </c>
      <c r="H668" s="2">
        <f>(E668+F668+G668)/3</f>
      </c>
      <c r="I668" s="2">
        <f>H668/$H670</f>
      </c>
      <c r="J668" s="3">
        <f>I668*100</f>
      </c>
      <c r="K668">
        <f>RANK(I668,$I$660:$I$669,0)</f>
      </c>
    </row>
    <row r="669">
      <c r="A669" t="str">
        <v>KU9</v>
      </c>
      <c r="B669" s="1">
        <f>1+1/J202+1/J210+1/J217+1/J223+1/J228+1/J232+1/J235+1/J237+1/J238</f>
      </c>
      <c r="C669" s="1">
        <f>1+1/J153+1/J161+1/J168+1/J174+1/J179+1/J183+1/J186+1/J188+1/J189</f>
      </c>
      <c r="D669" s="1">
        <f>1+1/J104+1/J112+1/J119+1/J125+1/J130+1/J134+1/J137+1/J139+1/J140</f>
      </c>
      <c r="E669" s="2">
        <f>B669/$D670</f>
      </c>
      <c r="F669" s="2">
        <f>C669/$C670</f>
      </c>
      <c r="G669" s="2">
        <f>D669/$B670</f>
      </c>
      <c r="H669" s="2">
        <f>(E669+F669+G669)/3</f>
      </c>
      <c r="I669" s="2">
        <f>H669/$H670</f>
      </c>
      <c r="J669" s="3">
        <f>I669*100</f>
      </c>
      <c r="K669">
        <f>RANK(I669,$I$660:$I$669,0)</f>
      </c>
    </row>
    <row r="670">
      <c r="A670" t="str">
        <v>TOTAL</v>
      </c>
      <c r="B670" s="1">
        <f>SUM(B660:B669)</f>
      </c>
      <c r="C670" s="1">
        <f>SUM(C660:C669)</f>
      </c>
      <c r="D670" s="1">
        <f>SUM(D660:D669)</f>
      </c>
      <c r="H670" s="2">
        <f>SUM(H660:H669)</f>
      </c>
    </row>
    <row r="672">
      <c r="A672" t="str">
        <v>2. KONSISTENSI (CR)</v>
      </c>
    </row>
    <row r="673">
      <c r="A673" t="str">
        <v>Matriks Crisp (Defuzzified) &amp; Normalisasi &amp; Aw</v>
      </c>
    </row>
    <row r="674">
      <c r="A674" t="str">
        <v>Kriteria</v>
      </c>
      <c r="B674" t="str">
        <v>KU1</v>
      </c>
      <c r="C674" t="str">
        <v>KU10</v>
      </c>
      <c r="D674" t="str">
        <v>KU2</v>
      </c>
      <c r="E674" t="str">
        <v>KU3</v>
      </c>
      <c r="F674" t="str">
        <v>KU4</v>
      </c>
      <c r="G674" t="str">
        <v>KU5</v>
      </c>
      <c r="H674" t="str">
        <v>KU6</v>
      </c>
      <c r="I674" t="str">
        <v>KU7</v>
      </c>
      <c r="J674" t="str">
        <v>KU8</v>
      </c>
      <c r="K674" t="str">
        <v>KU9</v>
      </c>
      <c r="L674" t="str">
        <v>Wi (Bobot CR)</v>
      </c>
      <c r="M674" t="str">
        <v>Aw</v>
      </c>
      <c r="N674" t="str">
        <v>Aw/Wi</v>
      </c>
    </row>
    <row r="675">
      <c r="A675" t="str">
        <v>KU1</v>
      </c>
      <c r="B675">
        <v>1</v>
      </c>
      <c r="C675" s="1">
        <f>(J96+J145+J194)/3</f>
      </c>
      <c r="D675" s="1">
        <f>(J97+J146+J195)/3</f>
      </c>
      <c r="E675" s="1">
        <f>(J98+J147+J196)/3</f>
      </c>
      <c r="F675" s="1">
        <f>(J99+J148+J197)/3</f>
      </c>
      <c r="G675" s="1">
        <f>(J100+J149+J198)/3</f>
      </c>
      <c r="H675" s="1">
        <f>(J101+J150+J199)/3</f>
      </c>
      <c r="I675" s="1">
        <f>(J102+J151+J200)/3</f>
      </c>
      <c r="J675" s="1">
        <f>(J103+J152+J201)/3</f>
      </c>
      <c r="K675" s="1">
        <f>(J104+J153+J202)/3</f>
      </c>
      <c r="L675" s="2">
        <f>(B675/$B685+C675/$C685+D675/$D685+E675/$E685+F675/$F685+G675/$G685+H675/$H685+I675/$I685+J675/$J685+K675/$K685)/10</f>
      </c>
      <c r="M675" s="2">
        <f>B675*$L675+C675*$L676+D675*$L677+E675*$L678+F675*$L679+G675*$L680+H675*$L681+I675*$L682+J675*$L683+K675*$L684</f>
      </c>
      <c r="N675" s="1">
        <f>M675/L675</f>
      </c>
    </row>
    <row r="676">
      <c r="A676" t="str">
        <v>KU10</v>
      </c>
      <c r="B676" s="1">
        <f>(1/J194+1/J145+1/J96)/3</f>
      </c>
      <c r="C676">
        <v>1</v>
      </c>
      <c r="D676" s="1">
        <f>(J105+J154+J203)/3</f>
      </c>
      <c r="E676" s="1">
        <f>(J106+J155+J204)/3</f>
      </c>
      <c r="F676" s="1">
        <f>(J107+J156+J205)/3</f>
      </c>
      <c r="G676" s="1">
        <f>(J108+J157+J206)/3</f>
      </c>
      <c r="H676" s="1">
        <f>(J109+J158+J207)/3</f>
      </c>
      <c r="I676" s="1">
        <f>(J110+J159+J208)/3</f>
      </c>
      <c r="J676" s="1">
        <f>(J111+J160+J209)/3</f>
      </c>
      <c r="K676" s="1">
        <f>(J112+J161+J210)/3</f>
      </c>
      <c r="L676" s="2">
        <f>(B676/$B685+C676/$C685+D676/$D685+E676/$E685+F676/$F685+G676/$G685+H676/$H685+I676/$I685+J676/$J685+K676/$K685)/10</f>
      </c>
      <c r="M676" s="2">
        <f>B676*$L675+C676*$L676+D676*$L677+E676*$L678+F676*$L679+G676*$L680+H676*$L681+I676*$L682+J676*$L683+K676*$L684</f>
      </c>
      <c r="N676" s="1">
        <f>M676/L676</f>
      </c>
    </row>
    <row r="677">
      <c r="A677" t="str">
        <v>KU2</v>
      </c>
      <c r="B677" s="1">
        <f>(1/J195+1/J146+1/J97)/3</f>
      </c>
      <c r="C677" s="1">
        <f>(1/J203+1/J154+1/J105)/3</f>
      </c>
      <c r="D677">
        <v>1</v>
      </c>
      <c r="E677" s="1">
        <f>(J113+J162+J211)/3</f>
      </c>
      <c r="F677" s="1">
        <f>(J114+J163+J212)/3</f>
      </c>
      <c r="G677" s="1">
        <f>(J115+J164+J213)/3</f>
      </c>
      <c r="H677" s="1">
        <f>(J116+J165+J214)/3</f>
      </c>
      <c r="I677" s="1">
        <f>(J117+J166+J215)/3</f>
      </c>
      <c r="J677" s="1">
        <f>(J118+J167+J216)/3</f>
      </c>
      <c r="K677" s="1">
        <f>(J119+J168+J217)/3</f>
      </c>
      <c r="L677" s="2">
        <f>(B677/$B685+C677/$C685+D677/$D685+E677/$E685+F677/$F685+G677/$G685+H677/$H685+I677/$I685+J677/$J685+K677/$K685)/10</f>
      </c>
      <c r="M677" s="2">
        <f>B677*$L675+C677*$L676+D677*$L677+E677*$L678+F677*$L679+G677*$L680+H677*$L681+I677*$L682+J677*$L683+K677*$L684</f>
      </c>
      <c r="N677" s="1">
        <f>M677/L677</f>
      </c>
    </row>
    <row r="678">
      <c r="A678" t="str">
        <v>KU3</v>
      </c>
      <c r="B678" s="1">
        <f>(1/J196+1/J147+1/J98)/3</f>
      </c>
      <c r="C678" s="1">
        <f>(1/J204+1/J155+1/J106)/3</f>
      </c>
      <c r="D678" s="1">
        <f>(1/J211+1/J162+1/J113)/3</f>
      </c>
      <c r="E678">
        <v>1</v>
      </c>
      <c r="F678" s="1">
        <f>(J120+J169+J218)/3</f>
      </c>
      <c r="G678" s="1">
        <f>(J121+J170+J219)/3</f>
      </c>
      <c r="H678" s="1">
        <f>(J122+J171+J220)/3</f>
      </c>
      <c r="I678" s="1">
        <f>(J123+J172+J221)/3</f>
      </c>
      <c r="J678" s="1">
        <f>(J124+J173+J222)/3</f>
      </c>
      <c r="K678" s="1">
        <f>(J125+J174+J223)/3</f>
      </c>
      <c r="L678" s="2">
        <f>(B678/$B685+C678/$C685+D678/$D685+E678/$E685+F678/$F685+G678/$G685+H678/$H685+I678/$I685+J678/$J685+K678/$K685)/10</f>
      </c>
      <c r="M678" s="2">
        <f>B678*$L675+C678*$L676+D678*$L677+E678*$L678+F678*$L679+G678*$L680+H678*$L681+I678*$L682+J678*$L683+K678*$L684</f>
      </c>
      <c r="N678" s="1">
        <f>M678/L678</f>
      </c>
    </row>
    <row r="679">
      <c r="A679" t="str">
        <v>KU4</v>
      </c>
      <c r="B679" s="1">
        <f>(1/J197+1/J148+1/J99)/3</f>
      </c>
      <c r="C679" s="1">
        <f>(1/J205+1/J156+1/J107)/3</f>
      </c>
      <c r="D679" s="1">
        <f>(1/J212+1/J163+1/J114)/3</f>
      </c>
      <c r="E679" s="1">
        <f>(1/J218+1/J169+1/J120)/3</f>
      </c>
      <c r="F679">
        <v>1</v>
      </c>
      <c r="G679" s="1">
        <f>(J126+J175+J224)/3</f>
      </c>
      <c r="H679" s="1">
        <f>(J127+J176+J225)/3</f>
      </c>
      <c r="I679" s="1">
        <f>(J128+J177+J226)/3</f>
      </c>
      <c r="J679" s="1">
        <f>(J129+J178+J227)/3</f>
      </c>
      <c r="K679" s="1">
        <f>(J130+J179+J228)/3</f>
      </c>
      <c r="L679" s="2">
        <f>(B679/$B685+C679/$C685+D679/$D685+E679/$E685+F679/$F685+G679/$G685+H679/$H685+I679/$I685+J679/$J685+K679/$K685)/10</f>
      </c>
      <c r="M679" s="2">
        <f>B679*$L675+C679*$L676+D679*$L677+E679*$L678+F679*$L679+G679*$L680+H679*$L681+I679*$L682+J679*$L683+K679*$L684</f>
      </c>
      <c r="N679" s="1">
        <f>M679/L679</f>
      </c>
    </row>
    <row r="680">
      <c r="A680" t="str">
        <v>KU5</v>
      </c>
      <c r="B680" s="1">
        <f>(1/J198+1/J149+1/J100)/3</f>
      </c>
      <c r="C680" s="1">
        <f>(1/J206+1/J157+1/J108)/3</f>
      </c>
      <c r="D680" s="1">
        <f>(1/J213+1/J164+1/J115)/3</f>
      </c>
      <c r="E680" s="1">
        <f>(1/J219+1/J170+1/J121)/3</f>
      </c>
      <c r="F680" s="1">
        <f>(1/J224+1/J175+1/J126)/3</f>
      </c>
      <c r="G680">
        <v>1</v>
      </c>
      <c r="H680" s="1">
        <f>(J131+J180+J229)/3</f>
      </c>
      <c r="I680" s="1">
        <f>(J132+J181+J230)/3</f>
      </c>
      <c r="J680" s="1">
        <f>(J133+J182+J231)/3</f>
      </c>
      <c r="K680" s="1">
        <f>(J134+J183+J232)/3</f>
      </c>
      <c r="L680" s="2">
        <f>(B680/$B685+C680/$C685+D680/$D685+E680/$E685+F680/$F685+G680/$G685+H680/$H685+I680/$I685+J680/$J685+K680/$K685)/10</f>
      </c>
      <c r="M680" s="2">
        <f>B680*$L675+C680*$L676+D680*$L677+E680*$L678+F680*$L679+G680*$L680+H680*$L681+I680*$L682+J680*$L683+K680*$L684</f>
      </c>
      <c r="N680" s="1">
        <f>M680/L680</f>
      </c>
    </row>
    <row r="681">
      <c r="A681" t="str">
        <v>KU6</v>
      </c>
      <c r="B681" s="1">
        <f>(1/J199+1/J150+1/J101)/3</f>
      </c>
      <c r="C681" s="1">
        <f>(1/J207+1/J158+1/J109)/3</f>
      </c>
      <c r="D681" s="1">
        <f>(1/J214+1/J165+1/J116)/3</f>
      </c>
      <c r="E681" s="1">
        <f>(1/J220+1/J171+1/J122)/3</f>
      </c>
      <c r="F681" s="1">
        <f>(1/J225+1/J176+1/J127)/3</f>
      </c>
      <c r="G681" s="1">
        <f>(1/J229+1/J180+1/J131)/3</f>
      </c>
      <c r="H681">
        <v>1</v>
      </c>
      <c r="I681" s="1">
        <f>(J135+J184+J233)/3</f>
      </c>
      <c r="J681" s="1">
        <f>(J136+J185+J234)/3</f>
      </c>
      <c r="K681" s="1">
        <f>(J137+J186+J235)/3</f>
      </c>
      <c r="L681" s="2">
        <f>(B681/$B685+C681/$C685+D681/$D685+E681/$E685+F681/$F685+G681/$G685+H681/$H685+I681/$I685+J681/$J685+K681/$K685)/10</f>
      </c>
      <c r="M681" s="2">
        <f>B681*$L675+C681*$L676+D681*$L677+E681*$L678+F681*$L679+G681*$L680+H681*$L681+I681*$L682+J681*$L683+K681*$L684</f>
      </c>
      <c r="N681" s="1">
        <f>M681/L681</f>
      </c>
    </row>
    <row r="682">
      <c r="A682" t="str">
        <v>KU7</v>
      </c>
      <c r="B682" s="1">
        <f>(1/J200+1/J151+1/J102)/3</f>
      </c>
      <c r="C682" s="1">
        <f>(1/J208+1/J159+1/J110)/3</f>
      </c>
      <c r="D682" s="1">
        <f>(1/J215+1/J166+1/J117)/3</f>
      </c>
      <c r="E682" s="1">
        <f>(1/J221+1/J172+1/J123)/3</f>
      </c>
      <c r="F682" s="1">
        <f>(1/J226+1/J177+1/J128)/3</f>
      </c>
      <c r="G682" s="1">
        <f>(1/J230+1/J181+1/J132)/3</f>
      </c>
      <c r="H682" s="1">
        <f>(1/J233+1/J184+1/J135)/3</f>
      </c>
      <c r="I682">
        <v>1</v>
      </c>
      <c r="J682" s="1">
        <f>(J138+J187+J236)/3</f>
      </c>
      <c r="K682" s="1">
        <f>(J139+J188+J237)/3</f>
      </c>
      <c r="L682" s="2">
        <f>(B682/$B685+C682/$C685+D682/$D685+E682/$E685+F682/$F685+G682/$G685+H682/$H685+I682/$I685+J682/$J685+K682/$K685)/10</f>
      </c>
      <c r="M682" s="2">
        <f>B682*$L675+C682*$L676+D682*$L677+E682*$L678+F682*$L679+G682*$L680+H682*$L681+I682*$L682+J682*$L683+K682*$L684</f>
      </c>
      <c r="N682" s="1">
        <f>M682/L682</f>
      </c>
    </row>
    <row r="683">
      <c r="A683" t="str">
        <v>KU8</v>
      </c>
      <c r="B683" s="1">
        <f>(1/J201+1/J152+1/J103)/3</f>
      </c>
      <c r="C683" s="1">
        <f>(1/J209+1/J160+1/J111)/3</f>
      </c>
      <c r="D683" s="1">
        <f>(1/J216+1/J167+1/J118)/3</f>
      </c>
      <c r="E683" s="1">
        <f>(1/J222+1/J173+1/J124)/3</f>
      </c>
      <c r="F683" s="1">
        <f>(1/J227+1/J178+1/J129)/3</f>
      </c>
      <c r="G683" s="1">
        <f>(1/J231+1/J182+1/J133)/3</f>
      </c>
      <c r="H683" s="1">
        <f>(1/J234+1/J185+1/J136)/3</f>
      </c>
      <c r="I683" s="1">
        <f>(1/J236+1/J187+1/J138)/3</f>
      </c>
      <c r="J683">
        <v>1</v>
      </c>
      <c r="K683" s="1">
        <f>(J140+J189+J238)/3</f>
      </c>
      <c r="L683" s="2">
        <f>(B683/$B685+C683/$C685+D683/$D685+E683/$E685+F683/$F685+G683/$G685+H683/$H685+I683/$I685+J683/$J685+K683/$K685)/10</f>
      </c>
      <c r="M683" s="2">
        <f>B683*$L675+C683*$L676+D683*$L677+E683*$L678+F683*$L679+G683*$L680+H683*$L681+I683*$L682+J683*$L683+K683*$L684</f>
      </c>
      <c r="N683" s="1">
        <f>M683/L683</f>
      </c>
    </row>
    <row r="684">
      <c r="A684" t="str">
        <v>KU9</v>
      </c>
      <c r="B684" s="1">
        <f>(1/J202+1/J153+1/J104)/3</f>
      </c>
      <c r="C684" s="1">
        <f>(1/J210+1/J161+1/J112)/3</f>
      </c>
      <c r="D684" s="1">
        <f>(1/J217+1/J168+1/J119)/3</f>
      </c>
      <c r="E684" s="1">
        <f>(1/J223+1/J174+1/J125)/3</f>
      </c>
      <c r="F684" s="1">
        <f>(1/J228+1/J179+1/J130)/3</f>
      </c>
      <c r="G684" s="1">
        <f>(1/J232+1/J183+1/J134)/3</f>
      </c>
      <c r="H684" s="1">
        <f>(1/J235+1/J186+1/J137)/3</f>
      </c>
      <c r="I684" s="1">
        <f>(1/J237+1/J188+1/J139)/3</f>
      </c>
      <c r="J684" s="1">
        <f>(1/J238+1/J189+1/J140)/3</f>
      </c>
      <c r="K684">
        <v>1</v>
      </c>
      <c r="L684" s="2">
        <f>(B684/$B685+C684/$C685+D684/$D685+E684/$E685+F684/$F685+G684/$G685+H684/$H685+I684/$I685+J684/$J685+K684/$K685)/10</f>
      </c>
      <c r="M684" s="2">
        <f>B684*$L675+C684*$L676+D684*$L677+E684*$L678+F684*$L679+G684*$L680+H684*$L681+I684*$L682+J684*$L683+K684*$L684</f>
      </c>
      <c r="N684" s="1">
        <f>M684/L684</f>
      </c>
    </row>
    <row r="685">
      <c r="A685" t="str">
        <v>Σ Kolom</v>
      </c>
      <c r="B685" s="1">
        <f>SUM(B675:B684)</f>
      </c>
      <c r="C685" s="1">
        <f>SUM(C675:C684)</f>
      </c>
      <c r="D685" s="1">
        <f>SUM(D675:D684)</f>
      </c>
      <c r="E685" s="1">
        <f>SUM(E675:E684)</f>
      </c>
      <c r="F685" s="1">
        <f>SUM(F675:F684)</f>
      </c>
      <c r="G685" s="1">
        <f>SUM(G675:G684)</f>
      </c>
      <c r="H685" s="1">
        <f>SUM(H675:H684)</f>
      </c>
      <c r="I685" s="1">
        <f>SUM(I675:I684)</f>
      </c>
      <c r="J685" s="1">
        <f>SUM(J675:J684)</f>
      </c>
      <c r="K685" s="1">
        <f>SUM(K675:K684)</f>
      </c>
    </row>
    <row r="687">
      <c r="A687" t="str">
        <v>λmax</v>
      </c>
      <c r="B687" s="1">
        <f>AVERAGE(N675:N684)</f>
      </c>
    </row>
    <row r="688">
      <c r="A688" t="str">
        <v>CI</v>
      </c>
      <c r="B688" s="1">
        <f>(B687-10)/(10-1)</f>
      </c>
    </row>
    <row r="689">
      <c r="A689" t="str">
        <v>CR</v>
      </c>
      <c r="B689" s="1">
        <f>IF(1.49=0,0,B688/1.49)</f>
      </c>
    </row>
    <row r="690">
      <c r="A690" t="str">
        <v>Status</v>
      </c>
      <c r="B690">
        <f>IF(B689&lt;0.1,"KONSISTEN ✓","TIDAK KONSISTEN ✗")</f>
      </c>
    </row>
    <row r="693">
      <c r="A693" t="str">
        <v>▶ RESPONDEN 9: drh. Sri Wening Kurniajati</v>
      </c>
    </row>
    <row r="694">
      <c r="A694" t="str">
        <v>1. FUZZY SYNTHETIC EXTENT (FSE) &amp; BOBOT FINAL</v>
      </c>
    </row>
    <row r="695">
      <c r="A695" t="str">
        <v>Kriteria</v>
      </c>
      <c r="B695" t="str">
        <v>Σl</v>
      </c>
      <c r="C695" t="str">
        <v>Σm</v>
      </c>
      <c r="D695" t="str">
        <v>Σu</v>
      </c>
      <c r="E695" t="str">
        <v>Si_l</v>
      </c>
      <c r="F695" t="str">
        <v>Si_m</v>
      </c>
      <c r="G695" t="str">
        <v>Si_u</v>
      </c>
      <c r="H695" t="str">
        <v>Defuzzy</v>
      </c>
      <c r="I695" t="str">
        <v>Bobot</v>
      </c>
      <c r="J695" t="str">
        <v>Bobot%</v>
      </c>
      <c r="K695" t="str">
        <v>Rank</v>
      </c>
    </row>
    <row r="696">
      <c r="A696" t="str">
        <v>KU1</v>
      </c>
      <c r="B696" s="1">
        <f>1+K96+K97+K98+K99+K100+K101+K102+K103+K104</f>
      </c>
      <c r="C696" s="1">
        <f>1+K145+K146+K147+K148+K149+K150+K151+K152+K153</f>
      </c>
      <c r="D696" s="1">
        <f>1+K194+K195+K196+K197+K198+K199+K200+K201+K202</f>
      </c>
      <c r="E696" s="2">
        <f>B696/$D706</f>
      </c>
      <c r="F696" s="2">
        <f>C696/$C706</f>
      </c>
      <c r="G696" s="2">
        <f>D696/$B706</f>
      </c>
      <c r="H696" s="2">
        <f>(E696+F696+G696)/3</f>
      </c>
      <c r="I696" s="2">
        <f>H696/$H706</f>
      </c>
      <c r="J696" s="3">
        <f>I696*100</f>
      </c>
      <c r="K696">
        <f>RANK(I696,$I$696:$I$705,0)</f>
      </c>
    </row>
    <row r="697">
      <c r="A697" t="str">
        <v>KU10</v>
      </c>
      <c r="B697" s="1">
        <f>1+1/K194+K105+K106+K107+K108+K109+K110+K111+K112</f>
      </c>
      <c r="C697" s="1">
        <f>1+1/K145+K154+K155+K156+K157+K158+K159+K160+K161</f>
      </c>
      <c r="D697" s="1">
        <f>1+1/K96+K203+K204+K205+K206+K207+K208+K209+K210</f>
      </c>
      <c r="E697" s="2">
        <f>B697/$D706</f>
      </c>
      <c r="F697" s="2">
        <f>C697/$C706</f>
      </c>
      <c r="G697" s="2">
        <f>D697/$B706</f>
      </c>
      <c r="H697" s="2">
        <f>(E697+F697+G697)/3</f>
      </c>
      <c r="I697" s="2">
        <f>H697/$H706</f>
      </c>
      <c r="J697" s="3">
        <f>I697*100</f>
      </c>
      <c r="K697">
        <f>RANK(I697,$I$696:$I$705,0)</f>
      </c>
    </row>
    <row r="698">
      <c r="A698" t="str">
        <v>KU2</v>
      </c>
      <c r="B698" s="1">
        <f>1+1/K195+1/K203+K113+K114+K115+K116+K117+K118+K119</f>
      </c>
      <c r="C698" s="1">
        <f>1+1/K146+1/K154+K162+K163+K164+K165+K166+K167+K168</f>
      </c>
      <c r="D698" s="1">
        <f>1+1/K97+1/K105+K211+K212+K213+K214+K215+K216+K217</f>
      </c>
      <c r="E698" s="2">
        <f>B698/$D706</f>
      </c>
      <c r="F698" s="2">
        <f>C698/$C706</f>
      </c>
      <c r="G698" s="2">
        <f>D698/$B706</f>
      </c>
      <c r="H698" s="2">
        <f>(E698+F698+G698)/3</f>
      </c>
      <c r="I698" s="2">
        <f>H698/$H706</f>
      </c>
      <c r="J698" s="3">
        <f>I698*100</f>
      </c>
      <c r="K698">
        <f>RANK(I698,$I$696:$I$705,0)</f>
      </c>
    </row>
    <row r="699">
      <c r="A699" t="str">
        <v>KU3</v>
      </c>
      <c r="B699" s="1">
        <f>1+1/K196+1/K204+1/K211+K120+K121+K122+K123+K124+K125</f>
      </c>
      <c r="C699" s="1">
        <f>1+1/K147+1/K155+1/K162+K169+K170+K171+K172+K173+K174</f>
      </c>
      <c r="D699" s="1">
        <f>1+1/K98+1/K106+1/K113+K218+K219+K220+K221+K222+K223</f>
      </c>
      <c r="E699" s="2">
        <f>B699/$D706</f>
      </c>
      <c r="F699" s="2">
        <f>C699/$C706</f>
      </c>
      <c r="G699" s="2">
        <f>D699/$B706</f>
      </c>
      <c r="H699" s="2">
        <f>(E699+F699+G699)/3</f>
      </c>
      <c r="I699" s="2">
        <f>H699/$H706</f>
      </c>
      <c r="J699" s="3">
        <f>I699*100</f>
      </c>
      <c r="K699">
        <f>RANK(I699,$I$696:$I$705,0)</f>
      </c>
    </row>
    <row r="700">
      <c r="A700" t="str">
        <v>KU4</v>
      </c>
      <c r="B700" s="1">
        <f>1+1/K197+1/K205+1/K212+1/K218+K126+K127+K128+K129+K130</f>
      </c>
      <c r="C700" s="1">
        <f>1+1/K148+1/K156+1/K163+1/K169+K175+K176+K177+K178+K179</f>
      </c>
      <c r="D700" s="1">
        <f>1+1/K99+1/K107+1/K114+1/K120+K224+K225+K226+K227+K228</f>
      </c>
      <c r="E700" s="2">
        <f>B700/$D706</f>
      </c>
      <c r="F700" s="2">
        <f>C700/$C706</f>
      </c>
      <c r="G700" s="2">
        <f>D700/$B706</f>
      </c>
      <c r="H700" s="2">
        <f>(E700+F700+G700)/3</f>
      </c>
      <c r="I700" s="2">
        <f>H700/$H706</f>
      </c>
      <c r="J700" s="3">
        <f>I700*100</f>
      </c>
      <c r="K700">
        <f>RANK(I700,$I$696:$I$705,0)</f>
      </c>
    </row>
    <row r="701">
      <c r="A701" t="str">
        <v>KU5</v>
      </c>
      <c r="B701" s="1">
        <f>1+1/K198+1/K206+1/K213+1/K219+1/K224+K131+K132+K133+K134</f>
      </c>
      <c r="C701" s="1">
        <f>1+1/K149+1/K157+1/K164+1/K170+1/K175+K180+K181+K182+K183</f>
      </c>
      <c r="D701" s="1">
        <f>1+1/K100+1/K108+1/K115+1/K121+1/K126+K229+K230+K231+K232</f>
      </c>
      <c r="E701" s="2">
        <f>B701/$D706</f>
      </c>
      <c r="F701" s="2">
        <f>C701/$C706</f>
      </c>
      <c r="G701" s="2">
        <f>D701/$B706</f>
      </c>
      <c r="H701" s="2">
        <f>(E701+F701+G701)/3</f>
      </c>
      <c r="I701" s="2">
        <f>H701/$H706</f>
      </c>
      <c r="J701" s="3">
        <f>I701*100</f>
      </c>
      <c r="K701">
        <f>RANK(I701,$I$696:$I$705,0)</f>
      </c>
    </row>
    <row r="702">
      <c r="A702" t="str">
        <v>KU6</v>
      </c>
      <c r="B702" s="1">
        <f>1+1/K199+1/K207+1/K214+1/K220+1/K225+1/K229+K135+K136+K137</f>
      </c>
      <c r="C702" s="1">
        <f>1+1/K150+1/K158+1/K165+1/K171+1/K176+1/K180+K184+K185+K186</f>
      </c>
      <c r="D702" s="1">
        <f>1+1/K101+1/K109+1/K116+1/K122+1/K127+1/K131+K233+K234+K235</f>
      </c>
      <c r="E702" s="2">
        <f>B702/$D706</f>
      </c>
      <c r="F702" s="2">
        <f>C702/$C706</f>
      </c>
      <c r="G702" s="2">
        <f>D702/$B706</f>
      </c>
      <c r="H702" s="2">
        <f>(E702+F702+G702)/3</f>
      </c>
      <c r="I702" s="2">
        <f>H702/$H706</f>
      </c>
      <c r="J702" s="3">
        <f>I702*100</f>
      </c>
      <c r="K702">
        <f>RANK(I702,$I$696:$I$705,0)</f>
      </c>
    </row>
    <row r="703">
      <c r="A703" t="str">
        <v>KU7</v>
      </c>
      <c r="B703" s="1">
        <f>1+1/K200+1/K208+1/K215+1/K221+1/K226+1/K230+1/K233+K138+K139</f>
      </c>
      <c r="C703" s="1">
        <f>1+1/K151+1/K159+1/K166+1/K172+1/K177+1/K181+1/K184+K187+K188</f>
      </c>
      <c r="D703" s="1">
        <f>1+1/K102+1/K110+1/K117+1/K123+1/K128+1/K132+1/K135+K236+K237</f>
      </c>
      <c r="E703" s="2">
        <f>B703/$D706</f>
      </c>
      <c r="F703" s="2">
        <f>C703/$C706</f>
      </c>
      <c r="G703" s="2">
        <f>D703/$B706</f>
      </c>
      <c r="H703" s="2">
        <f>(E703+F703+G703)/3</f>
      </c>
      <c r="I703" s="2">
        <f>H703/$H706</f>
      </c>
      <c r="J703" s="3">
        <f>I703*100</f>
      </c>
      <c r="K703">
        <f>RANK(I703,$I$696:$I$705,0)</f>
      </c>
    </row>
    <row r="704">
      <c r="A704" t="str">
        <v>KU8</v>
      </c>
      <c r="B704" s="1">
        <f>1+1/K201+1/K209+1/K216+1/K222+1/K227+1/K231+1/K234+1/K236+K140</f>
      </c>
      <c r="C704" s="1">
        <f>1+1/K152+1/K160+1/K167+1/K173+1/K178+1/K182+1/K185+1/K187+K189</f>
      </c>
      <c r="D704" s="1">
        <f>1+1/K103+1/K111+1/K118+1/K124+1/K129+1/K133+1/K136+1/K138+K238</f>
      </c>
      <c r="E704" s="2">
        <f>B704/$D706</f>
      </c>
      <c r="F704" s="2">
        <f>C704/$C706</f>
      </c>
      <c r="G704" s="2">
        <f>D704/$B706</f>
      </c>
      <c r="H704" s="2">
        <f>(E704+F704+G704)/3</f>
      </c>
      <c r="I704" s="2">
        <f>H704/$H706</f>
      </c>
      <c r="J704" s="3">
        <f>I704*100</f>
      </c>
      <c r="K704">
        <f>RANK(I704,$I$696:$I$705,0)</f>
      </c>
    </row>
    <row r="705">
      <c r="A705" t="str">
        <v>KU9</v>
      </c>
      <c r="B705" s="1">
        <f>1+1/K202+1/K210+1/K217+1/K223+1/K228+1/K232+1/K235+1/K237+1/K238</f>
      </c>
      <c r="C705" s="1">
        <f>1+1/K153+1/K161+1/K168+1/K174+1/K179+1/K183+1/K186+1/K188+1/K189</f>
      </c>
      <c r="D705" s="1">
        <f>1+1/K104+1/K112+1/K119+1/K125+1/K130+1/K134+1/K137+1/K139+1/K140</f>
      </c>
      <c r="E705" s="2">
        <f>B705/$D706</f>
      </c>
      <c r="F705" s="2">
        <f>C705/$C706</f>
      </c>
      <c r="G705" s="2">
        <f>D705/$B706</f>
      </c>
      <c r="H705" s="2">
        <f>(E705+F705+G705)/3</f>
      </c>
      <c r="I705" s="2">
        <f>H705/$H706</f>
      </c>
      <c r="J705" s="3">
        <f>I705*100</f>
      </c>
      <c r="K705">
        <f>RANK(I705,$I$696:$I$705,0)</f>
      </c>
    </row>
    <row r="706">
      <c r="A706" t="str">
        <v>TOTAL</v>
      </c>
      <c r="B706" s="1">
        <f>SUM(B696:B705)</f>
      </c>
      <c r="C706" s="1">
        <f>SUM(C696:C705)</f>
      </c>
      <c r="D706" s="1">
        <f>SUM(D696:D705)</f>
      </c>
      <c r="H706" s="2">
        <f>SUM(H696:H705)</f>
      </c>
    </row>
    <row r="708">
      <c r="A708" t="str">
        <v>2. KONSISTENSI (CR)</v>
      </c>
    </row>
    <row r="709">
      <c r="A709" t="str">
        <v>Matriks Crisp (Defuzzified) &amp; Normalisasi &amp; Aw</v>
      </c>
    </row>
    <row r="710">
      <c r="A710" t="str">
        <v>Kriteria</v>
      </c>
      <c r="B710" t="str">
        <v>KU1</v>
      </c>
      <c r="C710" t="str">
        <v>KU10</v>
      </c>
      <c r="D710" t="str">
        <v>KU2</v>
      </c>
      <c r="E710" t="str">
        <v>KU3</v>
      </c>
      <c r="F710" t="str">
        <v>KU4</v>
      </c>
      <c r="G710" t="str">
        <v>KU5</v>
      </c>
      <c r="H710" t="str">
        <v>KU6</v>
      </c>
      <c r="I710" t="str">
        <v>KU7</v>
      </c>
      <c r="J710" t="str">
        <v>KU8</v>
      </c>
      <c r="K710" t="str">
        <v>KU9</v>
      </c>
      <c r="L710" t="str">
        <v>Wi (Bobot CR)</v>
      </c>
      <c r="M710" t="str">
        <v>Aw</v>
      </c>
      <c r="N710" t="str">
        <v>Aw/Wi</v>
      </c>
    </row>
    <row r="711">
      <c r="A711" t="str">
        <v>KU1</v>
      </c>
      <c r="B711">
        <v>1</v>
      </c>
      <c r="C711" s="1">
        <f>(K96+K145+K194)/3</f>
      </c>
      <c r="D711" s="1">
        <f>(K97+K146+K195)/3</f>
      </c>
      <c r="E711" s="1">
        <f>(K98+K147+K196)/3</f>
      </c>
      <c r="F711" s="1">
        <f>(K99+K148+K197)/3</f>
      </c>
      <c r="G711" s="1">
        <f>(K100+K149+K198)/3</f>
      </c>
      <c r="H711" s="1">
        <f>(K101+K150+K199)/3</f>
      </c>
      <c r="I711" s="1">
        <f>(K102+K151+K200)/3</f>
      </c>
      <c r="J711" s="1">
        <f>(K103+K152+K201)/3</f>
      </c>
      <c r="K711" s="1">
        <f>(K104+K153+K202)/3</f>
      </c>
      <c r="L711" s="2">
        <f>(B711/$B721+C711/$C721+D711/$D721+E711/$E721+F711/$F721+G711/$G721+H711/$H721+I711/$I721+J711/$J721+K711/$K721)/10</f>
      </c>
      <c r="M711" s="2">
        <f>B711*$L711+C711*$L712+D711*$L713+E711*$L714+F711*$L715+G711*$L716+H711*$L717+I711*$L718+J711*$L719+K711*$L720</f>
      </c>
      <c r="N711" s="1">
        <f>M711/L711</f>
      </c>
    </row>
    <row r="712">
      <c r="A712" t="str">
        <v>KU10</v>
      </c>
      <c r="B712" s="1">
        <f>(1/K194+1/K145+1/K96)/3</f>
      </c>
      <c r="C712">
        <v>1</v>
      </c>
      <c r="D712" s="1">
        <f>(K105+K154+K203)/3</f>
      </c>
      <c r="E712" s="1">
        <f>(K106+K155+K204)/3</f>
      </c>
      <c r="F712" s="1">
        <f>(K107+K156+K205)/3</f>
      </c>
      <c r="G712" s="1">
        <f>(K108+K157+K206)/3</f>
      </c>
      <c r="H712" s="1">
        <f>(K109+K158+K207)/3</f>
      </c>
      <c r="I712" s="1">
        <f>(K110+K159+K208)/3</f>
      </c>
      <c r="J712" s="1">
        <f>(K111+K160+K209)/3</f>
      </c>
      <c r="K712" s="1">
        <f>(K112+K161+K210)/3</f>
      </c>
      <c r="L712" s="2">
        <f>(B712/$B721+C712/$C721+D712/$D721+E712/$E721+F712/$F721+G712/$G721+H712/$H721+I712/$I721+J712/$J721+K712/$K721)/10</f>
      </c>
      <c r="M712" s="2">
        <f>B712*$L711+C712*$L712+D712*$L713+E712*$L714+F712*$L715+G712*$L716+H712*$L717+I712*$L718+J712*$L719+K712*$L720</f>
      </c>
      <c r="N712" s="1">
        <f>M712/L712</f>
      </c>
    </row>
    <row r="713">
      <c r="A713" t="str">
        <v>KU2</v>
      </c>
      <c r="B713" s="1">
        <f>(1/K195+1/K146+1/K97)/3</f>
      </c>
      <c r="C713" s="1">
        <f>(1/K203+1/K154+1/K105)/3</f>
      </c>
      <c r="D713">
        <v>1</v>
      </c>
      <c r="E713" s="1">
        <f>(K113+K162+K211)/3</f>
      </c>
      <c r="F713" s="1">
        <f>(K114+K163+K212)/3</f>
      </c>
      <c r="G713" s="1">
        <f>(K115+K164+K213)/3</f>
      </c>
      <c r="H713" s="1">
        <f>(K116+K165+K214)/3</f>
      </c>
      <c r="I713" s="1">
        <f>(K117+K166+K215)/3</f>
      </c>
      <c r="J713" s="1">
        <f>(K118+K167+K216)/3</f>
      </c>
      <c r="K713" s="1">
        <f>(K119+K168+K217)/3</f>
      </c>
      <c r="L713" s="2">
        <f>(B713/$B721+C713/$C721+D713/$D721+E713/$E721+F713/$F721+G713/$G721+H713/$H721+I713/$I721+J713/$J721+K713/$K721)/10</f>
      </c>
      <c r="M713" s="2">
        <f>B713*$L711+C713*$L712+D713*$L713+E713*$L714+F713*$L715+G713*$L716+H713*$L717+I713*$L718+J713*$L719+K713*$L720</f>
      </c>
      <c r="N713" s="1">
        <f>M713/L713</f>
      </c>
    </row>
    <row r="714">
      <c r="A714" t="str">
        <v>KU3</v>
      </c>
      <c r="B714" s="1">
        <f>(1/K196+1/K147+1/K98)/3</f>
      </c>
      <c r="C714" s="1">
        <f>(1/K204+1/K155+1/K106)/3</f>
      </c>
      <c r="D714" s="1">
        <f>(1/K211+1/K162+1/K113)/3</f>
      </c>
      <c r="E714">
        <v>1</v>
      </c>
      <c r="F714" s="1">
        <f>(K120+K169+K218)/3</f>
      </c>
      <c r="G714" s="1">
        <f>(K121+K170+K219)/3</f>
      </c>
      <c r="H714" s="1">
        <f>(K122+K171+K220)/3</f>
      </c>
      <c r="I714" s="1">
        <f>(K123+K172+K221)/3</f>
      </c>
      <c r="J714" s="1">
        <f>(K124+K173+K222)/3</f>
      </c>
      <c r="K714" s="1">
        <f>(K125+K174+K223)/3</f>
      </c>
      <c r="L714" s="2">
        <f>(B714/$B721+C714/$C721+D714/$D721+E714/$E721+F714/$F721+G714/$G721+H714/$H721+I714/$I721+J714/$J721+K714/$K721)/10</f>
      </c>
      <c r="M714" s="2">
        <f>B714*$L711+C714*$L712+D714*$L713+E714*$L714+F714*$L715+G714*$L716+H714*$L717+I714*$L718+J714*$L719+K714*$L720</f>
      </c>
      <c r="N714" s="1">
        <f>M714/L714</f>
      </c>
    </row>
    <row r="715">
      <c r="A715" t="str">
        <v>KU4</v>
      </c>
      <c r="B715" s="1">
        <f>(1/K197+1/K148+1/K99)/3</f>
      </c>
      <c r="C715" s="1">
        <f>(1/K205+1/K156+1/K107)/3</f>
      </c>
      <c r="D715" s="1">
        <f>(1/K212+1/K163+1/K114)/3</f>
      </c>
      <c r="E715" s="1">
        <f>(1/K218+1/K169+1/K120)/3</f>
      </c>
      <c r="F715">
        <v>1</v>
      </c>
      <c r="G715" s="1">
        <f>(K126+K175+K224)/3</f>
      </c>
      <c r="H715" s="1">
        <f>(K127+K176+K225)/3</f>
      </c>
      <c r="I715" s="1">
        <f>(K128+K177+K226)/3</f>
      </c>
      <c r="J715" s="1">
        <f>(K129+K178+K227)/3</f>
      </c>
      <c r="K715" s="1">
        <f>(K130+K179+K228)/3</f>
      </c>
      <c r="L715" s="2">
        <f>(B715/$B721+C715/$C721+D715/$D721+E715/$E721+F715/$F721+G715/$G721+H715/$H721+I715/$I721+J715/$J721+K715/$K721)/10</f>
      </c>
      <c r="M715" s="2">
        <f>B715*$L711+C715*$L712+D715*$L713+E715*$L714+F715*$L715+G715*$L716+H715*$L717+I715*$L718+J715*$L719+K715*$L720</f>
      </c>
      <c r="N715" s="1">
        <f>M715/L715</f>
      </c>
    </row>
    <row r="716">
      <c r="A716" t="str">
        <v>KU5</v>
      </c>
      <c r="B716" s="1">
        <f>(1/K198+1/K149+1/K100)/3</f>
      </c>
      <c r="C716" s="1">
        <f>(1/K206+1/K157+1/K108)/3</f>
      </c>
      <c r="D716" s="1">
        <f>(1/K213+1/K164+1/K115)/3</f>
      </c>
      <c r="E716" s="1">
        <f>(1/K219+1/K170+1/K121)/3</f>
      </c>
      <c r="F716" s="1">
        <f>(1/K224+1/K175+1/K126)/3</f>
      </c>
      <c r="G716">
        <v>1</v>
      </c>
      <c r="H716" s="1">
        <f>(K131+K180+K229)/3</f>
      </c>
      <c r="I716" s="1">
        <f>(K132+K181+K230)/3</f>
      </c>
      <c r="J716" s="1">
        <f>(K133+K182+K231)/3</f>
      </c>
      <c r="K716" s="1">
        <f>(K134+K183+K232)/3</f>
      </c>
      <c r="L716" s="2">
        <f>(B716/$B721+C716/$C721+D716/$D721+E716/$E721+F716/$F721+G716/$G721+H716/$H721+I716/$I721+J716/$J721+K716/$K721)/10</f>
      </c>
      <c r="M716" s="2">
        <f>B716*$L711+C716*$L712+D716*$L713+E716*$L714+F716*$L715+G716*$L716+H716*$L717+I716*$L718+J716*$L719+K716*$L720</f>
      </c>
      <c r="N716" s="1">
        <f>M716/L716</f>
      </c>
    </row>
    <row r="717">
      <c r="A717" t="str">
        <v>KU6</v>
      </c>
      <c r="B717" s="1">
        <f>(1/K199+1/K150+1/K101)/3</f>
      </c>
      <c r="C717" s="1">
        <f>(1/K207+1/K158+1/K109)/3</f>
      </c>
      <c r="D717" s="1">
        <f>(1/K214+1/K165+1/K116)/3</f>
      </c>
      <c r="E717" s="1">
        <f>(1/K220+1/K171+1/K122)/3</f>
      </c>
      <c r="F717" s="1">
        <f>(1/K225+1/K176+1/K127)/3</f>
      </c>
      <c r="G717" s="1">
        <f>(1/K229+1/K180+1/K131)/3</f>
      </c>
      <c r="H717">
        <v>1</v>
      </c>
      <c r="I717" s="1">
        <f>(K135+K184+K233)/3</f>
      </c>
      <c r="J717" s="1">
        <f>(K136+K185+K234)/3</f>
      </c>
      <c r="K717" s="1">
        <f>(K137+K186+K235)/3</f>
      </c>
      <c r="L717" s="2">
        <f>(B717/$B721+C717/$C721+D717/$D721+E717/$E721+F717/$F721+G717/$G721+H717/$H721+I717/$I721+J717/$J721+K717/$K721)/10</f>
      </c>
      <c r="M717" s="2">
        <f>B717*$L711+C717*$L712+D717*$L713+E717*$L714+F717*$L715+G717*$L716+H717*$L717+I717*$L718+J717*$L719+K717*$L720</f>
      </c>
      <c r="N717" s="1">
        <f>M717/L717</f>
      </c>
    </row>
    <row r="718">
      <c r="A718" t="str">
        <v>KU7</v>
      </c>
      <c r="B718" s="1">
        <f>(1/K200+1/K151+1/K102)/3</f>
      </c>
      <c r="C718" s="1">
        <f>(1/K208+1/K159+1/K110)/3</f>
      </c>
      <c r="D718" s="1">
        <f>(1/K215+1/K166+1/K117)/3</f>
      </c>
      <c r="E718" s="1">
        <f>(1/K221+1/K172+1/K123)/3</f>
      </c>
      <c r="F718" s="1">
        <f>(1/K226+1/K177+1/K128)/3</f>
      </c>
      <c r="G718" s="1">
        <f>(1/K230+1/K181+1/K132)/3</f>
      </c>
      <c r="H718" s="1">
        <f>(1/K233+1/K184+1/K135)/3</f>
      </c>
      <c r="I718">
        <v>1</v>
      </c>
      <c r="J718" s="1">
        <f>(K138+K187+K236)/3</f>
      </c>
      <c r="K718" s="1">
        <f>(K139+K188+K237)/3</f>
      </c>
      <c r="L718" s="2">
        <f>(B718/$B721+C718/$C721+D718/$D721+E718/$E721+F718/$F721+G718/$G721+H718/$H721+I718/$I721+J718/$J721+K718/$K721)/10</f>
      </c>
      <c r="M718" s="2">
        <f>B718*$L711+C718*$L712+D718*$L713+E718*$L714+F718*$L715+G718*$L716+H718*$L717+I718*$L718+J718*$L719+K718*$L720</f>
      </c>
      <c r="N718" s="1">
        <f>M718/L718</f>
      </c>
    </row>
    <row r="719">
      <c r="A719" t="str">
        <v>KU8</v>
      </c>
      <c r="B719" s="1">
        <f>(1/K201+1/K152+1/K103)/3</f>
      </c>
      <c r="C719" s="1">
        <f>(1/K209+1/K160+1/K111)/3</f>
      </c>
      <c r="D719" s="1">
        <f>(1/K216+1/K167+1/K118)/3</f>
      </c>
      <c r="E719" s="1">
        <f>(1/K222+1/K173+1/K124)/3</f>
      </c>
      <c r="F719" s="1">
        <f>(1/K227+1/K178+1/K129)/3</f>
      </c>
      <c r="G719" s="1">
        <f>(1/K231+1/K182+1/K133)/3</f>
      </c>
      <c r="H719" s="1">
        <f>(1/K234+1/K185+1/K136)/3</f>
      </c>
      <c r="I719" s="1">
        <f>(1/K236+1/K187+1/K138)/3</f>
      </c>
      <c r="J719">
        <v>1</v>
      </c>
      <c r="K719" s="1">
        <f>(K140+K189+K238)/3</f>
      </c>
      <c r="L719" s="2">
        <f>(B719/$B721+C719/$C721+D719/$D721+E719/$E721+F719/$F721+G719/$G721+H719/$H721+I719/$I721+J719/$J721+K719/$K721)/10</f>
      </c>
      <c r="M719" s="2">
        <f>B719*$L711+C719*$L712+D719*$L713+E719*$L714+F719*$L715+G719*$L716+H719*$L717+I719*$L718+J719*$L719+K719*$L720</f>
      </c>
      <c r="N719" s="1">
        <f>M719/L719</f>
      </c>
    </row>
    <row r="720">
      <c r="A720" t="str">
        <v>KU9</v>
      </c>
      <c r="B720" s="1">
        <f>(1/K202+1/K153+1/K104)/3</f>
      </c>
      <c r="C720" s="1">
        <f>(1/K210+1/K161+1/K112)/3</f>
      </c>
      <c r="D720" s="1">
        <f>(1/K217+1/K168+1/K119)/3</f>
      </c>
      <c r="E720" s="1">
        <f>(1/K223+1/K174+1/K125)/3</f>
      </c>
      <c r="F720" s="1">
        <f>(1/K228+1/K179+1/K130)/3</f>
      </c>
      <c r="G720" s="1">
        <f>(1/K232+1/K183+1/K134)/3</f>
      </c>
      <c r="H720" s="1">
        <f>(1/K235+1/K186+1/K137)/3</f>
      </c>
      <c r="I720" s="1">
        <f>(1/K237+1/K188+1/K139)/3</f>
      </c>
      <c r="J720" s="1">
        <f>(1/K238+1/K189+1/K140)/3</f>
      </c>
      <c r="K720">
        <v>1</v>
      </c>
      <c r="L720" s="2">
        <f>(B720/$B721+C720/$C721+D720/$D721+E720/$E721+F720/$F721+G720/$G721+H720/$H721+I720/$I721+J720/$J721+K720/$K721)/10</f>
      </c>
      <c r="M720" s="2">
        <f>B720*$L711+C720*$L712+D720*$L713+E720*$L714+F720*$L715+G720*$L716+H720*$L717+I720*$L718+J720*$L719+K720*$L720</f>
      </c>
      <c r="N720" s="1">
        <f>M720/L720</f>
      </c>
    </row>
    <row r="721">
      <c r="A721" t="str">
        <v>Σ Kolom</v>
      </c>
      <c r="B721" s="1">
        <f>SUM(B711:B720)</f>
      </c>
      <c r="C721" s="1">
        <f>SUM(C711:C720)</f>
      </c>
      <c r="D721" s="1">
        <f>SUM(D711:D720)</f>
      </c>
      <c r="E721" s="1">
        <f>SUM(E711:E720)</f>
      </c>
      <c r="F721" s="1">
        <f>SUM(F711:F720)</f>
      </c>
      <c r="G721" s="1">
        <f>SUM(G711:G720)</f>
      </c>
      <c r="H721" s="1">
        <f>SUM(H711:H720)</f>
      </c>
      <c r="I721" s="1">
        <f>SUM(I711:I720)</f>
      </c>
      <c r="J721" s="1">
        <f>SUM(J711:J720)</f>
      </c>
      <c r="K721" s="1">
        <f>SUM(K711:K720)</f>
      </c>
    </row>
    <row r="723">
      <c r="A723" t="str">
        <v>λmax</v>
      </c>
      <c r="B723" s="1">
        <f>AVERAGE(N711:N720)</f>
      </c>
    </row>
    <row r="724">
      <c r="A724" t="str">
        <v>CI</v>
      </c>
      <c r="B724" s="1">
        <f>(B723-10)/(10-1)</f>
      </c>
    </row>
    <row r="725">
      <c r="A725" t="str">
        <v>CR</v>
      </c>
      <c r="B725" s="1">
        <f>IF(1.49=0,0,B724/1.49)</f>
      </c>
    </row>
    <row r="726">
      <c r="A726" t="str">
        <v>Status</v>
      </c>
      <c r="B726">
        <f>IF(B725&lt;0.1,"KONSISTEN ✓","TIDAK KONSISTEN ✗")</f>
      </c>
    </row>
    <row r="729">
      <c r="A729" t="str">
        <v xml:space="preserve">▶ RESPONDEN 10: Fadly Wahid </v>
      </c>
    </row>
    <row r="730">
      <c r="A730" t="str">
        <v>1. FUZZY SYNTHETIC EXTENT (FSE) &amp; BOBOT FINAL</v>
      </c>
    </row>
    <row r="731">
      <c r="A731" t="str">
        <v>Kriteria</v>
      </c>
      <c r="B731" t="str">
        <v>Σl</v>
      </c>
      <c r="C731" t="str">
        <v>Σm</v>
      </c>
      <c r="D731" t="str">
        <v>Σu</v>
      </c>
      <c r="E731" t="str">
        <v>Si_l</v>
      </c>
      <c r="F731" t="str">
        <v>Si_m</v>
      </c>
      <c r="G731" t="str">
        <v>Si_u</v>
      </c>
      <c r="H731" t="str">
        <v>Defuzzy</v>
      </c>
      <c r="I731" t="str">
        <v>Bobot</v>
      </c>
      <c r="J731" t="str">
        <v>Bobot%</v>
      </c>
      <c r="K731" t="str">
        <v>Rank</v>
      </c>
    </row>
    <row r="732">
      <c r="A732" t="str">
        <v>KU1</v>
      </c>
      <c r="B732" s="1">
        <f>1+L96+L97+L98+L99+L100+L101+L102+L103+L104</f>
      </c>
      <c r="C732" s="1">
        <f>1+L145+L146+L147+L148+L149+L150+L151+L152+L153</f>
      </c>
      <c r="D732" s="1">
        <f>1+L194+L195+L196+L197+L198+L199+L200+L201+L202</f>
      </c>
      <c r="E732" s="2">
        <f>B732/$D742</f>
      </c>
      <c r="F732" s="2">
        <f>C732/$C742</f>
      </c>
      <c r="G732" s="2">
        <f>D732/$B742</f>
      </c>
      <c r="H732" s="2">
        <f>(E732+F732+G732)/3</f>
      </c>
      <c r="I732" s="2">
        <f>H732/$H742</f>
      </c>
      <c r="J732" s="3">
        <f>I732*100</f>
      </c>
      <c r="K732">
        <f>RANK(I732,$I$732:$I$741,0)</f>
      </c>
    </row>
    <row r="733">
      <c r="A733" t="str">
        <v>KU10</v>
      </c>
      <c r="B733" s="1">
        <f>1+1/L194+L105+L106+L107+L108+L109+L110+L111+L112</f>
      </c>
      <c r="C733" s="1">
        <f>1+1/L145+L154+L155+L156+L157+L158+L159+L160+L161</f>
      </c>
      <c r="D733" s="1">
        <f>1+1/L96+L203+L204+L205+L206+L207+L208+L209+L210</f>
      </c>
      <c r="E733" s="2">
        <f>B733/$D742</f>
      </c>
      <c r="F733" s="2">
        <f>C733/$C742</f>
      </c>
      <c r="G733" s="2">
        <f>D733/$B742</f>
      </c>
      <c r="H733" s="2">
        <f>(E733+F733+G733)/3</f>
      </c>
      <c r="I733" s="2">
        <f>H733/$H742</f>
      </c>
      <c r="J733" s="3">
        <f>I733*100</f>
      </c>
      <c r="K733">
        <f>RANK(I733,$I$732:$I$741,0)</f>
      </c>
    </row>
    <row r="734">
      <c r="A734" t="str">
        <v>KU2</v>
      </c>
      <c r="B734" s="1">
        <f>1+1/L195+1/L203+L113+L114+L115+L116+L117+L118+L119</f>
      </c>
      <c r="C734" s="1">
        <f>1+1/L146+1/L154+L162+L163+L164+L165+L166+L167+L168</f>
      </c>
      <c r="D734" s="1">
        <f>1+1/L97+1/L105+L211+L212+L213+L214+L215+L216+L217</f>
      </c>
      <c r="E734" s="2">
        <f>B734/$D742</f>
      </c>
      <c r="F734" s="2">
        <f>C734/$C742</f>
      </c>
      <c r="G734" s="2">
        <f>D734/$B742</f>
      </c>
      <c r="H734" s="2">
        <f>(E734+F734+G734)/3</f>
      </c>
      <c r="I734" s="2">
        <f>H734/$H742</f>
      </c>
      <c r="J734" s="3">
        <f>I734*100</f>
      </c>
      <c r="K734">
        <f>RANK(I734,$I$732:$I$741,0)</f>
      </c>
    </row>
    <row r="735">
      <c r="A735" t="str">
        <v>KU3</v>
      </c>
      <c r="B735" s="1">
        <f>1+1/L196+1/L204+1/L211+L120+L121+L122+L123+L124+L125</f>
      </c>
      <c r="C735" s="1">
        <f>1+1/L147+1/L155+1/L162+L169+L170+L171+L172+L173+L174</f>
      </c>
      <c r="D735" s="1">
        <f>1+1/L98+1/L106+1/L113+L218+L219+L220+L221+L222+L223</f>
      </c>
      <c r="E735" s="2">
        <f>B735/$D742</f>
      </c>
      <c r="F735" s="2">
        <f>C735/$C742</f>
      </c>
      <c r="G735" s="2">
        <f>D735/$B742</f>
      </c>
      <c r="H735" s="2">
        <f>(E735+F735+G735)/3</f>
      </c>
      <c r="I735" s="2">
        <f>H735/$H742</f>
      </c>
      <c r="J735" s="3">
        <f>I735*100</f>
      </c>
      <c r="K735">
        <f>RANK(I735,$I$732:$I$741,0)</f>
      </c>
    </row>
    <row r="736">
      <c r="A736" t="str">
        <v>KU4</v>
      </c>
      <c r="B736" s="1">
        <f>1+1/L197+1/L205+1/L212+1/L218+L126+L127+L128+L129+L130</f>
      </c>
      <c r="C736" s="1">
        <f>1+1/L148+1/L156+1/L163+1/L169+L175+L176+L177+L178+L179</f>
      </c>
      <c r="D736" s="1">
        <f>1+1/L99+1/L107+1/L114+1/L120+L224+L225+L226+L227+L228</f>
      </c>
      <c r="E736" s="2">
        <f>B736/$D742</f>
      </c>
      <c r="F736" s="2">
        <f>C736/$C742</f>
      </c>
      <c r="G736" s="2">
        <f>D736/$B742</f>
      </c>
      <c r="H736" s="2">
        <f>(E736+F736+G736)/3</f>
      </c>
      <c r="I736" s="2">
        <f>H736/$H742</f>
      </c>
      <c r="J736" s="3">
        <f>I736*100</f>
      </c>
      <c r="K736">
        <f>RANK(I736,$I$732:$I$741,0)</f>
      </c>
    </row>
    <row r="737">
      <c r="A737" t="str">
        <v>KU5</v>
      </c>
      <c r="B737" s="1">
        <f>1+1/L198+1/L206+1/L213+1/L219+1/L224+L131+L132+L133+L134</f>
      </c>
      <c r="C737" s="1">
        <f>1+1/L149+1/L157+1/L164+1/L170+1/L175+L180+L181+L182+L183</f>
      </c>
      <c r="D737" s="1">
        <f>1+1/L100+1/L108+1/L115+1/L121+1/L126+L229+L230+L231+L232</f>
      </c>
      <c r="E737" s="2">
        <f>B737/$D742</f>
      </c>
      <c r="F737" s="2">
        <f>C737/$C742</f>
      </c>
      <c r="G737" s="2">
        <f>D737/$B742</f>
      </c>
      <c r="H737" s="2">
        <f>(E737+F737+G737)/3</f>
      </c>
      <c r="I737" s="2">
        <f>H737/$H742</f>
      </c>
      <c r="J737" s="3">
        <f>I737*100</f>
      </c>
      <c r="K737">
        <f>RANK(I737,$I$732:$I$741,0)</f>
      </c>
    </row>
    <row r="738">
      <c r="A738" t="str">
        <v>KU6</v>
      </c>
      <c r="B738" s="1">
        <f>1+1/L199+1/L207+1/L214+1/L220+1/L225+1/L229+L135+L136+L137</f>
      </c>
      <c r="C738" s="1">
        <f>1+1/L150+1/L158+1/L165+1/L171+1/L176+1/L180+L184+L185+L186</f>
      </c>
      <c r="D738" s="1">
        <f>1+1/L101+1/L109+1/L116+1/L122+1/L127+1/L131+L233+L234+L235</f>
      </c>
      <c r="E738" s="2">
        <f>B738/$D742</f>
      </c>
      <c r="F738" s="2">
        <f>C738/$C742</f>
      </c>
      <c r="G738" s="2">
        <f>D738/$B742</f>
      </c>
      <c r="H738" s="2">
        <f>(E738+F738+G738)/3</f>
      </c>
      <c r="I738" s="2">
        <f>H738/$H742</f>
      </c>
      <c r="J738" s="3">
        <f>I738*100</f>
      </c>
      <c r="K738">
        <f>RANK(I738,$I$732:$I$741,0)</f>
      </c>
    </row>
    <row r="739">
      <c r="A739" t="str">
        <v>KU7</v>
      </c>
      <c r="B739" s="1">
        <f>1+1/L200+1/L208+1/L215+1/L221+1/L226+1/L230+1/L233+L138+L139</f>
      </c>
      <c r="C739" s="1">
        <f>1+1/L151+1/L159+1/L166+1/L172+1/L177+1/L181+1/L184+L187+L188</f>
      </c>
      <c r="D739" s="1">
        <f>1+1/L102+1/L110+1/L117+1/L123+1/L128+1/L132+1/L135+L236+L237</f>
      </c>
      <c r="E739" s="2">
        <f>B739/$D742</f>
      </c>
      <c r="F739" s="2">
        <f>C739/$C742</f>
      </c>
      <c r="G739" s="2">
        <f>D739/$B742</f>
      </c>
      <c r="H739" s="2">
        <f>(E739+F739+G739)/3</f>
      </c>
      <c r="I739" s="2">
        <f>H739/$H742</f>
      </c>
      <c r="J739" s="3">
        <f>I739*100</f>
      </c>
      <c r="K739">
        <f>RANK(I739,$I$732:$I$741,0)</f>
      </c>
    </row>
    <row r="740">
      <c r="A740" t="str">
        <v>KU8</v>
      </c>
      <c r="B740" s="1">
        <f>1+1/L201+1/L209+1/L216+1/L222+1/L227+1/L231+1/L234+1/L236+L140</f>
      </c>
      <c r="C740" s="1">
        <f>1+1/L152+1/L160+1/L167+1/L173+1/L178+1/L182+1/L185+1/L187+L189</f>
      </c>
      <c r="D740" s="1">
        <f>1+1/L103+1/L111+1/L118+1/L124+1/L129+1/L133+1/L136+1/L138+L238</f>
      </c>
      <c r="E740" s="2">
        <f>B740/$D742</f>
      </c>
      <c r="F740" s="2">
        <f>C740/$C742</f>
      </c>
      <c r="G740" s="2">
        <f>D740/$B742</f>
      </c>
      <c r="H740" s="2">
        <f>(E740+F740+G740)/3</f>
      </c>
      <c r="I740" s="2">
        <f>H740/$H742</f>
      </c>
      <c r="J740" s="3">
        <f>I740*100</f>
      </c>
      <c r="K740">
        <f>RANK(I740,$I$732:$I$741,0)</f>
      </c>
    </row>
    <row r="741">
      <c r="A741" t="str">
        <v>KU9</v>
      </c>
      <c r="B741" s="1">
        <f>1+1/L202+1/L210+1/L217+1/L223+1/L228+1/L232+1/L235+1/L237+1/L238</f>
      </c>
      <c r="C741" s="1">
        <f>1+1/L153+1/L161+1/L168+1/L174+1/L179+1/L183+1/L186+1/L188+1/L189</f>
      </c>
      <c r="D741" s="1">
        <f>1+1/L104+1/L112+1/L119+1/L125+1/L130+1/L134+1/L137+1/L139+1/L140</f>
      </c>
      <c r="E741" s="2">
        <f>B741/$D742</f>
      </c>
      <c r="F741" s="2">
        <f>C741/$C742</f>
      </c>
      <c r="G741" s="2">
        <f>D741/$B742</f>
      </c>
      <c r="H741" s="2">
        <f>(E741+F741+G741)/3</f>
      </c>
      <c r="I741" s="2">
        <f>H741/$H742</f>
      </c>
      <c r="J741" s="3">
        <f>I741*100</f>
      </c>
      <c r="K741">
        <f>RANK(I741,$I$732:$I$741,0)</f>
      </c>
    </row>
    <row r="742">
      <c r="A742" t="str">
        <v>TOTAL</v>
      </c>
      <c r="B742" s="1">
        <f>SUM(B732:B741)</f>
      </c>
      <c r="C742" s="1">
        <f>SUM(C732:C741)</f>
      </c>
      <c r="D742" s="1">
        <f>SUM(D732:D741)</f>
      </c>
      <c r="H742" s="2">
        <f>SUM(H732:H741)</f>
      </c>
    </row>
    <row r="744">
      <c r="A744" t="str">
        <v>2. KONSISTENSI (CR)</v>
      </c>
    </row>
    <row r="745">
      <c r="A745" t="str">
        <v>Matriks Crisp (Defuzzified) &amp; Normalisasi &amp; Aw</v>
      </c>
    </row>
    <row r="746">
      <c r="A746" t="str">
        <v>Kriteria</v>
      </c>
      <c r="B746" t="str">
        <v>KU1</v>
      </c>
      <c r="C746" t="str">
        <v>KU10</v>
      </c>
      <c r="D746" t="str">
        <v>KU2</v>
      </c>
      <c r="E746" t="str">
        <v>KU3</v>
      </c>
      <c r="F746" t="str">
        <v>KU4</v>
      </c>
      <c r="G746" t="str">
        <v>KU5</v>
      </c>
      <c r="H746" t="str">
        <v>KU6</v>
      </c>
      <c r="I746" t="str">
        <v>KU7</v>
      </c>
      <c r="J746" t="str">
        <v>KU8</v>
      </c>
      <c r="K746" t="str">
        <v>KU9</v>
      </c>
      <c r="L746" t="str">
        <v>Wi (Bobot CR)</v>
      </c>
      <c r="M746" t="str">
        <v>Aw</v>
      </c>
      <c r="N746" t="str">
        <v>Aw/Wi</v>
      </c>
    </row>
    <row r="747">
      <c r="A747" t="str">
        <v>KU1</v>
      </c>
      <c r="B747">
        <v>1</v>
      </c>
      <c r="C747" s="1">
        <f>(L96+L145+L194)/3</f>
      </c>
      <c r="D747" s="1">
        <f>(L97+L146+L195)/3</f>
      </c>
      <c r="E747" s="1">
        <f>(L98+L147+L196)/3</f>
      </c>
      <c r="F747" s="1">
        <f>(L99+L148+L197)/3</f>
      </c>
      <c r="G747" s="1">
        <f>(L100+L149+L198)/3</f>
      </c>
      <c r="H747" s="1">
        <f>(L101+L150+L199)/3</f>
      </c>
      <c r="I747" s="1">
        <f>(L102+L151+L200)/3</f>
      </c>
      <c r="J747" s="1">
        <f>(L103+L152+L201)/3</f>
      </c>
      <c r="K747" s="1">
        <f>(L104+L153+L202)/3</f>
      </c>
      <c r="L747" s="2">
        <f>(B747/$B757+C747/$C757+D747/$D757+E747/$E757+F747/$F757+G747/$G757+H747/$H757+I747/$I757+J747/$J757+K747/$K757)/10</f>
      </c>
      <c r="M747" s="2">
        <f>B747*$L747+C747*$L748+D747*$L749+E747*$L750+F747*$L751+G747*$L752+H747*$L753+I747*$L754+J747*$L755+K747*$L756</f>
      </c>
      <c r="N747" s="1">
        <f>M747/L747</f>
      </c>
    </row>
    <row r="748">
      <c r="A748" t="str">
        <v>KU10</v>
      </c>
      <c r="B748" s="1">
        <f>(1/L194+1/L145+1/L96)/3</f>
      </c>
      <c r="C748">
        <v>1</v>
      </c>
      <c r="D748" s="1">
        <f>(L105+L154+L203)/3</f>
      </c>
      <c r="E748" s="1">
        <f>(L106+L155+L204)/3</f>
      </c>
      <c r="F748" s="1">
        <f>(L107+L156+L205)/3</f>
      </c>
      <c r="G748" s="1">
        <f>(L108+L157+L206)/3</f>
      </c>
      <c r="H748" s="1">
        <f>(L109+L158+L207)/3</f>
      </c>
      <c r="I748" s="1">
        <f>(L110+L159+L208)/3</f>
      </c>
      <c r="J748" s="1">
        <f>(L111+L160+L209)/3</f>
      </c>
      <c r="K748" s="1">
        <f>(L112+L161+L210)/3</f>
      </c>
      <c r="L748" s="2">
        <f>(B748/$B757+C748/$C757+D748/$D757+E748/$E757+F748/$F757+G748/$G757+H748/$H757+I748/$I757+J748/$J757+K748/$K757)/10</f>
      </c>
      <c r="M748" s="2">
        <f>B748*$L747+C748*$L748+D748*$L749+E748*$L750+F748*$L751+G748*$L752+H748*$L753+I748*$L754+J748*$L755+K748*$L756</f>
      </c>
      <c r="N748" s="1">
        <f>M748/L748</f>
      </c>
    </row>
    <row r="749">
      <c r="A749" t="str">
        <v>KU2</v>
      </c>
      <c r="B749" s="1">
        <f>(1/L195+1/L146+1/L97)/3</f>
      </c>
      <c r="C749" s="1">
        <f>(1/L203+1/L154+1/L105)/3</f>
      </c>
      <c r="D749">
        <v>1</v>
      </c>
      <c r="E749" s="1">
        <f>(L113+L162+L211)/3</f>
      </c>
      <c r="F749" s="1">
        <f>(L114+L163+L212)/3</f>
      </c>
      <c r="G749" s="1">
        <f>(L115+L164+L213)/3</f>
      </c>
      <c r="H749" s="1">
        <f>(L116+L165+L214)/3</f>
      </c>
      <c r="I749" s="1">
        <f>(L117+L166+L215)/3</f>
      </c>
      <c r="J749" s="1">
        <f>(L118+L167+L216)/3</f>
      </c>
      <c r="K749" s="1">
        <f>(L119+L168+L217)/3</f>
      </c>
      <c r="L749" s="2">
        <f>(B749/$B757+C749/$C757+D749/$D757+E749/$E757+F749/$F757+G749/$G757+H749/$H757+I749/$I757+J749/$J757+K749/$K757)/10</f>
      </c>
      <c r="M749" s="2">
        <f>B749*$L747+C749*$L748+D749*$L749+E749*$L750+F749*$L751+G749*$L752+H749*$L753+I749*$L754+J749*$L755+K749*$L756</f>
      </c>
      <c r="N749" s="1">
        <f>M749/L749</f>
      </c>
    </row>
    <row r="750">
      <c r="A750" t="str">
        <v>KU3</v>
      </c>
      <c r="B750" s="1">
        <f>(1/L196+1/L147+1/L98)/3</f>
      </c>
      <c r="C750" s="1">
        <f>(1/L204+1/L155+1/L106)/3</f>
      </c>
      <c r="D750" s="1">
        <f>(1/L211+1/L162+1/L113)/3</f>
      </c>
      <c r="E750">
        <v>1</v>
      </c>
      <c r="F750" s="1">
        <f>(L120+L169+L218)/3</f>
      </c>
      <c r="G750" s="1">
        <f>(L121+L170+L219)/3</f>
      </c>
      <c r="H750" s="1">
        <f>(L122+L171+L220)/3</f>
      </c>
      <c r="I750" s="1">
        <f>(L123+L172+L221)/3</f>
      </c>
      <c r="J750" s="1">
        <f>(L124+L173+L222)/3</f>
      </c>
      <c r="K750" s="1">
        <f>(L125+L174+L223)/3</f>
      </c>
      <c r="L750" s="2">
        <f>(B750/$B757+C750/$C757+D750/$D757+E750/$E757+F750/$F757+G750/$G757+H750/$H757+I750/$I757+J750/$J757+K750/$K757)/10</f>
      </c>
      <c r="M750" s="2">
        <f>B750*$L747+C750*$L748+D750*$L749+E750*$L750+F750*$L751+G750*$L752+H750*$L753+I750*$L754+J750*$L755+K750*$L756</f>
      </c>
      <c r="N750" s="1">
        <f>M750/L750</f>
      </c>
    </row>
    <row r="751">
      <c r="A751" t="str">
        <v>KU4</v>
      </c>
      <c r="B751" s="1">
        <f>(1/L197+1/L148+1/L99)/3</f>
      </c>
      <c r="C751" s="1">
        <f>(1/L205+1/L156+1/L107)/3</f>
      </c>
      <c r="D751" s="1">
        <f>(1/L212+1/L163+1/L114)/3</f>
      </c>
      <c r="E751" s="1">
        <f>(1/L218+1/L169+1/L120)/3</f>
      </c>
      <c r="F751">
        <v>1</v>
      </c>
      <c r="G751" s="1">
        <f>(L126+L175+L224)/3</f>
      </c>
      <c r="H751" s="1">
        <f>(L127+L176+L225)/3</f>
      </c>
      <c r="I751" s="1">
        <f>(L128+L177+L226)/3</f>
      </c>
      <c r="J751" s="1">
        <f>(L129+L178+L227)/3</f>
      </c>
      <c r="K751" s="1">
        <f>(L130+L179+L228)/3</f>
      </c>
      <c r="L751" s="2">
        <f>(B751/$B757+C751/$C757+D751/$D757+E751/$E757+F751/$F757+G751/$G757+H751/$H757+I751/$I757+J751/$J757+K751/$K757)/10</f>
      </c>
      <c r="M751" s="2">
        <f>B751*$L747+C751*$L748+D751*$L749+E751*$L750+F751*$L751+G751*$L752+H751*$L753+I751*$L754+J751*$L755+K751*$L756</f>
      </c>
      <c r="N751" s="1">
        <f>M751/L751</f>
      </c>
    </row>
    <row r="752">
      <c r="A752" t="str">
        <v>KU5</v>
      </c>
      <c r="B752" s="1">
        <f>(1/L198+1/L149+1/L100)/3</f>
      </c>
      <c r="C752" s="1">
        <f>(1/L206+1/L157+1/L108)/3</f>
      </c>
      <c r="D752" s="1">
        <f>(1/L213+1/L164+1/L115)/3</f>
      </c>
      <c r="E752" s="1">
        <f>(1/L219+1/L170+1/L121)/3</f>
      </c>
      <c r="F752" s="1">
        <f>(1/L224+1/L175+1/L126)/3</f>
      </c>
      <c r="G752">
        <v>1</v>
      </c>
      <c r="H752" s="1">
        <f>(L131+L180+L229)/3</f>
      </c>
      <c r="I752" s="1">
        <f>(L132+L181+L230)/3</f>
      </c>
      <c r="J752" s="1">
        <f>(L133+L182+L231)/3</f>
      </c>
      <c r="K752" s="1">
        <f>(L134+L183+L232)/3</f>
      </c>
      <c r="L752" s="2">
        <f>(B752/$B757+C752/$C757+D752/$D757+E752/$E757+F752/$F757+G752/$G757+H752/$H757+I752/$I757+J752/$J757+K752/$K757)/10</f>
      </c>
      <c r="M752" s="2">
        <f>B752*$L747+C752*$L748+D752*$L749+E752*$L750+F752*$L751+G752*$L752+H752*$L753+I752*$L754+J752*$L755+K752*$L756</f>
      </c>
      <c r="N752" s="1">
        <f>M752/L752</f>
      </c>
    </row>
    <row r="753">
      <c r="A753" t="str">
        <v>KU6</v>
      </c>
      <c r="B753" s="1">
        <f>(1/L199+1/L150+1/L101)/3</f>
      </c>
      <c r="C753" s="1">
        <f>(1/L207+1/L158+1/L109)/3</f>
      </c>
      <c r="D753" s="1">
        <f>(1/L214+1/L165+1/L116)/3</f>
      </c>
      <c r="E753" s="1">
        <f>(1/L220+1/L171+1/L122)/3</f>
      </c>
      <c r="F753" s="1">
        <f>(1/L225+1/L176+1/L127)/3</f>
      </c>
      <c r="G753" s="1">
        <f>(1/L229+1/L180+1/L131)/3</f>
      </c>
      <c r="H753">
        <v>1</v>
      </c>
      <c r="I753" s="1">
        <f>(L135+L184+L233)/3</f>
      </c>
      <c r="J753" s="1">
        <f>(L136+L185+L234)/3</f>
      </c>
      <c r="K753" s="1">
        <f>(L137+L186+L235)/3</f>
      </c>
      <c r="L753" s="2">
        <f>(B753/$B757+C753/$C757+D753/$D757+E753/$E757+F753/$F757+G753/$G757+H753/$H757+I753/$I757+J753/$J757+K753/$K757)/10</f>
      </c>
      <c r="M753" s="2">
        <f>B753*$L747+C753*$L748+D753*$L749+E753*$L750+F753*$L751+G753*$L752+H753*$L753+I753*$L754+J753*$L755+K753*$L756</f>
      </c>
      <c r="N753" s="1">
        <f>M753/L753</f>
      </c>
    </row>
    <row r="754">
      <c r="A754" t="str">
        <v>KU7</v>
      </c>
      <c r="B754" s="1">
        <f>(1/L200+1/L151+1/L102)/3</f>
      </c>
      <c r="C754" s="1">
        <f>(1/L208+1/L159+1/L110)/3</f>
      </c>
      <c r="D754" s="1">
        <f>(1/L215+1/L166+1/L117)/3</f>
      </c>
      <c r="E754" s="1">
        <f>(1/L221+1/L172+1/L123)/3</f>
      </c>
      <c r="F754" s="1">
        <f>(1/L226+1/L177+1/L128)/3</f>
      </c>
      <c r="G754" s="1">
        <f>(1/L230+1/L181+1/L132)/3</f>
      </c>
      <c r="H754" s="1">
        <f>(1/L233+1/L184+1/L135)/3</f>
      </c>
      <c r="I754">
        <v>1</v>
      </c>
      <c r="J754" s="1">
        <f>(L138+L187+L236)/3</f>
      </c>
      <c r="K754" s="1">
        <f>(L139+L188+L237)/3</f>
      </c>
      <c r="L754" s="2">
        <f>(B754/$B757+C754/$C757+D754/$D757+E754/$E757+F754/$F757+G754/$G757+H754/$H757+I754/$I757+J754/$J757+K754/$K757)/10</f>
      </c>
      <c r="M754" s="2">
        <f>B754*$L747+C754*$L748+D754*$L749+E754*$L750+F754*$L751+G754*$L752+H754*$L753+I754*$L754+J754*$L755+K754*$L756</f>
      </c>
      <c r="N754" s="1">
        <f>M754/L754</f>
      </c>
    </row>
    <row r="755">
      <c r="A755" t="str">
        <v>KU8</v>
      </c>
      <c r="B755" s="1">
        <f>(1/L201+1/L152+1/L103)/3</f>
      </c>
      <c r="C755" s="1">
        <f>(1/L209+1/L160+1/L111)/3</f>
      </c>
      <c r="D755" s="1">
        <f>(1/L216+1/L167+1/L118)/3</f>
      </c>
      <c r="E755" s="1">
        <f>(1/L222+1/L173+1/L124)/3</f>
      </c>
      <c r="F755" s="1">
        <f>(1/L227+1/L178+1/L129)/3</f>
      </c>
      <c r="G755" s="1">
        <f>(1/L231+1/L182+1/L133)/3</f>
      </c>
      <c r="H755" s="1">
        <f>(1/L234+1/L185+1/L136)/3</f>
      </c>
      <c r="I755" s="1">
        <f>(1/L236+1/L187+1/L138)/3</f>
      </c>
      <c r="J755">
        <v>1</v>
      </c>
      <c r="K755" s="1">
        <f>(L140+L189+L238)/3</f>
      </c>
      <c r="L755" s="2">
        <f>(B755/$B757+C755/$C757+D755/$D757+E755/$E757+F755/$F757+G755/$G757+H755/$H757+I755/$I757+J755/$J757+K755/$K757)/10</f>
      </c>
      <c r="M755" s="2">
        <f>B755*$L747+C755*$L748+D755*$L749+E755*$L750+F755*$L751+G755*$L752+H755*$L753+I755*$L754+J755*$L755+K755*$L756</f>
      </c>
      <c r="N755" s="1">
        <f>M755/L755</f>
      </c>
    </row>
    <row r="756">
      <c r="A756" t="str">
        <v>KU9</v>
      </c>
      <c r="B756" s="1">
        <f>(1/L202+1/L153+1/L104)/3</f>
      </c>
      <c r="C756" s="1">
        <f>(1/L210+1/L161+1/L112)/3</f>
      </c>
      <c r="D756" s="1">
        <f>(1/L217+1/L168+1/L119)/3</f>
      </c>
      <c r="E756" s="1">
        <f>(1/L223+1/L174+1/L125)/3</f>
      </c>
      <c r="F756" s="1">
        <f>(1/L228+1/L179+1/L130)/3</f>
      </c>
      <c r="G756" s="1">
        <f>(1/L232+1/L183+1/L134)/3</f>
      </c>
      <c r="H756" s="1">
        <f>(1/L235+1/L186+1/L137)/3</f>
      </c>
      <c r="I756" s="1">
        <f>(1/L237+1/L188+1/L139)/3</f>
      </c>
      <c r="J756" s="1">
        <f>(1/L238+1/L189+1/L140)/3</f>
      </c>
      <c r="K756">
        <v>1</v>
      </c>
      <c r="L756" s="2">
        <f>(B756/$B757+C756/$C757+D756/$D757+E756/$E757+F756/$F757+G756/$G757+H756/$H757+I756/$I757+J756/$J757+K756/$K757)/10</f>
      </c>
      <c r="M756" s="2">
        <f>B756*$L747+C756*$L748+D756*$L749+E756*$L750+F756*$L751+G756*$L752+H756*$L753+I756*$L754+J756*$L755+K756*$L756</f>
      </c>
      <c r="N756" s="1">
        <f>M756/L756</f>
      </c>
    </row>
    <row r="757">
      <c r="A757" t="str">
        <v>Σ Kolom</v>
      </c>
      <c r="B757" s="1">
        <f>SUM(B747:B756)</f>
      </c>
      <c r="C757" s="1">
        <f>SUM(C747:C756)</f>
      </c>
      <c r="D757" s="1">
        <f>SUM(D747:D756)</f>
      </c>
      <c r="E757" s="1">
        <f>SUM(E747:E756)</f>
      </c>
      <c r="F757" s="1">
        <f>SUM(F747:F756)</f>
      </c>
      <c r="G757" s="1">
        <f>SUM(G747:G756)</f>
      </c>
      <c r="H757" s="1">
        <f>SUM(H747:H756)</f>
      </c>
      <c r="I757" s="1">
        <f>SUM(I747:I756)</f>
      </c>
      <c r="J757" s="1">
        <f>SUM(J747:J756)</f>
      </c>
      <c r="K757" s="1">
        <f>SUM(K747:K756)</f>
      </c>
    </row>
    <row r="759">
      <c r="A759" t="str">
        <v>λmax</v>
      </c>
      <c r="B759" s="1">
        <f>AVERAGE(N747:N756)</f>
      </c>
    </row>
    <row r="760">
      <c r="A760" t="str">
        <v>CI</v>
      </c>
      <c r="B760" s="1">
        <f>(B759-10)/(10-1)</f>
      </c>
    </row>
    <row r="761">
      <c r="A761" t="str">
        <v>CR</v>
      </c>
      <c r="B761" s="1">
        <f>IF(1.49=0,0,B760/1.49)</f>
      </c>
    </row>
    <row r="762">
      <c r="A762" t="str">
        <v>Status</v>
      </c>
      <c r="B762">
        <f>IF(B761&lt;0.1,"KONSISTEN ✓","TIDAK KONSISTEN ✗")</f>
      </c>
    </row>
    <row r="765">
      <c r="A765" t="str">
        <v>▶ RESPONDEN 11: Amrul Hidayat</v>
      </c>
    </row>
    <row r="766">
      <c r="A766" t="str">
        <v>1. FUZZY SYNTHETIC EXTENT (FSE) &amp; BOBOT FINAL</v>
      </c>
    </row>
    <row r="767">
      <c r="A767" t="str">
        <v>Kriteria</v>
      </c>
      <c r="B767" t="str">
        <v>Σl</v>
      </c>
      <c r="C767" t="str">
        <v>Σm</v>
      </c>
      <c r="D767" t="str">
        <v>Σu</v>
      </c>
      <c r="E767" t="str">
        <v>Si_l</v>
      </c>
      <c r="F767" t="str">
        <v>Si_m</v>
      </c>
      <c r="G767" t="str">
        <v>Si_u</v>
      </c>
      <c r="H767" t="str">
        <v>Defuzzy</v>
      </c>
      <c r="I767" t="str">
        <v>Bobot</v>
      </c>
      <c r="J767" t="str">
        <v>Bobot%</v>
      </c>
      <c r="K767" t="str">
        <v>Rank</v>
      </c>
    </row>
    <row r="768">
      <c r="A768" t="str">
        <v>KU1</v>
      </c>
      <c r="B768" s="1">
        <f>1+M96+M97+M98+M99+M100+M101+M102+M103+M104</f>
      </c>
      <c r="C768" s="1">
        <f>1+M145+M146+M147+M148+M149+M150+M151+M152+M153</f>
      </c>
      <c r="D768" s="1">
        <f>1+M194+M195+M196+M197+M198+M199+M200+M201+M202</f>
      </c>
      <c r="E768" s="2">
        <f>B768/$D778</f>
      </c>
      <c r="F768" s="2">
        <f>C768/$C778</f>
      </c>
      <c r="G768" s="2">
        <f>D768/$B778</f>
      </c>
      <c r="H768" s="2">
        <f>(E768+F768+G768)/3</f>
      </c>
      <c r="I768" s="2">
        <f>H768/$H778</f>
      </c>
      <c r="J768" s="3">
        <f>I768*100</f>
      </c>
      <c r="K768">
        <f>RANK(I768,$I$768:$I$777,0)</f>
      </c>
    </row>
    <row r="769">
      <c r="A769" t="str">
        <v>KU10</v>
      </c>
      <c r="B769" s="1">
        <f>1+1/M194+M105+M106+M107+M108+M109+M110+M111+M112</f>
      </c>
      <c r="C769" s="1">
        <f>1+1/M145+M154+M155+M156+M157+M158+M159+M160+M161</f>
      </c>
      <c r="D769" s="1">
        <f>1+1/M96+M203+M204+M205+M206+M207+M208+M209+M210</f>
      </c>
      <c r="E769" s="2">
        <f>B769/$D778</f>
      </c>
      <c r="F769" s="2">
        <f>C769/$C778</f>
      </c>
      <c r="G769" s="2">
        <f>D769/$B778</f>
      </c>
      <c r="H769" s="2">
        <f>(E769+F769+G769)/3</f>
      </c>
      <c r="I769" s="2">
        <f>H769/$H778</f>
      </c>
      <c r="J769" s="3">
        <f>I769*100</f>
      </c>
      <c r="K769">
        <f>RANK(I769,$I$768:$I$777,0)</f>
      </c>
    </row>
    <row r="770">
      <c r="A770" t="str">
        <v>KU2</v>
      </c>
      <c r="B770" s="1">
        <f>1+1/M195+1/M203+M113+M114+M115+M116+M117+M118+M119</f>
      </c>
      <c r="C770" s="1">
        <f>1+1/M146+1/M154+M162+M163+M164+M165+M166+M167+M168</f>
      </c>
      <c r="D770" s="1">
        <f>1+1/M97+1/M105+M211+M212+M213+M214+M215+M216+M217</f>
      </c>
      <c r="E770" s="2">
        <f>B770/$D778</f>
      </c>
      <c r="F770" s="2">
        <f>C770/$C778</f>
      </c>
      <c r="G770" s="2">
        <f>D770/$B778</f>
      </c>
      <c r="H770" s="2">
        <f>(E770+F770+G770)/3</f>
      </c>
      <c r="I770" s="2">
        <f>H770/$H778</f>
      </c>
      <c r="J770" s="3">
        <f>I770*100</f>
      </c>
      <c r="K770">
        <f>RANK(I770,$I$768:$I$777,0)</f>
      </c>
    </row>
    <row r="771">
      <c r="A771" t="str">
        <v>KU3</v>
      </c>
      <c r="B771" s="1">
        <f>1+1/M196+1/M204+1/M211+M120+M121+M122+M123+M124+M125</f>
      </c>
      <c r="C771" s="1">
        <f>1+1/M147+1/M155+1/M162+M169+M170+M171+M172+M173+M174</f>
      </c>
      <c r="D771" s="1">
        <f>1+1/M98+1/M106+1/M113+M218+M219+M220+M221+M222+M223</f>
      </c>
      <c r="E771" s="2">
        <f>B771/$D778</f>
      </c>
      <c r="F771" s="2">
        <f>C771/$C778</f>
      </c>
      <c r="G771" s="2">
        <f>D771/$B778</f>
      </c>
      <c r="H771" s="2">
        <f>(E771+F771+G771)/3</f>
      </c>
      <c r="I771" s="2">
        <f>H771/$H778</f>
      </c>
      <c r="J771" s="3">
        <f>I771*100</f>
      </c>
      <c r="K771">
        <f>RANK(I771,$I$768:$I$777,0)</f>
      </c>
    </row>
    <row r="772">
      <c r="A772" t="str">
        <v>KU4</v>
      </c>
      <c r="B772" s="1">
        <f>1+1/M197+1/M205+1/M212+1/M218+M126+M127+M128+M129+M130</f>
      </c>
      <c r="C772" s="1">
        <f>1+1/M148+1/M156+1/M163+1/M169+M175+M176+M177+M178+M179</f>
      </c>
      <c r="D772" s="1">
        <f>1+1/M99+1/M107+1/M114+1/M120+M224+M225+M226+M227+M228</f>
      </c>
      <c r="E772" s="2">
        <f>B772/$D778</f>
      </c>
      <c r="F772" s="2">
        <f>C772/$C778</f>
      </c>
      <c r="G772" s="2">
        <f>D772/$B778</f>
      </c>
      <c r="H772" s="2">
        <f>(E772+F772+G772)/3</f>
      </c>
      <c r="I772" s="2">
        <f>H772/$H778</f>
      </c>
      <c r="J772" s="3">
        <f>I772*100</f>
      </c>
      <c r="K772">
        <f>RANK(I772,$I$768:$I$777,0)</f>
      </c>
    </row>
    <row r="773">
      <c r="A773" t="str">
        <v>KU5</v>
      </c>
      <c r="B773" s="1">
        <f>1+1/M198+1/M206+1/M213+1/M219+1/M224+M131+M132+M133+M134</f>
      </c>
      <c r="C773" s="1">
        <f>1+1/M149+1/M157+1/M164+1/M170+1/M175+M180+M181+M182+M183</f>
      </c>
      <c r="D773" s="1">
        <f>1+1/M100+1/M108+1/M115+1/M121+1/M126+M229+M230+M231+M232</f>
      </c>
      <c r="E773" s="2">
        <f>B773/$D778</f>
      </c>
      <c r="F773" s="2">
        <f>C773/$C778</f>
      </c>
      <c r="G773" s="2">
        <f>D773/$B778</f>
      </c>
      <c r="H773" s="2">
        <f>(E773+F773+G773)/3</f>
      </c>
      <c r="I773" s="2">
        <f>H773/$H778</f>
      </c>
      <c r="J773" s="3">
        <f>I773*100</f>
      </c>
      <c r="K773">
        <f>RANK(I773,$I$768:$I$777,0)</f>
      </c>
    </row>
    <row r="774">
      <c r="A774" t="str">
        <v>KU6</v>
      </c>
      <c r="B774" s="1">
        <f>1+1/M199+1/M207+1/M214+1/M220+1/M225+1/M229+M135+M136+M137</f>
      </c>
      <c r="C774" s="1">
        <f>1+1/M150+1/M158+1/M165+1/M171+1/M176+1/M180+M184+M185+M186</f>
      </c>
      <c r="D774" s="1">
        <f>1+1/M101+1/M109+1/M116+1/M122+1/M127+1/M131+M233+M234+M235</f>
      </c>
      <c r="E774" s="2">
        <f>B774/$D778</f>
      </c>
      <c r="F774" s="2">
        <f>C774/$C778</f>
      </c>
      <c r="G774" s="2">
        <f>D774/$B778</f>
      </c>
      <c r="H774" s="2">
        <f>(E774+F774+G774)/3</f>
      </c>
      <c r="I774" s="2">
        <f>H774/$H778</f>
      </c>
      <c r="J774" s="3">
        <f>I774*100</f>
      </c>
      <c r="K774">
        <f>RANK(I774,$I$768:$I$777,0)</f>
      </c>
    </row>
    <row r="775">
      <c r="A775" t="str">
        <v>KU7</v>
      </c>
      <c r="B775" s="1">
        <f>1+1/M200+1/M208+1/M215+1/M221+1/M226+1/M230+1/M233+M138+M139</f>
      </c>
      <c r="C775" s="1">
        <f>1+1/M151+1/M159+1/M166+1/M172+1/M177+1/M181+1/M184+M187+M188</f>
      </c>
      <c r="D775" s="1">
        <f>1+1/M102+1/M110+1/M117+1/M123+1/M128+1/M132+1/M135+M236+M237</f>
      </c>
      <c r="E775" s="2">
        <f>B775/$D778</f>
      </c>
      <c r="F775" s="2">
        <f>C775/$C778</f>
      </c>
      <c r="G775" s="2">
        <f>D775/$B778</f>
      </c>
      <c r="H775" s="2">
        <f>(E775+F775+G775)/3</f>
      </c>
      <c r="I775" s="2">
        <f>H775/$H778</f>
      </c>
      <c r="J775" s="3">
        <f>I775*100</f>
      </c>
      <c r="K775">
        <f>RANK(I775,$I$768:$I$777,0)</f>
      </c>
    </row>
    <row r="776">
      <c r="A776" t="str">
        <v>KU8</v>
      </c>
      <c r="B776" s="1">
        <f>1+1/M201+1/M209+1/M216+1/M222+1/M227+1/M231+1/M234+1/M236+M140</f>
      </c>
      <c r="C776" s="1">
        <f>1+1/M152+1/M160+1/M167+1/M173+1/M178+1/M182+1/M185+1/M187+M189</f>
      </c>
      <c r="D776" s="1">
        <f>1+1/M103+1/M111+1/M118+1/M124+1/M129+1/M133+1/M136+1/M138+M238</f>
      </c>
      <c r="E776" s="2">
        <f>B776/$D778</f>
      </c>
      <c r="F776" s="2">
        <f>C776/$C778</f>
      </c>
      <c r="G776" s="2">
        <f>D776/$B778</f>
      </c>
      <c r="H776" s="2">
        <f>(E776+F776+G776)/3</f>
      </c>
      <c r="I776" s="2">
        <f>H776/$H778</f>
      </c>
      <c r="J776" s="3">
        <f>I776*100</f>
      </c>
      <c r="K776">
        <f>RANK(I776,$I$768:$I$777,0)</f>
      </c>
    </row>
    <row r="777">
      <c r="A777" t="str">
        <v>KU9</v>
      </c>
      <c r="B777" s="1">
        <f>1+1/M202+1/M210+1/M217+1/M223+1/M228+1/M232+1/M235+1/M237+1/M238</f>
      </c>
      <c r="C777" s="1">
        <f>1+1/M153+1/M161+1/M168+1/M174+1/M179+1/M183+1/M186+1/M188+1/M189</f>
      </c>
      <c r="D777" s="1">
        <f>1+1/M104+1/M112+1/M119+1/M125+1/M130+1/M134+1/M137+1/M139+1/M140</f>
      </c>
      <c r="E777" s="2">
        <f>B777/$D778</f>
      </c>
      <c r="F777" s="2">
        <f>C777/$C778</f>
      </c>
      <c r="G777" s="2">
        <f>D777/$B778</f>
      </c>
      <c r="H777" s="2">
        <f>(E777+F777+G777)/3</f>
      </c>
      <c r="I777" s="2">
        <f>H777/$H778</f>
      </c>
      <c r="J777" s="3">
        <f>I777*100</f>
      </c>
      <c r="K777">
        <f>RANK(I777,$I$768:$I$777,0)</f>
      </c>
    </row>
    <row r="778">
      <c r="A778" t="str">
        <v>TOTAL</v>
      </c>
      <c r="B778" s="1">
        <f>SUM(B768:B777)</f>
      </c>
      <c r="C778" s="1">
        <f>SUM(C768:C777)</f>
      </c>
      <c r="D778" s="1">
        <f>SUM(D768:D777)</f>
      </c>
      <c r="H778" s="2">
        <f>SUM(H768:H777)</f>
      </c>
    </row>
    <row r="780">
      <c r="A780" t="str">
        <v>2. KONSISTENSI (CR)</v>
      </c>
    </row>
    <row r="781">
      <c r="A781" t="str">
        <v>Matriks Crisp (Defuzzified) &amp; Normalisasi &amp; Aw</v>
      </c>
    </row>
    <row r="782">
      <c r="A782" t="str">
        <v>Kriteria</v>
      </c>
      <c r="B782" t="str">
        <v>KU1</v>
      </c>
      <c r="C782" t="str">
        <v>KU10</v>
      </c>
      <c r="D782" t="str">
        <v>KU2</v>
      </c>
      <c r="E782" t="str">
        <v>KU3</v>
      </c>
      <c r="F782" t="str">
        <v>KU4</v>
      </c>
      <c r="G782" t="str">
        <v>KU5</v>
      </c>
      <c r="H782" t="str">
        <v>KU6</v>
      </c>
      <c r="I782" t="str">
        <v>KU7</v>
      </c>
      <c r="J782" t="str">
        <v>KU8</v>
      </c>
      <c r="K782" t="str">
        <v>KU9</v>
      </c>
      <c r="L782" t="str">
        <v>Wi (Bobot CR)</v>
      </c>
      <c r="M782" t="str">
        <v>Aw</v>
      </c>
      <c r="N782" t="str">
        <v>Aw/Wi</v>
      </c>
    </row>
    <row r="783">
      <c r="A783" t="str">
        <v>KU1</v>
      </c>
      <c r="B783">
        <v>1</v>
      </c>
      <c r="C783" s="1">
        <f>(M96+M145+M194)/3</f>
      </c>
      <c r="D783" s="1">
        <f>(M97+M146+M195)/3</f>
      </c>
      <c r="E783" s="1">
        <f>(M98+M147+M196)/3</f>
      </c>
      <c r="F783" s="1">
        <f>(M99+M148+M197)/3</f>
      </c>
      <c r="G783" s="1">
        <f>(M100+M149+M198)/3</f>
      </c>
      <c r="H783" s="1">
        <f>(M101+M150+M199)/3</f>
      </c>
      <c r="I783" s="1">
        <f>(M102+M151+M200)/3</f>
      </c>
      <c r="J783" s="1">
        <f>(M103+M152+M201)/3</f>
      </c>
      <c r="K783" s="1">
        <f>(M104+M153+M202)/3</f>
      </c>
      <c r="L783" s="2">
        <f>(B783/$B793+C783/$C793+D783/$D793+E783/$E793+F783/$F793+G783/$G793+H783/$H793+I783/$I793+J783/$J793+K783/$K793)/10</f>
      </c>
      <c r="M783" s="2">
        <f>B783*$L783+C783*$L784+D783*$L785+E783*$L786+F783*$L787+G783*$L788+H783*$L789+I783*$L790+J783*$L791+K783*$L792</f>
      </c>
      <c r="N783" s="1">
        <f>M783/L783</f>
      </c>
    </row>
    <row r="784">
      <c r="A784" t="str">
        <v>KU10</v>
      </c>
      <c r="B784" s="1">
        <f>(1/M194+1/M145+1/M96)/3</f>
      </c>
      <c r="C784">
        <v>1</v>
      </c>
      <c r="D784" s="1">
        <f>(M105+M154+M203)/3</f>
      </c>
      <c r="E784" s="1">
        <f>(M106+M155+M204)/3</f>
      </c>
      <c r="F784" s="1">
        <f>(M107+M156+M205)/3</f>
      </c>
      <c r="G784" s="1">
        <f>(M108+M157+M206)/3</f>
      </c>
      <c r="H784" s="1">
        <f>(M109+M158+M207)/3</f>
      </c>
      <c r="I784" s="1">
        <f>(M110+M159+M208)/3</f>
      </c>
      <c r="J784" s="1">
        <f>(M111+M160+M209)/3</f>
      </c>
      <c r="K784" s="1">
        <f>(M112+M161+M210)/3</f>
      </c>
      <c r="L784" s="2">
        <f>(B784/$B793+C784/$C793+D784/$D793+E784/$E793+F784/$F793+G784/$G793+H784/$H793+I784/$I793+J784/$J793+K784/$K793)/10</f>
      </c>
      <c r="M784" s="2">
        <f>B784*$L783+C784*$L784+D784*$L785+E784*$L786+F784*$L787+G784*$L788+H784*$L789+I784*$L790+J784*$L791+K784*$L792</f>
      </c>
      <c r="N784" s="1">
        <f>M784/L784</f>
      </c>
    </row>
    <row r="785">
      <c r="A785" t="str">
        <v>KU2</v>
      </c>
      <c r="B785" s="1">
        <f>(1/M195+1/M146+1/M97)/3</f>
      </c>
      <c r="C785" s="1">
        <f>(1/M203+1/M154+1/M105)/3</f>
      </c>
      <c r="D785">
        <v>1</v>
      </c>
      <c r="E785" s="1">
        <f>(M113+M162+M211)/3</f>
      </c>
      <c r="F785" s="1">
        <f>(M114+M163+M212)/3</f>
      </c>
      <c r="G785" s="1">
        <f>(M115+M164+M213)/3</f>
      </c>
      <c r="H785" s="1">
        <f>(M116+M165+M214)/3</f>
      </c>
      <c r="I785" s="1">
        <f>(M117+M166+M215)/3</f>
      </c>
      <c r="J785" s="1">
        <f>(M118+M167+M216)/3</f>
      </c>
      <c r="K785" s="1">
        <f>(M119+M168+M217)/3</f>
      </c>
      <c r="L785" s="2">
        <f>(B785/$B793+C785/$C793+D785/$D793+E785/$E793+F785/$F793+G785/$G793+H785/$H793+I785/$I793+J785/$J793+K785/$K793)/10</f>
      </c>
      <c r="M785" s="2">
        <f>B785*$L783+C785*$L784+D785*$L785+E785*$L786+F785*$L787+G785*$L788+H785*$L789+I785*$L790+J785*$L791+K785*$L792</f>
      </c>
      <c r="N785" s="1">
        <f>M785/L785</f>
      </c>
    </row>
    <row r="786">
      <c r="A786" t="str">
        <v>KU3</v>
      </c>
      <c r="B786" s="1">
        <f>(1/M196+1/M147+1/M98)/3</f>
      </c>
      <c r="C786" s="1">
        <f>(1/M204+1/M155+1/M106)/3</f>
      </c>
      <c r="D786" s="1">
        <f>(1/M211+1/M162+1/M113)/3</f>
      </c>
      <c r="E786">
        <v>1</v>
      </c>
      <c r="F786" s="1">
        <f>(M120+M169+M218)/3</f>
      </c>
      <c r="G786" s="1">
        <f>(M121+M170+M219)/3</f>
      </c>
      <c r="H786" s="1">
        <f>(M122+M171+M220)/3</f>
      </c>
      <c r="I786" s="1">
        <f>(M123+M172+M221)/3</f>
      </c>
      <c r="J786" s="1">
        <f>(M124+M173+M222)/3</f>
      </c>
      <c r="K786" s="1">
        <f>(M125+M174+M223)/3</f>
      </c>
      <c r="L786" s="2">
        <f>(B786/$B793+C786/$C793+D786/$D793+E786/$E793+F786/$F793+G786/$G793+H786/$H793+I786/$I793+J786/$J793+K786/$K793)/10</f>
      </c>
      <c r="M786" s="2">
        <f>B786*$L783+C786*$L784+D786*$L785+E786*$L786+F786*$L787+G786*$L788+H786*$L789+I786*$L790+J786*$L791+K786*$L792</f>
      </c>
      <c r="N786" s="1">
        <f>M786/L786</f>
      </c>
    </row>
    <row r="787">
      <c r="A787" t="str">
        <v>KU4</v>
      </c>
      <c r="B787" s="1">
        <f>(1/M197+1/M148+1/M99)/3</f>
      </c>
      <c r="C787" s="1">
        <f>(1/M205+1/M156+1/M107)/3</f>
      </c>
      <c r="D787" s="1">
        <f>(1/M212+1/M163+1/M114)/3</f>
      </c>
      <c r="E787" s="1">
        <f>(1/M218+1/M169+1/M120)/3</f>
      </c>
      <c r="F787">
        <v>1</v>
      </c>
      <c r="G787" s="1">
        <f>(M126+M175+M224)/3</f>
      </c>
      <c r="H787" s="1">
        <f>(M127+M176+M225)/3</f>
      </c>
      <c r="I787" s="1">
        <f>(M128+M177+M226)/3</f>
      </c>
      <c r="J787" s="1">
        <f>(M129+M178+M227)/3</f>
      </c>
      <c r="K787" s="1">
        <f>(M130+M179+M228)/3</f>
      </c>
      <c r="L787" s="2">
        <f>(B787/$B793+C787/$C793+D787/$D793+E787/$E793+F787/$F793+G787/$G793+H787/$H793+I787/$I793+J787/$J793+K787/$K793)/10</f>
      </c>
      <c r="M787" s="2">
        <f>B787*$L783+C787*$L784+D787*$L785+E787*$L786+F787*$L787+G787*$L788+H787*$L789+I787*$L790+J787*$L791+K787*$L792</f>
      </c>
      <c r="N787" s="1">
        <f>M787/L787</f>
      </c>
    </row>
    <row r="788">
      <c r="A788" t="str">
        <v>KU5</v>
      </c>
      <c r="B788" s="1">
        <f>(1/M198+1/M149+1/M100)/3</f>
      </c>
      <c r="C788" s="1">
        <f>(1/M206+1/M157+1/M108)/3</f>
      </c>
      <c r="D788" s="1">
        <f>(1/M213+1/M164+1/M115)/3</f>
      </c>
      <c r="E788" s="1">
        <f>(1/M219+1/M170+1/M121)/3</f>
      </c>
      <c r="F788" s="1">
        <f>(1/M224+1/M175+1/M126)/3</f>
      </c>
      <c r="G788">
        <v>1</v>
      </c>
      <c r="H788" s="1">
        <f>(M131+M180+M229)/3</f>
      </c>
      <c r="I788" s="1">
        <f>(M132+M181+M230)/3</f>
      </c>
      <c r="J788" s="1">
        <f>(M133+M182+M231)/3</f>
      </c>
      <c r="K788" s="1">
        <f>(M134+M183+M232)/3</f>
      </c>
      <c r="L788" s="2">
        <f>(B788/$B793+C788/$C793+D788/$D793+E788/$E793+F788/$F793+G788/$G793+H788/$H793+I788/$I793+J788/$J793+K788/$K793)/10</f>
      </c>
      <c r="M788" s="2">
        <f>B788*$L783+C788*$L784+D788*$L785+E788*$L786+F788*$L787+G788*$L788+H788*$L789+I788*$L790+J788*$L791+K788*$L792</f>
      </c>
      <c r="N788" s="1">
        <f>M788/L788</f>
      </c>
    </row>
    <row r="789">
      <c r="A789" t="str">
        <v>KU6</v>
      </c>
      <c r="B789" s="1">
        <f>(1/M199+1/M150+1/M101)/3</f>
      </c>
      <c r="C789" s="1">
        <f>(1/M207+1/M158+1/M109)/3</f>
      </c>
      <c r="D789" s="1">
        <f>(1/M214+1/M165+1/M116)/3</f>
      </c>
      <c r="E789" s="1">
        <f>(1/M220+1/M171+1/M122)/3</f>
      </c>
      <c r="F789" s="1">
        <f>(1/M225+1/M176+1/M127)/3</f>
      </c>
      <c r="G789" s="1">
        <f>(1/M229+1/M180+1/M131)/3</f>
      </c>
      <c r="H789">
        <v>1</v>
      </c>
      <c r="I789" s="1">
        <f>(M135+M184+M233)/3</f>
      </c>
      <c r="J789" s="1">
        <f>(M136+M185+M234)/3</f>
      </c>
      <c r="K789" s="1">
        <f>(M137+M186+M235)/3</f>
      </c>
      <c r="L789" s="2">
        <f>(B789/$B793+C789/$C793+D789/$D793+E789/$E793+F789/$F793+G789/$G793+H789/$H793+I789/$I793+J789/$J793+K789/$K793)/10</f>
      </c>
      <c r="M789" s="2">
        <f>B789*$L783+C789*$L784+D789*$L785+E789*$L786+F789*$L787+G789*$L788+H789*$L789+I789*$L790+J789*$L791+K789*$L792</f>
      </c>
      <c r="N789" s="1">
        <f>M789/L789</f>
      </c>
    </row>
    <row r="790">
      <c r="A790" t="str">
        <v>KU7</v>
      </c>
      <c r="B790" s="1">
        <f>(1/M200+1/M151+1/M102)/3</f>
      </c>
      <c r="C790" s="1">
        <f>(1/M208+1/M159+1/M110)/3</f>
      </c>
      <c r="D790" s="1">
        <f>(1/M215+1/M166+1/M117)/3</f>
      </c>
      <c r="E790" s="1">
        <f>(1/M221+1/M172+1/M123)/3</f>
      </c>
      <c r="F790" s="1">
        <f>(1/M226+1/M177+1/M128)/3</f>
      </c>
      <c r="G790" s="1">
        <f>(1/M230+1/M181+1/M132)/3</f>
      </c>
      <c r="H790" s="1">
        <f>(1/M233+1/M184+1/M135)/3</f>
      </c>
      <c r="I790">
        <v>1</v>
      </c>
      <c r="J790" s="1">
        <f>(M138+M187+M236)/3</f>
      </c>
      <c r="K790" s="1">
        <f>(M139+M188+M237)/3</f>
      </c>
      <c r="L790" s="2">
        <f>(B790/$B793+C790/$C793+D790/$D793+E790/$E793+F790/$F793+G790/$G793+H790/$H793+I790/$I793+J790/$J793+K790/$K793)/10</f>
      </c>
      <c r="M790" s="2">
        <f>B790*$L783+C790*$L784+D790*$L785+E790*$L786+F790*$L787+G790*$L788+H790*$L789+I790*$L790+J790*$L791+K790*$L792</f>
      </c>
      <c r="N790" s="1">
        <f>M790/L790</f>
      </c>
    </row>
    <row r="791">
      <c r="A791" t="str">
        <v>KU8</v>
      </c>
      <c r="B791" s="1">
        <f>(1/M201+1/M152+1/M103)/3</f>
      </c>
      <c r="C791" s="1">
        <f>(1/M209+1/M160+1/M111)/3</f>
      </c>
      <c r="D791" s="1">
        <f>(1/M216+1/M167+1/M118)/3</f>
      </c>
      <c r="E791" s="1">
        <f>(1/M222+1/M173+1/M124)/3</f>
      </c>
      <c r="F791" s="1">
        <f>(1/M227+1/M178+1/M129)/3</f>
      </c>
      <c r="G791" s="1">
        <f>(1/M231+1/M182+1/M133)/3</f>
      </c>
      <c r="H791" s="1">
        <f>(1/M234+1/M185+1/M136)/3</f>
      </c>
      <c r="I791" s="1">
        <f>(1/M236+1/M187+1/M138)/3</f>
      </c>
      <c r="J791">
        <v>1</v>
      </c>
      <c r="K791" s="1">
        <f>(M140+M189+M238)/3</f>
      </c>
      <c r="L791" s="2">
        <f>(B791/$B793+C791/$C793+D791/$D793+E791/$E793+F791/$F793+G791/$G793+H791/$H793+I791/$I793+J791/$J793+K791/$K793)/10</f>
      </c>
      <c r="M791" s="2">
        <f>B791*$L783+C791*$L784+D791*$L785+E791*$L786+F791*$L787+G791*$L788+H791*$L789+I791*$L790+J791*$L791+K791*$L792</f>
      </c>
      <c r="N791" s="1">
        <f>M791/L791</f>
      </c>
    </row>
    <row r="792">
      <c r="A792" t="str">
        <v>KU9</v>
      </c>
      <c r="B792" s="1">
        <f>(1/M202+1/M153+1/M104)/3</f>
      </c>
      <c r="C792" s="1">
        <f>(1/M210+1/M161+1/M112)/3</f>
      </c>
      <c r="D792" s="1">
        <f>(1/M217+1/M168+1/M119)/3</f>
      </c>
      <c r="E792" s="1">
        <f>(1/M223+1/M174+1/M125)/3</f>
      </c>
      <c r="F792" s="1">
        <f>(1/M228+1/M179+1/M130)/3</f>
      </c>
      <c r="G792" s="1">
        <f>(1/M232+1/M183+1/M134)/3</f>
      </c>
      <c r="H792" s="1">
        <f>(1/M235+1/M186+1/M137)/3</f>
      </c>
      <c r="I792" s="1">
        <f>(1/M237+1/M188+1/M139)/3</f>
      </c>
      <c r="J792" s="1">
        <f>(1/M238+1/M189+1/M140)/3</f>
      </c>
      <c r="K792">
        <v>1</v>
      </c>
      <c r="L792" s="2">
        <f>(B792/$B793+C792/$C793+D792/$D793+E792/$E793+F792/$F793+G792/$G793+H792/$H793+I792/$I793+J792/$J793+K792/$K793)/10</f>
      </c>
      <c r="M792" s="2">
        <f>B792*$L783+C792*$L784+D792*$L785+E792*$L786+F792*$L787+G792*$L788+H792*$L789+I792*$L790+J792*$L791+K792*$L792</f>
      </c>
      <c r="N792" s="1">
        <f>M792/L792</f>
      </c>
    </row>
    <row r="793">
      <c r="A793" t="str">
        <v>Σ Kolom</v>
      </c>
      <c r="B793" s="1">
        <f>SUM(B783:B792)</f>
      </c>
      <c r="C793" s="1">
        <f>SUM(C783:C792)</f>
      </c>
      <c r="D793" s="1">
        <f>SUM(D783:D792)</f>
      </c>
      <c r="E793" s="1">
        <f>SUM(E783:E792)</f>
      </c>
      <c r="F793" s="1">
        <f>SUM(F783:F792)</f>
      </c>
      <c r="G793" s="1">
        <f>SUM(G783:G792)</f>
      </c>
      <c r="H793" s="1">
        <f>SUM(H783:H792)</f>
      </c>
      <c r="I793" s="1">
        <f>SUM(I783:I792)</f>
      </c>
      <c r="J793" s="1">
        <f>SUM(J783:J792)</f>
      </c>
      <c r="K793" s="1">
        <f>SUM(K783:K792)</f>
      </c>
    </row>
    <row r="795">
      <c r="A795" t="str">
        <v>λmax</v>
      </c>
      <c r="B795" s="1">
        <f>AVERAGE(N783:N792)</f>
      </c>
    </row>
    <row r="796">
      <c r="A796" t="str">
        <v>CI</v>
      </c>
      <c r="B796" s="1">
        <f>(B795-10)/(10-1)</f>
      </c>
    </row>
    <row r="797">
      <c r="A797" t="str">
        <v>CR</v>
      </c>
      <c r="B797" s="1">
        <f>IF(1.49=0,0,B796/1.49)</f>
      </c>
    </row>
    <row r="798">
      <c r="A798" t="str">
        <v>Status</v>
      </c>
      <c r="B798">
        <f>IF(B797&lt;0.1,"KONSISTEN ✓","TIDAK KONSISTEN ✗")</f>
      </c>
    </row>
    <row r="801">
      <c r="A801" t="str">
        <v>▶ RESPONDEN 12: drh. Sri Rahmila Indris</v>
      </c>
    </row>
    <row r="802">
      <c r="A802" t="str">
        <v>1. FUZZY SYNTHETIC EXTENT (FSE) &amp; BOBOT FINAL</v>
      </c>
    </row>
    <row r="803">
      <c r="A803" t="str">
        <v>Kriteria</v>
      </c>
      <c r="B803" t="str">
        <v>Σl</v>
      </c>
      <c r="C803" t="str">
        <v>Σm</v>
      </c>
      <c r="D803" t="str">
        <v>Σu</v>
      </c>
      <c r="E803" t="str">
        <v>Si_l</v>
      </c>
      <c r="F803" t="str">
        <v>Si_m</v>
      </c>
      <c r="G803" t="str">
        <v>Si_u</v>
      </c>
      <c r="H803" t="str">
        <v>Defuzzy</v>
      </c>
      <c r="I803" t="str">
        <v>Bobot</v>
      </c>
      <c r="J803" t="str">
        <v>Bobot%</v>
      </c>
      <c r="K803" t="str">
        <v>Rank</v>
      </c>
    </row>
    <row r="804">
      <c r="A804" t="str">
        <v>KU1</v>
      </c>
      <c r="B804" s="1">
        <f>1+N96+N97+N98+N99+N100+N101+N102+N103+N104</f>
      </c>
      <c r="C804" s="1">
        <f>1+N145+N146+N147+N148+N149+N150+N151+N152+N153</f>
      </c>
      <c r="D804" s="1">
        <f>1+N194+N195+N196+N197+N198+N199+N200+N201+N202</f>
      </c>
      <c r="E804" s="2">
        <f>B804/$D814</f>
      </c>
      <c r="F804" s="2">
        <f>C804/$C814</f>
      </c>
      <c r="G804" s="2">
        <f>D804/$B814</f>
      </c>
      <c r="H804" s="2">
        <f>(E804+F804+G804)/3</f>
      </c>
      <c r="I804" s="2">
        <f>H804/$H814</f>
      </c>
      <c r="J804" s="3">
        <f>I804*100</f>
      </c>
      <c r="K804">
        <f>RANK(I804,$I$804:$I$813,0)</f>
      </c>
    </row>
    <row r="805">
      <c r="A805" t="str">
        <v>KU10</v>
      </c>
      <c r="B805" s="1">
        <f>1+1/N194+N105+N106+N107+N108+N109+N110+N111+N112</f>
      </c>
      <c r="C805" s="1">
        <f>1+1/N145+N154+N155+N156+N157+N158+N159+N160+N161</f>
      </c>
      <c r="D805" s="1">
        <f>1+1/N96+N203+N204+N205+N206+N207+N208+N209+N210</f>
      </c>
      <c r="E805" s="2">
        <f>B805/$D814</f>
      </c>
      <c r="F805" s="2">
        <f>C805/$C814</f>
      </c>
      <c r="G805" s="2">
        <f>D805/$B814</f>
      </c>
      <c r="H805" s="2">
        <f>(E805+F805+G805)/3</f>
      </c>
      <c r="I805" s="2">
        <f>H805/$H814</f>
      </c>
      <c r="J805" s="3">
        <f>I805*100</f>
      </c>
      <c r="K805">
        <f>RANK(I805,$I$804:$I$813,0)</f>
      </c>
    </row>
    <row r="806">
      <c r="A806" t="str">
        <v>KU2</v>
      </c>
      <c r="B806" s="1">
        <f>1+1/N195+1/N203+N113+N114+N115+N116+N117+N118+N119</f>
      </c>
      <c r="C806" s="1">
        <f>1+1/N146+1/N154+N162+N163+N164+N165+N166+N167+N168</f>
      </c>
      <c r="D806" s="1">
        <f>1+1/N97+1/N105+N211+N212+N213+N214+N215+N216+N217</f>
      </c>
      <c r="E806" s="2">
        <f>B806/$D814</f>
      </c>
      <c r="F806" s="2">
        <f>C806/$C814</f>
      </c>
      <c r="G806" s="2">
        <f>D806/$B814</f>
      </c>
      <c r="H806" s="2">
        <f>(E806+F806+G806)/3</f>
      </c>
      <c r="I806" s="2">
        <f>H806/$H814</f>
      </c>
      <c r="J806" s="3">
        <f>I806*100</f>
      </c>
      <c r="K806">
        <f>RANK(I806,$I$804:$I$813,0)</f>
      </c>
    </row>
    <row r="807">
      <c r="A807" t="str">
        <v>KU3</v>
      </c>
      <c r="B807" s="1">
        <f>1+1/N196+1/N204+1/N211+N120+N121+N122+N123+N124+N125</f>
      </c>
      <c r="C807" s="1">
        <f>1+1/N147+1/N155+1/N162+N169+N170+N171+N172+N173+N174</f>
      </c>
      <c r="D807" s="1">
        <f>1+1/N98+1/N106+1/N113+N218+N219+N220+N221+N222+N223</f>
      </c>
      <c r="E807" s="2">
        <f>B807/$D814</f>
      </c>
      <c r="F807" s="2">
        <f>C807/$C814</f>
      </c>
      <c r="G807" s="2">
        <f>D807/$B814</f>
      </c>
      <c r="H807" s="2">
        <f>(E807+F807+G807)/3</f>
      </c>
      <c r="I807" s="2">
        <f>H807/$H814</f>
      </c>
      <c r="J807" s="3">
        <f>I807*100</f>
      </c>
      <c r="K807">
        <f>RANK(I807,$I$804:$I$813,0)</f>
      </c>
    </row>
    <row r="808">
      <c r="A808" t="str">
        <v>KU4</v>
      </c>
      <c r="B808" s="1">
        <f>1+1/N197+1/N205+1/N212+1/N218+N126+N127+N128+N129+N130</f>
      </c>
      <c r="C808" s="1">
        <f>1+1/N148+1/N156+1/N163+1/N169+N175+N176+N177+N178+N179</f>
      </c>
      <c r="D808" s="1">
        <f>1+1/N99+1/N107+1/N114+1/N120+N224+N225+N226+N227+N228</f>
      </c>
      <c r="E808" s="2">
        <f>B808/$D814</f>
      </c>
      <c r="F808" s="2">
        <f>C808/$C814</f>
      </c>
      <c r="G808" s="2">
        <f>D808/$B814</f>
      </c>
      <c r="H808" s="2">
        <f>(E808+F808+G808)/3</f>
      </c>
      <c r="I808" s="2">
        <f>H808/$H814</f>
      </c>
      <c r="J808" s="3">
        <f>I808*100</f>
      </c>
      <c r="K808">
        <f>RANK(I808,$I$804:$I$813,0)</f>
      </c>
    </row>
    <row r="809">
      <c r="A809" t="str">
        <v>KU5</v>
      </c>
      <c r="B809" s="1">
        <f>1+1/N198+1/N206+1/N213+1/N219+1/N224+N131+N132+N133+N134</f>
      </c>
      <c r="C809" s="1">
        <f>1+1/N149+1/N157+1/N164+1/N170+1/N175+N180+N181+N182+N183</f>
      </c>
      <c r="D809" s="1">
        <f>1+1/N100+1/N108+1/N115+1/N121+1/N126+N229+N230+N231+N232</f>
      </c>
      <c r="E809" s="2">
        <f>B809/$D814</f>
      </c>
      <c r="F809" s="2">
        <f>C809/$C814</f>
      </c>
      <c r="G809" s="2">
        <f>D809/$B814</f>
      </c>
      <c r="H809" s="2">
        <f>(E809+F809+G809)/3</f>
      </c>
      <c r="I809" s="2">
        <f>H809/$H814</f>
      </c>
      <c r="J809" s="3">
        <f>I809*100</f>
      </c>
      <c r="K809">
        <f>RANK(I809,$I$804:$I$813,0)</f>
      </c>
    </row>
    <row r="810">
      <c r="A810" t="str">
        <v>KU6</v>
      </c>
      <c r="B810" s="1">
        <f>1+1/N199+1/N207+1/N214+1/N220+1/N225+1/N229+N135+N136+N137</f>
      </c>
      <c r="C810" s="1">
        <f>1+1/N150+1/N158+1/N165+1/N171+1/N176+1/N180+N184+N185+N186</f>
      </c>
      <c r="D810" s="1">
        <f>1+1/N101+1/N109+1/N116+1/N122+1/N127+1/N131+N233+N234+N235</f>
      </c>
      <c r="E810" s="2">
        <f>B810/$D814</f>
      </c>
      <c r="F810" s="2">
        <f>C810/$C814</f>
      </c>
      <c r="G810" s="2">
        <f>D810/$B814</f>
      </c>
      <c r="H810" s="2">
        <f>(E810+F810+G810)/3</f>
      </c>
      <c r="I810" s="2">
        <f>H810/$H814</f>
      </c>
      <c r="J810" s="3">
        <f>I810*100</f>
      </c>
      <c r="K810">
        <f>RANK(I810,$I$804:$I$813,0)</f>
      </c>
    </row>
    <row r="811">
      <c r="A811" t="str">
        <v>KU7</v>
      </c>
      <c r="B811" s="1">
        <f>1+1/N200+1/N208+1/N215+1/N221+1/N226+1/N230+1/N233+N138+N139</f>
      </c>
      <c r="C811" s="1">
        <f>1+1/N151+1/N159+1/N166+1/N172+1/N177+1/N181+1/N184+N187+N188</f>
      </c>
      <c r="D811" s="1">
        <f>1+1/N102+1/N110+1/N117+1/N123+1/N128+1/N132+1/N135+N236+N237</f>
      </c>
      <c r="E811" s="2">
        <f>B811/$D814</f>
      </c>
      <c r="F811" s="2">
        <f>C811/$C814</f>
      </c>
      <c r="G811" s="2">
        <f>D811/$B814</f>
      </c>
      <c r="H811" s="2">
        <f>(E811+F811+G811)/3</f>
      </c>
      <c r="I811" s="2">
        <f>H811/$H814</f>
      </c>
      <c r="J811" s="3">
        <f>I811*100</f>
      </c>
      <c r="K811">
        <f>RANK(I811,$I$804:$I$813,0)</f>
      </c>
    </row>
    <row r="812">
      <c r="A812" t="str">
        <v>KU8</v>
      </c>
      <c r="B812" s="1">
        <f>1+1/N201+1/N209+1/N216+1/N222+1/N227+1/N231+1/N234+1/N236+N140</f>
      </c>
      <c r="C812" s="1">
        <f>1+1/N152+1/N160+1/N167+1/N173+1/N178+1/N182+1/N185+1/N187+N189</f>
      </c>
      <c r="D812" s="1">
        <f>1+1/N103+1/N111+1/N118+1/N124+1/N129+1/N133+1/N136+1/N138+N238</f>
      </c>
      <c r="E812" s="2">
        <f>B812/$D814</f>
      </c>
      <c r="F812" s="2">
        <f>C812/$C814</f>
      </c>
      <c r="G812" s="2">
        <f>D812/$B814</f>
      </c>
      <c r="H812" s="2">
        <f>(E812+F812+G812)/3</f>
      </c>
      <c r="I812" s="2">
        <f>H812/$H814</f>
      </c>
      <c r="J812" s="3">
        <f>I812*100</f>
      </c>
      <c r="K812">
        <f>RANK(I812,$I$804:$I$813,0)</f>
      </c>
    </row>
    <row r="813">
      <c r="A813" t="str">
        <v>KU9</v>
      </c>
      <c r="B813" s="1">
        <f>1+1/N202+1/N210+1/N217+1/N223+1/N228+1/N232+1/N235+1/N237+1/N238</f>
      </c>
      <c r="C813" s="1">
        <f>1+1/N153+1/N161+1/N168+1/N174+1/N179+1/N183+1/N186+1/N188+1/N189</f>
      </c>
      <c r="D813" s="1">
        <f>1+1/N104+1/N112+1/N119+1/N125+1/N130+1/N134+1/N137+1/N139+1/N140</f>
      </c>
      <c r="E813" s="2">
        <f>B813/$D814</f>
      </c>
      <c r="F813" s="2">
        <f>C813/$C814</f>
      </c>
      <c r="G813" s="2">
        <f>D813/$B814</f>
      </c>
      <c r="H813" s="2">
        <f>(E813+F813+G813)/3</f>
      </c>
      <c r="I813" s="2">
        <f>H813/$H814</f>
      </c>
      <c r="J813" s="3">
        <f>I813*100</f>
      </c>
      <c r="K813">
        <f>RANK(I813,$I$804:$I$813,0)</f>
      </c>
    </row>
    <row r="814">
      <c r="A814" t="str">
        <v>TOTAL</v>
      </c>
      <c r="B814" s="1">
        <f>SUM(B804:B813)</f>
      </c>
      <c r="C814" s="1">
        <f>SUM(C804:C813)</f>
      </c>
      <c r="D814" s="1">
        <f>SUM(D804:D813)</f>
      </c>
      <c r="H814" s="2">
        <f>SUM(H804:H813)</f>
      </c>
    </row>
    <row r="816">
      <c r="A816" t="str">
        <v>2. KONSISTENSI (CR)</v>
      </c>
    </row>
    <row r="817">
      <c r="A817" t="str">
        <v>Matriks Crisp (Defuzzified) &amp; Normalisasi &amp; Aw</v>
      </c>
    </row>
    <row r="818">
      <c r="A818" t="str">
        <v>Kriteria</v>
      </c>
      <c r="B818" t="str">
        <v>KU1</v>
      </c>
      <c r="C818" t="str">
        <v>KU10</v>
      </c>
      <c r="D818" t="str">
        <v>KU2</v>
      </c>
      <c r="E818" t="str">
        <v>KU3</v>
      </c>
      <c r="F818" t="str">
        <v>KU4</v>
      </c>
      <c r="G818" t="str">
        <v>KU5</v>
      </c>
      <c r="H818" t="str">
        <v>KU6</v>
      </c>
      <c r="I818" t="str">
        <v>KU7</v>
      </c>
      <c r="J818" t="str">
        <v>KU8</v>
      </c>
      <c r="K818" t="str">
        <v>KU9</v>
      </c>
      <c r="L818" t="str">
        <v>Wi (Bobot CR)</v>
      </c>
      <c r="M818" t="str">
        <v>Aw</v>
      </c>
      <c r="N818" t="str">
        <v>Aw/Wi</v>
      </c>
    </row>
    <row r="819">
      <c r="A819" t="str">
        <v>KU1</v>
      </c>
      <c r="B819">
        <v>1</v>
      </c>
      <c r="C819" s="1">
        <f>(N96+N145+N194)/3</f>
      </c>
      <c r="D819" s="1">
        <f>(N97+N146+N195)/3</f>
      </c>
      <c r="E819" s="1">
        <f>(N98+N147+N196)/3</f>
      </c>
      <c r="F819" s="1">
        <f>(N99+N148+N197)/3</f>
      </c>
      <c r="G819" s="1">
        <f>(N100+N149+N198)/3</f>
      </c>
      <c r="H819" s="1">
        <f>(N101+N150+N199)/3</f>
      </c>
      <c r="I819" s="1">
        <f>(N102+N151+N200)/3</f>
      </c>
      <c r="J819" s="1">
        <f>(N103+N152+N201)/3</f>
      </c>
      <c r="K819" s="1">
        <f>(N104+N153+N202)/3</f>
      </c>
      <c r="L819" s="2">
        <f>(B819/$B829+C819/$C829+D819/$D829+E819/$E829+F819/$F829+G819/$G829+H819/$H829+I819/$I829+J819/$J829+K819/$K829)/10</f>
      </c>
      <c r="M819" s="2">
        <f>B819*$L819+C819*$L820+D819*$L821+E819*$L822+F819*$L823+G819*$L824+H819*$L825+I819*$L826+J819*$L827+K819*$L828</f>
      </c>
      <c r="N819" s="1">
        <f>M819/L819</f>
      </c>
    </row>
    <row r="820">
      <c r="A820" t="str">
        <v>KU10</v>
      </c>
      <c r="B820" s="1">
        <f>(1/N194+1/N145+1/N96)/3</f>
      </c>
      <c r="C820">
        <v>1</v>
      </c>
      <c r="D820" s="1">
        <f>(N105+N154+N203)/3</f>
      </c>
      <c r="E820" s="1">
        <f>(N106+N155+N204)/3</f>
      </c>
      <c r="F820" s="1">
        <f>(N107+N156+N205)/3</f>
      </c>
      <c r="G820" s="1">
        <f>(N108+N157+N206)/3</f>
      </c>
      <c r="H820" s="1">
        <f>(N109+N158+N207)/3</f>
      </c>
      <c r="I820" s="1">
        <f>(N110+N159+N208)/3</f>
      </c>
      <c r="J820" s="1">
        <f>(N111+N160+N209)/3</f>
      </c>
      <c r="K820" s="1">
        <f>(N112+N161+N210)/3</f>
      </c>
      <c r="L820" s="2">
        <f>(B820/$B829+C820/$C829+D820/$D829+E820/$E829+F820/$F829+G820/$G829+H820/$H829+I820/$I829+J820/$J829+K820/$K829)/10</f>
      </c>
      <c r="M820" s="2">
        <f>B820*$L819+C820*$L820+D820*$L821+E820*$L822+F820*$L823+G820*$L824+H820*$L825+I820*$L826+J820*$L827+K820*$L828</f>
      </c>
      <c r="N820" s="1">
        <f>M820/L820</f>
      </c>
    </row>
    <row r="821">
      <c r="A821" t="str">
        <v>KU2</v>
      </c>
      <c r="B821" s="1">
        <f>(1/N195+1/N146+1/N97)/3</f>
      </c>
      <c r="C821" s="1">
        <f>(1/N203+1/N154+1/N105)/3</f>
      </c>
      <c r="D821">
        <v>1</v>
      </c>
      <c r="E821" s="1">
        <f>(N113+N162+N211)/3</f>
      </c>
      <c r="F821" s="1">
        <f>(N114+N163+N212)/3</f>
      </c>
      <c r="G821" s="1">
        <f>(N115+N164+N213)/3</f>
      </c>
      <c r="H821" s="1">
        <f>(N116+N165+N214)/3</f>
      </c>
      <c r="I821" s="1">
        <f>(N117+N166+N215)/3</f>
      </c>
      <c r="J821" s="1">
        <f>(N118+N167+N216)/3</f>
      </c>
      <c r="K821" s="1">
        <f>(N119+N168+N217)/3</f>
      </c>
      <c r="L821" s="2">
        <f>(B821/$B829+C821/$C829+D821/$D829+E821/$E829+F821/$F829+G821/$G829+H821/$H829+I821/$I829+J821/$J829+K821/$K829)/10</f>
      </c>
      <c r="M821" s="2">
        <f>B821*$L819+C821*$L820+D821*$L821+E821*$L822+F821*$L823+G821*$L824+H821*$L825+I821*$L826+J821*$L827+K821*$L828</f>
      </c>
      <c r="N821" s="1">
        <f>M821/L821</f>
      </c>
    </row>
    <row r="822">
      <c r="A822" t="str">
        <v>KU3</v>
      </c>
      <c r="B822" s="1">
        <f>(1/N196+1/N147+1/N98)/3</f>
      </c>
      <c r="C822" s="1">
        <f>(1/N204+1/N155+1/N106)/3</f>
      </c>
      <c r="D822" s="1">
        <f>(1/N211+1/N162+1/N113)/3</f>
      </c>
      <c r="E822">
        <v>1</v>
      </c>
      <c r="F822" s="1">
        <f>(N120+N169+N218)/3</f>
      </c>
      <c r="G822" s="1">
        <f>(N121+N170+N219)/3</f>
      </c>
      <c r="H822" s="1">
        <f>(N122+N171+N220)/3</f>
      </c>
      <c r="I822" s="1">
        <f>(N123+N172+N221)/3</f>
      </c>
      <c r="J822" s="1">
        <f>(N124+N173+N222)/3</f>
      </c>
      <c r="K822" s="1">
        <f>(N125+N174+N223)/3</f>
      </c>
      <c r="L822" s="2">
        <f>(B822/$B829+C822/$C829+D822/$D829+E822/$E829+F822/$F829+G822/$G829+H822/$H829+I822/$I829+J822/$J829+K822/$K829)/10</f>
      </c>
      <c r="M822" s="2">
        <f>B822*$L819+C822*$L820+D822*$L821+E822*$L822+F822*$L823+G822*$L824+H822*$L825+I822*$L826+J822*$L827+K822*$L828</f>
      </c>
      <c r="N822" s="1">
        <f>M822/L822</f>
      </c>
    </row>
    <row r="823">
      <c r="A823" t="str">
        <v>KU4</v>
      </c>
      <c r="B823" s="1">
        <f>(1/N197+1/N148+1/N99)/3</f>
      </c>
      <c r="C823" s="1">
        <f>(1/N205+1/N156+1/N107)/3</f>
      </c>
      <c r="D823" s="1">
        <f>(1/N212+1/N163+1/N114)/3</f>
      </c>
      <c r="E823" s="1">
        <f>(1/N218+1/N169+1/N120)/3</f>
      </c>
      <c r="F823">
        <v>1</v>
      </c>
      <c r="G823" s="1">
        <f>(N126+N175+N224)/3</f>
      </c>
      <c r="H823" s="1">
        <f>(N127+N176+N225)/3</f>
      </c>
      <c r="I823" s="1">
        <f>(N128+N177+N226)/3</f>
      </c>
      <c r="J823" s="1">
        <f>(N129+N178+N227)/3</f>
      </c>
      <c r="K823" s="1">
        <f>(N130+N179+N228)/3</f>
      </c>
      <c r="L823" s="2">
        <f>(B823/$B829+C823/$C829+D823/$D829+E823/$E829+F823/$F829+G823/$G829+H823/$H829+I823/$I829+J823/$J829+K823/$K829)/10</f>
      </c>
      <c r="M823" s="2">
        <f>B823*$L819+C823*$L820+D823*$L821+E823*$L822+F823*$L823+G823*$L824+H823*$L825+I823*$L826+J823*$L827+K823*$L828</f>
      </c>
      <c r="N823" s="1">
        <f>M823/L823</f>
      </c>
    </row>
    <row r="824">
      <c r="A824" t="str">
        <v>KU5</v>
      </c>
      <c r="B824" s="1">
        <f>(1/N198+1/N149+1/N100)/3</f>
      </c>
      <c r="C824" s="1">
        <f>(1/N206+1/N157+1/N108)/3</f>
      </c>
      <c r="D824" s="1">
        <f>(1/N213+1/N164+1/N115)/3</f>
      </c>
      <c r="E824" s="1">
        <f>(1/N219+1/N170+1/N121)/3</f>
      </c>
      <c r="F824" s="1">
        <f>(1/N224+1/N175+1/N126)/3</f>
      </c>
      <c r="G824">
        <v>1</v>
      </c>
      <c r="H824" s="1">
        <f>(N131+N180+N229)/3</f>
      </c>
      <c r="I824" s="1">
        <f>(N132+N181+N230)/3</f>
      </c>
      <c r="J824" s="1">
        <f>(N133+N182+N231)/3</f>
      </c>
      <c r="K824" s="1">
        <f>(N134+N183+N232)/3</f>
      </c>
      <c r="L824" s="2">
        <f>(B824/$B829+C824/$C829+D824/$D829+E824/$E829+F824/$F829+G824/$G829+H824/$H829+I824/$I829+J824/$J829+K824/$K829)/10</f>
      </c>
      <c r="M824" s="2">
        <f>B824*$L819+C824*$L820+D824*$L821+E824*$L822+F824*$L823+G824*$L824+H824*$L825+I824*$L826+J824*$L827+K824*$L828</f>
      </c>
      <c r="N824" s="1">
        <f>M824/L824</f>
      </c>
    </row>
    <row r="825">
      <c r="A825" t="str">
        <v>KU6</v>
      </c>
      <c r="B825" s="1">
        <f>(1/N199+1/N150+1/N101)/3</f>
      </c>
      <c r="C825" s="1">
        <f>(1/N207+1/N158+1/N109)/3</f>
      </c>
      <c r="D825" s="1">
        <f>(1/N214+1/N165+1/N116)/3</f>
      </c>
      <c r="E825" s="1">
        <f>(1/N220+1/N171+1/N122)/3</f>
      </c>
      <c r="F825" s="1">
        <f>(1/N225+1/N176+1/N127)/3</f>
      </c>
      <c r="G825" s="1">
        <f>(1/N229+1/N180+1/N131)/3</f>
      </c>
      <c r="H825">
        <v>1</v>
      </c>
      <c r="I825" s="1">
        <f>(N135+N184+N233)/3</f>
      </c>
      <c r="J825" s="1">
        <f>(N136+N185+N234)/3</f>
      </c>
      <c r="K825" s="1">
        <f>(N137+N186+N235)/3</f>
      </c>
      <c r="L825" s="2">
        <f>(B825/$B829+C825/$C829+D825/$D829+E825/$E829+F825/$F829+G825/$G829+H825/$H829+I825/$I829+J825/$J829+K825/$K829)/10</f>
      </c>
      <c r="M825" s="2">
        <f>B825*$L819+C825*$L820+D825*$L821+E825*$L822+F825*$L823+G825*$L824+H825*$L825+I825*$L826+J825*$L827+K825*$L828</f>
      </c>
      <c r="N825" s="1">
        <f>M825/L825</f>
      </c>
    </row>
    <row r="826">
      <c r="A826" t="str">
        <v>KU7</v>
      </c>
      <c r="B826" s="1">
        <f>(1/N200+1/N151+1/N102)/3</f>
      </c>
      <c r="C826" s="1">
        <f>(1/N208+1/N159+1/N110)/3</f>
      </c>
      <c r="D826" s="1">
        <f>(1/N215+1/N166+1/N117)/3</f>
      </c>
      <c r="E826" s="1">
        <f>(1/N221+1/N172+1/N123)/3</f>
      </c>
      <c r="F826" s="1">
        <f>(1/N226+1/N177+1/N128)/3</f>
      </c>
      <c r="G826" s="1">
        <f>(1/N230+1/N181+1/N132)/3</f>
      </c>
      <c r="H826" s="1">
        <f>(1/N233+1/N184+1/N135)/3</f>
      </c>
      <c r="I826">
        <v>1</v>
      </c>
      <c r="J826" s="1">
        <f>(N138+N187+N236)/3</f>
      </c>
      <c r="K826" s="1">
        <f>(N139+N188+N237)/3</f>
      </c>
      <c r="L826" s="2">
        <f>(B826/$B829+C826/$C829+D826/$D829+E826/$E829+F826/$F829+G826/$G829+H826/$H829+I826/$I829+J826/$J829+K826/$K829)/10</f>
      </c>
      <c r="M826" s="2">
        <f>B826*$L819+C826*$L820+D826*$L821+E826*$L822+F826*$L823+G826*$L824+H826*$L825+I826*$L826+J826*$L827+K826*$L828</f>
      </c>
      <c r="N826" s="1">
        <f>M826/L826</f>
      </c>
    </row>
    <row r="827">
      <c r="A827" t="str">
        <v>KU8</v>
      </c>
      <c r="B827" s="1">
        <f>(1/N201+1/N152+1/N103)/3</f>
      </c>
      <c r="C827" s="1">
        <f>(1/N209+1/N160+1/N111)/3</f>
      </c>
      <c r="D827" s="1">
        <f>(1/N216+1/N167+1/N118)/3</f>
      </c>
      <c r="E827" s="1">
        <f>(1/N222+1/N173+1/N124)/3</f>
      </c>
      <c r="F827" s="1">
        <f>(1/N227+1/N178+1/N129)/3</f>
      </c>
      <c r="G827" s="1">
        <f>(1/N231+1/N182+1/N133)/3</f>
      </c>
      <c r="H827" s="1">
        <f>(1/N234+1/N185+1/N136)/3</f>
      </c>
      <c r="I827" s="1">
        <f>(1/N236+1/N187+1/N138)/3</f>
      </c>
      <c r="J827">
        <v>1</v>
      </c>
      <c r="K827" s="1">
        <f>(N140+N189+N238)/3</f>
      </c>
      <c r="L827" s="2">
        <f>(B827/$B829+C827/$C829+D827/$D829+E827/$E829+F827/$F829+G827/$G829+H827/$H829+I827/$I829+J827/$J829+K827/$K829)/10</f>
      </c>
      <c r="M827" s="2">
        <f>B827*$L819+C827*$L820+D827*$L821+E827*$L822+F827*$L823+G827*$L824+H827*$L825+I827*$L826+J827*$L827+K827*$L828</f>
      </c>
      <c r="N827" s="1">
        <f>M827/L827</f>
      </c>
    </row>
    <row r="828">
      <c r="A828" t="str">
        <v>KU9</v>
      </c>
      <c r="B828" s="1">
        <f>(1/N202+1/N153+1/N104)/3</f>
      </c>
      <c r="C828" s="1">
        <f>(1/N210+1/N161+1/N112)/3</f>
      </c>
      <c r="D828" s="1">
        <f>(1/N217+1/N168+1/N119)/3</f>
      </c>
      <c r="E828" s="1">
        <f>(1/N223+1/N174+1/N125)/3</f>
      </c>
      <c r="F828" s="1">
        <f>(1/N228+1/N179+1/N130)/3</f>
      </c>
      <c r="G828" s="1">
        <f>(1/N232+1/N183+1/N134)/3</f>
      </c>
      <c r="H828" s="1">
        <f>(1/N235+1/N186+1/N137)/3</f>
      </c>
      <c r="I828" s="1">
        <f>(1/N237+1/N188+1/N139)/3</f>
      </c>
      <c r="J828" s="1">
        <f>(1/N238+1/N189+1/N140)/3</f>
      </c>
      <c r="K828">
        <v>1</v>
      </c>
      <c r="L828" s="2">
        <f>(B828/$B829+C828/$C829+D828/$D829+E828/$E829+F828/$F829+G828/$G829+H828/$H829+I828/$I829+J828/$J829+K828/$K829)/10</f>
      </c>
      <c r="M828" s="2">
        <f>B828*$L819+C828*$L820+D828*$L821+E828*$L822+F828*$L823+G828*$L824+H828*$L825+I828*$L826+J828*$L827+K828*$L828</f>
      </c>
      <c r="N828" s="1">
        <f>M828/L828</f>
      </c>
    </row>
    <row r="829">
      <c r="A829" t="str">
        <v>Σ Kolom</v>
      </c>
      <c r="B829" s="1">
        <f>SUM(B819:B828)</f>
      </c>
      <c r="C829" s="1">
        <f>SUM(C819:C828)</f>
      </c>
      <c r="D829" s="1">
        <f>SUM(D819:D828)</f>
      </c>
      <c r="E829" s="1">
        <f>SUM(E819:E828)</f>
      </c>
      <c r="F829" s="1">
        <f>SUM(F819:F828)</f>
      </c>
      <c r="G829" s="1">
        <f>SUM(G819:G828)</f>
      </c>
      <c r="H829" s="1">
        <f>SUM(H819:H828)</f>
      </c>
      <c r="I829" s="1">
        <f>SUM(I819:I828)</f>
      </c>
      <c r="J829" s="1">
        <f>SUM(J819:J828)</f>
      </c>
      <c r="K829" s="1">
        <f>SUM(K819:K828)</f>
      </c>
    </row>
    <row r="831">
      <c r="A831" t="str">
        <v>λmax</v>
      </c>
      <c r="B831" s="1">
        <f>AVERAGE(N819:N828)</f>
      </c>
    </row>
    <row r="832">
      <c r="A832" t="str">
        <v>CI</v>
      </c>
      <c r="B832" s="1">
        <f>(B831-10)/(10-1)</f>
      </c>
    </row>
    <row r="833">
      <c r="A833" t="str">
        <v>CR</v>
      </c>
      <c r="B833" s="1">
        <f>IF(1.49=0,0,B832/1.49)</f>
      </c>
    </row>
    <row r="834">
      <c r="A834" t="str">
        <v>Status</v>
      </c>
      <c r="B834">
        <f>IF(B833&lt;0.1,"KONSISTEN ✓","TIDAK KONSISTEN ✗")</f>
      </c>
    </row>
    <row r="837">
      <c r="A837" t="str">
        <v>▶ RESPONDEN 13: Ardini Oktavia</v>
      </c>
    </row>
    <row r="838">
      <c r="A838" t="str">
        <v>1. FUZZY SYNTHETIC EXTENT (FSE) &amp; BOBOT FINAL</v>
      </c>
    </row>
    <row r="839">
      <c r="A839" t="str">
        <v>Kriteria</v>
      </c>
      <c r="B839" t="str">
        <v>Σl</v>
      </c>
      <c r="C839" t="str">
        <v>Σm</v>
      </c>
      <c r="D839" t="str">
        <v>Σu</v>
      </c>
      <c r="E839" t="str">
        <v>Si_l</v>
      </c>
      <c r="F839" t="str">
        <v>Si_m</v>
      </c>
      <c r="G839" t="str">
        <v>Si_u</v>
      </c>
      <c r="H839" t="str">
        <v>Defuzzy</v>
      </c>
      <c r="I839" t="str">
        <v>Bobot</v>
      </c>
      <c r="J839" t="str">
        <v>Bobot%</v>
      </c>
      <c r="K839" t="str">
        <v>Rank</v>
      </c>
    </row>
    <row r="840">
      <c r="A840" t="str">
        <v>KU1</v>
      </c>
      <c r="B840" s="1">
        <f>1+O96+O97+O98+O99+O100+O101+O102+O103+O104</f>
      </c>
      <c r="C840" s="1">
        <f>1+O145+O146+O147+O148+O149+O150+O151+O152+O153</f>
      </c>
      <c r="D840" s="1">
        <f>1+O194+O195+O196+O197+O198+O199+O200+O201+O202</f>
      </c>
      <c r="E840" s="2">
        <f>B840/$D850</f>
      </c>
      <c r="F840" s="2">
        <f>C840/$C850</f>
      </c>
      <c r="G840" s="2">
        <f>D840/$B850</f>
      </c>
      <c r="H840" s="2">
        <f>(E840+F840+G840)/3</f>
      </c>
      <c r="I840" s="2">
        <f>H840/$H850</f>
      </c>
      <c r="J840" s="3">
        <f>I840*100</f>
      </c>
      <c r="K840">
        <f>RANK(I840,$I$840:$I$849,0)</f>
      </c>
    </row>
    <row r="841">
      <c r="A841" t="str">
        <v>KU10</v>
      </c>
      <c r="B841" s="1">
        <f>1+1/O194+O105+O106+O107+O108+O109+O110+O111+O112</f>
      </c>
      <c r="C841" s="1">
        <f>1+1/O145+O154+O155+O156+O157+O158+O159+O160+O161</f>
      </c>
      <c r="D841" s="1">
        <f>1+1/O96+O203+O204+O205+O206+O207+O208+O209+O210</f>
      </c>
      <c r="E841" s="2">
        <f>B841/$D850</f>
      </c>
      <c r="F841" s="2">
        <f>C841/$C850</f>
      </c>
      <c r="G841" s="2">
        <f>D841/$B850</f>
      </c>
      <c r="H841" s="2">
        <f>(E841+F841+G841)/3</f>
      </c>
      <c r="I841" s="2">
        <f>H841/$H850</f>
      </c>
      <c r="J841" s="3">
        <f>I841*100</f>
      </c>
      <c r="K841">
        <f>RANK(I841,$I$840:$I$849,0)</f>
      </c>
    </row>
    <row r="842">
      <c r="A842" t="str">
        <v>KU2</v>
      </c>
      <c r="B842" s="1">
        <f>1+1/O195+1/O203+O113+O114+O115+O116+O117+O118+O119</f>
      </c>
      <c r="C842" s="1">
        <f>1+1/O146+1/O154+O162+O163+O164+O165+O166+O167+O168</f>
      </c>
      <c r="D842" s="1">
        <f>1+1/O97+1/O105+O211+O212+O213+O214+O215+O216+O217</f>
      </c>
      <c r="E842" s="2">
        <f>B842/$D850</f>
      </c>
      <c r="F842" s="2">
        <f>C842/$C850</f>
      </c>
      <c r="G842" s="2">
        <f>D842/$B850</f>
      </c>
      <c r="H842" s="2">
        <f>(E842+F842+G842)/3</f>
      </c>
      <c r="I842" s="2">
        <f>H842/$H850</f>
      </c>
      <c r="J842" s="3">
        <f>I842*100</f>
      </c>
      <c r="K842">
        <f>RANK(I842,$I$840:$I$849,0)</f>
      </c>
    </row>
    <row r="843">
      <c r="A843" t="str">
        <v>KU3</v>
      </c>
      <c r="B843" s="1">
        <f>1+1/O196+1/O204+1/O211+O120+O121+O122+O123+O124+O125</f>
      </c>
      <c r="C843" s="1">
        <f>1+1/O147+1/O155+1/O162+O169+O170+O171+O172+O173+O174</f>
      </c>
      <c r="D843" s="1">
        <f>1+1/O98+1/O106+1/O113+O218+O219+O220+O221+O222+O223</f>
      </c>
      <c r="E843" s="2">
        <f>B843/$D850</f>
      </c>
      <c r="F843" s="2">
        <f>C843/$C850</f>
      </c>
      <c r="G843" s="2">
        <f>D843/$B850</f>
      </c>
      <c r="H843" s="2">
        <f>(E843+F843+G843)/3</f>
      </c>
      <c r="I843" s="2">
        <f>H843/$H850</f>
      </c>
      <c r="J843" s="3">
        <f>I843*100</f>
      </c>
      <c r="K843">
        <f>RANK(I843,$I$840:$I$849,0)</f>
      </c>
    </row>
    <row r="844">
      <c r="A844" t="str">
        <v>KU4</v>
      </c>
      <c r="B844" s="1">
        <f>1+1/O197+1/O205+1/O212+1/O218+O126+O127+O128+O129+O130</f>
      </c>
      <c r="C844" s="1">
        <f>1+1/O148+1/O156+1/O163+1/O169+O175+O176+O177+O178+O179</f>
      </c>
      <c r="D844" s="1">
        <f>1+1/O99+1/O107+1/O114+1/O120+O224+O225+O226+O227+O228</f>
      </c>
      <c r="E844" s="2">
        <f>B844/$D850</f>
      </c>
      <c r="F844" s="2">
        <f>C844/$C850</f>
      </c>
      <c r="G844" s="2">
        <f>D844/$B850</f>
      </c>
      <c r="H844" s="2">
        <f>(E844+F844+G844)/3</f>
      </c>
      <c r="I844" s="2">
        <f>H844/$H850</f>
      </c>
      <c r="J844" s="3">
        <f>I844*100</f>
      </c>
      <c r="K844">
        <f>RANK(I844,$I$840:$I$849,0)</f>
      </c>
    </row>
    <row r="845">
      <c r="A845" t="str">
        <v>KU5</v>
      </c>
      <c r="B845" s="1">
        <f>1+1/O198+1/O206+1/O213+1/O219+1/O224+O131+O132+O133+O134</f>
      </c>
      <c r="C845" s="1">
        <f>1+1/O149+1/O157+1/O164+1/O170+1/O175+O180+O181+O182+O183</f>
      </c>
      <c r="D845" s="1">
        <f>1+1/O100+1/O108+1/O115+1/O121+1/O126+O229+O230+O231+O232</f>
      </c>
      <c r="E845" s="2">
        <f>B845/$D850</f>
      </c>
      <c r="F845" s="2">
        <f>C845/$C850</f>
      </c>
      <c r="G845" s="2">
        <f>D845/$B850</f>
      </c>
      <c r="H845" s="2">
        <f>(E845+F845+G845)/3</f>
      </c>
      <c r="I845" s="2">
        <f>H845/$H850</f>
      </c>
      <c r="J845" s="3">
        <f>I845*100</f>
      </c>
      <c r="K845">
        <f>RANK(I845,$I$840:$I$849,0)</f>
      </c>
    </row>
    <row r="846">
      <c r="A846" t="str">
        <v>KU6</v>
      </c>
      <c r="B846" s="1">
        <f>1+1/O199+1/O207+1/O214+1/O220+1/O225+1/O229+O135+O136+O137</f>
      </c>
      <c r="C846" s="1">
        <f>1+1/O150+1/O158+1/O165+1/O171+1/O176+1/O180+O184+O185+O186</f>
      </c>
      <c r="D846" s="1">
        <f>1+1/O101+1/O109+1/O116+1/O122+1/O127+1/O131+O233+O234+O235</f>
      </c>
      <c r="E846" s="2">
        <f>B846/$D850</f>
      </c>
      <c r="F846" s="2">
        <f>C846/$C850</f>
      </c>
      <c r="G846" s="2">
        <f>D846/$B850</f>
      </c>
      <c r="H846" s="2">
        <f>(E846+F846+G846)/3</f>
      </c>
      <c r="I846" s="2">
        <f>H846/$H850</f>
      </c>
      <c r="J846" s="3">
        <f>I846*100</f>
      </c>
      <c r="K846">
        <f>RANK(I846,$I$840:$I$849,0)</f>
      </c>
    </row>
    <row r="847">
      <c r="A847" t="str">
        <v>KU7</v>
      </c>
      <c r="B847" s="1">
        <f>1+1/O200+1/O208+1/O215+1/O221+1/O226+1/O230+1/O233+O138+O139</f>
      </c>
      <c r="C847" s="1">
        <f>1+1/O151+1/O159+1/O166+1/O172+1/O177+1/O181+1/O184+O187+O188</f>
      </c>
      <c r="D847" s="1">
        <f>1+1/O102+1/O110+1/O117+1/O123+1/O128+1/O132+1/O135+O236+O237</f>
      </c>
      <c r="E847" s="2">
        <f>B847/$D850</f>
      </c>
      <c r="F847" s="2">
        <f>C847/$C850</f>
      </c>
      <c r="G847" s="2">
        <f>D847/$B850</f>
      </c>
      <c r="H847" s="2">
        <f>(E847+F847+G847)/3</f>
      </c>
      <c r="I847" s="2">
        <f>H847/$H850</f>
      </c>
      <c r="J847" s="3">
        <f>I847*100</f>
      </c>
      <c r="K847">
        <f>RANK(I847,$I$840:$I$849,0)</f>
      </c>
    </row>
    <row r="848">
      <c r="A848" t="str">
        <v>KU8</v>
      </c>
      <c r="B848" s="1">
        <f>1+1/O201+1/O209+1/O216+1/O222+1/O227+1/O231+1/O234+1/O236+O140</f>
      </c>
      <c r="C848" s="1">
        <f>1+1/O152+1/O160+1/O167+1/O173+1/O178+1/O182+1/O185+1/O187+O189</f>
      </c>
      <c r="D848" s="1">
        <f>1+1/O103+1/O111+1/O118+1/O124+1/O129+1/O133+1/O136+1/O138+O238</f>
      </c>
      <c r="E848" s="2">
        <f>B848/$D850</f>
      </c>
      <c r="F848" s="2">
        <f>C848/$C850</f>
      </c>
      <c r="G848" s="2">
        <f>D848/$B850</f>
      </c>
      <c r="H848" s="2">
        <f>(E848+F848+G848)/3</f>
      </c>
      <c r="I848" s="2">
        <f>H848/$H850</f>
      </c>
      <c r="J848" s="3">
        <f>I848*100</f>
      </c>
      <c r="K848">
        <f>RANK(I848,$I$840:$I$849,0)</f>
      </c>
    </row>
    <row r="849">
      <c r="A849" t="str">
        <v>KU9</v>
      </c>
      <c r="B849" s="1">
        <f>1+1/O202+1/O210+1/O217+1/O223+1/O228+1/O232+1/O235+1/O237+1/O238</f>
      </c>
      <c r="C849" s="1">
        <f>1+1/O153+1/O161+1/O168+1/O174+1/O179+1/O183+1/O186+1/O188+1/O189</f>
      </c>
      <c r="D849" s="1">
        <f>1+1/O104+1/O112+1/O119+1/O125+1/O130+1/O134+1/O137+1/O139+1/O140</f>
      </c>
      <c r="E849" s="2">
        <f>B849/$D850</f>
      </c>
      <c r="F849" s="2">
        <f>C849/$C850</f>
      </c>
      <c r="G849" s="2">
        <f>D849/$B850</f>
      </c>
      <c r="H849" s="2">
        <f>(E849+F849+G849)/3</f>
      </c>
      <c r="I849" s="2">
        <f>H849/$H850</f>
      </c>
      <c r="J849" s="3">
        <f>I849*100</f>
      </c>
      <c r="K849">
        <f>RANK(I849,$I$840:$I$849,0)</f>
      </c>
    </row>
    <row r="850">
      <c r="A850" t="str">
        <v>TOTAL</v>
      </c>
      <c r="B850" s="1">
        <f>SUM(B840:B849)</f>
      </c>
      <c r="C850" s="1">
        <f>SUM(C840:C849)</f>
      </c>
      <c r="D850" s="1">
        <f>SUM(D840:D849)</f>
      </c>
      <c r="H850" s="2">
        <f>SUM(H840:H849)</f>
      </c>
    </row>
    <row r="852">
      <c r="A852" t="str">
        <v>2. KONSISTENSI (CR)</v>
      </c>
    </row>
    <row r="853">
      <c r="A853" t="str">
        <v>Matriks Crisp (Defuzzified) &amp; Normalisasi &amp; Aw</v>
      </c>
    </row>
    <row r="854">
      <c r="A854" t="str">
        <v>Kriteria</v>
      </c>
      <c r="B854" t="str">
        <v>KU1</v>
      </c>
      <c r="C854" t="str">
        <v>KU10</v>
      </c>
      <c r="D854" t="str">
        <v>KU2</v>
      </c>
      <c r="E854" t="str">
        <v>KU3</v>
      </c>
      <c r="F854" t="str">
        <v>KU4</v>
      </c>
      <c r="G854" t="str">
        <v>KU5</v>
      </c>
      <c r="H854" t="str">
        <v>KU6</v>
      </c>
      <c r="I854" t="str">
        <v>KU7</v>
      </c>
      <c r="J854" t="str">
        <v>KU8</v>
      </c>
      <c r="K854" t="str">
        <v>KU9</v>
      </c>
      <c r="L854" t="str">
        <v>Wi (Bobot CR)</v>
      </c>
      <c r="M854" t="str">
        <v>Aw</v>
      </c>
      <c r="N854" t="str">
        <v>Aw/Wi</v>
      </c>
    </row>
    <row r="855">
      <c r="A855" t="str">
        <v>KU1</v>
      </c>
      <c r="B855">
        <v>1</v>
      </c>
      <c r="C855" s="1">
        <f>(O96+O145+O194)/3</f>
      </c>
      <c r="D855" s="1">
        <f>(O97+O146+O195)/3</f>
      </c>
      <c r="E855" s="1">
        <f>(O98+O147+O196)/3</f>
      </c>
      <c r="F855" s="1">
        <f>(O99+O148+O197)/3</f>
      </c>
      <c r="G855" s="1">
        <f>(O100+O149+O198)/3</f>
      </c>
      <c r="H855" s="1">
        <f>(O101+O150+O199)/3</f>
      </c>
      <c r="I855" s="1">
        <f>(O102+O151+O200)/3</f>
      </c>
      <c r="J855" s="1">
        <f>(O103+O152+O201)/3</f>
      </c>
      <c r="K855" s="1">
        <f>(O104+O153+O202)/3</f>
      </c>
      <c r="L855" s="2">
        <f>(B855/$B865+C855/$C865+D855/$D865+E855/$E865+F855/$F865+G855/$G865+H855/$H865+I855/$I865+J855/$J865+K855/$K865)/10</f>
      </c>
      <c r="M855" s="2">
        <f>B855*$L855+C855*$L856+D855*$L857+E855*$L858+F855*$L859+G855*$L860+H855*$L861+I855*$L862+J855*$L863+K855*$L864</f>
      </c>
      <c r="N855" s="1">
        <f>M855/L855</f>
      </c>
    </row>
    <row r="856">
      <c r="A856" t="str">
        <v>KU10</v>
      </c>
      <c r="B856" s="1">
        <f>(1/O194+1/O145+1/O96)/3</f>
      </c>
      <c r="C856">
        <v>1</v>
      </c>
      <c r="D856" s="1">
        <f>(O105+O154+O203)/3</f>
      </c>
      <c r="E856" s="1">
        <f>(O106+O155+O204)/3</f>
      </c>
      <c r="F856" s="1">
        <f>(O107+O156+O205)/3</f>
      </c>
      <c r="G856" s="1">
        <f>(O108+O157+O206)/3</f>
      </c>
      <c r="H856" s="1">
        <f>(O109+O158+O207)/3</f>
      </c>
      <c r="I856" s="1">
        <f>(O110+O159+O208)/3</f>
      </c>
      <c r="J856" s="1">
        <f>(O111+O160+O209)/3</f>
      </c>
      <c r="K856" s="1">
        <f>(O112+O161+O210)/3</f>
      </c>
      <c r="L856" s="2">
        <f>(B856/$B865+C856/$C865+D856/$D865+E856/$E865+F856/$F865+G856/$G865+H856/$H865+I856/$I865+J856/$J865+K856/$K865)/10</f>
      </c>
      <c r="M856" s="2">
        <f>B856*$L855+C856*$L856+D856*$L857+E856*$L858+F856*$L859+G856*$L860+H856*$L861+I856*$L862+J856*$L863+K856*$L864</f>
      </c>
      <c r="N856" s="1">
        <f>M856/L856</f>
      </c>
    </row>
    <row r="857">
      <c r="A857" t="str">
        <v>KU2</v>
      </c>
      <c r="B857" s="1">
        <f>(1/O195+1/O146+1/O97)/3</f>
      </c>
      <c r="C857" s="1">
        <f>(1/O203+1/O154+1/O105)/3</f>
      </c>
      <c r="D857">
        <v>1</v>
      </c>
      <c r="E857" s="1">
        <f>(O113+O162+O211)/3</f>
      </c>
      <c r="F857" s="1">
        <f>(O114+O163+O212)/3</f>
      </c>
      <c r="G857" s="1">
        <f>(O115+O164+O213)/3</f>
      </c>
      <c r="H857" s="1">
        <f>(O116+O165+O214)/3</f>
      </c>
      <c r="I857" s="1">
        <f>(O117+O166+O215)/3</f>
      </c>
      <c r="J857" s="1">
        <f>(O118+O167+O216)/3</f>
      </c>
      <c r="K857" s="1">
        <f>(O119+O168+O217)/3</f>
      </c>
      <c r="L857" s="2">
        <f>(B857/$B865+C857/$C865+D857/$D865+E857/$E865+F857/$F865+G857/$G865+H857/$H865+I857/$I865+J857/$J865+K857/$K865)/10</f>
      </c>
      <c r="M857" s="2">
        <f>B857*$L855+C857*$L856+D857*$L857+E857*$L858+F857*$L859+G857*$L860+H857*$L861+I857*$L862+J857*$L863+K857*$L864</f>
      </c>
      <c r="N857" s="1">
        <f>M857/L857</f>
      </c>
    </row>
    <row r="858">
      <c r="A858" t="str">
        <v>KU3</v>
      </c>
      <c r="B858" s="1">
        <f>(1/O196+1/O147+1/O98)/3</f>
      </c>
      <c r="C858" s="1">
        <f>(1/O204+1/O155+1/O106)/3</f>
      </c>
      <c r="D858" s="1">
        <f>(1/O211+1/O162+1/O113)/3</f>
      </c>
      <c r="E858">
        <v>1</v>
      </c>
      <c r="F858" s="1">
        <f>(O120+O169+O218)/3</f>
      </c>
      <c r="G858" s="1">
        <f>(O121+O170+O219)/3</f>
      </c>
      <c r="H858" s="1">
        <f>(O122+O171+O220)/3</f>
      </c>
      <c r="I858" s="1">
        <f>(O123+O172+O221)/3</f>
      </c>
      <c r="J858" s="1">
        <f>(O124+O173+O222)/3</f>
      </c>
      <c r="K858" s="1">
        <f>(O125+O174+O223)/3</f>
      </c>
      <c r="L858" s="2">
        <f>(B858/$B865+C858/$C865+D858/$D865+E858/$E865+F858/$F865+G858/$G865+H858/$H865+I858/$I865+J858/$J865+K858/$K865)/10</f>
      </c>
      <c r="M858" s="2">
        <f>B858*$L855+C858*$L856+D858*$L857+E858*$L858+F858*$L859+G858*$L860+H858*$L861+I858*$L862+J858*$L863+K858*$L864</f>
      </c>
      <c r="N858" s="1">
        <f>M858/L858</f>
      </c>
    </row>
    <row r="859">
      <c r="A859" t="str">
        <v>KU4</v>
      </c>
      <c r="B859" s="1">
        <f>(1/O197+1/O148+1/O99)/3</f>
      </c>
      <c r="C859" s="1">
        <f>(1/O205+1/O156+1/O107)/3</f>
      </c>
      <c r="D859" s="1">
        <f>(1/O212+1/O163+1/O114)/3</f>
      </c>
      <c r="E859" s="1">
        <f>(1/O218+1/O169+1/O120)/3</f>
      </c>
      <c r="F859">
        <v>1</v>
      </c>
      <c r="G859" s="1">
        <f>(O126+O175+O224)/3</f>
      </c>
      <c r="H859" s="1">
        <f>(O127+O176+O225)/3</f>
      </c>
      <c r="I859" s="1">
        <f>(O128+O177+O226)/3</f>
      </c>
      <c r="J859" s="1">
        <f>(O129+O178+O227)/3</f>
      </c>
      <c r="K859" s="1">
        <f>(O130+O179+O228)/3</f>
      </c>
      <c r="L859" s="2">
        <f>(B859/$B865+C859/$C865+D859/$D865+E859/$E865+F859/$F865+G859/$G865+H859/$H865+I859/$I865+J859/$J865+K859/$K865)/10</f>
      </c>
      <c r="M859" s="2">
        <f>B859*$L855+C859*$L856+D859*$L857+E859*$L858+F859*$L859+G859*$L860+H859*$L861+I859*$L862+J859*$L863+K859*$L864</f>
      </c>
      <c r="N859" s="1">
        <f>M859/L859</f>
      </c>
    </row>
    <row r="860">
      <c r="A860" t="str">
        <v>KU5</v>
      </c>
      <c r="B860" s="1">
        <f>(1/O198+1/O149+1/O100)/3</f>
      </c>
      <c r="C860" s="1">
        <f>(1/O206+1/O157+1/O108)/3</f>
      </c>
      <c r="D860" s="1">
        <f>(1/O213+1/O164+1/O115)/3</f>
      </c>
      <c r="E860" s="1">
        <f>(1/O219+1/O170+1/O121)/3</f>
      </c>
      <c r="F860" s="1">
        <f>(1/O224+1/O175+1/O126)/3</f>
      </c>
      <c r="G860">
        <v>1</v>
      </c>
      <c r="H860" s="1">
        <f>(O131+O180+O229)/3</f>
      </c>
      <c r="I860" s="1">
        <f>(O132+O181+O230)/3</f>
      </c>
      <c r="J860" s="1">
        <f>(O133+O182+O231)/3</f>
      </c>
      <c r="K860" s="1">
        <f>(O134+O183+O232)/3</f>
      </c>
      <c r="L860" s="2">
        <f>(B860/$B865+C860/$C865+D860/$D865+E860/$E865+F860/$F865+G860/$G865+H860/$H865+I860/$I865+J860/$J865+K860/$K865)/10</f>
      </c>
      <c r="M860" s="2">
        <f>B860*$L855+C860*$L856+D860*$L857+E860*$L858+F860*$L859+G860*$L860+H860*$L861+I860*$L862+J860*$L863+K860*$L864</f>
      </c>
      <c r="N860" s="1">
        <f>M860/L860</f>
      </c>
    </row>
    <row r="861">
      <c r="A861" t="str">
        <v>KU6</v>
      </c>
      <c r="B861" s="1">
        <f>(1/O199+1/O150+1/O101)/3</f>
      </c>
      <c r="C861" s="1">
        <f>(1/O207+1/O158+1/O109)/3</f>
      </c>
      <c r="D861" s="1">
        <f>(1/O214+1/O165+1/O116)/3</f>
      </c>
      <c r="E861" s="1">
        <f>(1/O220+1/O171+1/O122)/3</f>
      </c>
      <c r="F861" s="1">
        <f>(1/O225+1/O176+1/O127)/3</f>
      </c>
      <c r="G861" s="1">
        <f>(1/O229+1/O180+1/O131)/3</f>
      </c>
      <c r="H861">
        <v>1</v>
      </c>
      <c r="I861" s="1">
        <f>(O135+O184+O233)/3</f>
      </c>
      <c r="J861" s="1">
        <f>(O136+O185+O234)/3</f>
      </c>
      <c r="K861" s="1">
        <f>(O137+O186+O235)/3</f>
      </c>
      <c r="L861" s="2">
        <f>(B861/$B865+C861/$C865+D861/$D865+E861/$E865+F861/$F865+G861/$G865+H861/$H865+I861/$I865+J861/$J865+K861/$K865)/10</f>
      </c>
      <c r="M861" s="2">
        <f>B861*$L855+C861*$L856+D861*$L857+E861*$L858+F861*$L859+G861*$L860+H861*$L861+I861*$L862+J861*$L863+K861*$L864</f>
      </c>
      <c r="N861" s="1">
        <f>M861/L861</f>
      </c>
    </row>
    <row r="862">
      <c r="A862" t="str">
        <v>KU7</v>
      </c>
      <c r="B862" s="1">
        <f>(1/O200+1/O151+1/O102)/3</f>
      </c>
      <c r="C862" s="1">
        <f>(1/O208+1/O159+1/O110)/3</f>
      </c>
      <c r="D862" s="1">
        <f>(1/O215+1/O166+1/O117)/3</f>
      </c>
      <c r="E862" s="1">
        <f>(1/O221+1/O172+1/O123)/3</f>
      </c>
      <c r="F862" s="1">
        <f>(1/O226+1/O177+1/O128)/3</f>
      </c>
      <c r="G862" s="1">
        <f>(1/O230+1/O181+1/O132)/3</f>
      </c>
      <c r="H862" s="1">
        <f>(1/O233+1/O184+1/O135)/3</f>
      </c>
      <c r="I862">
        <v>1</v>
      </c>
      <c r="J862" s="1">
        <f>(O138+O187+O236)/3</f>
      </c>
      <c r="K862" s="1">
        <f>(O139+O188+O237)/3</f>
      </c>
      <c r="L862" s="2">
        <f>(B862/$B865+C862/$C865+D862/$D865+E862/$E865+F862/$F865+G862/$G865+H862/$H865+I862/$I865+J862/$J865+K862/$K865)/10</f>
      </c>
      <c r="M862" s="2">
        <f>B862*$L855+C862*$L856+D862*$L857+E862*$L858+F862*$L859+G862*$L860+H862*$L861+I862*$L862+J862*$L863+K862*$L864</f>
      </c>
      <c r="N862" s="1">
        <f>M862/L862</f>
      </c>
    </row>
    <row r="863">
      <c r="A863" t="str">
        <v>KU8</v>
      </c>
      <c r="B863" s="1">
        <f>(1/O201+1/O152+1/O103)/3</f>
      </c>
      <c r="C863" s="1">
        <f>(1/O209+1/O160+1/O111)/3</f>
      </c>
      <c r="D863" s="1">
        <f>(1/O216+1/O167+1/O118)/3</f>
      </c>
      <c r="E863" s="1">
        <f>(1/O222+1/O173+1/O124)/3</f>
      </c>
      <c r="F863" s="1">
        <f>(1/O227+1/O178+1/O129)/3</f>
      </c>
      <c r="G863" s="1">
        <f>(1/O231+1/O182+1/O133)/3</f>
      </c>
      <c r="H863" s="1">
        <f>(1/O234+1/O185+1/O136)/3</f>
      </c>
      <c r="I863" s="1">
        <f>(1/O236+1/O187+1/O138)/3</f>
      </c>
      <c r="J863">
        <v>1</v>
      </c>
      <c r="K863" s="1">
        <f>(O140+O189+O238)/3</f>
      </c>
      <c r="L863" s="2">
        <f>(B863/$B865+C863/$C865+D863/$D865+E863/$E865+F863/$F865+G863/$G865+H863/$H865+I863/$I865+J863/$J865+K863/$K865)/10</f>
      </c>
      <c r="M863" s="2">
        <f>B863*$L855+C863*$L856+D863*$L857+E863*$L858+F863*$L859+G863*$L860+H863*$L861+I863*$L862+J863*$L863+K863*$L864</f>
      </c>
      <c r="N863" s="1">
        <f>M863/L863</f>
      </c>
    </row>
    <row r="864">
      <c r="A864" t="str">
        <v>KU9</v>
      </c>
      <c r="B864" s="1">
        <f>(1/O202+1/O153+1/O104)/3</f>
      </c>
      <c r="C864" s="1">
        <f>(1/O210+1/O161+1/O112)/3</f>
      </c>
      <c r="D864" s="1">
        <f>(1/O217+1/O168+1/O119)/3</f>
      </c>
      <c r="E864" s="1">
        <f>(1/O223+1/O174+1/O125)/3</f>
      </c>
      <c r="F864" s="1">
        <f>(1/O228+1/O179+1/O130)/3</f>
      </c>
      <c r="G864" s="1">
        <f>(1/O232+1/O183+1/O134)/3</f>
      </c>
      <c r="H864" s="1">
        <f>(1/O235+1/O186+1/O137)/3</f>
      </c>
      <c r="I864" s="1">
        <f>(1/O237+1/O188+1/O139)/3</f>
      </c>
      <c r="J864" s="1">
        <f>(1/O238+1/O189+1/O140)/3</f>
      </c>
      <c r="K864">
        <v>1</v>
      </c>
      <c r="L864" s="2">
        <f>(B864/$B865+C864/$C865+D864/$D865+E864/$E865+F864/$F865+G864/$G865+H864/$H865+I864/$I865+J864/$J865+K864/$K865)/10</f>
      </c>
      <c r="M864" s="2">
        <f>B864*$L855+C864*$L856+D864*$L857+E864*$L858+F864*$L859+G864*$L860+H864*$L861+I864*$L862+J864*$L863+K864*$L864</f>
      </c>
      <c r="N864" s="1">
        <f>M864/L864</f>
      </c>
    </row>
    <row r="865">
      <c r="A865" t="str">
        <v>Σ Kolom</v>
      </c>
      <c r="B865" s="1">
        <f>SUM(B855:B864)</f>
      </c>
      <c r="C865" s="1">
        <f>SUM(C855:C864)</f>
      </c>
      <c r="D865" s="1">
        <f>SUM(D855:D864)</f>
      </c>
      <c r="E865" s="1">
        <f>SUM(E855:E864)</f>
      </c>
      <c r="F865" s="1">
        <f>SUM(F855:F864)</f>
      </c>
      <c r="G865" s="1">
        <f>SUM(G855:G864)</f>
      </c>
      <c r="H865" s="1">
        <f>SUM(H855:H864)</f>
      </c>
      <c r="I865" s="1">
        <f>SUM(I855:I864)</f>
      </c>
      <c r="J865" s="1">
        <f>SUM(J855:J864)</f>
      </c>
      <c r="K865" s="1">
        <f>SUM(K855:K864)</f>
      </c>
    </row>
    <row r="867">
      <c r="A867" t="str">
        <v>λmax</v>
      </c>
      <c r="B867" s="1">
        <f>AVERAGE(N855:N864)</f>
      </c>
    </row>
    <row r="868">
      <c r="A868" t="str">
        <v>CI</v>
      </c>
      <c r="B868" s="1">
        <f>(B867-10)/(10-1)</f>
      </c>
    </row>
    <row r="869">
      <c r="A869" t="str">
        <v>CR</v>
      </c>
      <c r="B869" s="1">
        <f>IF(1.49=0,0,B868/1.49)</f>
      </c>
    </row>
    <row r="870">
      <c r="A870" t="str">
        <v>Status</v>
      </c>
      <c r="B870">
        <f>IF(B869&lt;0.1,"KONSISTEN ✓","TIDAK KONSISTEN ✗")</f>
      </c>
    </row>
    <row r="873">
      <c r="A873" t="str">
        <v>▶ RESPONDEN 14: Anonim</v>
      </c>
    </row>
    <row r="874">
      <c r="A874" t="str">
        <v>1. FUZZY SYNTHETIC EXTENT (FSE) &amp; BOBOT FINAL</v>
      </c>
    </row>
    <row r="875">
      <c r="A875" t="str">
        <v>Kriteria</v>
      </c>
      <c r="B875" t="str">
        <v>Σl</v>
      </c>
      <c r="C875" t="str">
        <v>Σm</v>
      </c>
      <c r="D875" t="str">
        <v>Σu</v>
      </c>
      <c r="E875" t="str">
        <v>Si_l</v>
      </c>
      <c r="F875" t="str">
        <v>Si_m</v>
      </c>
      <c r="G875" t="str">
        <v>Si_u</v>
      </c>
      <c r="H875" t="str">
        <v>Defuzzy</v>
      </c>
      <c r="I875" t="str">
        <v>Bobot</v>
      </c>
      <c r="J875" t="str">
        <v>Bobot%</v>
      </c>
      <c r="K875" t="str">
        <v>Rank</v>
      </c>
    </row>
    <row r="876">
      <c r="A876" t="str">
        <v>KU1</v>
      </c>
      <c r="B876" s="1">
        <f>1+P96+P97+P98+P99+P100+P101+P102+P103+P104</f>
      </c>
      <c r="C876" s="1">
        <f>1+P145+P146+P147+P148+P149+P150+P151+P152+P153</f>
      </c>
      <c r="D876" s="1">
        <f>1+P194+P195+P196+P197+P198+P199+P200+P201+P202</f>
      </c>
      <c r="E876" s="2">
        <f>B876/$D886</f>
      </c>
      <c r="F876" s="2">
        <f>C876/$C886</f>
      </c>
      <c r="G876" s="2">
        <f>D876/$B886</f>
      </c>
      <c r="H876" s="2">
        <f>(E876+F876+G876)/3</f>
      </c>
      <c r="I876" s="2">
        <f>H876/$H886</f>
      </c>
      <c r="J876" s="3">
        <f>I876*100</f>
      </c>
      <c r="K876">
        <f>RANK(I876,$I$876:$I$885,0)</f>
      </c>
    </row>
    <row r="877">
      <c r="A877" t="str">
        <v>KU10</v>
      </c>
      <c r="B877" s="1">
        <f>1+1/P194+P105+P106+P107+P108+P109+P110+P111+P112</f>
      </c>
      <c r="C877" s="1">
        <f>1+1/P145+P154+P155+P156+P157+P158+P159+P160+P161</f>
      </c>
      <c r="D877" s="1">
        <f>1+1/P96+P203+P204+P205+P206+P207+P208+P209+P210</f>
      </c>
      <c r="E877" s="2">
        <f>B877/$D886</f>
      </c>
      <c r="F877" s="2">
        <f>C877/$C886</f>
      </c>
      <c r="G877" s="2">
        <f>D877/$B886</f>
      </c>
      <c r="H877" s="2">
        <f>(E877+F877+G877)/3</f>
      </c>
      <c r="I877" s="2">
        <f>H877/$H886</f>
      </c>
      <c r="J877" s="3">
        <f>I877*100</f>
      </c>
      <c r="K877">
        <f>RANK(I877,$I$876:$I$885,0)</f>
      </c>
    </row>
    <row r="878">
      <c r="A878" t="str">
        <v>KU2</v>
      </c>
      <c r="B878" s="1">
        <f>1+1/P195+1/P203+P113+P114+P115+P116+P117+P118+P119</f>
      </c>
      <c r="C878" s="1">
        <f>1+1/P146+1/P154+P162+P163+P164+P165+P166+P167+P168</f>
      </c>
      <c r="D878" s="1">
        <f>1+1/P97+1/P105+P211+P212+P213+P214+P215+P216+P217</f>
      </c>
      <c r="E878" s="2">
        <f>B878/$D886</f>
      </c>
      <c r="F878" s="2">
        <f>C878/$C886</f>
      </c>
      <c r="G878" s="2">
        <f>D878/$B886</f>
      </c>
      <c r="H878" s="2">
        <f>(E878+F878+G878)/3</f>
      </c>
      <c r="I878" s="2">
        <f>H878/$H886</f>
      </c>
      <c r="J878" s="3">
        <f>I878*100</f>
      </c>
      <c r="K878">
        <f>RANK(I878,$I$876:$I$885,0)</f>
      </c>
    </row>
    <row r="879">
      <c r="A879" t="str">
        <v>KU3</v>
      </c>
      <c r="B879" s="1">
        <f>1+1/P196+1/P204+1/P211+P120+P121+P122+P123+P124+P125</f>
      </c>
      <c r="C879" s="1">
        <f>1+1/P147+1/P155+1/P162+P169+P170+P171+P172+P173+P174</f>
      </c>
      <c r="D879" s="1">
        <f>1+1/P98+1/P106+1/P113+P218+P219+P220+P221+P222+P223</f>
      </c>
      <c r="E879" s="2">
        <f>B879/$D886</f>
      </c>
      <c r="F879" s="2">
        <f>C879/$C886</f>
      </c>
      <c r="G879" s="2">
        <f>D879/$B886</f>
      </c>
      <c r="H879" s="2">
        <f>(E879+F879+G879)/3</f>
      </c>
      <c r="I879" s="2">
        <f>H879/$H886</f>
      </c>
      <c r="J879" s="3">
        <f>I879*100</f>
      </c>
      <c r="K879">
        <f>RANK(I879,$I$876:$I$885,0)</f>
      </c>
    </row>
    <row r="880">
      <c r="A880" t="str">
        <v>KU4</v>
      </c>
      <c r="B880" s="1">
        <f>1+1/P197+1/P205+1/P212+1/P218+P126+P127+P128+P129+P130</f>
      </c>
      <c r="C880" s="1">
        <f>1+1/P148+1/P156+1/P163+1/P169+P175+P176+P177+P178+P179</f>
      </c>
      <c r="D880" s="1">
        <f>1+1/P99+1/P107+1/P114+1/P120+P224+P225+P226+P227+P228</f>
      </c>
      <c r="E880" s="2">
        <f>B880/$D886</f>
      </c>
      <c r="F880" s="2">
        <f>C880/$C886</f>
      </c>
      <c r="G880" s="2">
        <f>D880/$B886</f>
      </c>
      <c r="H880" s="2">
        <f>(E880+F880+G880)/3</f>
      </c>
      <c r="I880" s="2">
        <f>H880/$H886</f>
      </c>
      <c r="J880" s="3">
        <f>I880*100</f>
      </c>
      <c r="K880">
        <f>RANK(I880,$I$876:$I$885,0)</f>
      </c>
    </row>
    <row r="881">
      <c r="A881" t="str">
        <v>KU5</v>
      </c>
      <c r="B881" s="1">
        <f>1+1/P198+1/P206+1/P213+1/P219+1/P224+P131+P132+P133+P134</f>
      </c>
      <c r="C881" s="1">
        <f>1+1/P149+1/P157+1/P164+1/P170+1/P175+P180+P181+P182+P183</f>
      </c>
      <c r="D881" s="1">
        <f>1+1/P100+1/P108+1/P115+1/P121+1/P126+P229+P230+P231+P232</f>
      </c>
      <c r="E881" s="2">
        <f>B881/$D886</f>
      </c>
      <c r="F881" s="2">
        <f>C881/$C886</f>
      </c>
      <c r="G881" s="2">
        <f>D881/$B886</f>
      </c>
      <c r="H881" s="2">
        <f>(E881+F881+G881)/3</f>
      </c>
      <c r="I881" s="2">
        <f>H881/$H886</f>
      </c>
      <c r="J881" s="3">
        <f>I881*100</f>
      </c>
      <c r="K881">
        <f>RANK(I881,$I$876:$I$885,0)</f>
      </c>
    </row>
    <row r="882">
      <c r="A882" t="str">
        <v>KU6</v>
      </c>
      <c r="B882" s="1">
        <f>1+1/P199+1/P207+1/P214+1/P220+1/P225+1/P229+P135+P136+P137</f>
      </c>
      <c r="C882" s="1">
        <f>1+1/P150+1/P158+1/P165+1/P171+1/P176+1/P180+P184+P185+P186</f>
      </c>
      <c r="D882" s="1">
        <f>1+1/P101+1/P109+1/P116+1/P122+1/P127+1/P131+P233+P234+P235</f>
      </c>
      <c r="E882" s="2">
        <f>B882/$D886</f>
      </c>
      <c r="F882" s="2">
        <f>C882/$C886</f>
      </c>
      <c r="G882" s="2">
        <f>D882/$B886</f>
      </c>
      <c r="H882" s="2">
        <f>(E882+F882+G882)/3</f>
      </c>
      <c r="I882" s="2">
        <f>H882/$H886</f>
      </c>
      <c r="J882" s="3">
        <f>I882*100</f>
      </c>
      <c r="K882">
        <f>RANK(I882,$I$876:$I$885,0)</f>
      </c>
    </row>
    <row r="883">
      <c r="A883" t="str">
        <v>KU7</v>
      </c>
      <c r="B883" s="1">
        <f>1+1/P200+1/P208+1/P215+1/P221+1/P226+1/P230+1/P233+P138+P139</f>
      </c>
      <c r="C883" s="1">
        <f>1+1/P151+1/P159+1/P166+1/P172+1/P177+1/P181+1/P184+P187+P188</f>
      </c>
      <c r="D883" s="1">
        <f>1+1/P102+1/P110+1/P117+1/P123+1/P128+1/P132+1/P135+P236+P237</f>
      </c>
      <c r="E883" s="2">
        <f>B883/$D886</f>
      </c>
      <c r="F883" s="2">
        <f>C883/$C886</f>
      </c>
      <c r="G883" s="2">
        <f>D883/$B886</f>
      </c>
      <c r="H883" s="2">
        <f>(E883+F883+G883)/3</f>
      </c>
      <c r="I883" s="2">
        <f>H883/$H886</f>
      </c>
      <c r="J883" s="3">
        <f>I883*100</f>
      </c>
      <c r="K883">
        <f>RANK(I883,$I$876:$I$885,0)</f>
      </c>
    </row>
    <row r="884">
      <c r="A884" t="str">
        <v>KU8</v>
      </c>
      <c r="B884" s="1">
        <f>1+1/P201+1/P209+1/P216+1/P222+1/P227+1/P231+1/P234+1/P236+P140</f>
      </c>
      <c r="C884" s="1">
        <f>1+1/P152+1/P160+1/P167+1/P173+1/P178+1/P182+1/P185+1/P187+P189</f>
      </c>
      <c r="D884" s="1">
        <f>1+1/P103+1/P111+1/P118+1/P124+1/P129+1/P133+1/P136+1/P138+P238</f>
      </c>
      <c r="E884" s="2">
        <f>B884/$D886</f>
      </c>
      <c r="F884" s="2">
        <f>C884/$C886</f>
      </c>
      <c r="G884" s="2">
        <f>D884/$B886</f>
      </c>
      <c r="H884" s="2">
        <f>(E884+F884+G884)/3</f>
      </c>
      <c r="I884" s="2">
        <f>H884/$H886</f>
      </c>
      <c r="J884" s="3">
        <f>I884*100</f>
      </c>
      <c r="K884">
        <f>RANK(I884,$I$876:$I$885,0)</f>
      </c>
    </row>
    <row r="885">
      <c r="A885" t="str">
        <v>KU9</v>
      </c>
      <c r="B885" s="1">
        <f>1+1/P202+1/P210+1/P217+1/P223+1/P228+1/P232+1/P235+1/P237+1/P238</f>
      </c>
      <c r="C885" s="1">
        <f>1+1/P153+1/P161+1/P168+1/P174+1/P179+1/P183+1/P186+1/P188+1/P189</f>
      </c>
      <c r="D885" s="1">
        <f>1+1/P104+1/P112+1/P119+1/P125+1/P130+1/P134+1/P137+1/P139+1/P140</f>
      </c>
      <c r="E885" s="2">
        <f>B885/$D886</f>
      </c>
      <c r="F885" s="2">
        <f>C885/$C886</f>
      </c>
      <c r="G885" s="2">
        <f>D885/$B886</f>
      </c>
      <c r="H885" s="2">
        <f>(E885+F885+G885)/3</f>
      </c>
      <c r="I885" s="2">
        <f>H885/$H886</f>
      </c>
      <c r="J885" s="3">
        <f>I885*100</f>
      </c>
      <c r="K885">
        <f>RANK(I885,$I$876:$I$885,0)</f>
      </c>
    </row>
    <row r="886">
      <c r="A886" t="str">
        <v>TOTAL</v>
      </c>
      <c r="B886" s="1">
        <f>SUM(B876:B885)</f>
      </c>
      <c r="C886" s="1">
        <f>SUM(C876:C885)</f>
      </c>
      <c r="D886" s="1">
        <f>SUM(D876:D885)</f>
      </c>
      <c r="H886" s="2">
        <f>SUM(H876:H885)</f>
      </c>
    </row>
    <row r="888">
      <c r="A888" t="str">
        <v>2. KONSISTENSI (CR)</v>
      </c>
    </row>
    <row r="889">
      <c r="A889" t="str">
        <v>Matriks Crisp (Defuzzified) &amp; Normalisasi &amp; Aw</v>
      </c>
    </row>
    <row r="890">
      <c r="A890" t="str">
        <v>Kriteria</v>
      </c>
      <c r="B890" t="str">
        <v>KU1</v>
      </c>
      <c r="C890" t="str">
        <v>KU10</v>
      </c>
      <c r="D890" t="str">
        <v>KU2</v>
      </c>
      <c r="E890" t="str">
        <v>KU3</v>
      </c>
      <c r="F890" t="str">
        <v>KU4</v>
      </c>
      <c r="G890" t="str">
        <v>KU5</v>
      </c>
      <c r="H890" t="str">
        <v>KU6</v>
      </c>
      <c r="I890" t="str">
        <v>KU7</v>
      </c>
      <c r="J890" t="str">
        <v>KU8</v>
      </c>
      <c r="K890" t="str">
        <v>KU9</v>
      </c>
      <c r="L890" t="str">
        <v>Wi (Bobot CR)</v>
      </c>
      <c r="M890" t="str">
        <v>Aw</v>
      </c>
      <c r="N890" t="str">
        <v>Aw/Wi</v>
      </c>
    </row>
    <row r="891">
      <c r="A891" t="str">
        <v>KU1</v>
      </c>
      <c r="B891">
        <v>1</v>
      </c>
      <c r="C891" s="1">
        <f>(P96+P145+P194)/3</f>
      </c>
      <c r="D891" s="1">
        <f>(P97+P146+P195)/3</f>
      </c>
      <c r="E891" s="1">
        <f>(P98+P147+P196)/3</f>
      </c>
      <c r="F891" s="1">
        <f>(P99+P148+P197)/3</f>
      </c>
      <c r="G891" s="1">
        <f>(P100+P149+P198)/3</f>
      </c>
      <c r="H891" s="1">
        <f>(P101+P150+P199)/3</f>
      </c>
      <c r="I891" s="1">
        <f>(P102+P151+P200)/3</f>
      </c>
      <c r="J891" s="1">
        <f>(P103+P152+P201)/3</f>
      </c>
      <c r="K891" s="1">
        <f>(P104+P153+P202)/3</f>
      </c>
      <c r="L891" s="2">
        <f>(B891/$B901+C891/$C901+D891/$D901+E891/$E901+F891/$F901+G891/$G901+H891/$H901+I891/$I901+J891/$J901+K891/$K901)/10</f>
      </c>
      <c r="M891" s="2">
        <f>B891*$L891+C891*$L892+D891*$L893+E891*$L894+F891*$L895+G891*$L896+H891*$L897+I891*$L898+J891*$L899+K891*$L900</f>
      </c>
      <c r="N891" s="1">
        <f>M891/L891</f>
      </c>
    </row>
    <row r="892">
      <c r="A892" t="str">
        <v>KU10</v>
      </c>
      <c r="B892" s="1">
        <f>(1/P194+1/P145+1/P96)/3</f>
      </c>
      <c r="C892">
        <v>1</v>
      </c>
      <c r="D892" s="1">
        <f>(P105+P154+P203)/3</f>
      </c>
      <c r="E892" s="1">
        <f>(P106+P155+P204)/3</f>
      </c>
      <c r="F892" s="1">
        <f>(P107+P156+P205)/3</f>
      </c>
      <c r="G892" s="1">
        <f>(P108+P157+P206)/3</f>
      </c>
      <c r="H892" s="1">
        <f>(P109+P158+P207)/3</f>
      </c>
      <c r="I892" s="1">
        <f>(P110+P159+P208)/3</f>
      </c>
      <c r="J892" s="1">
        <f>(P111+P160+P209)/3</f>
      </c>
      <c r="K892" s="1">
        <f>(P112+P161+P210)/3</f>
      </c>
      <c r="L892" s="2">
        <f>(B892/$B901+C892/$C901+D892/$D901+E892/$E901+F892/$F901+G892/$G901+H892/$H901+I892/$I901+J892/$J901+K892/$K901)/10</f>
      </c>
      <c r="M892" s="2">
        <f>B892*$L891+C892*$L892+D892*$L893+E892*$L894+F892*$L895+G892*$L896+H892*$L897+I892*$L898+J892*$L899+K892*$L900</f>
      </c>
      <c r="N892" s="1">
        <f>M892/L892</f>
      </c>
    </row>
    <row r="893">
      <c r="A893" t="str">
        <v>KU2</v>
      </c>
      <c r="B893" s="1">
        <f>(1/P195+1/P146+1/P97)/3</f>
      </c>
      <c r="C893" s="1">
        <f>(1/P203+1/P154+1/P105)/3</f>
      </c>
      <c r="D893">
        <v>1</v>
      </c>
      <c r="E893" s="1">
        <f>(P113+P162+P211)/3</f>
      </c>
      <c r="F893" s="1">
        <f>(P114+P163+P212)/3</f>
      </c>
      <c r="G893" s="1">
        <f>(P115+P164+P213)/3</f>
      </c>
      <c r="H893" s="1">
        <f>(P116+P165+P214)/3</f>
      </c>
      <c r="I893" s="1">
        <f>(P117+P166+P215)/3</f>
      </c>
      <c r="J893" s="1">
        <f>(P118+P167+P216)/3</f>
      </c>
      <c r="K893" s="1">
        <f>(P119+P168+P217)/3</f>
      </c>
      <c r="L893" s="2">
        <f>(B893/$B901+C893/$C901+D893/$D901+E893/$E901+F893/$F901+G893/$G901+H893/$H901+I893/$I901+J893/$J901+K893/$K901)/10</f>
      </c>
      <c r="M893" s="2">
        <f>B893*$L891+C893*$L892+D893*$L893+E893*$L894+F893*$L895+G893*$L896+H893*$L897+I893*$L898+J893*$L899+K893*$L900</f>
      </c>
      <c r="N893" s="1">
        <f>M893/L893</f>
      </c>
    </row>
    <row r="894">
      <c r="A894" t="str">
        <v>KU3</v>
      </c>
      <c r="B894" s="1">
        <f>(1/P196+1/P147+1/P98)/3</f>
      </c>
      <c r="C894" s="1">
        <f>(1/P204+1/P155+1/P106)/3</f>
      </c>
      <c r="D894" s="1">
        <f>(1/P211+1/P162+1/P113)/3</f>
      </c>
      <c r="E894">
        <v>1</v>
      </c>
      <c r="F894" s="1">
        <f>(P120+P169+P218)/3</f>
      </c>
      <c r="G894" s="1">
        <f>(P121+P170+P219)/3</f>
      </c>
      <c r="H894" s="1">
        <f>(P122+P171+P220)/3</f>
      </c>
      <c r="I894" s="1">
        <f>(P123+P172+P221)/3</f>
      </c>
      <c r="J894" s="1">
        <f>(P124+P173+P222)/3</f>
      </c>
      <c r="K894" s="1">
        <f>(P125+P174+P223)/3</f>
      </c>
      <c r="L894" s="2">
        <f>(B894/$B901+C894/$C901+D894/$D901+E894/$E901+F894/$F901+G894/$G901+H894/$H901+I894/$I901+J894/$J901+K894/$K901)/10</f>
      </c>
      <c r="M894" s="2">
        <f>B894*$L891+C894*$L892+D894*$L893+E894*$L894+F894*$L895+G894*$L896+H894*$L897+I894*$L898+J894*$L899+K894*$L900</f>
      </c>
      <c r="N894" s="1">
        <f>M894/L894</f>
      </c>
    </row>
    <row r="895">
      <c r="A895" t="str">
        <v>KU4</v>
      </c>
      <c r="B895" s="1">
        <f>(1/P197+1/P148+1/P99)/3</f>
      </c>
      <c r="C895" s="1">
        <f>(1/P205+1/P156+1/P107)/3</f>
      </c>
      <c r="D895" s="1">
        <f>(1/P212+1/P163+1/P114)/3</f>
      </c>
      <c r="E895" s="1">
        <f>(1/P218+1/P169+1/P120)/3</f>
      </c>
      <c r="F895">
        <v>1</v>
      </c>
      <c r="G895" s="1">
        <f>(P126+P175+P224)/3</f>
      </c>
      <c r="H895" s="1">
        <f>(P127+P176+P225)/3</f>
      </c>
      <c r="I895" s="1">
        <f>(P128+P177+P226)/3</f>
      </c>
      <c r="J895" s="1">
        <f>(P129+P178+P227)/3</f>
      </c>
      <c r="K895" s="1">
        <f>(P130+P179+P228)/3</f>
      </c>
      <c r="L895" s="2">
        <f>(B895/$B901+C895/$C901+D895/$D901+E895/$E901+F895/$F901+G895/$G901+H895/$H901+I895/$I901+J895/$J901+K895/$K901)/10</f>
      </c>
      <c r="M895" s="2">
        <f>B895*$L891+C895*$L892+D895*$L893+E895*$L894+F895*$L895+G895*$L896+H895*$L897+I895*$L898+J895*$L899+K895*$L900</f>
      </c>
      <c r="N895" s="1">
        <f>M895/L895</f>
      </c>
    </row>
    <row r="896">
      <c r="A896" t="str">
        <v>KU5</v>
      </c>
      <c r="B896" s="1">
        <f>(1/P198+1/P149+1/P100)/3</f>
      </c>
      <c r="C896" s="1">
        <f>(1/P206+1/P157+1/P108)/3</f>
      </c>
      <c r="D896" s="1">
        <f>(1/P213+1/P164+1/P115)/3</f>
      </c>
      <c r="E896" s="1">
        <f>(1/P219+1/P170+1/P121)/3</f>
      </c>
      <c r="F896" s="1">
        <f>(1/P224+1/P175+1/P126)/3</f>
      </c>
      <c r="G896">
        <v>1</v>
      </c>
      <c r="H896" s="1">
        <f>(P131+P180+P229)/3</f>
      </c>
      <c r="I896" s="1">
        <f>(P132+P181+P230)/3</f>
      </c>
      <c r="J896" s="1">
        <f>(P133+P182+P231)/3</f>
      </c>
      <c r="K896" s="1">
        <f>(P134+P183+P232)/3</f>
      </c>
      <c r="L896" s="2">
        <f>(B896/$B901+C896/$C901+D896/$D901+E896/$E901+F896/$F901+G896/$G901+H896/$H901+I896/$I901+J896/$J901+K896/$K901)/10</f>
      </c>
      <c r="M896" s="2">
        <f>B896*$L891+C896*$L892+D896*$L893+E896*$L894+F896*$L895+G896*$L896+H896*$L897+I896*$L898+J896*$L899+K896*$L900</f>
      </c>
      <c r="N896" s="1">
        <f>M896/L896</f>
      </c>
    </row>
    <row r="897">
      <c r="A897" t="str">
        <v>KU6</v>
      </c>
      <c r="B897" s="1">
        <f>(1/P199+1/P150+1/P101)/3</f>
      </c>
      <c r="C897" s="1">
        <f>(1/P207+1/P158+1/P109)/3</f>
      </c>
      <c r="D897" s="1">
        <f>(1/P214+1/P165+1/P116)/3</f>
      </c>
      <c r="E897" s="1">
        <f>(1/P220+1/P171+1/P122)/3</f>
      </c>
      <c r="F897" s="1">
        <f>(1/P225+1/P176+1/P127)/3</f>
      </c>
      <c r="G897" s="1">
        <f>(1/P229+1/P180+1/P131)/3</f>
      </c>
      <c r="H897">
        <v>1</v>
      </c>
      <c r="I897" s="1">
        <f>(P135+P184+P233)/3</f>
      </c>
      <c r="J897" s="1">
        <f>(P136+P185+P234)/3</f>
      </c>
      <c r="K897" s="1">
        <f>(P137+P186+P235)/3</f>
      </c>
      <c r="L897" s="2">
        <f>(B897/$B901+C897/$C901+D897/$D901+E897/$E901+F897/$F901+G897/$G901+H897/$H901+I897/$I901+J897/$J901+K897/$K901)/10</f>
      </c>
      <c r="M897" s="2">
        <f>B897*$L891+C897*$L892+D897*$L893+E897*$L894+F897*$L895+G897*$L896+H897*$L897+I897*$L898+J897*$L899+K897*$L900</f>
      </c>
      <c r="N897" s="1">
        <f>M897/L897</f>
      </c>
    </row>
    <row r="898">
      <c r="A898" t="str">
        <v>KU7</v>
      </c>
      <c r="B898" s="1">
        <f>(1/P200+1/P151+1/P102)/3</f>
      </c>
      <c r="C898" s="1">
        <f>(1/P208+1/P159+1/P110)/3</f>
      </c>
      <c r="D898" s="1">
        <f>(1/P215+1/P166+1/P117)/3</f>
      </c>
      <c r="E898" s="1">
        <f>(1/P221+1/P172+1/P123)/3</f>
      </c>
      <c r="F898" s="1">
        <f>(1/P226+1/P177+1/P128)/3</f>
      </c>
      <c r="G898" s="1">
        <f>(1/P230+1/P181+1/P132)/3</f>
      </c>
      <c r="H898" s="1">
        <f>(1/P233+1/P184+1/P135)/3</f>
      </c>
      <c r="I898">
        <v>1</v>
      </c>
      <c r="J898" s="1">
        <f>(P138+P187+P236)/3</f>
      </c>
      <c r="K898" s="1">
        <f>(P139+P188+P237)/3</f>
      </c>
      <c r="L898" s="2">
        <f>(B898/$B901+C898/$C901+D898/$D901+E898/$E901+F898/$F901+G898/$G901+H898/$H901+I898/$I901+J898/$J901+K898/$K901)/10</f>
      </c>
      <c r="M898" s="2">
        <f>B898*$L891+C898*$L892+D898*$L893+E898*$L894+F898*$L895+G898*$L896+H898*$L897+I898*$L898+J898*$L899+K898*$L900</f>
      </c>
      <c r="N898" s="1">
        <f>M898/L898</f>
      </c>
    </row>
    <row r="899">
      <c r="A899" t="str">
        <v>KU8</v>
      </c>
      <c r="B899" s="1">
        <f>(1/P201+1/P152+1/P103)/3</f>
      </c>
      <c r="C899" s="1">
        <f>(1/P209+1/P160+1/P111)/3</f>
      </c>
      <c r="D899" s="1">
        <f>(1/P216+1/P167+1/P118)/3</f>
      </c>
      <c r="E899" s="1">
        <f>(1/P222+1/P173+1/P124)/3</f>
      </c>
      <c r="F899" s="1">
        <f>(1/P227+1/P178+1/P129)/3</f>
      </c>
      <c r="G899" s="1">
        <f>(1/P231+1/P182+1/P133)/3</f>
      </c>
      <c r="H899" s="1">
        <f>(1/P234+1/P185+1/P136)/3</f>
      </c>
      <c r="I899" s="1">
        <f>(1/P236+1/P187+1/P138)/3</f>
      </c>
      <c r="J899">
        <v>1</v>
      </c>
      <c r="K899" s="1">
        <f>(P140+P189+P238)/3</f>
      </c>
      <c r="L899" s="2">
        <f>(B899/$B901+C899/$C901+D899/$D901+E899/$E901+F899/$F901+G899/$G901+H899/$H901+I899/$I901+J899/$J901+K899/$K901)/10</f>
      </c>
      <c r="M899" s="2">
        <f>B899*$L891+C899*$L892+D899*$L893+E899*$L894+F899*$L895+G899*$L896+H899*$L897+I899*$L898+J899*$L899+K899*$L900</f>
      </c>
      <c r="N899" s="1">
        <f>M899/L899</f>
      </c>
    </row>
    <row r="900">
      <c r="A900" t="str">
        <v>KU9</v>
      </c>
      <c r="B900" s="1">
        <f>(1/P202+1/P153+1/P104)/3</f>
      </c>
      <c r="C900" s="1">
        <f>(1/P210+1/P161+1/P112)/3</f>
      </c>
      <c r="D900" s="1">
        <f>(1/P217+1/P168+1/P119)/3</f>
      </c>
      <c r="E900" s="1">
        <f>(1/P223+1/P174+1/P125)/3</f>
      </c>
      <c r="F900" s="1">
        <f>(1/P228+1/P179+1/P130)/3</f>
      </c>
      <c r="G900" s="1">
        <f>(1/P232+1/P183+1/P134)/3</f>
      </c>
      <c r="H900" s="1">
        <f>(1/P235+1/P186+1/P137)/3</f>
      </c>
      <c r="I900" s="1">
        <f>(1/P237+1/P188+1/P139)/3</f>
      </c>
      <c r="J900" s="1">
        <f>(1/P238+1/P189+1/P140)/3</f>
      </c>
      <c r="K900">
        <v>1</v>
      </c>
      <c r="L900" s="2">
        <f>(B900/$B901+C900/$C901+D900/$D901+E900/$E901+F900/$F901+G900/$G901+H900/$H901+I900/$I901+J900/$J901+K900/$K901)/10</f>
      </c>
      <c r="M900" s="2">
        <f>B900*$L891+C900*$L892+D900*$L893+E900*$L894+F900*$L895+G900*$L896+H900*$L897+I900*$L898+J900*$L899+K900*$L900</f>
      </c>
      <c r="N900" s="1">
        <f>M900/L900</f>
      </c>
    </row>
    <row r="901">
      <c r="A901" t="str">
        <v>Σ Kolom</v>
      </c>
      <c r="B901" s="1">
        <f>SUM(B891:B900)</f>
      </c>
      <c r="C901" s="1">
        <f>SUM(C891:C900)</f>
      </c>
      <c r="D901" s="1">
        <f>SUM(D891:D900)</f>
      </c>
      <c r="E901" s="1">
        <f>SUM(E891:E900)</f>
      </c>
      <c r="F901" s="1">
        <f>SUM(F891:F900)</f>
      </c>
      <c r="G901" s="1">
        <f>SUM(G891:G900)</f>
      </c>
      <c r="H901" s="1">
        <f>SUM(H891:H900)</f>
      </c>
      <c r="I901" s="1">
        <f>SUM(I891:I900)</f>
      </c>
      <c r="J901" s="1">
        <f>SUM(J891:J900)</f>
      </c>
      <c r="K901" s="1">
        <f>SUM(K891:K900)</f>
      </c>
    </row>
    <row r="903">
      <c r="A903" t="str">
        <v>λmax</v>
      </c>
      <c r="B903" s="1">
        <f>AVERAGE(N891:N900)</f>
      </c>
    </row>
    <row r="904">
      <c r="A904" t="str">
        <v>CI</v>
      </c>
      <c r="B904" s="1">
        <f>(B903-10)/(10-1)</f>
      </c>
    </row>
    <row r="905">
      <c r="A905" t="str">
        <v>CR</v>
      </c>
      <c r="B905" s="1">
        <f>IF(1.49=0,0,B904/1.49)</f>
      </c>
    </row>
    <row r="906">
      <c r="A906" t="str">
        <v>Status</v>
      </c>
      <c r="B906">
        <f>IF(B905&lt;0.1,"KONSISTEN ✓","TIDAK KONSISTEN ✗")</f>
      </c>
    </row>
    <row r="909">
      <c r="A909" t="str">
        <v>▶ RESPONDEN 15: Dea Astrina Harefa</v>
      </c>
    </row>
    <row r="910">
      <c r="A910" t="str">
        <v>1. FUZZY SYNTHETIC EXTENT (FSE) &amp; BOBOT FINAL</v>
      </c>
    </row>
    <row r="911">
      <c r="A911" t="str">
        <v>Kriteria</v>
      </c>
      <c r="B911" t="str">
        <v>Σl</v>
      </c>
      <c r="C911" t="str">
        <v>Σm</v>
      </c>
      <c r="D911" t="str">
        <v>Σu</v>
      </c>
      <c r="E911" t="str">
        <v>Si_l</v>
      </c>
      <c r="F911" t="str">
        <v>Si_m</v>
      </c>
      <c r="G911" t="str">
        <v>Si_u</v>
      </c>
      <c r="H911" t="str">
        <v>Defuzzy</v>
      </c>
      <c r="I911" t="str">
        <v>Bobot</v>
      </c>
      <c r="J911" t="str">
        <v>Bobot%</v>
      </c>
      <c r="K911" t="str">
        <v>Rank</v>
      </c>
    </row>
    <row r="912">
      <c r="A912" t="str">
        <v>KU1</v>
      </c>
      <c r="B912" s="1">
        <f>1+Q96+Q97+Q98+Q99+Q100+Q101+Q102+Q103+Q104</f>
      </c>
      <c r="C912" s="1">
        <f>1+Q145+Q146+Q147+Q148+Q149+Q150+Q151+Q152+Q153</f>
      </c>
      <c r="D912" s="1">
        <f>1+Q194+Q195+Q196+Q197+Q198+Q199+Q200+Q201+Q202</f>
      </c>
      <c r="E912" s="2">
        <f>B912/$D922</f>
      </c>
      <c r="F912" s="2">
        <f>C912/$C922</f>
      </c>
      <c r="G912" s="2">
        <f>D912/$B922</f>
      </c>
      <c r="H912" s="2">
        <f>(E912+F912+G912)/3</f>
      </c>
      <c r="I912" s="2">
        <f>H912/$H922</f>
      </c>
      <c r="J912" s="3">
        <f>I912*100</f>
      </c>
      <c r="K912">
        <f>RANK(I912,$I$912:$I$921,0)</f>
      </c>
    </row>
    <row r="913">
      <c r="A913" t="str">
        <v>KU10</v>
      </c>
      <c r="B913" s="1">
        <f>1+1/Q194+Q105+Q106+Q107+Q108+Q109+Q110+Q111+Q112</f>
      </c>
      <c r="C913" s="1">
        <f>1+1/Q145+Q154+Q155+Q156+Q157+Q158+Q159+Q160+Q161</f>
      </c>
      <c r="D913" s="1">
        <f>1+1/Q96+Q203+Q204+Q205+Q206+Q207+Q208+Q209+Q210</f>
      </c>
      <c r="E913" s="2">
        <f>B913/$D922</f>
      </c>
      <c r="F913" s="2">
        <f>C913/$C922</f>
      </c>
      <c r="G913" s="2">
        <f>D913/$B922</f>
      </c>
      <c r="H913" s="2">
        <f>(E913+F913+G913)/3</f>
      </c>
      <c r="I913" s="2">
        <f>H913/$H922</f>
      </c>
      <c r="J913" s="3">
        <f>I913*100</f>
      </c>
      <c r="K913">
        <f>RANK(I913,$I$912:$I$921,0)</f>
      </c>
    </row>
    <row r="914">
      <c r="A914" t="str">
        <v>KU2</v>
      </c>
      <c r="B914" s="1">
        <f>1+1/Q195+1/Q203+Q113+Q114+Q115+Q116+Q117+Q118+Q119</f>
      </c>
      <c r="C914" s="1">
        <f>1+1/Q146+1/Q154+Q162+Q163+Q164+Q165+Q166+Q167+Q168</f>
      </c>
      <c r="D914" s="1">
        <f>1+1/Q97+1/Q105+Q211+Q212+Q213+Q214+Q215+Q216+Q217</f>
      </c>
      <c r="E914" s="2">
        <f>B914/$D922</f>
      </c>
      <c r="F914" s="2">
        <f>C914/$C922</f>
      </c>
      <c r="G914" s="2">
        <f>D914/$B922</f>
      </c>
      <c r="H914" s="2">
        <f>(E914+F914+G914)/3</f>
      </c>
      <c r="I914" s="2">
        <f>H914/$H922</f>
      </c>
      <c r="J914" s="3">
        <f>I914*100</f>
      </c>
      <c r="K914">
        <f>RANK(I914,$I$912:$I$921,0)</f>
      </c>
    </row>
    <row r="915">
      <c r="A915" t="str">
        <v>KU3</v>
      </c>
      <c r="B915" s="1">
        <f>1+1/Q196+1/Q204+1/Q211+Q120+Q121+Q122+Q123+Q124+Q125</f>
      </c>
      <c r="C915" s="1">
        <f>1+1/Q147+1/Q155+1/Q162+Q169+Q170+Q171+Q172+Q173+Q174</f>
      </c>
      <c r="D915" s="1">
        <f>1+1/Q98+1/Q106+1/Q113+Q218+Q219+Q220+Q221+Q222+Q223</f>
      </c>
      <c r="E915" s="2">
        <f>B915/$D922</f>
      </c>
      <c r="F915" s="2">
        <f>C915/$C922</f>
      </c>
      <c r="G915" s="2">
        <f>D915/$B922</f>
      </c>
      <c r="H915" s="2">
        <f>(E915+F915+G915)/3</f>
      </c>
      <c r="I915" s="2">
        <f>H915/$H922</f>
      </c>
      <c r="J915" s="3">
        <f>I915*100</f>
      </c>
      <c r="K915">
        <f>RANK(I915,$I$912:$I$921,0)</f>
      </c>
    </row>
    <row r="916">
      <c r="A916" t="str">
        <v>KU4</v>
      </c>
      <c r="B916" s="1">
        <f>1+1/Q197+1/Q205+1/Q212+1/Q218+Q126+Q127+Q128+Q129+Q130</f>
      </c>
      <c r="C916" s="1">
        <f>1+1/Q148+1/Q156+1/Q163+1/Q169+Q175+Q176+Q177+Q178+Q179</f>
      </c>
      <c r="D916" s="1">
        <f>1+1/Q99+1/Q107+1/Q114+1/Q120+Q224+Q225+Q226+Q227+Q228</f>
      </c>
      <c r="E916" s="2">
        <f>B916/$D922</f>
      </c>
      <c r="F916" s="2">
        <f>C916/$C922</f>
      </c>
      <c r="G916" s="2">
        <f>D916/$B922</f>
      </c>
      <c r="H916" s="2">
        <f>(E916+F916+G916)/3</f>
      </c>
      <c r="I916" s="2">
        <f>H916/$H922</f>
      </c>
      <c r="J916" s="3">
        <f>I916*100</f>
      </c>
      <c r="K916">
        <f>RANK(I916,$I$912:$I$921,0)</f>
      </c>
    </row>
    <row r="917">
      <c r="A917" t="str">
        <v>KU5</v>
      </c>
      <c r="B917" s="1">
        <f>1+1/Q198+1/Q206+1/Q213+1/Q219+1/Q224+Q131+Q132+Q133+Q134</f>
      </c>
      <c r="C917" s="1">
        <f>1+1/Q149+1/Q157+1/Q164+1/Q170+1/Q175+Q180+Q181+Q182+Q183</f>
      </c>
      <c r="D917" s="1">
        <f>1+1/Q100+1/Q108+1/Q115+1/Q121+1/Q126+Q229+Q230+Q231+Q232</f>
      </c>
      <c r="E917" s="2">
        <f>B917/$D922</f>
      </c>
      <c r="F917" s="2">
        <f>C917/$C922</f>
      </c>
      <c r="G917" s="2">
        <f>D917/$B922</f>
      </c>
      <c r="H917" s="2">
        <f>(E917+F917+G917)/3</f>
      </c>
      <c r="I917" s="2">
        <f>H917/$H922</f>
      </c>
      <c r="J917" s="3">
        <f>I917*100</f>
      </c>
      <c r="K917">
        <f>RANK(I917,$I$912:$I$921,0)</f>
      </c>
    </row>
    <row r="918">
      <c r="A918" t="str">
        <v>KU6</v>
      </c>
      <c r="B918" s="1">
        <f>1+1/Q199+1/Q207+1/Q214+1/Q220+1/Q225+1/Q229+Q135+Q136+Q137</f>
      </c>
      <c r="C918" s="1">
        <f>1+1/Q150+1/Q158+1/Q165+1/Q171+1/Q176+1/Q180+Q184+Q185+Q186</f>
      </c>
      <c r="D918" s="1">
        <f>1+1/Q101+1/Q109+1/Q116+1/Q122+1/Q127+1/Q131+Q233+Q234+Q235</f>
      </c>
      <c r="E918" s="2">
        <f>B918/$D922</f>
      </c>
      <c r="F918" s="2">
        <f>C918/$C922</f>
      </c>
      <c r="G918" s="2">
        <f>D918/$B922</f>
      </c>
      <c r="H918" s="2">
        <f>(E918+F918+G918)/3</f>
      </c>
      <c r="I918" s="2">
        <f>H918/$H922</f>
      </c>
      <c r="J918" s="3">
        <f>I918*100</f>
      </c>
      <c r="K918">
        <f>RANK(I918,$I$912:$I$921,0)</f>
      </c>
    </row>
    <row r="919">
      <c r="A919" t="str">
        <v>KU7</v>
      </c>
      <c r="B919" s="1">
        <f>1+1/Q200+1/Q208+1/Q215+1/Q221+1/Q226+1/Q230+1/Q233+Q138+Q139</f>
      </c>
      <c r="C919" s="1">
        <f>1+1/Q151+1/Q159+1/Q166+1/Q172+1/Q177+1/Q181+1/Q184+Q187+Q188</f>
      </c>
      <c r="D919" s="1">
        <f>1+1/Q102+1/Q110+1/Q117+1/Q123+1/Q128+1/Q132+1/Q135+Q236+Q237</f>
      </c>
      <c r="E919" s="2">
        <f>B919/$D922</f>
      </c>
      <c r="F919" s="2">
        <f>C919/$C922</f>
      </c>
      <c r="G919" s="2">
        <f>D919/$B922</f>
      </c>
      <c r="H919" s="2">
        <f>(E919+F919+G919)/3</f>
      </c>
      <c r="I919" s="2">
        <f>H919/$H922</f>
      </c>
      <c r="J919" s="3">
        <f>I919*100</f>
      </c>
      <c r="K919">
        <f>RANK(I919,$I$912:$I$921,0)</f>
      </c>
    </row>
    <row r="920">
      <c r="A920" t="str">
        <v>KU8</v>
      </c>
      <c r="B920" s="1">
        <f>1+1/Q201+1/Q209+1/Q216+1/Q222+1/Q227+1/Q231+1/Q234+1/Q236+Q140</f>
      </c>
      <c r="C920" s="1">
        <f>1+1/Q152+1/Q160+1/Q167+1/Q173+1/Q178+1/Q182+1/Q185+1/Q187+Q189</f>
      </c>
      <c r="D920" s="1">
        <f>1+1/Q103+1/Q111+1/Q118+1/Q124+1/Q129+1/Q133+1/Q136+1/Q138+Q238</f>
      </c>
      <c r="E920" s="2">
        <f>B920/$D922</f>
      </c>
      <c r="F920" s="2">
        <f>C920/$C922</f>
      </c>
      <c r="G920" s="2">
        <f>D920/$B922</f>
      </c>
      <c r="H920" s="2">
        <f>(E920+F920+G920)/3</f>
      </c>
      <c r="I920" s="2">
        <f>H920/$H922</f>
      </c>
      <c r="J920" s="3">
        <f>I920*100</f>
      </c>
      <c r="K920">
        <f>RANK(I920,$I$912:$I$921,0)</f>
      </c>
    </row>
    <row r="921">
      <c r="A921" t="str">
        <v>KU9</v>
      </c>
      <c r="B921" s="1">
        <f>1+1/Q202+1/Q210+1/Q217+1/Q223+1/Q228+1/Q232+1/Q235+1/Q237+1/Q238</f>
      </c>
      <c r="C921" s="1">
        <f>1+1/Q153+1/Q161+1/Q168+1/Q174+1/Q179+1/Q183+1/Q186+1/Q188+1/Q189</f>
      </c>
      <c r="D921" s="1">
        <f>1+1/Q104+1/Q112+1/Q119+1/Q125+1/Q130+1/Q134+1/Q137+1/Q139+1/Q140</f>
      </c>
      <c r="E921" s="2">
        <f>B921/$D922</f>
      </c>
      <c r="F921" s="2">
        <f>C921/$C922</f>
      </c>
      <c r="G921" s="2">
        <f>D921/$B922</f>
      </c>
      <c r="H921" s="2">
        <f>(E921+F921+G921)/3</f>
      </c>
      <c r="I921" s="2">
        <f>H921/$H922</f>
      </c>
      <c r="J921" s="3">
        <f>I921*100</f>
      </c>
      <c r="K921">
        <f>RANK(I921,$I$912:$I$921,0)</f>
      </c>
    </row>
    <row r="922">
      <c r="A922" t="str">
        <v>TOTAL</v>
      </c>
      <c r="B922" s="1">
        <f>SUM(B912:B921)</f>
      </c>
      <c r="C922" s="1">
        <f>SUM(C912:C921)</f>
      </c>
      <c r="D922" s="1">
        <f>SUM(D912:D921)</f>
      </c>
      <c r="H922" s="2">
        <f>SUM(H912:H921)</f>
      </c>
    </row>
    <row r="924">
      <c r="A924" t="str">
        <v>2. KONSISTENSI (CR)</v>
      </c>
    </row>
    <row r="925">
      <c r="A925" t="str">
        <v>Matriks Crisp (Defuzzified) &amp; Normalisasi &amp; Aw</v>
      </c>
    </row>
    <row r="926">
      <c r="A926" t="str">
        <v>Kriteria</v>
      </c>
      <c r="B926" t="str">
        <v>KU1</v>
      </c>
      <c r="C926" t="str">
        <v>KU10</v>
      </c>
      <c r="D926" t="str">
        <v>KU2</v>
      </c>
      <c r="E926" t="str">
        <v>KU3</v>
      </c>
      <c r="F926" t="str">
        <v>KU4</v>
      </c>
      <c r="G926" t="str">
        <v>KU5</v>
      </c>
      <c r="H926" t="str">
        <v>KU6</v>
      </c>
      <c r="I926" t="str">
        <v>KU7</v>
      </c>
      <c r="J926" t="str">
        <v>KU8</v>
      </c>
      <c r="K926" t="str">
        <v>KU9</v>
      </c>
      <c r="L926" t="str">
        <v>Wi (Bobot CR)</v>
      </c>
      <c r="M926" t="str">
        <v>Aw</v>
      </c>
      <c r="N926" t="str">
        <v>Aw/Wi</v>
      </c>
    </row>
    <row r="927">
      <c r="A927" t="str">
        <v>KU1</v>
      </c>
      <c r="B927">
        <v>1</v>
      </c>
      <c r="C927" s="1">
        <f>(Q96+Q145+Q194)/3</f>
      </c>
      <c r="D927" s="1">
        <f>(Q97+Q146+Q195)/3</f>
      </c>
      <c r="E927" s="1">
        <f>(Q98+Q147+Q196)/3</f>
      </c>
      <c r="F927" s="1">
        <f>(Q99+Q148+Q197)/3</f>
      </c>
      <c r="G927" s="1">
        <f>(Q100+Q149+Q198)/3</f>
      </c>
      <c r="H927" s="1">
        <f>(Q101+Q150+Q199)/3</f>
      </c>
      <c r="I927" s="1">
        <f>(Q102+Q151+Q200)/3</f>
      </c>
      <c r="J927" s="1">
        <f>(Q103+Q152+Q201)/3</f>
      </c>
      <c r="K927" s="1">
        <f>(Q104+Q153+Q202)/3</f>
      </c>
      <c r="L927" s="2">
        <f>(B927/$B937+C927/$C937+D927/$D937+E927/$E937+F927/$F937+G927/$G937+H927/$H937+I927/$I937+J927/$J937+K927/$K937)/10</f>
      </c>
      <c r="M927" s="2">
        <f>B927*$L927+C927*$L928+D927*$L929+E927*$L930+F927*$L931+G927*$L932+H927*$L933+I927*$L934+J927*$L935+K927*$L936</f>
      </c>
      <c r="N927" s="1">
        <f>M927/L927</f>
      </c>
    </row>
    <row r="928">
      <c r="A928" t="str">
        <v>KU10</v>
      </c>
      <c r="B928" s="1">
        <f>(1/Q194+1/Q145+1/Q96)/3</f>
      </c>
      <c r="C928">
        <v>1</v>
      </c>
      <c r="D928" s="1">
        <f>(Q105+Q154+Q203)/3</f>
      </c>
      <c r="E928" s="1">
        <f>(Q106+Q155+Q204)/3</f>
      </c>
      <c r="F928" s="1">
        <f>(Q107+Q156+Q205)/3</f>
      </c>
      <c r="G928" s="1">
        <f>(Q108+Q157+Q206)/3</f>
      </c>
      <c r="H928" s="1">
        <f>(Q109+Q158+Q207)/3</f>
      </c>
      <c r="I928" s="1">
        <f>(Q110+Q159+Q208)/3</f>
      </c>
      <c r="J928" s="1">
        <f>(Q111+Q160+Q209)/3</f>
      </c>
      <c r="K928" s="1">
        <f>(Q112+Q161+Q210)/3</f>
      </c>
      <c r="L928" s="2">
        <f>(B928/$B937+C928/$C937+D928/$D937+E928/$E937+F928/$F937+G928/$G937+H928/$H937+I928/$I937+J928/$J937+K928/$K937)/10</f>
      </c>
      <c r="M928" s="2">
        <f>B928*$L927+C928*$L928+D928*$L929+E928*$L930+F928*$L931+G928*$L932+H928*$L933+I928*$L934+J928*$L935+K928*$L936</f>
      </c>
      <c r="N928" s="1">
        <f>M928/L928</f>
      </c>
    </row>
    <row r="929">
      <c r="A929" t="str">
        <v>KU2</v>
      </c>
      <c r="B929" s="1">
        <f>(1/Q195+1/Q146+1/Q97)/3</f>
      </c>
      <c r="C929" s="1">
        <f>(1/Q203+1/Q154+1/Q105)/3</f>
      </c>
      <c r="D929">
        <v>1</v>
      </c>
      <c r="E929" s="1">
        <f>(Q113+Q162+Q211)/3</f>
      </c>
      <c r="F929" s="1">
        <f>(Q114+Q163+Q212)/3</f>
      </c>
      <c r="G929" s="1">
        <f>(Q115+Q164+Q213)/3</f>
      </c>
      <c r="H929" s="1">
        <f>(Q116+Q165+Q214)/3</f>
      </c>
      <c r="I929" s="1">
        <f>(Q117+Q166+Q215)/3</f>
      </c>
      <c r="J929" s="1">
        <f>(Q118+Q167+Q216)/3</f>
      </c>
      <c r="K929" s="1">
        <f>(Q119+Q168+Q217)/3</f>
      </c>
      <c r="L929" s="2">
        <f>(B929/$B937+C929/$C937+D929/$D937+E929/$E937+F929/$F937+G929/$G937+H929/$H937+I929/$I937+J929/$J937+K929/$K937)/10</f>
      </c>
      <c r="M929" s="2">
        <f>B929*$L927+C929*$L928+D929*$L929+E929*$L930+F929*$L931+G929*$L932+H929*$L933+I929*$L934+J929*$L935+K929*$L936</f>
      </c>
      <c r="N929" s="1">
        <f>M929/L929</f>
      </c>
    </row>
    <row r="930">
      <c r="A930" t="str">
        <v>KU3</v>
      </c>
      <c r="B930" s="1">
        <f>(1/Q196+1/Q147+1/Q98)/3</f>
      </c>
      <c r="C930" s="1">
        <f>(1/Q204+1/Q155+1/Q106)/3</f>
      </c>
      <c r="D930" s="1">
        <f>(1/Q211+1/Q162+1/Q113)/3</f>
      </c>
      <c r="E930">
        <v>1</v>
      </c>
      <c r="F930" s="1">
        <f>(Q120+Q169+Q218)/3</f>
      </c>
      <c r="G930" s="1">
        <f>(Q121+Q170+Q219)/3</f>
      </c>
      <c r="H930" s="1">
        <f>(Q122+Q171+Q220)/3</f>
      </c>
      <c r="I930" s="1">
        <f>(Q123+Q172+Q221)/3</f>
      </c>
      <c r="J930" s="1">
        <f>(Q124+Q173+Q222)/3</f>
      </c>
      <c r="K930" s="1">
        <f>(Q125+Q174+Q223)/3</f>
      </c>
      <c r="L930" s="2">
        <f>(B930/$B937+C930/$C937+D930/$D937+E930/$E937+F930/$F937+G930/$G937+H930/$H937+I930/$I937+J930/$J937+K930/$K937)/10</f>
      </c>
      <c r="M930" s="2">
        <f>B930*$L927+C930*$L928+D930*$L929+E930*$L930+F930*$L931+G930*$L932+H930*$L933+I930*$L934+J930*$L935+K930*$L936</f>
      </c>
      <c r="N930" s="1">
        <f>M930/L930</f>
      </c>
    </row>
    <row r="931">
      <c r="A931" t="str">
        <v>KU4</v>
      </c>
      <c r="B931" s="1">
        <f>(1/Q197+1/Q148+1/Q99)/3</f>
      </c>
      <c r="C931" s="1">
        <f>(1/Q205+1/Q156+1/Q107)/3</f>
      </c>
      <c r="D931" s="1">
        <f>(1/Q212+1/Q163+1/Q114)/3</f>
      </c>
      <c r="E931" s="1">
        <f>(1/Q218+1/Q169+1/Q120)/3</f>
      </c>
      <c r="F931">
        <v>1</v>
      </c>
      <c r="G931" s="1">
        <f>(Q126+Q175+Q224)/3</f>
      </c>
      <c r="H931" s="1">
        <f>(Q127+Q176+Q225)/3</f>
      </c>
      <c r="I931" s="1">
        <f>(Q128+Q177+Q226)/3</f>
      </c>
      <c r="J931" s="1">
        <f>(Q129+Q178+Q227)/3</f>
      </c>
      <c r="K931" s="1">
        <f>(Q130+Q179+Q228)/3</f>
      </c>
      <c r="L931" s="2">
        <f>(B931/$B937+C931/$C937+D931/$D937+E931/$E937+F931/$F937+G931/$G937+H931/$H937+I931/$I937+J931/$J937+K931/$K937)/10</f>
      </c>
      <c r="M931" s="2">
        <f>B931*$L927+C931*$L928+D931*$L929+E931*$L930+F931*$L931+G931*$L932+H931*$L933+I931*$L934+J931*$L935+K931*$L936</f>
      </c>
      <c r="N931" s="1">
        <f>M931/L931</f>
      </c>
    </row>
    <row r="932">
      <c r="A932" t="str">
        <v>KU5</v>
      </c>
      <c r="B932" s="1">
        <f>(1/Q198+1/Q149+1/Q100)/3</f>
      </c>
      <c r="C932" s="1">
        <f>(1/Q206+1/Q157+1/Q108)/3</f>
      </c>
      <c r="D932" s="1">
        <f>(1/Q213+1/Q164+1/Q115)/3</f>
      </c>
      <c r="E932" s="1">
        <f>(1/Q219+1/Q170+1/Q121)/3</f>
      </c>
      <c r="F932" s="1">
        <f>(1/Q224+1/Q175+1/Q126)/3</f>
      </c>
      <c r="G932">
        <v>1</v>
      </c>
      <c r="H932" s="1">
        <f>(Q131+Q180+Q229)/3</f>
      </c>
      <c r="I932" s="1">
        <f>(Q132+Q181+Q230)/3</f>
      </c>
      <c r="J932" s="1">
        <f>(Q133+Q182+Q231)/3</f>
      </c>
      <c r="K932" s="1">
        <f>(Q134+Q183+Q232)/3</f>
      </c>
      <c r="L932" s="2">
        <f>(B932/$B937+C932/$C937+D932/$D937+E932/$E937+F932/$F937+G932/$G937+H932/$H937+I932/$I937+J932/$J937+K932/$K937)/10</f>
      </c>
      <c r="M932" s="2">
        <f>B932*$L927+C932*$L928+D932*$L929+E932*$L930+F932*$L931+G932*$L932+H932*$L933+I932*$L934+J932*$L935+K932*$L936</f>
      </c>
      <c r="N932" s="1">
        <f>M932/L932</f>
      </c>
    </row>
    <row r="933">
      <c r="A933" t="str">
        <v>KU6</v>
      </c>
      <c r="B933" s="1">
        <f>(1/Q199+1/Q150+1/Q101)/3</f>
      </c>
      <c r="C933" s="1">
        <f>(1/Q207+1/Q158+1/Q109)/3</f>
      </c>
      <c r="D933" s="1">
        <f>(1/Q214+1/Q165+1/Q116)/3</f>
      </c>
      <c r="E933" s="1">
        <f>(1/Q220+1/Q171+1/Q122)/3</f>
      </c>
      <c r="F933" s="1">
        <f>(1/Q225+1/Q176+1/Q127)/3</f>
      </c>
      <c r="G933" s="1">
        <f>(1/Q229+1/Q180+1/Q131)/3</f>
      </c>
      <c r="H933">
        <v>1</v>
      </c>
      <c r="I933" s="1">
        <f>(Q135+Q184+Q233)/3</f>
      </c>
      <c r="J933" s="1">
        <f>(Q136+Q185+Q234)/3</f>
      </c>
      <c r="K933" s="1">
        <f>(Q137+Q186+Q235)/3</f>
      </c>
      <c r="L933" s="2">
        <f>(B933/$B937+C933/$C937+D933/$D937+E933/$E937+F933/$F937+G933/$G937+H933/$H937+I933/$I937+J933/$J937+K933/$K937)/10</f>
      </c>
      <c r="M933" s="2">
        <f>B933*$L927+C933*$L928+D933*$L929+E933*$L930+F933*$L931+G933*$L932+H933*$L933+I933*$L934+J933*$L935+K933*$L936</f>
      </c>
      <c r="N933" s="1">
        <f>M933/L933</f>
      </c>
    </row>
    <row r="934">
      <c r="A934" t="str">
        <v>KU7</v>
      </c>
      <c r="B934" s="1">
        <f>(1/Q200+1/Q151+1/Q102)/3</f>
      </c>
      <c r="C934" s="1">
        <f>(1/Q208+1/Q159+1/Q110)/3</f>
      </c>
      <c r="D934" s="1">
        <f>(1/Q215+1/Q166+1/Q117)/3</f>
      </c>
      <c r="E934" s="1">
        <f>(1/Q221+1/Q172+1/Q123)/3</f>
      </c>
      <c r="F934" s="1">
        <f>(1/Q226+1/Q177+1/Q128)/3</f>
      </c>
      <c r="G934" s="1">
        <f>(1/Q230+1/Q181+1/Q132)/3</f>
      </c>
      <c r="H934" s="1">
        <f>(1/Q233+1/Q184+1/Q135)/3</f>
      </c>
      <c r="I934">
        <v>1</v>
      </c>
      <c r="J934" s="1">
        <f>(Q138+Q187+Q236)/3</f>
      </c>
      <c r="K934" s="1">
        <f>(Q139+Q188+Q237)/3</f>
      </c>
      <c r="L934" s="2">
        <f>(B934/$B937+C934/$C937+D934/$D937+E934/$E937+F934/$F937+G934/$G937+H934/$H937+I934/$I937+J934/$J937+K934/$K937)/10</f>
      </c>
      <c r="M934" s="2">
        <f>B934*$L927+C934*$L928+D934*$L929+E934*$L930+F934*$L931+G934*$L932+H934*$L933+I934*$L934+J934*$L935+K934*$L936</f>
      </c>
      <c r="N934" s="1">
        <f>M934/L934</f>
      </c>
    </row>
    <row r="935">
      <c r="A935" t="str">
        <v>KU8</v>
      </c>
      <c r="B935" s="1">
        <f>(1/Q201+1/Q152+1/Q103)/3</f>
      </c>
      <c r="C935" s="1">
        <f>(1/Q209+1/Q160+1/Q111)/3</f>
      </c>
      <c r="D935" s="1">
        <f>(1/Q216+1/Q167+1/Q118)/3</f>
      </c>
      <c r="E935" s="1">
        <f>(1/Q222+1/Q173+1/Q124)/3</f>
      </c>
      <c r="F935" s="1">
        <f>(1/Q227+1/Q178+1/Q129)/3</f>
      </c>
      <c r="G935" s="1">
        <f>(1/Q231+1/Q182+1/Q133)/3</f>
      </c>
      <c r="H935" s="1">
        <f>(1/Q234+1/Q185+1/Q136)/3</f>
      </c>
      <c r="I935" s="1">
        <f>(1/Q236+1/Q187+1/Q138)/3</f>
      </c>
      <c r="J935">
        <v>1</v>
      </c>
      <c r="K935" s="1">
        <f>(Q140+Q189+Q238)/3</f>
      </c>
      <c r="L935" s="2">
        <f>(B935/$B937+C935/$C937+D935/$D937+E935/$E937+F935/$F937+G935/$G937+H935/$H937+I935/$I937+J935/$J937+K935/$K937)/10</f>
      </c>
      <c r="M935" s="2">
        <f>B935*$L927+C935*$L928+D935*$L929+E935*$L930+F935*$L931+G935*$L932+H935*$L933+I935*$L934+J935*$L935+K935*$L936</f>
      </c>
      <c r="N935" s="1">
        <f>M935/L935</f>
      </c>
    </row>
    <row r="936">
      <c r="A936" t="str">
        <v>KU9</v>
      </c>
      <c r="B936" s="1">
        <f>(1/Q202+1/Q153+1/Q104)/3</f>
      </c>
      <c r="C936" s="1">
        <f>(1/Q210+1/Q161+1/Q112)/3</f>
      </c>
      <c r="D936" s="1">
        <f>(1/Q217+1/Q168+1/Q119)/3</f>
      </c>
      <c r="E936" s="1">
        <f>(1/Q223+1/Q174+1/Q125)/3</f>
      </c>
      <c r="F936" s="1">
        <f>(1/Q228+1/Q179+1/Q130)/3</f>
      </c>
      <c r="G936" s="1">
        <f>(1/Q232+1/Q183+1/Q134)/3</f>
      </c>
      <c r="H936" s="1">
        <f>(1/Q235+1/Q186+1/Q137)/3</f>
      </c>
      <c r="I936" s="1">
        <f>(1/Q237+1/Q188+1/Q139)/3</f>
      </c>
      <c r="J936" s="1">
        <f>(1/Q238+1/Q189+1/Q140)/3</f>
      </c>
      <c r="K936">
        <v>1</v>
      </c>
      <c r="L936" s="2">
        <f>(B936/$B937+C936/$C937+D936/$D937+E936/$E937+F936/$F937+G936/$G937+H936/$H937+I936/$I937+J936/$J937+K936/$K937)/10</f>
      </c>
      <c r="M936" s="2">
        <f>B936*$L927+C936*$L928+D936*$L929+E936*$L930+F936*$L931+G936*$L932+H936*$L933+I936*$L934+J936*$L935+K936*$L936</f>
      </c>
      <c r="N936" s="1">
        <f>M936/L936</f>
      </c>
    </row>
    <row r="937">
      <c r="A937" t="str">
        <v>Σ Kolom</v>
      </c>
      <c r="B937" s="1">
        <f>SUM(B927:B936)</f>
      </c>
      <c r="C937" s="1">
        <f>SUM(C927:C936)</f>
      </c>
      <c r="D937" s="1">
        <f>SUM(D927:D936)</f>
      </c>
      <c r="E937" s="1">
        <f>SUM(E927:E936)</f>
      </c>
      <c r="F937" s="1">
        <f>SUM(F927:F936)</f>
      </c>
      <c r="G937" s="1">
        <f>SUM(G927:G936)</f>
      </c>
      <c r="H937" s="1">
        <f>SUM(H927:H936)</f>
      </c>
      <c r="I937" s="1">
        <f>SUM(I927:I936)</f>
      </c>
      <c r="J937" s="1">
        <f>SUM(J927:J936)</f>
      </c>
      <c r="K937" s="1">
        <f>SUM(K927:K936)</f>
      </c>
    </row>
    <row r="939">
      <c r="A939" t="str">
        <v>λmax</v>
      </c>
      <c r="B939" s="1">
        <f>AVERAGE(N927:N936)</f>
      </c>
    </row>
    <row r="940">
      <c r="A940" t="str">
        <v>CI</v>
      </c>
      <c r="B940" s="1">
        <f>(B939-10)/(10-1)</f>
      </c>
    </row>
    <row r="941">
      <c r="A941" t="str">
        <v>CR</v>
      </c>
      <c r="B941" s="1">
        <f>IF(1.49=0,0,B940/1.49)</f>
      </c>
    </row>
    <row r="942">
      <c r="A942" t="str">
        <v>Status</v>
      </c>
      <c r="B942">
        <f>IF(B941&lt;0.1,"KONSISTEN ✓","TIDAK KONSISTEN ✗")</f>
      </c>
    </row>
    <row r="945">
      <c r="A945" t="str">
        <v>▶ RESPONDEN 16: Novriati Teza</v>
      </c>
    </row>
    <row r="946">
      <c r="A946" t="str">
        <v>1. FUZZY SYNTHETIC EXTENT (FSE) &amp; BOBOT FINAL</v>
      </c>
    </row>
    <row r="947">
      <c r="A947" t="str">
        <v>Kriteria</v>
      </c>
      <c r="B947" t="str">
        <v>Σl</v>
      </c>
      <c r="C947" t="str">
        <v>Σm</v>
      </c>
      <c r="D947" t="str">
        <v>Σu</v>
      </c>
      <c r="E947" t="str">
        <v>Si_l</v>
      </c>
      <c r="F947" t="str">
        <v>Si_m</v>
      </c>
      <c r="G947" t="str">
        <v>Si_u</v>
      </c>
      <c r="H947" t="str">
        <v>Defuzzy</v>
      </c>
      <c r="I947" t="str">
        <v>Bobot</v>
      </c>
      <c r="J947" t="str">
        <v>Bobot%</v>
      </c>
      <c r="K947" t="str">
        <v>Rank</v>
      </c>
    </row>
    <row r="948">
      <c r="A948" t="str">
        <v>KU1</v>
      </c>
      <c r="B948" s="1">
        <f>1+R96+R97+R98+R99+R100+R101+R102+R103+R104</f>
      </c>
      <c r="C948" s="1">
        <f>1+R145+R146+R147+R148+R149+R150+R151+R152+R153</f>
      </c>
      <c r="D948" s="1">
        <f>1+R194+R195+R196+R197+R198+R199+R200+R201+R202</f>
      </c>
      <c r="E948" s="2">
        <f>B948/$D958</f>
      </c>
      <c r="F948" s="2">
        <f>C948/$C958</f>
      </c>
      <c r="G948" s="2">
        <f>D948/$B958</f>
      </c>
      <c r="H948" s="2">
        <f>(E948+F948+G948)/3</f>
      </c>
      <c r="I948" s="2">
        <f>H948/$H958</f>
      </c>
      <c r="J948" s="3">
        <f>I948*100</f>
      </c>
      <c r="K948">
        <f>RANK(I948,$I$948:$I$957,0)</f>
      </c>
    </row>
    <row r="949">
      <c r="A949" t="str">
        <v>KU10</v>
      </c>
      <c r="B949" s="1">
        <f>1+1/R194+R105+R106+R107+R108+R109+R110+R111+R112</f>
      </c>
      <c r="C949" s="1">
        <f>1+1/R145+R154+R155+R156+R157+R158+R159+R160+R161</f>
      </c>
      <c r="D949" s="1">
        <f>1+1/R96+R203+R204+R205+R206+R207+R208+R209+R210</f>
      </c>
      <c r="E949" s="2">
        <f>B949/$D958</f>
      </c>
      <c r="F949" s="2">
        <f>C949/$C958</f>
      </c>
      <c r="G949" s="2">
        <f>D949/$B958</f>
      </c>
      <c r="H949" s="2">
        <f>(E949+F949+G949)/3</f>
      </c>
      <c r="I949" s="2">
        <f>H949/$H958</f>
      </c>
      <c r="J949" s="3">
        <f>I949*100</f>
      </c>
      <c r="K949">
        <f>RANK(I949,$I$948:$I$957,0)</f>
      </c>
    </row>
    <row r="950">
      <c r="A950" t="str">
        <v>KU2</v>
      </c>
      <c r="B950" s="1">
        <f>1+1/R195+1/R203+R113+R114+R115+R116+R117+R118+R119</f>
      </c>
      <c r="C950" s="1">
        <f>1+1/R146+1/R154+R162+R163+R164+R165+R166+R167+R168</f>
      </c>
      <c r="D950" s="1">
        <f>1+1/R97+1/R105+R211+R212+R213+R214+R215+R216+R217</f>
      </c>
      <c r="E950" s="2">
        <f>B950/$D958</f>
      </c>
      <c r="F950" s="2">
        <f>C950/$C958</f>
      </c>
      <c r="G950" s="2">
        <f>D950/$B958</f>
      </c>
      <c r="H950" s="2">
        <f>(E950+F950+G950)/3</f>
      </c>
      <c r="I950" s="2">
        <f>H950/$H958</f>
      </c>
      <c r="J950" s="3">
        <f>I950*100</f>
      </c>
      <c r="K950">
        <f>RANK(I950,$I$948:$I$957,0)</f>
      </c>
    </row>
    <row r="951">
      <c r="A951" t="str">
        <v>KU3</v>
      </c>
      <c r="B951" s="1">
        <f>1+1/R196+1/R204+1/R211+R120+R121+R122+R123+R124+R125</f>
      </c>
      <c r="C951" s="1">
        <f>1+1/R147+1/R155+1/R162+R169+R170+R171+R172+R173+R174</f>
      </c>
      <c r="D951" s="1">
        <f>1+1/R98+1/R106+1/R113+R218+R219+R220+R221+R222+R223</f>
      </c>
      <c r="E951" s="2">
        <f>B951/$D958</f>
      </c>
      <c r="F951" s="2">
        <f>C951/$C958</f>
      </c>
      <c r="G951" s="2">
        <f>D951/$B958</f>
      </c>
      <c r="H951" s="2">
        <f>(E951+F951+G951)/3</f>
      </c>
      <c r="I951" s="2">
        <f>H951/$H958</f>
      </c>
      <c r="J951" s="3">
        <f>I951*100</f>
      </c>
      <c r="K951">
        <f>RANK(I951,$I$948:$I$957,0)</f>
      </c>
    </row>
    <row r="952">
      <c r="A952" t="str">
        <v>KU4</v>
      </c>
      <c r="B952" s="1">
        <f>1+1/R197+1/R205+1/R212+1/R218+R126+R127+R128+R129+R130</f>
      </c>
      <c r="C952" s="1">
        <f>1+1/R148+1/R156+1/R163+1/R169+R175+R176+R177+R178+R179</f>
      </c>
      <c r="D952" s="1">
        <f>1+1/R99+1/R107+1/R114+1/R120+R224+R225+R226+R227+R228</f>
      </c>
      <c r="E952" s="2">
        <f>B952/$D958</f>
      </c>
      <c r="F952" s="2">
        <f>C952/$C958</f>
      </c>
      <c r="G952" s="2">
        <f>D952/$B958</f>
      </c>
      <c r="H952" s="2">
        <f>(E952+F952+G952)/3</f>
      </c>
      <c r="I952" s="2">
        <f>H952/$H958</f>
      </c>
      <c r="J952" s="3">
        <f>I952*100</f>
      </c>
      <c r="K952">
        <f>RANK(I952,$I$948:$I$957,0)</f>
      </c>
    </row>
    <row r="953">
      <c r="A953" t="str">
        <v>KU5</v>
      </c>
      <c r="B953" s="1">
        <f>1+1/R198+1/R206+1/R213+1/R219+1/R224+R131+R132+R133+R134</f>
      </c>
      <c r="C953" s="1">
        <f>1+1/R149+1/R157+1/R164+1/R170+1/R175+R180+R181+R182+R183</f>
      </c>
      <c r="D953" s="1">
        <f>1+1/R100+1/R108+1/R115+1/R121+1/R126+R229+R230+R231+R232</f>
      </c>
      <c r="E953" s="2">
        <f>B953/$D958</f>
      </c>
      <c r="F953" s="2">
        <f>C953/$C958</f>
      </c>
      <c r="G953" s="2">
        <f>D953/$B958</f>
      </c>
      <c r="H953" s="2">
        <f>(E953+F953+G953)/3</f>
      </c>
      <c r="I953" s="2">
        <f>H953/$H958</f>
      </c>
      <c r="J953" s="3">
        <f>I953*100</f>
      </c>
      <c r="K953">
        <f>RANK(I953,$I$948:$I$957,0)</f>
      </c>
    </row>
    <row r="954">
      <c r="A954" t="str">
        <v>KU6</v>
      </c>
      <c r="B954" s="1">
        <f>1+1/R199+1/R207+1/R214+1/R220+1/R225+1/R229+R135+R136+R137</f>
      </c>
      <c r="C954" s="1">
        <f>1+1/R150+1/R158+1/R165+1/R171+1/R176+1/R180+R184+R185+R186</f>
      </c>
      <c r="D954" s="1">
        <f>1+1/R101+1/R109+1/R116+1/R122+1/R127+1/R131+R233+R234+R235</f>
      </c>
      <c r="E954" s="2">
        <f>B954/$D958</f>
      </c>
      <c r="F954" s="2">
        <f>C954/$C958</f>
      </c>
      <c r="G954" s="2">
        <f>D954/$B958</f>
      </c>
      <c r="H954" s="2">
        <f>(E954+F954+G954)/3</f>
      </c>
      <c r="I954" s="2">
        <f>H954/$H958</f>
      </c>
      <c r="J954" s="3">
        <f>I954*100</f>
      </c>
      <c r="K954">
        <f>RANK(I954,$I$948:$I$957,0)</f>
      </c>
    </row>
    <row r="955">
      <c r="A955" t="str">
        <v>KU7</v>
      </c>
      <c r="B955" s="1">
        <f>1+1/R200+1/R208+1/R215+1/R221+1/R226+1/R230+1/R233+R138+R139</f>
      </c>
      <c r="C955" s="1">
        <f>1+1/R151+1/R159+1/R166+1/R172+1/R177+1/R181+1/R184+R187+R188</f>
      </c>
      <c r="D955" s="1">
        <f>1+1/R102+1/R110+1/R117+1/R123+1/R128+1/R132+1/R135+R236+R237</f>
      </c>
      <c r="E955" s="2">
        <f>B955/$D958</f>
      </c>
      <c r="F955" s="2">
        <f>C955/$C958</f>
      </c>
      <c r="G955" s="2">
        <f>D955/$B958</f>
      </c>
      <c r="H955" s="2">
        <f>(E955+F955+G955)/3</f>
      </c>
      <c r="I955" s="2">
        <f>H955/$H958</f>
      </c>
      <c r="J955" s="3">
        <f>I955*100</f>
      </c>
      <c r="K955">
        <f>RANK(I955,$I$948:$I$957,0)</f>
      </c>
    </row>
    <row r="956">
      <c r="A956" t="str">
        <v>KU8</v>
      </c>
      <c r="B956" s="1">
        <f>1+1/R201+1/R209+1/R216+1/R222+1/R227+1/R231+1/R234+1/R236+R140</f>
      </c>
      <c r="C956" s="1">
        <f>1+1/R152+1/R160+1/R167+1/R173+1/R178+1/R182+1/R185+1/R187+R189</f>
      </c>
      <c r="D956" s="1">
        <f>1+1/R103+1/R111+1/R118+1/R124+1/R129+1/R133+1/R136+1/R138+R238</f>
      </c>
      <c r="E956" s="2">
        <f>B956/$D958</f>
      </c>
      <c r="F956" s="2">
        <f>C956/$C958</f>
      </c>
      <c r="G956" s="2">
        <f>D956/$B958</f>
      </c>
      <c r="H956" s="2">
        <f>(E956+F956+G956)/3</f>
      </c>
      <c r="I956" s="2">
        <f>H956/$H958</f>
      </c>
      <c r="J956" s="3">
        <f>I956*100</f>
      </c>
      <c r="K956">
        <f>RANK(I956,$I$948:$I$957,0)</f>
      </c>
    </row>
    <row r="957">
      <c r="A957" t="str">
        <v>KU9</v>
      </c>
      <c r="B957" s="1">
        <f>1+1/R202+1/R210+1/R217+1/R223+1/R228+1/R232+1/R235+1/R237+1/R238</f>
      </c>
      <c r="C957" s="1">
        <f>1+1/R153+1/R161+1/R168+1/R174+1/R179+1/R183+1/R186+1/R188+1/R189</f>
      </c>
      <c r="D957" s="1">
        <f>1+1/R104+1/R112+1/R119+1/R125+1/R130+1/R134+1/R137+1/R139+1/R140</f>
      </c>
      <c r="E957" s="2">
        <f>B957/$D958</f>
      </c>
      <c r="F957" s="2">
        <f>C957/$C958</f>
      </c>
      <c r="G957" s="2">
        <f>D957/$B958</f>
      </c>
      <c r="H957" s="2">
        <f>(E957+F957+G957)/3</f>
      </c>
      <c r="I957" s="2">
        <f>H957/$H958</f>
      </c>
      <c r="J957" s="3">
        <f>I957*100</f>
      </c>
      <c r="K957">
        <f>RANK(I957,$I$948:$I$957,0)</f>
      </c>
    </row>
    <row r="958">
      <c r="A958" t="str">
        <v>TOTAL</v>
      </c>
      <c r="B958" s="1">
        <f>SUM(B948:B957)</f>
      </c>
      <c r="C958" s="1">
        <f>SUM(C948:C957)</f>
      </c>
      <c r="D958" s="1">
        <f>SUM(D948:D957)</f>
      </c>
      <c r="H958" s="2">
        <f>SUM(H948:H957)</f>
      </c>
    </row>
    <row r="960">
      <c r="A960" t="str">
        <v>2. KONSISTENSI (CR)</v>
      </c>
    </row>
    <row r="961">
      <c r="A961" t="str">
        <v>Matriks Crisp (Defuzzified) &amp; Normalisasi &amp; Aw</v>
      </c>
    </row>
    <row r="962">
      <c r="A962" t="str">
        <v>Kriteria</v>
      </c>
      <c r="B962" t="str">
        <v>KU1</v>
      </c>
      <c r="C962" t="str">
        <v>KU10</v>
      </c>
      <c r="D962" t="str">
        <v>KU2</v>
      </c>
      <c r="E962" t="str">
        <v>KU3</v>
      </c>
      <c r="F962" t="str">
        <v>KU4</v>
      </c>
      <c r="G962" t="str">
        <v>KU5</v>
      </c>
      <c r="H962" t="str">
        <v>KU6</v>
      </c>
      <c r="I962" t="str">
        <v>KU7</v>
      </c>
      <c r="J962" t="str">
        <v>KU8</v>
      </c>
      <c r="K962" t="str">
        <v>KU9</v>
      </c>
      <c r="L962" t="str">
        <v>Wi (Bobot CR)</v>
      </c>
      <c r="M962" t="str">
        <v>Aw</v>
      </c>
      <c r="N962" t="str">
        <v>Aw/Wi</v>
      </c>
    </row>
    <row r="963">
      <c r="A963" t="str">
        <v>KU1</v>
      </c>
      <c r="B963">
        <v>1</v>
      </c>
      <c r="C963" s="1">
        <f>(R96+R145+R194)/3</f>
      </c>
      <c r="D963" s="1">
        <f>(R97+R146+R195)/3</f>
      </c>
      <c r="E963" s="1">
        <f>(R98+R147+R196)/3</f>
      </c>
      <c r="F963" s="1">
        <f>(R99+R148+R197)/3</f>
      </c>
      <c r="G963" s="1">
        <f>(R100+R149+R198)/3</f>
      </c>
      <c r="H963" s="1">
        <f>(R101+R150+R199)/3</f>
      </c>
      <c r="I963" s="1">
        <f>(R102+R151+R200)/3</f>
      </c>
      <c r="J963" s="1">
        <f>(R103+R152+R201)/3</f>
      </c>
      <c r="K963" s="1">
        <f>(R104+R153+R202)/3</f>
      </c>
      <c r="L963" s="2">
        <f>(B963/$B973+C963/$C973+D963/$D973+E963/$E973+F963/$F973+G963/$G973+H963/$H973+I963/$I973+J963/$J973+K963/$K973)/10</f>
      </c>
      <c r="M963" s="2">
        <f>B963*$L963+C963*$L964+D963*$L965+E963*$L966+F963*$L967+G963*$L968+H963*$L969+I963*$L970+J963*$L971+K963*$L972</f>
      </c>
      <c r="N963" s="1">
        <f>M963/L963</f>
      </c>
    </row>
    <row r="964">
      <c r="A964" t="str">
        <v>KU10</v>
      </c>
      <c r="B964" s="1">
        <f>(1/R194+1/R145+1/R96)/3</f>
      </c>
      <c r="C964">
        <v>1</v>
      </c>
      <c r="D964" s="1">
        <f>(R105+R154+R203)/3</f>
      </c>
      <c r="E964" s="1">
        <f>(R106+R155+R204)/3</f>
      </c>
      <c r="F964" s="1">
        <f>(R107+R156+R205)/3</f>
      </c>
      <c r="G964" s="1">
        <f>(R108+R157+R206)/3</f>
      </c>
      <c r="H964" s="1">
        <f>(R109+R158+R207)/3</f>
      </c>
      <c r="I964" s="1">
        <f>(R110+R159+R208)/3</f>
      </c>
      <c r="J964" s="1">
        <f>(R111+R160+R209)/3</f>
      </c>
      <c r="K964" s="1">
        <f>(R112+R161+R210)/3</f>
      </c>
      <c r="L964" s="2">
        <f>(B964/$B973+C964/$C973+D964/$D973+E964/$E973+F964/$F973+G964/$G973+H964/$H973+I964/$I973+J964/$J973+K964/$K973)/10</f>
      </c>
      <c r="M964" s="2">
        <f>B964*$L963+C964*$L964+D964*$L965+E964*$L966+F964*$L967+G964*$L968+H964*$L969+I964*$L970+J964*$L971+K964*$L972</f>
      </c>
      <c r="N964" s="1">
        <f>M964/L964</f>
      </c>
    </row>
    <row r="965">
      <c r="A965" t="str">
        <v>KU2</v>
      </c>
      <c r="B965" s="1">
        <f>(1/R195+1/R146+1/R97)/3</f>
      </c>
      <c r="C965" s="1">
        <f>(1/R203+1/R154+1/R105)/3</f>
      </c>
      <c r="D965">
        <v>1</v>
      </c>
      <c r="E965" s="1">
        <f>(R113+R162+R211)/3</f>
      </c>
      <c r="F965" s="1">
        <f>(R114+R163+R212)/3</f>
      </c>
      <c r="G965" s="1">
        <f>(R115+R164+R213)/3</f>
      </c>
      <c r="H965" s="1">
        <f>(R116+R165+R214)/3</f>
      </c>
      <c r="I965" s="1">
        <f>(R117+R166+R215)/3</f>
      </c>
      <c r="J965" s="1">
        <f>(R118+R167+R216)/3</f>
      </c>
      <c r="K965" s="1">
        <f>(R119+R168+R217)/3</f>
      </c>
      <c r="L965" s="2">
        <f>(B965/$B973+C965/$C973+D965/$D973+E965/$E973+F965/$F973+G965/$G973+H965/$H973+I965/$I973+J965/$J973+K965/$K973)/10</f>
      </c>
      <c r="M965" s="2">
        <f>B965*$L963+C965*$L964+D965*$L965+E965*$L966+F965*$L967+G965*$L968+H965*$L969+I965*$L970+J965*$L971+K965*$L972</f>
      </c>
      <c r="N965" s="1">
        <f>M965/L965</f>
      </c>
    </row>
    <row r="966">
      <c r="A966" t="str">
        <v>KU3</v>
      </c>
      <c r="B966" s="1">
        <f>(1/R196+1/R147+1/R98)/3</f>
      </c>
      <c r="C966" s="1">
        <f>(1/R204+1/R155+1/R106)/3</f>
      </c>
      <c r="D966" s="1">
        <f>(1/R211+1/R162+1/R113)/3</f>
      </c>
      <c r="E966">
        <v>1</v>
      </c>
      <c r="F966" s="1">
        <f>(R120+R169+R218)/3</f>
      </c>
      <c r="G966" s="1">
        <f>(R121+R170+R219)/3</f>
      </c>
      <c r="H966" s="1">
        <f>(R122+R171+R220)/3</f>
      </c>
      <c r="I966" s="1">
        <f>(R123+R172+R221)/3</f>
      </c>
      <c r="J966" s="1">
        <f>(R124+R173+R222)/3</f>
      </c>
      <c r="K966" s="1">
        <f>(R125+R174+R223)/3</f>
      </c>
      <c r="L966" s="2">
        <f>(B966/$B973+C966/$C973+D966/$D973+E966/$E973+F966/$F973+G966/$G973+H966/$H973+I966/$I973+J966/$J973+K966/$K973)/10</f>
      </c>
      <c r="M966" s="2">
        <f>B966*$L963+C966*$L964+D966*$L965+E966*$L966+F966*$L967+G966*$L968+H966*$L969+I966*$L970+J966*$L971+K966*$L972</f>
      </c>
      <c r="N966" s="1">
        <f>M966/L966</f>
      </c>
    </row>
    <row r="967">
      <c r="A967" t="str">
        <v>KU4</v>
      </c>
      <c r="B967" s="1">
        <f>(1/R197+1/R148+1/R99)/3</f>
      </c>
      <c r="C967" s="1">
        <f>(1/R205+1/R156+1/R107)/3</f>
      </c>
      <c r="D967" s="1">
        <f>(1/R212+1/R163+1/R114)/3</f>
      </c>
      <c r="E967" s="1">
        <f>(1/R218+1/R169+1/R120)/3</f>
      </c>
      <c r="F967">
        <v>1</v>
      </c>
      <c r="G967" s="1">
        <f>(R126+R175+R224)/3</f>
      </c>
      <c r="H967" s="1">
        <f>(R127+R176+R225)/3</f>
      </c>
      <c r="I967" s="1">
        <f>(R128+R177+R226)/3</f>
      </c>
      <c r="J967" s="1">
        <f>(R129+R178+R227)/3</f>
      </c>
      <c r="K967" s="1">
        <f>(R130+R179+R228)/3</f>
      </c>
      <c r="L967" s="2">
        <f>(B967/$B973+C967/$C973+D967/$D973+E967/$E973+F967/$F973+G967/$G973+H967/$H973+I967/$I973+J967/$J973+K967/$K973)/10</f>
      </c>
      <c r="M967" s="2">
        <f>B967*$L963+C967*$L964+D967*$L965+E967*$L966+F967*$L967+G967*$L968+H967*$L969+I967*$L970+J967*$L971+K967*$L972</f>
      </c>
      <c r="N967" s="1">
        <f>M967/L967</f>
      </c>
    </row>
    <row r="968">
      <c r="A968" t="str">
        <v>KU5</v>
      </c>
      <c r="B968" s="1">
        <f>(1/R198+1/R149+1/R100)/3</f>
      </c>
      <c r="C968" s="1">
        <f>(1/R206+1/R157+1/R108)/3</f>
      </c>
      <c r="D968" s="1">
        <f>(1/R213+1/R164+1/R115)/3</f>
      </c>
      <c r="E968" s="1">
        <f>(1/R219+1/R170+1/R121)/3</f>
      </c>
      <c r="F968" s="1">
        <f>(1/R224+1/R175+1/R126)/3</f>
      </c>
      <c r="G968">
        <v>1</v>
      </c>
      <c r="H968" s="1">
        <f>(R131+R180+R229)/3</f>
      </c>
      <c r="I968" s="1">
        <f>(R132+R181+R230)/3</f>
      </c>
      <c r="J968" s="1">
        <f>(R133+R182+R231)/3</f>
      </c>
      <c r="K968" s="1">
        <f>(R134+R183+R232)/3</f>
      </c>
      <c r="L968" s="2">
        <f>(B968/$B973+C968/$C973+D968/$D973+E968/$E973+F968/$F973+G968/$G973+H968/$H973+I968/$I973+J968/$J973+K968/$K973)/10</f>
      </c>
      <c r="M968" s="2">
        <f>B968*$L963+C968*$L964+D968*$L965+E968*$L966+F968*$L967+G968*$L968+H968*$L969+I968*$L970+J968*$L971+K968*$L972</f>
      </c>
      <c r="N968" s="1">
        <f>M968/L968</f>
      </c>
    </row>
    <row r="969">
      <c r="A969" t="str">
        <v>KU6</v>
      </c>
      <c r="B969" s="1">
        <f>(1/R199+1/R150+1/R101)/3</f>
      </c>
      <c r="C969" s="1">
        <f>(1/R207+1/R158+1/R109)/3</f>
      </c>
      <c r="D969" s="1">
        <f>(1/R214+1/R165+1/R116)/3</f>
      </c>
      <c r="E969" s="1">
        <f>(1/R220+1/R171+1/R122)/3</f>
      </c>
      <c r="F969" s="1">
        <f>(1/R225+1/R176+1/R127)/3</f>
      </c>
      <c r="G969" s="1">
        <f>(1/R229+1/R180+1/R131)/3</f>
      </c>
      <c r="H969">
        <v>1</v>
      </c>
      <c r="I969" s="1">
        <f>(R135+R184+R233)/3</f>
      </c>
      <c r="J969" s="1">
        <f>(R136+R185+R234)/3</f>
      </c>
      <c r="K969" s="1">
        <f>(R137+R186+R235)/3</f>
      </c>
      <c r="L969" s="2">
        <f>(B969/$B973+C969/$C973+D969/$D973+E969/$E973+F969/$F973+G969/$G973+H969/$H973+I969/$I973+J969/$J973+K969/$K973)/10</f>
      </c>
      <c r="M969" s="2">
        <f>B969*$L963+C969*$L964+D969*$L965+E969*$L966+F969*$L967+G969*$L968+H969*$L969+I969*$L970+J969*$L971+K969*$L972</f>
      </c>
      <c r="N969" s="1">
        <f>M969/L969</f>
      </c>
    </row>
    <row r="970">
      <c r="A970" t="str">
        <v>KU7</v>
      </c>
      <c r="B970" s="1">
        <f>(1/R200+1/R151+1/R102)/3</f>
      </c>
      <c r="C970" s="1">
        <f>(1/R208+1/R159+1/R110)/3</f>
      </c>
      <c r="D970" s="1">
        <f>(1/R215+1/R166+1/R117)/3</f>
      </c>
      <c r="E970" s="1">
        <f>(1/R221+1/R172+1/R123)/3</f>
      </c>
      <c r="F970" s="1">
        <f>(1/R226+1/R177+1/R128)/3</f>
      </c>
      <c r="G970" s="1">
        <f>(1/R230+1/R181+1/R132)/3</f>
      </c>
      <c r="H970" s="1">
        <f>(1/R233+1/R184+1/R135)/3</f>
      </c>
      <c r="I970">
        <v>1</v>
      </c>
      <c r="J970" s="1">
        <f>(R138+R187+R236)/3</f>
      </c>
      <c r="K970" s="1">
        <f>(R139+R188+R237)/3</f>
      </c>
      <c r="L970" s="2">
        <f>(B970/$B973+C970/$C973+D970/$D973+E970/$E973+F970/$F973+G970/$G973+H970/$H973+I970/$I973+J970/$J973+K970/$K973)/10</f>
      </c>
      <c r="M970" s="2">
        <f>B970*$L963+C970*$L964+D970*$L965+E970*$L966+F970*$L967+G970*$L968+H970*$L969+I970*$L970+J970*$L971+K970*$L972</f>
      </c>
      <c r="N970" s="1">
        <f>M970/L970</f>
      </c>
    </row>
    <row r="971">
      <c r="A971" t="str">
        <v>KU8</v>
      </c>
      <c r="B971" s="1">
        <f>(1/R201+1/R152+1/R103)/3</f>
      </c>
      <c r="C971" s="1">
        <f>(1/R209+1/R160+1/R111)/3</f>
      </c>
      <c r="D971" s="1">
        <f>(1/R216+1/R167+1/R118)/3</f>
      </c>
      <c r="E971" s="1">
        <f>(1/R222+1/R173+1/R124)/3</f>
      </c>
      <c r="F971" s="1">
        <f>(1/R227+1/R178+1/R129)/3</f>
      </c>
      <c r="G971" s="1">
        <f>(1/R231+1/R182+1/R133)/3</f>
      </c>
      <c r="H971" s="1">
        <f>(1/R234+1/R185+1/R136)/3</f>
      </c>
      <c r="I971" s="1">
        <f>(1/R236+1/R187+1/R138)/3</f>
      </c>
      <c r="J971">
        <v>1</v>
      </c>
      <c r="K971" s="1">
        <f>(R140+R189+R238)/3</f>
      </c>
      <c r="L971" s="2">
        <f>(B971/$B973+C971/$C973+D971/$D973+E971/$E973+F971/$F973+G971/$G973+H971/$H973+I971/$I973+J971/$J973+K971/$K973)/10</f>
      </c>
      <c r="M971" s="2">
        <f>B971*$L963+C971*$L964+D971*$L965+E971*$L966+F971*$L967+G971*$L968+H971*$L969+I971*$L970+J971*$L971+K971*$L972</f>
      </c>
      <c r="N971" s="1">
        <f>M971/L971</f>
      </c>
    </row>
    <row r="972">
      <c r="A972" t="str">
        <v>KU9</v>
      </c>
      <c r="B972" s="1">
        <f>(1/R202+1/R153+1/R104)/3</f>
      </c>
      <c r="C972" s="1">
        <f>(1/R210+1/R161+1/R112)/3</f>
      </c>
      <c r="D972" s="1">
        <f>(1/R217+1/R168+1/R119)/3</f>
      </c>
      <c r="E972" s="1">
        <f>(1/R223+1/R174+1/R125)/3</f>
      </c>
      <c r="F972" s="1">
        <f>(1/R228+1/R179+1/R130)/3</f>
      </c>
      <c r="G972" s="1">
        <f>(1/R232+1/R183+1/R134)/3</f>
      </c>
      <c r="H972" s="1">
        <f>(1/R235+1/R186+1/R137)/3</f>
      </c>
      <c r="I972" s="1">
        <f>(1/R237+1/R188+1/R139)/3</f>
      </c>
      <c r="J972" s="1">
        <f>(1/R238+1/R189+1/R140)/3</f>
      </c>
      <c r="K972">
        <v>1</v>
      </c>
      <c r="L972" s="2">
        <f>(B972/$B973+C972/$C973+D972/$D973+E972/$E973+F972/$F973+G972/$G973+H972/$H973+I972/$I973+J972/$J973+K972/$K973)/10</f>
      </c>
      <c r="M972" s="2">
        <f>B972*$L963+C972*$L964+D972*$L965+E972*$L966+F972*$L967+G972*$L968+H972*$L969+I972*$L970+J972*$L971+K972*$L972</f>
      </c>
      <c r="N972" s="1">
        <f>M972/L972</f>
      </c>
    </row>
    <row r="973">
      <c r="A973" t="str">
        <v>Σ Kolom</v>
      </c>
      <c r="B973" s="1">
        <f>SUM(B963:B972)</f>
      </c>
      <c r="C973" s="1">
        <f>SUM(C963:C972)</f>
      </c>
      <c r="D973" s="1">
        <f>SUM(D963:D972)</f>
      </c>
      <c r="E973" s="1">
        <f>SUM(E963:E972)</f>
      </c>
      <c r="F973" s="1">
        <f>SUM(F963:F972)</f>
      </c>
      <c r="G973" s="1">
        <f>SUM(G963:G972)</f>
      </c>
      <c r="H973" s="1">
        <f>SUM(H963:H972)</f>
      </c>
      <c r="I973" s="1">
        <f>SUM(I963:I972)</f>
      </c>
      <c r="J973" s="1">
        <f>SUM(J963:J972)</f>
      </c>
      <c r="K973" s="1">
        <f>SUM(K963:K972)</f>
      </c>
    </row>
    <row r="975">
      <c r="A975" t="str">
        <v>λmax</v>
      </c>
      <c r="B975" s="1">
        <f>AVERAGE(N963:N972)</f>
      </c>
    </row>
    <row r="976">
      <c r="A976" t="str">
        <v>CI</v>
      </c>
      <c r="B976" s="1">
        <f>(B975-10)/(10-1)</f>
      </c>
    </row>
    <row r="977">
      <c r="A977" t="str">
        <v>CR</v>
      </c>
      <c r="B977" s="1">
        <f>IF(1.49=0,0,B976/1.49)</f>
      </c>
    </row>
    <row r="978">
      <c r="A978" t="str">
        <v>Status</v>
      </c>
      <c r="B978">
        <f>IF(B977&lt;0.1,"KONSISTEN ✓","TIDAK KONSISTEN ✗")</f>
      </c>
    </row>
    <row r="981">
      <c r="A981" t="str">
        <v xml:space="preserve">▶ RESPONDEN 17: SRI NOVRIANI </v>
      </c>
    </row>
    <row r="982">
      <c r="A982" t="str">
        <v>1. FUZZY SYNTHETIC EXTENT (FSE) &amp; BOBOT FINAL</v>
      </c>
    </row>
    <row r="983">
      <c r="A983" t="str">
        <v>Kriteria</v>
      </c>
      <c r="B983" t="str">
        <v>Σl</v>
      </c>
      <c r="C983" t="str">
        <v>Σm</v>
      </c>
      <c r="D983" t="str">
        <v>Σu</v>
      </c>
      <c r="E983" t="str">
        <v>Si_l</v>
      </c>
      <c r="F983" t="str">
        <v>Si_m</v>
      </c>
      <c r="G983" t="str">
        <v>Si_u</v>
      </c>
      <c r="H983" t="str">
        <v>Defuzzy</v>
      </c>
      <c r="I983" t="str">
        <v>Bobot</v>
      </c>
      <c r="J983" t="str">
        <v>Bobot%</v>
      </c>
      <c r="K983" t="str">
        <v>Rank</v>
      </c>
    </row>
    <row r="984">
      <c r="A984" t="str">
        <v>KU1</v>
      </c>
      <c r="B984" s="1">
        <f>1+S96+S97+S98+S99+S100+S101+S102+S103+S104</f>
      </c>
      <c r="C984" s="1">
        <f>1+S145+S146+S147+S148+S149+S150+S151+S152+S153</f>
      </c>
      <c r="D984" s="1">
        <f>1+S194+S195+S196+S197+S198+S199+S200+S201+S202</f>
      </c>
      <c r="E984" s="2">
        <f>B984/$D994</f>
      </c>
      <c r="F984" s="2">
        <f>C984/$C994</f>
      </c>
      <c r="G984" s="2">
        <f>D984/$B994</f>
      </c>
      <c r="H984" s="2">
        <f>(E984+F984+G984)/3</f>
      </c>
      <c r="I984" s="2">
        <f>H984/$H994</f>
      </c>
      <c r="J984" s="3">
        <f>I984*100</f>
      </c>
      <c r="K984">
        <f>RANK(I984,$I$984:$I$993,0)</f>
      </c>
    </row>
    <row r="985">
      <c r="A985" t="str">
        <v>KU10</v>
      </c>
      <c r="B985" s="1">
        <f>1+1/S194+S105+S106+S107+S108+S109+S110+S111+S112</f>
      </c>
      <c r="C985" s="1">
        <f>1+1/S145+S154+S155+S156+S157+S158+S159+S160+S161</f>
      </c>
      <c r="D985" s="1">
        <f>1+1/S96+S203+S204+S205+S206+S207+S208+S209+S210</f>
      </c>
      <c r="E985" s="2">
        <f>B985/$D994</f>
      </c>
      <c r="F985" s="2">
        <f>C985/$C994</f>
      </c>
      <c r="G985" s="2">
        <f>D985/$B994</f>
      </c>
      <c r="H985" s="2">
        <f>(E985+F985+G985)/3</f>
      </c>
      <c r="I985" s="2">
        <f>H985/$H994</f>
      </c>
      <c r="J985" s="3">
        <f>I985*100</f>
      </c>
      <c r="K985">
        <f>RANK(I985,$I$984:$I$993,0)</f>
      </c>
    </row>
    <row r="986">
      <c r="A986" t="str">
        <v>KU2</v>
      </c>
      <c r="B986" s="1">
        <f>1+1/S195+1/S203+S113+S114+S115+S116+S117+S118+S119</f>
      </c>
      <c r="C986" s="1">
        <f>1+1/S146+1/S154+S162+S163+S164+S165+S166+S167+S168</f>
      </c>
      <c r="D986" s="1">
        <f>1+1/S97+1/S105+S211+S212+S213+S214+S215+S216+S217</f>
      </c>
      <c r="E986" s="2">
        <f>B986/$D994</f>
      </c>
      <c r="F986" s="2">
        <f>C986/$C994</f>
      </c>
      <c r="G986" s="2">
        <f>D986/$B994</f>
      </c>
      <c r="H986" s="2">
        <f>(E986+F986+G986)/3</f>
      </c>
      <c r="I986" s="2">
        <f>H986/$H994</f>
      </c>
      <c r="J986" s="3">
        <f>I986*100</f>
      </c>
      <c r="K986">
        <f>RANK(I986,$I$984:$I$993,0)</f>
      </c>
    </row>
    <row r="987">
      <c r="A987" t="str">
        <v>KU3</v>
      </c>
      <c r="B987" s="1">
        <f>1+1/S196+1/S204+1/S211+S120+S121+S122+S123+S124+S125</f>
      </c>
      <c r="C987" s="1">
        <f>1+1/S147+1/S155+1/S162+S169+S170+S171+S172+S173+S174</f>
      </c>
      <c r="D987" s="1">
        <f>1+1/S98+1/S106+1/S113+S218+S219+S220+S221+S222+S223</f>
      </c>
      <c r="E987" s="2">
        <f>B987/$D994</f>
      </c>
      <c r="F987" s="2">
        <f>C987/$C994</f>
      </c>
      <c r="G987" s="2">
        <f>D987/$B994</f>
      </c>
      <c r="H987" s="2">
        <f>(E987+F987+G987)/3</f>
      </c>
      <c r="I987" s="2">
        <f>H987/$H994</f>
      </c>
      <c r="J987" s="3">
        <f>I987*100</f>
      </c>
      <c r="K987">
        <f>RANK(I987,$I$984:$I$993,0)</f>
      </c>
    </row>
    <row r="988">
      <c r="A988" t="str">
        <v>KU4</v>
      </c>
      <c r="B988" s="1">
        <f>1+1/S197+1/S205+1/S212+1/S218+S126+S127+S128+S129+S130</f>
      </c>
      <c r="C988" s="1">
        <f>1+1/S148+1/S156+1/S163+1/S169+S175+S176+S177+S178+S179</f>
      </c>
      <c r="D988" s="1">
        <f>1+1/S99+1/S107+1/S114+1/S120+S224+S225+S226+S227+S228</f>
      </c>
      <c r="E988" s="2">
        <f>B988/$D994</f>
      </c>
      <c r="F988" s="2">
        <f>C988/$C994</f>
      </c>
      <c r="G988" s="2">
        <f>D988/$B994</f>
      </c>
      <c r="H988" s="2">
        <f>(E988+F988+G988)/3</f>
      </c>
      <c r="I988" s="2">
        <f>H988/$H994</f>
      </c>
      <c r="J988" s="3">
        <f>I988*100</f>
      </c>
      <c r="K988">
        <f>RANK(I988,$I$984:$I$993,0)</f>
      </c>
    </row>
    <row r="989">
      <c r="A989" t="str">
        <v>KU5</v>
      </c>
      <c r="B989" s="1">
        <f>1+1/S198+1/S206+1/S213+1/S219+1/S224+S131+S132+S133+S134</f>
      </c>
      <c r="C989" s="1">
        <f>1+1/S149+1/S157+1/S164+1/S170+1/S175+S180+S181+S182+S183</f>
      </c>
      <c r="D989" s="1">
        <f>1+1/S100+1/S108+1/S115+1/S121+1/S126+S229+S230+S231+S232</f>
      </c>
      <c r="E989" s="2">
        <f>B989/$D994</f>
      </c>
      <c r="F989" s="2">
        <f>C989/$C994</f>
      </c>
      <c r="G989" s="2">
        <f>D989/$B994</f>
      </c>
      <c r="H989" s="2">
        <f>(E989+F989+G989)/3</f>
      </c>
      <c r="I989" s="2">
        <f>H989/$H994</f>
      </c>
      <c r="J989" s="3">
        <f>I989*100</f>
      </c>
      <c r="K989">
        <f>RANK(I989,$I$984:$I$993,0)</f>
      </c>
    </row>
    <row r="990">
      <c r="A990" t="str">
        <v>KU6</v>
      </c>
      <c r="B990" s="1">
        <f>1+1/S199+1/S207+1/S214+1/S220+1/S225+1/S229+S135+S136+S137</f>
      </c>
      <c r="C990" s="1">
        <f>1+1/S150+1/S158+1/S165+1/S171+1/S176+1/S180+S184+S185+S186</f>
      </c>
      <c r="D990" s="1">
        <f>1+1/S101+1/S109+1/S116+1/S122+1/S127+1/S131+S233+S234+S235</f>
      </c>
      <c r="E990" s="2">
        <f>B990/$D994</f>
      </c>
      <c r="F990" s="2">
        <f>C990/$C994</f>
      </c>
      <c r="G990" s="2">
        <f>D990/$B994</f>
      </c>
      <c r="H990" s="2">
        <f>(E990+F990+G990)/3</f>
      </c>
      <c r="I990" s="2">
        <f>H990/$H994</f>
      </c>
      <c r="J990" s="3">
        <f>I990*100</f>
      </c>
      <c r="K990">
        <f>RANK(I990,$I$984:$I$993,0)</f>
      </c>
    </row>
    <row r="991">
      <c r="A991" t="str">
        <v>KU7</v>
      </c>
      <c r="B991" s="1">
        <f>1+1/S200+1/S208+1/S215+1/S221+1/S226+1/S230+1/S233+S138+S139</f>
      </c>
      <c r="C991" s="1">
        <f>1+1/S151+1/S159+1/S166+1/S172+1/S177+1/S181+1/S184+S187+S188</f>
      </c>
      <c r="D991" s="1">
        <f>1+1/S102+1/S110+1/S117+1/S123+1/S128+1/S132+1/S135+S236+S237</f>
      </c>
      <c r="E991" s="2">
        <f>B991/$D994</f>
      </c>
      <c r="F991" s="2">
        <f>C991/$C994</f>
      </c>
      <c r="G991" s="2">
        <f>D991/$B994</f>
      </c>
      <c r="H991" s="2">
        <f>(E991+F991+G991)/3</f>
      </c>
      <c r="I991" s="2">
        <f>H991/$H994</f>
      </c>
      <c r="J991" s="3">
        <f>I991*100</f>
      </c>
      <c r="K991">
        <f>RANK(I991,$I$984:$I$993,0)</f>
      </c>
    </row>
    <row r="992">
      <c r="A992" t="str">
        <v>KU8</v>
      </c>
      <c r="B992" s="1">
        <f>1+1/S201+1/S209+1/S216+1/S222+1/S227+1/S231+1/S234+1/S236+S140</f>
      </c>
      <c r="C992" s="1">
        <f>1+1/S152+1/S160+1/S167+1/S173+1/S178+1/S182+1/S185+1/S187+S189</f>
      </c>
      <c r="D992" s="1">
        <f>1+1/S103+1/S111+1/S118+1/S124+1/S129+1/S133+1/S136+1/S138+S238</f>
      </c>
      <c r="E992" s="2">
        <f>B992/$D994</f>
      </c>
      <c r="F992" s="2">
        <f>C992/$C994</f>
      </c>
      <c r="G992" s="2">
        <f>D992/$B994</f>
      </c>
      <c r="H992" s="2">
        <f>(E992+F992+G992)/3</f>
      </c>
      <c r="I992" s="2">
        <f>H992/$H994</f>
      </c>
      <c r="J992" s="3">
        <f>I992*100</f>
      </c>
      <c r="K992">
        <f>RANK(I992,$I$984:$I$993,0)</f>
      </c>
    </row>
    <row r="993">
      <c r="A993" t="str">
        <v>KU9</v>
      </c>
      <c r="B993" s="1">
        <f>1+1/S202+1/S210+1/S217+1/S223+1/S228+1/S232+1/S235+1/S237+1/S238</f>
      </c>
      <c r="C993" s="1">
        <f>1+1/S153+1/S161+1/S168+1/S174+1/S179+1/S183+1/S186+1/S188+1/S189</f>
      </c>
      <c r="D993" s="1">
        <f>1+1/S104+1/S112+1/S119+1/S125+1/S130+1/S134+1/S137+1/S139+1/S140</f>
      </c>
      <c r="E993" s="2">
        <f>B993/$D994</f>
      </c>
      <c r="F993" s="2">
        <f>C993/$C994</f>
      </c>
      <c r="G993" s="2">
        <f>D993/$B994</f>
      </c>
      <c r="H993" s="2">
        <f>(E993+F993+G993)/3</f>
      </c>
      <c r="I993" s="2">
        <f>H993/$H994</f>
      </c>
      <c r="J993" s="3">
        <f>I993*100</f>
      </c>
      <c r="K993">
        <f>RANK(I993,$I$984:$I$993,0)</f>
      </c>
    </row>
    <row r="994">
      <c r="A994" t="str">
        <v>TOTAL</v>
      </c>
      <c r="B994" s="1">
        <f>SUM(B984:B993)</f>
      </c>
      <c r="C994" s="1">
        <f>SUM(C984:C993)</f>
      </c>
      <c r="D994" s="1">
        <f>SUM(D984:D993)</f>
      </c>
      <c r="H994" s="2">
        <f>SUM(H984:H993)</f>
      </c>
    </row>
    <row r="996">
      <c r="A996" t="str">
        <v>2. KONSISTENSI (CR)</v>
      </c>
    </row>
    <row r="997">
      <c r="A997" t="str">
        <v>Matriks Crisp (Defuzzified) &amp; Normalisasi &amp; Aw</v>
      </c>
    </row>
    <row r="998">
      <c r="A998" t="str">
        <v>Kriteria</v>
      </c>
      <c r="B998" t="str">
        <v>KU1</v>
      </c>
      <c r="C998" t="str">
        <v>KU10</v>
      </c>
      <c r="D998" t="str">
        <v>KU2</v>
      </c>
      <c r="E998" t="str">
        <v>KU3</v>
      </c>
      <c r="F998" t="str">
        <v>KU4</v>
      </c>
      <c r="G998" t="str">
        <v>KU5</v>
      </c>
      <c r="H998" t="str">
        <v>KU6</v>
      </c>
      <c r="I998" t="str">
        <v>KU7</v>
      </c>
      <c r="J998" t="str">
        <v>KU8</v>
      </c>
      <c r="K998" t="str">
        <v>KU9</v>
      </c>
      <c r="L998" t="str">
        <v>Wi (Bobot CR)</v>
      </c>
      <c r="M998" t="str">
        <v>Aw</v>
      </c>
      <c r="N998" t="str">
        <v>Aw/Wi</v>
      </c>
    </row>
    <row r="999">
      <c r="A999" t="str">
        <v>KU1</v>
      </c>
      <c r="B999">
        <v>1</v>
      </c>
      <c r="C999" s="1">
        <f>(S96+S145+S194)/3</f>
      </c>
      <c r="D999" s="1">
        <f>(S97+S146+S195)/3</f>
      </c>
      <c r="E999" s="1">
        <f>(S98+S147+S196)/3</f>
      </c>
      <c r="F999" s="1">
        <f>(S99+S148+S197)/3</f>
      </c>
      <c r="G999" s="1">
        <f>(S100+S149+S198)/3</f>
      </c>
      <c r="H999" s="1">
        <f>(S101+S150+S199)/3</f>
      </c>
      <c r="I999" s="1">
        <f>(S102+S151+S200)/3</f>
      </c>
      <c r="J999" s="1">
        <f>(S103+S152+S201)/3</f>
      </c>
      <c r="K999" s="1">
        <f>(S104+S153+S202)/3</f>
      </c>
      <c r="L999" s="2">
        <f>(B999/$B1009+C999/$C1009+D999/$D1009+E999/$E1009+F999/$F1009+G999/$G1009+H999/$H1009+I999/$I1009+J999/$J1009+K999/$K1009)/10</f>
      </c>
      <c r="M999" s="2">
        <f>B999*$L999+C999*$L1000+D999*$L1001+E999*$L1002+F999*$L1003+G999*$L1004+H999*$L1005+I999*$L1006+J999*$L1007+K999*$L1008</f>
      </c>
      <c r="N999" s="1">
        <f>M999/L999</f>
      </c>
    </row>
    <row r="1000">
      <c r="A1000" t="str">
        <v>KU10</v>
      </c>
      <c r="B1000" s="1">
        <f>(1/S194+1/S145+1/S96)/3</f>
      </c>
      <c r="C1000">
        <v>1</v>
      </c>
      <c r="D1000" s="1">
        <f>(S105+S154+S203)/3</f>
      </c>
      <c r="E1000" s="1">
        <f>(S106+S155+S204)/3</f>
      </c>
      <c r="F1000" s="1">
        <f>(S107+S156+S205)/3</f>
      </c>
      <c r="G1000" s="1">
        <f>(S108+S157+S206)/3</f>
      </c>
      <c r="H1000" s="1">
        <f>(S109+S158+S207)/3</f>
      </c>
      <c r="I1000" s="1">
        <f>(S110+S159+S208)/3</f>
      </c>
      <c r="J1000" s="1">
        <f>(S111+S160+S209)/3</f>
      </c>
      <c r="K1000" s="1">
        <f>(S112+S161+S210)/3</f>
      </c>
      <c r="L1000" s="2">
        <f>(B1000/$B1009+C1000/$C1009+D1000/$D1009+E1000/$E1009+F1000/$F1009+G1000/$G1009+H1000/$H1009+I1000/$I1009+J1000/$J1009+K1000/$K1009)/10</f>
      </c>
      <c r="M1000" s="2">
        <f>B1000*$L999+C1000*$L1000+D1000*$L1001+E1000*$L1002+F1000*$L1003+G1000*$L1004+H1000*$L1005+I1000*$L1006+J1000*$L1007+K1000*$L1008</f>
      </c>
      <c r="N1000" s="1">
        <f>M1000/L1000</f>
      </c>
    </row>
    <row r="1001">
      <c r="A1001" t="str">
        <v>KU2</v>
      </c>
      <c r="B1001" s="1">
        <f>(1/S195+1/S146+1/S97)/3</f>
      </c>
      <c r="C1001" s="1">
        <f>(1/S203+1/S154+1/S105)/3</f>
      </c>
      <c r="D1001">
        <v>1</v>
      </c>
      <c r="E1001" s="1">
        <f>(S113+S162+S211)/3</f>
      </c>
      <c r="F1001" s="1">
        <f>(S114+S163+S212)/3</f>
      </c>
      <c r="G1001" s="1">
        <f>(S115+S164+S213)/3</f>
      </c>
      <c r="H1001" s="1">
        <f>(S116+S165+S214)/3</f>
      </c>
      <c r="I1001" s="1">
        <f>(S117+S166+S215)/3</f>
      </c>
      <c r="J1001" s="1">
        <f>(S118+S167+S216)/3</f>
      </c>
      <c r="K1001" s="1">
        <f>(S119+S168+S217)/3</f>
      </c>
      <c r="L1001" s="2">
        <f>(B1001/$B1009+C1001/$C1009+D1001/$D1009+E1001/$E1009+F1001/$F1009+G1001/$G1009+H1001/$H1009+I1001/$I1009+J1001/$J1009+K1001/$K1009)/10</f>
      </c>
      <c r="M1001" s="2">
        <f>B1001*$L999+C1001*$L1000+D1001*$L1001+E1001*$L1002+F1001*$L1003+G1001*$L1004+H1001*$L1005+I1001*$L1006+J1001*$L1007+K1001*$L1008</f>
      </c>
      <c r="N1001" s="1">
        <f>M1001/L1001</f>
      </c>
    </row>
    <row r="1002">
      <c r="A1002" t="str">
        <v>KU3</v>
      </c>
      <c r="B1002" s="1">
        <f>(1/S196+1/S147+1/S98)/3</f>
      </c>
      <c r="C1002" s="1">
        <f>(1/S204+1/S155+1/S106)/3</f>
      </c>
      <c r="D1002" s="1">
        <f>(1/S211+1/S162+1/S113)/3</f>
      </c>
      <c r="E1002">
        <v>1</v>
      </c>
      <c r="F1002" s="1">
        <f>(S120+S169+S218)/3</f>
      </c>
      <c r="G1002" s="1">
        <f>(S121+S170+S219)/3</f>
      </c>
      <c r="H1002" s="1">
        <f>(S122+S171+S220)/3</f>
      </c>
      <c r="I1002" s="1">
        <f>(S123+S172+S221)/3</f>
      </c>
      <c r="J1002" s="1">
        <f>(S124+S173+S222)/3</f>
      </c>
      <c r="K1002" s="1">
        <f>(S125+S174+S223)/3</f>
      </c>
      <c r="L1002" s="2">
        <f>(B1002/$B1009+C1002/$C1009+D1002/$D1009+E1002/$E1009+F1002/$F1009+G1002/$G1009+H1002/$H1009+I1002/$I1009+J1002/$J1009+K1002/$K1009)/10</f>
      </c>
      <c r="M1002" s="2">
        <f>B1002*$L999+C1002*$L1000+D1002*$L1001+E1002*$L1002+F1002*$L1003+G1002*$L1004+H1002*$L1005+I1002*$L1006+J1002*$L1007+K1002*$L1008</f>
      </c>
      <c r="N1002" s="1">
        <f>M1002/L1002</f>
      </c>
    </row>
    <row r="1003">
      <c r="A1003" t="str">
        <v>KU4</v>
      </c>
      <c r="B1003" s="1">
        <f>(1/S197+1/S148+1/S99)/3</f>
      </c>
      <c r="C1003" s="1">
        <f>(1/S205+1/S156+1/S107)/3</f>
      </c>
      <c r="D1003" s="1">
        <f>(1/S212+1/S163+1/S114)/3</f>
      </c>
      <c r="E1003" s="1">
        <f>(1/S218+1/S169+1/S120)/3</f>
      </c>
      <c r="F1003">
        <v>1</v>
      </c>
      <c r="G1003" s="1">
        <f>(S126+S175+S224)/3</f>
      </c>
      <c r="H1003" s="1">
        <f>(S127+S176+S225)/3</f>
      </c>
      <c r="I1003" s="1">
        <f>(S128+S177+S226)/3</f>
      </c>
      <c r="J1003" s="1">
        <f>(S129+S178+S227)/3</f>
      </c>
      <c r="K1003" s="1">
        <f>(S130+S179+S228)/3</f>
      </c>
      <c r="L1003" s="2">
        <f>(B1003/$B1009+C1003/$C1009+D1003/$D1009+E1003/$E1009+F1003/$F1009+G1003/$G1009+H1003/$H1009+I1003/$I1009+J1003/$J1009+K1003/$K1009)/10</f>
      </c>
      <c r="M1003" s="2">
        <f>B1003*$L999+C1003*$L1000+D1003*$L1001+E1003*$L1002+F1003*$L1003+G1003*$L1004+H1003*$L1005+I1003*$L1006+J1003*$L1007+K1003*$L1008</f>
      </c>
      <c r="N1003" s="1">
        <f>M1003/L1003</f>
      </c>
    </row>
    <row r="1004">
      <c r="A1004" t="str">
        <v>KU5</v>
      </c>
      <c r="B1004" s="1">
        <f>(1/S198+1/S149+1/S100)/3</f>
      </c>
      <c r="C1004" s="1">
        <f>(1/S206+1/S157+1/S108)/3</f>
      </c>
      <c r="D1004" s="1">
        <f>(1/S213+1/S164+1/S115)/3</f>
      </c>
      <c r="E1004" s="1">
        <f>(1/S219+1/S170+1/S121)/3</f>
      </c>
      <c r="F1004" s="1">
        <f>(1/S224+1/S175+1/S126)/3</f>
      </c>
      <c r="G1004">
        <v>1</v>
      </c>
      <c r="H1004" s="1">
        <f>(S131+S180+S229)/3</f>
      </c>
      <c r="I1004" s="1">
        <f>(S132+S181+S230)/3</f>
      </c>
      <c r="J1004" s="1">
        <f>(S133+S182+S231)/3</f>
      </c>
      <c r="K1004" s="1">
        <f>(S134+S183+S232)/3</f>
      </c>
      <c r="L1004" s="2">
        <f>(B1004/$B1009+C1004/$C1009+D1004/$D1009+E1004/$E1009+F1004/$F1009+G1004/$G1009+H1004/$H1009+I1004/$I1009+J1004/$J1009+K1004/$K1009)/10</f>
      </c>
      <c r="M1004" s="2">
        <f>B1004*$L999+C1004*$L1000+D1004*$L1001+E1004*$L1002+F1004*$L1003+G1004*$L1004+H1004*$L1005+I1004*$L1006+J1004*$L1007+K1004*$L1008</f>
      </c>
      <c r="N1004" s="1">
        <f>M1004/L1004</f>
      </c>
    </row>
    <row r="1005">
      <c r="A1005" t="str">
        <v>KU6</v>
      </c>
      <c r="B1005" s="1">
        <f>(1/S199+1/S150+1/S101)/3</f>
      </c>
      <c r="C1005" s="1">
        <f>(1/S207+1/S158+1/S109)/3</f>
      </c>
      <c r="D1005" s="1">
        <f>(1/S214+1/S165+1/S116)/3</f>
      </c>
      <c r="E1005" s="1">
        <f>(1/S220+1/S171+1/S122)/3</f>
      </c>
      <c r="F1005" s="1">
        <f>(1/S225+1/S176+1/S127)/3</f>
      </c>
      <c r="G1005" s="1">
        <f>(1/S229+1/S180+1/S131)/3</f>
      </c>
      <c r="H1005">
        <v>1</v>
      </c>
      <c r="I1005" s="1">
        <f>(S135+S184+S233)/3</f>
      </c>
      <c r="J1005" s="1">
        <f>(S136+S185+S234)/3</f>
      </c>
      <c r="K1005" s="1">
        <f>(S137+S186+S235)/3</f>
      </c>
      <c r="L1005" s="2">
        <f>(B1005/$B1009+C1005/$C1009+D1005/$D1009+E1005/$E1009+F1005/$F1009+G1005/$G1009+H1005/$H1009+I1005/$I1009+J1005/$J1009+K1005/$K1009)/10</f>
      </c>
      <c r="M1005" s="2">
        <f>B1005*$L999+C1005*$L1000+D1005*$L1001+E1005*$L1002+F1005*$L1003+G1005*$L1004+H1005*$L1005+I1005*$L1006+J1005*$L1007+K1005*$L1008</f>
      </c>
      <c r="N1005" s="1">
        <f>M1005/L1005</f>
      </c>
    </row>
    <row r="1006">
      <c r="A1006" t="str">
        <v>KU7</v>
      </c>
      <c r="B1006" s="1">
        <f>(1/S200+1/S151+1/S102)/3</f>
      </c>
      <c r="C1006" s="1">
        <f>(1/S208+1/S159+1/S110)/3</f>
      </c>
      <c r="D1006" s="1">
        <f>(1/S215+1/S166+1/S117)/3</f>
      </c>
      <c r="E1006" s="1">
        <f>(1/S221+1/S172+1/S123)/3</f>
      </c>
      <c r="F1006" s="1">
        <f>(1/S226+1/S177+1/S128)/3</f>
      </c>
      <c r="G1006" s="1">
        <f>(1/S230+1/S181+1/S132)/3</f>
      </c>
      <c r="H1006" s="1">
        <f>(1/S233+1/S184+1/S135)/3</f>
      </c>
      <c r="I1006">
        <v>1</v>
      </c>
      <c r="J1006" s="1">
        <f>(S138+S187+S236)/3</f>
      </c>
      <c r="K1006" s="1">
        <f>(S139+S188+S237)/3</f>
      </c>
      <c r="L1006" s="2">
        <f>(B1006/$B1009+C1006/$C1009+D1006/$D1009+E1006/$E1009+F1006/$F1009+G1006/$G1009+H1006/$H1009+I1006/$I1009+J1006/$J1009+K1006/$K1009)/10</f>
      </c>
      <c r="M1006" s="2">
        <f>B1006*$L999+C1006*$L1000+D1006*$L1001+E1006*$L1002+F1006*$L1003+G1006*$L1004+H1006*$L1005+I1006*$L1006+J1006*$L1007+K1006*$L1008</f>
      </c>
      <c r="N1006" s="1">
        <f>M1006/L1006</f>
      </c>
    </row>
    <row r="1007">
      <c r="A1007" t="str">
        <v>KU8</v>
      </c>
      <c r="B1007" s="1">
        <f>(1/S201+1/S152+1/S103)/3</f>
      </c>
      <c r="C1007" s="1">
        <f>(1/S209+1/S160+1/S111)/3</f>
      </c>
      <c r="D1007" s="1">
        <f>(1/S216+1/S167+1/S118)/3</f>
      </c>
      <c r="E1007" s="1">
        <f>(1/S222+1/S173+1/S124)/3</f>
      </c>
      <c r="F1007" s="1">
        <f>(1/S227+1/S178+1/S129)/3</f>
      </c>
      <c r="G1007" s="1">
        <f>(1/S231+1/S182+1/S133)/3</f>
      </c>
      <c r="H1007" s="1">
        <f>(1/S234+1/S185+1/S136)/3</f>
      </c>
      <c r="I1007" s="1">
        <f>(1/S236+1/S187+1/S138)/3</f>
      </c>
      <c r="J1007">
        <v>1</v>
      </c>
      <c r="K1007" s="1">
        <f>(S140+S189+S238)/3</f>
      </c>
      <c r="L1007" s="2">
        <f>(B1007/$B1009+C1007/$C1009+D1007/$D1009+E1007/$E1009+F1007/$F1009+G1007/$G1009+H1007/$H1009+I1007/$I1009+J1007/$J1009+K1007/$K1009)/10</f>
      </c>
      <c r="M1007" s="2">
        <f>B1007*$L999+C1007*$L1000+D1007*$L1001+E1007*$L1002+F1007*$L1003+G1007*$L1004+H1007*$L1005+I1007*$L1006+J1007*$L1007+K1007*$L1008</f>
      </c>
      <c r="N1007" s="1">
        <f>M1007/L1007</f>
      </c>
    </row>
    <row r="1008">
      <c r="A1008" t="str">
        <v>KU9</v>
      </c>
      <c r="B1008" s="1">
        <f>(1/S202+1/S153+1/S104)/3</f>
      </c>
      <c r="C1008" s="1">
        <f>(1/S210+1/S161+1/S112)/3</f>
      </c>
      <c r="D1008" s="1">
        <f>(1/S217+1/S168+1/S119)/3</f>
      </c>
      <c r="E1008" s="1">
        <f>(1/S223+1/S174+1/S125)/3</f>
      </c>
      <c r="F1008" s="1">
        <f>(1/S228+1/S179+1/S130)/3</f>
      </c>
      <c r="G1008" s="1">
        <f>(1/S232+1/S183+1/S134)/3</f>
      </c>
      <c r="H1008" s="1">
        <f>(1/S235+1/S186+1/S137)/3</f>
      </c>
      <c r="I1008" s="1">
        <f>(1/S237+1/S188+1/S139)/3</f>
      </c>
      <c r="J1008" s="1">
        <f>(1/S238+1/S189+1/S140)/3</f>
      </c>
      <c r="K1008">
        <v>1</v>
      </c>
      <c r="L1008" s="2">
        <f>(B1008/$B1009+C1008/$C1009+D1008/$D1009+E1008/$E1009+F1008/$F1009+G1008/$G1009+H1008/$H1009+I1008/$I1009+J1008/$J1009+K1008/$K1009)/10</f>
      </c>
      <c r="M1008" s="2">
        <f>B1008*$L999+C1008*$L1000+D1008*$L1001+E1008*$L1002+F1008*$L1003+G1008*$L1004+H1008*$L1005+I1008*$L1006+J1008*$L1007+K1008*$L1008</f>
      </c>
      <c r="N1008" s="1">
        <f>M1008/L1008</f>
      </c>
    </row>
    <row r="1009">
      <c r="A1009" t="str">
        <v>Σ Kolom</v>
      </c>
      <c r="B1009" s="1">
        <f>SUM(B999:B1008)</f>
      </c>
      <c r="C1009" s="1">
        <f>SUM(C999:C1008)</f>
      </c>
      <c r="D1009" s="1">
        <f>SUM(D999:D1008)</f>
      </c>
      <c r="E1009" s="1">
        <f>SUM(E999:E1008)</f>
      </c>
      <c r="F1009" s="1">
        <f>SUM(F999:F1008)</f>
      </c>
      <c r="G1009" s="1">
        <f>SUM(G999:G1008)</f>
      </c>
      <c r="H1009" s="1">
        <f>SUM(H999:H1008)</f>
      </c>
      <c r="I1009" s="1">
        <f>SUM(I999:I1008)</f>
      </c>
      <c r="J1009" s="1">
        <f>SUM(J999:J1008)</f>
      </c>
      <c r="K1009" s="1">
        <f>SUM(K999:K1008)</f>
      </c>
    </row>
    <row r="1011">
      <c r="A1011" t="str">
        <v>λmax</v>
      </c>
      <c r="B1011" s="1">
        <f>AVERAGE(N999:N1008)</f>
      </c>
    </row>
    <row r="1012">
      <c r="A1012" t="str">
        <v>CI</v>
      </c>
      <c r="B1012" s="1">
        <f>(B1011-10)/(10-1)</f>
      </c>
    </row>
    <row r="1013">
      <c r="A1013" t="str">
        <v>CR</v>
      </c>
      <c r="B1013" s="1">
        <f>IF(1.49=0,0,B1012/1.49)</f>
      </c>
    </row>
    <row r="1014">
      <c r="A1014" t="str">
        <v>Status</v>
      </c>
      <c r="B1014">
        <f>IF(B1013&lt;0.1,"KONSISTEN ✓","TIDAK KONSISTEN ✗")</f>
      </c>
    </row>
    <row r="1017">
      <c r="A1017" t="str">
        <v>▶ RESPONDEN 18: drh. Sri Rahmila Indris</v>
      </c>
    </row>
    <row r="1018">
      <c r="A1018" t="str">
        <v>1. FUZZY SYNTHETIC EXTENT (FSE) &amp; BOBOT FINAL</v>
      </c>
    </row>
    <row r="1019">
      <c r="A1019" t="str">
        <v>Kriteria</v>
      </c>
      <c r="B1019" t="str">
        <v>Σl</v>
      </c>
      <c r="C1019" t="str">
        <v>Σm</v>
      </c>
      <c r="D1019" t="str">
        <v>Σu</v>
      </c>
      <c r="E1019" t="str">
        <v>Si_l</v>
      </c>
      <c r="F1019" t="str">
        <v>Si_m</v>
      </c>
      <c r="G1019" t="str">
        <v>Si_u</v>
      </c>
      <c r="H1019" t="str">
        <v>Defuzzy</v>
      </c>
      <c r="I1019" t="str">
        <v>Bobot</v>
      </c>
      <c r="J1019" t="str">
        <v>Bobot%</v>
      </c>
      <c r="K1019" t="str">
        <v>Rank</v>
      </c>
    </row>
    <row r="1020">
      <c r="A1020" t="str">
        <v>KU1</v>
      </c>
      <c r="B1020" s="1">
        <f>1+T96+T97+T98+T99+T100+T101+T102+T103+T104</f>
      </c>
      <c r="C1020" s="1">
        <f>1+T145+T146+T147+T148+T149+T150+T151+T152+T153</f>
      </c>
      <c r="D1020" s="1">
        <f>1+T194+T195+T196+T197+T198+T199+T200+T201+T202</f>
      </c>
      <c r="E1020" s="2">
        <f>B1020/$D1030</f>
      </c>
      <c r="F1020" s="2">
        <f>C1020/$C1030</f>
      </c>
      <c r="G1020" s="2">
        <f>D1020/$B1030</f>
      </c>
      <c r="H1020" s="2">
        <f>(E1020+F1020+G1020)/3</f>
      </c>
      <c r="I1020" s="2">
        <f>H1020/$H1030</f>
      </c>
      <c r="J1020" s="3">
        <f>I1020*100</f>
      </c>
      <c r="K1020">
        <f>RANK(I1020,$I$1020:$I$1029,0)</f>
      </c>
    </row>
    <row r="1021">
      <c r="A1021" t="str">
        <v>KU10</v>
      </c>
      <c r="B1021" s="1">
        <f>1+1/T194+T105+T106+T107+T108+T109+T110+T111+T112</f>
      </c>
      <c r="C1021" s="1">
        <f>1+1/T145+T154+T155+T156+T157+T158+T159+T160+T161</f>
      </c>
      <c r="D1021" s="1">
        <f>1+1/T96+T203+T204+T205+T206+T207+T208+T209+T210</f>
      </c>
      <c r="E1021" s="2">
        <f>B1021/$D1030</f>
      </c>
      <c r="F1021" s="2">
        <f>C1021/$C1030</f>
      </c>
      <c r="G1021" s="2">
        <f>D1021/$B1030</f>
      </c>
      <c r="H1021" s="2">
        <f>(E1021+F1021+G1021)/3</f>
      </c>
      <c r="I1021" s="2">
        <f>H1021/$H1030</f>
      </c>
      <c r="J1021" s="3">
        <f>I1021*100</f>
      </c>
      <c r="K1021">
        <f>RANK(I1021,$I$1020:$I$1029,0)</f>
      </c>
    </row>
    <row r="1022">
      <c r="A1022" t="str">
        <v>KU2</v>
      </c>
      <c r="B1022" s="1">
        <f>1+1/T195+1/T203+T113+T114+T115+T116+T117+T118+T119</f>
      </c>
      <c r="C1022" s="1">
        <f>1+1/T146+1/T154+T162+T163+T164+T165+T166+T167+T168</f>
      </c>
      <c r="D1022" s="1">
        <f>1+1/T97+1/T105+T211+T212+T213+T214+T215+T216+T217</f>
      </c>
      <c r="E1022" s="2">
        <f>B1022/$D1030</f>
      </c>
      <c r="F1022" s="2">
        <f>C1022/$C1030</f>
      </c>
      <c r="G1022" s="2">
        <f>D1022/$B1030</f>
      </c>
      <c r="H1022" s="2">
        <f>(E1022+F1022+G1022)/3</f>
      </c>
      <c r="I1022" s="2">
        <f>H1022/$H1030</f>
      </c>
      <c r="J1022" s="3">
        <f>I1022*100</f>
      </c>
      <c r="K1022">
        <f>RANK(I1022,$I$1020:$I$1029,0)</f>
      </c>
    </row>
    <row r="1023">
      <c r="A1023" t="str">
        <v>KU3</v>
      </c>
      <c r="B1023" s="1">
        <f>1+1/T196+1/T204+1/T211+T120+T121+T122+T123+T124+T125</f>
      </c>
      <c r="C1023" s="1">
        <f>1+1/T147+1/T155+1/T162+T169+T170+T171+T172+T173+T174</f>
      </c>
      <c r="D1023" s="1">
        <f>1+1/T98+1/T106+1/T113+T218+T219+T220+T221+T222+T223</f>
      </c>
      <c r="E1023" s="2">
        <f>B1023/$D1030</f>
      </c>
      <c r="F1023" s="2">
        <f>C1023/$C1030</f>
      </c>
      <c r="G1023" s="2">
        <f>D1023/$B1030</f>
      </c>
      <c r="H1023" s="2">
        <f>(E1023+F1023+G1023)/3</f>
      </c>
      <c r="I1023" s="2">
        <f>H1023/$H1030</f>
      </c>
      <c r="J1023" s="3">
        <f>I1023*100</f>
      </c>
      <c r="K1023">
        <f>RANK(I1023,$I$1020:$I$1029,0)</f>
      </c>
    </row>
    <row r="1024">
      <c r="A1024" t="str">
        <v>KU4</v>
      </c>
      <c r="B1024" s="1">
        <f>1+1/T197+1/T205+1/T212+1/T218+T126+T127+T128+T129+T130</f>
      </c>
      <c r="C1024" s="1">
        <f>1+1/T148+1/T156+1/T163+1/T169+T175+T176+T177+T178+T179</f>
      </c>
      <c r="D1024" s="1">
        <f>1+1/T99+1/T107+1/T114+1/T120+T224+T225+T226+T227+T228</f>
      </c>
      <c r="E1024" s="2">
        <f>B1024/$D1030</f>
      </c>
      <c r="F1024" s="2">
        <f>C1024/$C1030</f>
      </c>
      <c r="G1024" s="2">
        <f>D1024/$B1030</f>
      </c>
      <c r="H1024" s="2">
        <f>(E1024+F1024+G1024)/3</f>
      </c>
      <c r="I1024" s="2">
        <f>H1024/$H1030</f>
      </c>
      <c r="J1024" s="3">
        <f>I1024*100</f>
      </c>
      <c r="K1024">
        <f>RANK(I1024,$I$1020:$I$1029,0)</f>
      </c>
    </row>
    <row r="1025">
      <c r="A1025" t="str">
        <v>KU5</v>
      </c>
      <c r="B1025" s="1">
        <f>1+1/T198+1/T206+1/T213+1/T219+1/T224+T131+T132+T133+T134</f>
      </c>
      <c r="C1025" s="1">
        <f>1+1/T149+1/T157+1/T164+1/T170+1/T175+T180+T181+T182+T183</f>
      </c>
      <c r="D1025" s="1">
        <f>1+1/T100+1/T108+1/T115+1/T121+1/T126+T229+T230+T231+T232</f>
      </c>
      <c r="E1025" s="2">
        <f>B1025/$D1030</f>
      </c>
      <c r="F1025" s="2">
        <f>C1025/$C1030</f>
      </c>
      <c r="G1025" s="2">
        <f>D1025/$B1030</f>
      </c>
      <c r="H1025" s="2">
        <f>(E1025+F1025+G1025)/3</f>
      </c>
      <c r="I1025" s="2">
        <f>H1025/$H1030</f>
      </c>
      <c r="J1025" s="3">
        <f>I1025*100</f>
      </c>
      <c r="K1025">
        <f>RANK(I1025,$I$1020:$I$1029,0)</f>
      </c>
    </row>
    <row r="1026">
      <c r="A1026" t="str">
        <v>KU6</v>
      </c>
      <c r="B1026" s="1">
        <f>1+1/T199+1/T207+1/T214+1/T220+1/T225+1/T229+T135+T136+T137</f>
      </c>
      <c r="C1026" s="1">
        <f>1+1/T150+1/T158+1/T165+1/T171+1/T176+1/T180+T184+T185+T186</f>
      </c>
      <c r="D1026" s="1">
        <f>1+1/T101+1/T109+1/T116+1/T122+1/T127+1/T131+T233+T234+T235</f>
      </c>
      <c r="E1026" s="2">
        <f>B1026/$D1030</f>
      </c>
      <c r="F1026" s="2">
        <f>C1026/$C1030</f>
      </c>
      <c r="G1026" s="2">
        <f>D1026/$B1030</f>
      </c>
      <c r="H1026" s="2">
        <f>(E1026+F1026+G1026)/3</f>
      </c>
      <c r="I1026" s="2">
        <f>H1026/$H1030</f>
      </c>
      <c r="J1026" s="3">
        <f>I1026*100</f>
      </c>
      <c r="K1026">
        <f>RANK(I1026,$I$1020:$I$1029,0)</f>
      </c>
    </row>
    <row r="1027">
      <c r="A1027" t="str">
        <v>KU7</v>
      </c>
      <c r="B1027" s="1">
        <f>1+1/T200+1/T208+1/T215+1/T221+1/T226+1/T230+1/T233+T138+T139</f>
      </c>
      <c r="C1027" s="1">
        <f>1+1/T151+1/T159+1/T166+1/T172+1/T177+1/T181+1/T184+T187+T188</f>
      </c>
      <c r="D1027" s="1">
        <f>1+1/T102+1/T110+1/T117+1/T123+1/T128+1/T132+1/T135+T236+T237</f>
      </c>
      <c r="E1027" s="2">
        <f>B1027/$D1030</f>
      </c>
      <c r="F1027" s="2">
        <f>C1027/$C1030</f>
      </c>
      <c r="G1027" s="2">
        <f>D1027/$B1030</f>
      </c>
      <c r="H1027" s="2">
        <f>(E1027+F1027+G1027)/3</f>
      </c>
      <c r="I1027" s="2">
        <f>H1027/$H1030</f>
      </c>
      <c r="J1027" s="3">
        <f>I1027*100</f>
      </c>
      <c r="K1027">
        <f>RANK(I1027,$I$1020:$I$1029,0)</f>
      </c>
    </row>
    <row r="1028">
      <c r="A1028" t="str">
        <v>KU8</v>
      </c>
      <c r="B1028" s="1">
        <f>1+1/T201+1/T209+1/T216+1/T222+1/T227+1/T231+1/T234+1/T236+T140</f>
      </c>
      <c r="C1028" s="1">
        <f>1+1/T152+1/T160+1/T167+1/T173+1/T178+1/T182+1/T185+1/T187+T189</f>
      </c>
      <c r="D1028" s="1">
        <f>1+1/T103+1/T111+1/T118+1/T124+1/T129+1/T133+1/T136+1/T138+T238</f>
      </c>
      <c r="E1028" s="2">
        <f>B1028/$D1030</f>
      </c>
      <c r="F1028" s="2">
        <f>C1028/$C1030</f>
      </c>
      <c r="G1028" s="2">
        <f>D1028/$B1030</f>
      </c>
      <c r="H1028" s="2">
        <f>(E1028+F1028+G1028)/3</f>
      </c>
      <c r="I1028" s="2">
        <f>H1028/$H1030</f>
      </c>
      <c r="J1028" s="3">
        <f>I1028*100</f>
      </c>
      <c r="K1028">
        <f>RANK(I1028,$I$1020:$I$1029,0)</f>
      </c>
    </row>
    <row r="1029">
      <c r="A1029" t="str">
        <v>KU9</v>
      </c>
      <c r="B1029" s="1">
        <f>1+1/T202+1/T210+1/T217+1/T223+1/T228+1/T232+1/T235+1/T237+1/T238</f>
      </c>
      <c r="C1029" s="1">
        <f>1+1/T153+1/T161+1/T168+1/T174+1/T179+1/T183+1/T186+1/T188+1/T189</f>
      </c>
      <c r="D1029" s="1">
        <f>1+1/T104+1/T112+1/T119+1/T125+1/T130+1/T134+1/T137+1/T139+1/T140</f>
      </c>
      <c r="E1029" s="2">
        <f>B1029/$D1030</f>
      </c>
      <c r="F1029" s="2">
        <f>C1029/$C1030</f>
      </c>
      <c r="G1029" s="2">
        <f>D1029/$B1030</f>
      </c>
      <c r="H1029" s="2">
        <f>(E1029+F1029+G1029)/3</f>
      </c>
      <c r="I1029" s="2">
        <f>H1029/$H1030</f>
      </c>
      <c r="J1029" s="3">
        <f>I1029*100</f>
      </c>
      <c r="K1029">
        <f>RANK(I1029,$I$1020:$I$1029,0)</f>
      </c>
    </row>
    <row r="1030">
      <c r="A1030" t="str">
        <v>TOTAL</v>
      </c>
      <c r="B1030" s="1">
        <f>SUM(B1020:B1029)</f>
      </c>
      <c r="C1030" s="1">
        <f>SUM(C1020:C1029)</f>
      </c>
      <c r="D1030" s="1">
        <f>SUM(D1020:D1029)</f>
      </c>
      <c r="H1030" s="2">
        <f>SUM(H1020:H1029)</f>
      </c>
    </row>
    <row r="1032">
      <c r="A1032" t="str">
        <v>2. KONSISTENSI (CR)</v>
      </c>
    </row>
    <row r="1033">
      <c r="A1033" t="str">
        <v>Matriks Crisp (Defuzzified) &amp; Normalisasi &amp; Aw</v>
      </c>
    </row>
    <row r="1034">
      <c r="A1034" t="str">
        <v>Kriteria</v>
      </c>
      <c r="B1034" t="str">
        <v>KU1</v>
      </c>
      <c r="C1034" t="str">
        <v>KU10</v>
      </c>
      <c r="D1034" t="str">
        <v>KU2</v>
      </c>
      <c r="E1034" t="str">
        <v>KU3</v>
      </c>
      <c r="F1034" t="str">
        <v>KU4</v>
      </c>
      <c r="G1034" t="str">
        <v>KU5</v>
      </c>
      <c r="H1034" t="str">
        <v>KU6</v>
      </c>
      <c r="I1034" t="str">
        <v>KU7</v>
      </c>
      <c r="J1034" t="str">
        <v>KU8</v>
      </c>
      <c r="K1034" t="str">
        <v>KU9</v>
      </c>
      <c r="L1034" t="str">
        <v>Wi (Bobot CR)</v>
      </c>
      <c r="M1034" t="str">
        <v>Aw</v>
      </c>
      <c r="N1034" t="str">
        <v>Aw/Wi</v>
      </c>
    </row>
    <row r="1035">
      <c r="A1035" t="str">
        <v>KU1</v>
      </c>
      <c r="B1035">
        <v>1</v>
      </c>
      <c r="C1035" s="1">
        <f>(T96+T145+T194)/3</f>
      </c>
      <c r="D1035" s="1">
        <f>(T97+T146+T195)/3</f>
      </c>
      <c r="E1035" s="1">
        <f>(T98+T147+T196)/3</f>
      </c>
      <c r="F1035" s="1">
        <f>(T99+T148+T197)/3</f>
      </c>
      <c r="G1035" s="1">
        <f>(T100+T149+T198)/3</f>
      </c>
      <c r="H1035" s="1">
        <f>(T101+T150+T199)/3</f>
      </c>
      <c r="I1035" s="1">
        <f>(T102+T151+T200)/3</f>
      </c>
      <c r="J1035" s="1">
        <f>(T103+T152+T201)/3</f>
      </c>
      <c r="K1035" s="1">
        <f>(T104+T153+T202)/3</f>
      </c>
      <c r="L1035" s="2">
        <f>(B1035/$B1045+C1035/$C1045+D1035/$D1045+E1035/$E1045+F1035/$F1045+G1035/$G1045+H1035/$H1045+I1035/$I1045+J1035/$J1045+K1035/$K1045)/10</f>
      </c>
      <c r="M1035" s="2">
        <f>B1035*$L1035+C1035*$L1036+D1035*$L1037+E1035*$L1038+F1035*$L1039+G1035*$L1040+H1035*$L1041+I1035*$L1042+J1035*$L1043+K1035*$L1044</f>
      </c>
      <c r="N1035" s="1">
        <f>M1035/L1035</f>
      </c>
    </row>
    <row r="1036">
      <c r="A1036" t="str">
        <v>KU10</v>
      </c>
      <c r="B1036" s="1">
        <f>(1/T194+1/T145+1/T96)/3</f>
      </c>
      <c r="C1036">
        <v>1</v>
      </c>
      <c r="D1036" s="1">
        <f>(T105+T154+T203)/3</f>
      </c>
      <c r="E1036" s="1">
        <f>(T106+T155+T204)/3</f>
      </c>
      <c r="F1036" s="1">
        <f>(T107+T156+T205)/3</f>
      </c>
      <c r="G1036" s="1">
        <f>(T108+T157+T206)/3</f>
      </c>
      <c r="H1036" s="1">
        <f>(T109+T158+T207)/3</f>
      </c>
      <c r="I1036" s="1">
        <f>(T110+T159+T208)/3</f>
      </c>
      <c r="J1036" s="1">
        <f>(T111+T160+T209)/3</f>
      </c>
      <c r="K1036" s="1">
        <f>(T112+T161+T210)/3</f>
      </c>
      <c r="L1036" s="2">
        <f>(B1036/$B1045+C1036/$C1045+D1036/$D1045+E1036/$E1045+F1036/$F1045+G1036/$G1045+H1036/$H1045+I1036/$I1045+J1036/$J1045+K1036/$K1045)/10</f>
      </c>
      <c r="M1036" s="2">
        <f>B1036*$L1035+C1036*$L1036+D1036*$L1037+E1036*$L1038+F1036*$L1039+G1036*$L1040+H1036*$L1041+I1036*$L1042+J1036*$L1043+K1036*$L1044</f>
      </c>
      <c r="N1036" s="1">
        <f>M1036/L1036</f>
      </c>
    </row>
    <row r="1037">
      <c r="A1037" t="str">
        <v>KU2</v>
      </c>
      <c r="B1037" s="1">
        <f>(1/T195+1/T146+1/T97)/3</f>
      </c>
      <c r="C1037" s="1">
        <f>(1/T203+1/T154+1/T105)/3</f>
      </c>
      <c r="D1037">
        <v>1</v>
      </c>
      <c r="E1037" s="1">
        <f>(T113+T162+T211)/3</f>
      </c>
      <c r="F1037" s="1">
        <f>(T114+T163+T212)/3</f>
      </c>
      <c r="G1037" s="1">
        <f>(T115+T164+T213)/3</f>
      </c>
      <c r="H1037" s="1">
        <f>(T116+T165+T214)/3</f>
      </c>
      <c r="I1037" s="1">
        <f>(T117+T166+T215)/3</f>
      </c>
      <c r="J1037" s="1">
        <f>(T118+T167+T216)/3</f>
      </c>
      <c r="K1037" s="1">
        <f>(T119+T168+T217)/3</f>
      </c>
      <c r="L1037" s="2">
        <f>(B1037/$B1045+C1037/$C1045+D1037/$D1045+E1037/$E1045+F1037/$F1045+G1037/$G1045+H1037/$H1045+I1037/$I1045+J1037/$J1045+K1037/$K1045)/10</f>
      </c>
      <c r="M1037" s="2">
        <f>B1037*$L1035+C1037*$L1036+D1037*$L1037+E1037*$L1038+F1037*$L1039+G1037*$L1040+H1037*$L1041+I1037*$L1042+J1037*$L1043+K1037*$L1044</f>
      </c>
      <c r="N1037" s="1">
        <f>M1037/L1037</f>
      </c>
    </row>
    <row r="1038">
      <c r="A1038" t="str">
        <v>KU3</v>
      </c>
      <c r="B1038" s="1">
        <f>(1/T196+1/T147+1/T98)/3</f>
      </c>
      <c r="C1038" s="1">
        <f>(1/T204+1/T155+1/T106)/3</f>
      </c>
      <c r="D1038" s="1">
        <f>(1/T211+1/T162+1/T113)/3</f>
      </c>
      <c r="E1038">
        <v>1</v>
      </c>
      <c r="F1038" s="1">
        <f>(T120+T169+T218)/3</f>
      </c>
      <c r="G1038" s="1">
        <f>(T121+T170+T219)/3</f>
      </c>
      <c r="H1038" s="1">
        <f>(T122+T171+T220)/3</f>
      </c>
      <c r="I1038" s="1">
        <f>(T123+T172+T221)/3</f>
      </c>
      <c r="J1038" s="1">
        <f>(T124+T173+T222)/3</f>
      </c>
      <c r="K1038" s="1">
        <f>(T125+T174+T223)/3</f>
      </c>
      <c r="L1038" s="2">
        <f>(B1038/$B1045+C1038/$C1045+D1038/$D1045+E1038/$E1045+F1038/$F1045+G1038/$G1045+H1038/$H1045+I1038/$I1045+J1038/$J1045+K1038/$K1045)/10</f>
      </c>
      <c r="M1038" s="2">
        <f>B1038*$L1035+C1038*$L1036+D1038*$L1037+E1038*$L1038+F1038*$L1039+G1038*$L1040+H1038*$L1041+I1038*$L1042+J1038*$L1043+K1038*$L1044</f>
      </c>
      <c r="N1038" s="1">
        <f>M1038/L1038</f>
      </c>
    </row>
    <row r="1039">
      <c r="A1039" t="str">
        <v>KU4</v>
      </c>
      <c r="B1039" s="1">
        <f>(1/T197+1/T148+1/T99)/3</f>
      </c>
      <c r="C1039" s="1">
        <f>(1/T205+1/T156+1/T107)/3</f>
      </c>
      <c r="D1039" s="1">
        <f>(1/T212+1/T163+1/T114)/3</f>
      </c>
      <c r="E1039" s="1">
        <f>(1/T218+1/T169+1/T120)/3</f>
      </c>
      <c r="F1039">
        <v>1</v>
      </c>
      <c r="G1039" s="1">
        <f>(T126+T175+T224)/3</f>
      </c>
      <c r="H1039" s="1">
        <f>(T127+T176+T225)/3</f>
      </c>
      <c r="I1039" s="1">
        <f>(T128+T177+T226)/3</f>
      </c>
      <c r="J1039" s="1">
        <f>(T129+T178+T227)/3</f>
      </c>
      <c r="K1039" s="1">
        <f>(T130+T179+T228)/3</f>
      </c>
      <c r="L1039" s="2">
        <f>(B1039/$B1045+C1039/$C1045+D1039/$D1045+E1039/$E1045+F1039/$F1045+G1039/$G1045+H1039/$H1045+I1039/$I1045+J1039/$J1045+K1039/$K1045)/10</f>
      </c>
      <c r="M1039" s="2">
        <f>B1039*$L1035+C1039*$L1036+D1039*$L1037+E1039*$L1038+F1039*$L1039+G1039*$L1040+H1039*$L1041+I1039*$L1042+J1039*$L1043+K1039*$L1044</f>
      </c>
      <c r="N1039" s="1">
        <f>M1039/L1039</f>
      </c>
    </row>
    <row r="1040">
      <c r="A1040" t="str">
        <v>KU5</v>
      </c>
      <c r="B1040" s="1">
        <f>(1/T198+1/T149+1/T100)/3</f>
      </c>
      <c r="C1040" s="1">
        <f>(1/T206+1/T157+1/T108)/3</f>
      </c>
      <c r="D1040" s="1">
        <f>(1/T213+1/T164+1/T115)/3</f>
      </c>
      <c r="E1040" s="1">
        <f>(1/T219+1/T170+1/T121)/3</f>
      </c>
      <c r="F1040" s="1">
        <f>(1/T224+1/T175+1/T126)/3</f>
      </c>
      <c r="G1040">
        <v>1</v>
      </c>
      <c r="H1040" s="1">
        <f>(T131+T180+T229)/3</f>
      </c>
      <c r="I1040" s="1">
        <f>(T132+T181+T230)/3</f>
      </c>
      <c r="J1040" s="1">
        <f>(T133+T182+T231)/3</f>
      </c>
      <c r="K1040" s="1">
        <f>(T134+T183+T232)/3</f>
      </c>
      <c r="L1040" s="2">
        <f>(B1040/$B1045+C1040/$C1045+D1040/$D1045+E1040/$E1045+F1040/$F1045+G1040/$G1045+H1040/$H1045+I1040/$I1045+J1040/$J1045+K1040/$K1045)/10</f>
      </c>
      <c r="M1040" s="2">
        <f>B1040*$L1035+C1040*$L1036+D1040*$L1037+E1040*$L1038+F1040*$L1039+G1040*$L1040+H1040*$L1041+I1040*$L1042+J1040*$L1043+K1040*$L1044</f>
      </c>
      <c r="N1040" s="1">
        <f>M1040/L1040</f>
      </c>
    </row>
    <row r="1041">
      <c r="A1041" t="str">
        <v>KU6</v>
      </c>
      <c r="B1041" s="1">
        <f>(1/T199+1/T150+1/T101)/3</f>
      </c>
      <c r="C1041" s="1">
        <f>(1/T207+1/T158+1/T109)/3</f>
      </c>
      <c r="D1041" s="1">
        <f>(1/T214+1/T165+1/T116)/3</f>
      </c>
      <c r="E1041" s="1">
        <f>(1/T220+1/T171+1/T122)/3</f>
      </c>
      <c r="F1041" s="1">
        <f>(1/T225+1/T176+1/T127)/3</f>
      </c>
      <c r="G1041" s="1">
        <f>(1/T229+1/T180+1/T131)/3</f>
      </c>
      <c r="H1041">
        <v>1</v>
      </c>
      <c r="I1041" s="1">
        <f>(T135+T184+T233)/3</f>
      </c>
      <c r="J1041" s="1">
        <f>(T136+T185+T234)/3</f>
      </c>
      <c r="K1041" s="1">
        <f>(T137+T186+T235)/3</f>
      </c>
      <c r="L1041" s="2">
        <f>(B1041/$B1045+C1041/$C1045+D1041/$D1045+E1041/$E1045+F1041/$F1045+G1041/$G1045+H1041/$H1045+I1041/$I1045+J1041/$J1045+K1041/$K1045)/10</f>
      </c>
      <c r="M1041" s="2">
        <f>B1041*$L1035+C1041*$L1036+D1041*$L1037+E1041*$L1038+F1041*$L1039+G1041*$L1040+H1041*$L1041+I1041*$L1042+J1041*$L1043+K1041*$L1044</f>
      </c>
      <c r="N1041" s="1">
        <f>M1041/L1041</f>
      </c>
    </row>
    <row r="1042">
      <c r="A1042" t="str">
        <v>KU7</v>
      </c>
      <c r="B1042" s="1">
        <f>(1/T200+1/T151+1/T102)/3</f>
      </c>
      <c r="C1042" s="1">
        <f>(1/T208+1/T159+1/T110)/3</f>
      </c>
      <c r="D1042" s="1">
        <f>(1/T215+1/T166+1/T117)/3</f>
      </c>
      <c r="E1042" s="1">
        <f>(1/T221+1/T172+1/T123)/3</f>
      </c>
      <c r="F1042" s="1">
        <f>(1/T226+1/T177+1/T128)/3</f>
      </c>
      <c r="G1042" s="1">
        <f>(1/T230+1/T181+1/T132)/3</f>
      </c>
      <c r="H1042" s="1">
        <f>(1/T233+1/T184+1/T135)/3</f>
      </c>
      <c r="I1042">
        <v>1</v>
      </c>
      <c r="J1042" s="1">
        <f>(T138+T187+T236)/3</f>
      </c>
      <c r="K1042" s="1">
        <f>(T139+T188+T237)/3</f>
      </c>
      <c r="L1042" s="2">
        <f>(B1042/$B1045+C1042/$C1045+D1042/$D1045+E1042/$E1045+F1042/$F1045+G1042/$G1045+H1042/$H1045+I1042/$I1045+J1042/$J1045+K1042/$K1045)/10</f>
      </c>
      <c r="M1042" s="2">
        <f>B1042*$L1035+C1042*$L1036+D1042*$L1037+E1042*$L1038+F1042*$L1039+G1042*$L1040+H1042*$L1041+I1042*$L1042+J1042*$L1043+K1042*$L1044</f>
      </c>
      <c r="N1042" s="1">
        <f>M1042/L1042</f>
      </c>
    </row>
    <row r="1043">
      <c r="A1043" t="str">
        <v>KU8</v>
      </c>
      <c r="B1043" s="1">
        <f>(1/T201+1/T152+1/T103)/3</f>
      </c>
      <c r="C1043" s="1">
        <f>(1/T209+1/T160+1/T111)/3</f>
      </c>
      <c r="D1043" s="1">
        <f>(1/T216+1/T167+1/T118)/3</f>
      </c>
      <c r="E1043" s="1">
        <f>(1/T222+1/T173+1/T124)/3</f>
      </c>
      <c r="F1043" s="1">
        <f>(1/T227+1/T178+1/T129)/3</f>
      </c>
      <c r="G1043" s="1">
        <f>(1/T231+1/T182+1/T133)/3</f>
      </c>
      <c r="H1043" s="1">
        <f>(1/T234+1/T185+1/T136)/3</f>
      </c>
      <c r="I1043" s="1">
        <f>(1/T236+1/T187+1/T138)/3</f>
      </c>
      <c r="J1043">
        <v>1</v>
      </c>
      <c r="K1043" s="1">
        <f>(T140+T189+T238)/3</f>
      </c>
      <c r="L1043" s="2">
        <f>(B1043/$B1045+C1043/$C1045+D1043/$D1045+E1043/$E1045+F1043/$F1045+G1043/$G1045+H1043/$H1045+I1043/$I1045+J1043/$J1045+K1043/$K1045)/10</f>
      </c>
      <c r="M1043" s="2">
        <f>B1043*$L1035+C1043*$L1036+D1043*$L1037+E1043*$L1038+F1043*$L1039+G1043*$L1040+H1043*$L1041+I1043*$L1042+J1043*$L1043+K1043*$L1044</f>
      </c>
      <c r="N1043" s="1">
        <f>M1043/L1043</f>
      </c>
    </row>
    <row r="1044">
      <c r="A1044" t="str">
        <v>KU9</v>
      </c>
      <c r="B1044" s="1">
        <f>(1/T202+1/T153+1/T104)/3</f>
      </c>
      <c r="C1044" s="1">
        <f>(1/T210+1/T161+1/T112)/3</f>
      </c>
      <c r="D1044" s="1">
        <f>(1/T217+1/T168+1/T119)/3</f>
      </c>
      <c r="E1044" s="1">
        <f>(1/T223+1/T174+1/T125)/3</f>
      </c>
      <c r="F1044" s="1">
        <f>(1/T228+1/T179+1/T130)/3</f>
      </c>
      <c r="G1044" s="1">
        <f>(1/T232+1/T183+1/T134)/3</f>
      </c>
      <c r="H1044" s="1">
        <f>(1/T235+1/T186+1/T137)/3</f>
      </c>
      <c r="I1044" s="1">
        <f>(1/T237+1/T188+1/T139)/3</f>
      </c>
      <c r="J1044" s="1">
        <f>(1/T238+1/T189+1/T140)/3</f>
      </c>
      <c r="K1044">
        <v>1</v>
      </c>
      <c r="L1044" s="2">
        <f>(B1044/$B1045+C1044/$C1045+D1044/$D1045+E1044/$E1045+F1044/$F1045+G1044/$G1045+H1044/$H1045+I1044/$I1045+J1044/$J1045+K1044/$K1045)/10</f>
      </c>
      <c r="M1044" s="2">
        <f>B1044*$L1035+C1044*$L1036+D1044*$L1037+E1044*$L1038+F1044*$L1039+G1044*$L1040+H1044*$L1041+I1044*$L1042+J1044*$L1043+K1044*$L1044</f>
      </c>
      <c r="N1044" s="1">
        <f>M1044/L1044</f>
      </c>
    </row>
    <row r="1045">
      <c r="A1045" t="str">
        <v>Σ Kolom</v>
      </c>
      <c r="B1045" s="1">
        <f>SUM(B1035:B1044)</f>
      </c>
      <c r="C1045" s="1">
        <f>SUM(C1035:C1044)</f>
      </c>
      <c r="D1045" s="1">
        <f>SUM(D1035:D1044)</f>
      </c>
      <c r="E1045" s="1">
        <f>SUM(E1035:E1044)</f>
      </c>
      <c r="F1045" s="1">
        <f>SUM(F1035:F1044)</f>
      </c>
      <c r="G1045" s="1">
        <f>SUM(G1035:G1044)</f>
      </c>
      <c r="H1045" s="1">
        <f>SUM(H1035:H1044)</f>
      </c>
      <c r="I1045" s="1">
        <f>SUM(I1035:I1044)</f>
      </c>
      <c r="J1045" s="1">
        <f>SUM(J1035:J1044)</f>
      </c>
      <c r="K1045" s="1">
        <f>SUM(K1035:K1044)</f>
      </c>
    </row>
    <row r="1047">
      <c r="A1047" t="str">
        <v>λmax</v>
      </c>
      <c r="B1047" s="1">
        <f>AVERAGE(N1035:N1044)</f>
      </c>
    </row>
    <row r="1048">
      <c r="A1048" t="str">
        <v>CI</v>
      </c>
      <c r="B1048" s="1">
        <f>(B1047-10)/(10-1)</f>
      </c>
    </row>
    <row r="1049">
      <c r="A1049" t="str">
        <v>CR</v>
      </c>
      <c r="B1049" s="1">
        <f>IF(1.49=0,0,B1048/1.49)</f>
      </c>
    </row>
    <row r="1050">
      <c r="A1050" t="str">
        <v>Status</v>
      </c>
      <c r="B1050">
        <f>IF(B1049&lt;0.1,"KONSISTEN ✓","TIDAK KONSISTEN ✗")</f>
      </c>
    </row>
    <row r="1053">
      <c r="A1053" t="str">
        <v>▶ RESPONDEN 19: Anonim</v>
      </c>
    </row>
    <row r="1054">
      <c r="A1054" t="str">
        <v>1. FUZZY SYNTHETIC EXTENT (FSE) &amp; BOBOT FINAL</v>
      </c>
    </row>
    <row r="1055">
      <c r="A1055" t="str">
        <v>Kriteria</v>
      </c>
      <c r="B1055" t="str">
        <v>Σl</v>
      </c>
      <c r="C1055" t="str">
        <v>Σm</v>
      </c>
      <c r="D1055" t="str">
        <v>Σu</v>
      </c>
      <c r="E1055" t="str">
        <v>Si_l</v>
      </c>
      <c r="F1055" t="str">
        <v>Si_m</v>
      </c>
      <c r="G1055" t="str">
        <v>Si_u</v>
      </c>
      <c r="H1055" t="str">
        <v>Defuzzy</v>
      </c>
      <c r="I1055" t="str">
        <v>Bobot</v>
      </c>
      <c r="J1055" t="str">
        <v>Bobot%</v>
      </c>
      <c r="K1055" t="str">
        <v>Rank</v>
      </c>
    </row>
    <row r="1056">
      <c r="A1056" t="str">
        <v>KU1</v>
      </c>
      <c r="B1056" s="1">
        <f>1+U96+U97+U98+U99+U100+U101+U102+U103+U104</f>
      </c>
      <c r="C1056" s="1">
        <f>1+U145+U146+U147+U148+U149+U150+U151+U152+U153</f>
      </c>
      <c r="D1056" s="1">
        <f>1+U194+U195+U196+U197+U198+U199+U200+U201+U202</f>
      </c>
      <c r="E1056" s="2">
        <f>B1056/$D1066</f>
      </c>
      <c r="F1056" s="2">
        <f>C1056/$C1066</f>
      </c>
      <c r="G1056" s="2">
        <f>D1056/$B1066</f>
      </c>
      <c r="H1056" s="2">
        <f>(E1056+F1056+G1056)/3</f>
      </c>
      <c r="I1056" s="2">
        <f>H1056/$H1066</f>
      </c>
      <c r="J1056" s="3">
        <f>I1056*100</f>
      </c>
      <c r="K1056">
        <f>RANK(I1056,$I$1056:$I$1065,0)</f>
      </c>
    </row>
    <row r="1057">
      <c r="A1057" t="str">
        <v>KU10</v>
      </c>
      <c r="B1057" s="1">
        <f>1+1/U194+U105+U106+U107+U108+U109+U110+U111+U112</f>
      </c>
      <c r="C1057" s="1">
        <f>1+1/U145+U154+U155+U156+U157+U158+U159+U160+U161</f>
      </c>
      <c r="D1057" s="1">
        <f>1+1/U96+U203+U204+U205+U206+U207+U208+U209+U210</f>
      </c>
      <c r="E1057" s="2">
        <f>B1057/$D1066</f>
      </c>
      <c r="F1057" s="2">
        <f>C1057/$C1066</f>
      </c>
      <c r="G1057" s="2">
        <f>D1057/$B1066</f>
      </c>
      <c r="H1057" s="2">
        <f>(E1057+F1057+G1057)/3</f>
      </c>
      <c r="I1057" s="2">
        <f>H1057/$H1066</f>
      </c>
      <c r="J1057" s="3">
        <f>I1057*100</f>
      </c>
      <c r="K1057">
        <f>RANK(I1057,$I$1056:$I$1065,0)</f>
      </c>
    </row>
    <row r="1058">
      <c r="A1058" t="str">
        <v>KU2</v>
      </c>
      <c r="B1058" s="1">
        <f>1+1/U195+1/U203+U113+U114+U115+U116+U117+U118+U119</f>
      </c>
      <c r="C1058" s="1">
        <f>1+1/U146+1/U154+U162+U163+U164+U165+U166+U167+U168</f>
      </c>
      <c r="D1058" s="1">
        <f>1+1/U97+1/U105+U211+U212+U213+U214+U215+U216+U217</f>
      </c>
      <c r="E1058" s="2">
        <f>B1058/$D1066</f>
      </c>
      <c r="F1058" s="2">
        <f>C1058/$C1066</f>
      </c>
      <c r="G1058" s="2">
        <f>D1058/$B1066</f>
      </c>
      <c r="H1058" s="2">
        <f>(E1058+F1058+G1058)/3</f>
      </c>
      <c r="I1058" s="2">
        <f>H1058/$H1066</f>
      </c>
      <c r="J1058" s="3">
        <f>I1058*100</f>
      </c>
      <c r="K1058">
        <f>RANK(I1058,$I$1056:$I$1065,0)</f>
      </c>
    </row>
    <row r="1059">
      <c r="A1059" t="str">
        <v>KU3</v>
      </c>
      <c r="B1059" s="1">
        <f>1+1/U196+1/U204+1/U211+U120+U121+U122+U123+U124+U125</f>
      </c>
      <c r="C1059" s="1">
        <f>1+1/U147+1/U155+1/U162+U169+U170+U171+U172+U173+U174</f>
      </c>
      <c r="D1059" s="1">
        <f>1+1/U98+1/U106+1/U113+U218+U219+U220+U221+U222+U223</f>
      </c>
      <c r="E1059" s="2">
        <f>B1059/$D1066</f>
      </c>
      <c r="F1059" s="2">
        <f>C1059/$C1066</f>
      </c>
      <c r="G1059" s="2">
        <f>D1059/$B1066</f>
      </c>
      <c r="H1059" s="2">
        <f>(E1059+F1059+G1059)/3</f>
      </c>
      <c r="I1059" s="2">
        <f>H1059/$H1066</f>
      </c>
      <c r="J1059" s="3">
        <f>I1059*100</f>
      </c>
      <c r="K1059">
        <f>RANK(I1059,$I$1056:$I$1065,0)</f>
      </c>
    </row>
    <row r="1060">
      <c r="A1060" t="str">
        <v>KU4</v>
      </c>
      <c r="B1060" s="1">
        <f>1+1/U197+1/U205+1/U212+1/U218+U126+U127+U128+U129+U130</f>
      </c>
      <c r="C1060" s="1">
        <f>1+1/U148+1/U156+1/U163+1/U169+U175+U176+U177+U178+U179</f>
      </c>
      <c r="D1060" s="1">
        <f>1+1/U99+1/U107+1/U114+1/U120+U224+U225+U226+U227+U228</f>
      </c>
      <c r="E1060" s="2">
        <f>B1060/$D1066</f>
      </c>
      <c r="F1060" s="2">
        <f>C1060/$C1066</f>
      </c>
      <c r="G1060" s="2">
        <f>D1060/$B1066</f>
      </c>
      <c r="H1060" s="2">
        <f>(E1060+F1060+G1060)/3</f>
      </c>
      <c r="I1060" s="2">
        <f>H1060/$H1066</f>
      </c>
      <c r="J1060" s="3">
        <f>I1060*100</f>
      </c>
      <c r="K1060">
        <f>RANK(I1060,$I$1056:$I$1065,0)</f>
      </c>
    </row>
    <row r="1061">
      <c r="A1061" t="str">
        <v>KU5</v>
      </c>
      <c r="B1061" s="1">
        <f>1+1/U198+1/U206+1/U213+1/U219+1/U224+U131+U132+U133+U134</f>
      </c>
      <c r="C1061" s="1">
        <f>1+1/U149+1/U157+1/U164+1/U170+1/U175+U180+U181+U182+U183</f>
      </c>
      <c r="D1061" s="1">
        <f>1+1/U100+1/U108+1/U115+1/U121+1/U126+U229+U230+U231+U232</f>
      </c>
      <c r="E1061" s="2">
        <f>B1061/$D1066</f>
      </c>
      <c r="F1061" s="2">
        <f>C1061/$C1066</f>
      </c>
      <c r="G1061" s="2">
        <f>D1061/$B1066</f>
      </c>
      <c r="H1061" s="2">
        <f>(E1061+F1061+G1061)/3</f>
      </c>
      <c r="I1061" s="2">
        <f>H1061/$H1066</f>
      </c>
      <c r="J1061" s="3">
        <f>I1061*100</f>
      </c>
      <c r="K1061">
        <f>RANK(I1061,$I$1056:$I$1065,0)</f>
      </c>
    </row>
    <row r="1062">
      <c r="A1062" t="str">
        <v>KU6</v>
      </c>
      <c r="B1062" s="1">
        <f>1+1/U199+1/U207+1/U214+1/U220+1/U225+1/U229+U135+U136+U137</f>
      </c>
      <c r="C1062" s="1">
        <f>1+1/U150+1/U158+1/U165+1/U171+1/U176+1/U180+U184+U185+U186</f>
      </c>
      <c r="D1062" s="1">
        <f>1+1/U101+1/U109+1/U116+1/U122+1/U127+1/U131+U233+U234+U235</f>
      </c>
      <c r="E1062" s="2">
        <f>B1062/$D1066</f>
      </c>
      <c r="F1062" s="2">
        <f>C1062/$C1066</f>
      </c>
      <c r="G1062" s="2">
        <f>D1062/$B1066</f>
      </c>
      <c r="H1062" s="2">
        <f>(E1062+F1062+G1062)/3</f>
      </c>
      <c r="I1062" s="2">
        <f>H1062/$H1066</f>
      </c>
      <c r="J1062" s="3">
        <f>I1062*100</f>
      </c>
      <c r="K1062">
        <f>RANK(I1062,$I$1056:$I$1065,0)</f>
      </c>
    </row>
    <row r="1063">
      <c r="A1063" t="str">
        <v>KU7</v>
      </c>
      <c r="B1063" s="1">
        <f>1+1/U200+1/U208+1/U215+1/U221+1/U226+1/U230+1/U233+U138+U139</f>
      </c>
      <c r="C1063" s="1">
        <f>1+1/U151+1/U159+1/U166+1/U172+1/U177+1/U181+1/U184+U187+U188</f>
      </c>
      <c r="D1063" s="1">
        <f>1+1/U102+1/U110+1/U117+1/U123+1/U128+1/U132+1/U135+U236+U237</f>
      </c>
      <c r="E1063" s="2">
        <f>B1063/$D1066</f>
      </c>
      <c r="F1063" s="2">
        <f>C1063/$C1066</f>
      </c>
      <c r="G1063" s="2">
        <f>D1063/$B1066</f>
      </c>
      <c r="H1063" s="2">
        <f>(E1063+F1063+G1063)/3</f>
      </c>
      <c r="I1063" s="2">
        <f>H1063/$H1066</f>
      </c>
      <c r="J1063" s="3">
        <f>I1063*100</f>
      </c>
      <c r="K1063">
        <f>RANK(I1063,$I$1056:$I$1065,0)</f>
      </c>
    </row>
    <row r="1064">
      <c r="A1064" t="str">
        <v>KU8</v>
      </c>
      <c r="B1064" s="1">
        <f>1+1/U201+1/U209+1/U216+1/U222+1/U227+1/U231+1/U234+1/U236+U140</f>
      </c>
      <c r="C1064" s="1">
        <f>1+1/U152+1/U160+1/U167+1/U173+1/U178+1/U182+1/U185+1/U187+U189</f>
      </c>
      <c r="D1064" s="1">
        <f>1+1/U103+1/U111+1/U118+1/U124+1/U129+1/U133+1/U136+1/U138+U238</f>
      </c>
      <c r="E1064" s="2">
        <f>B1064/$D1066</f>
      </c>
      <c r="F1064" s="2">
        <f>C1064/$C1066</f>
      </c>
      <c r="G1064" s="2">
        <f>D1064/$B1066</f>
      </c>
      <c r="H1064" s="2">
        <f>(E1064+F1064+G1064)/3</f>
      </c>
      <c r="I1064" s="2">
        <f>H1064/$H1066</f>
      </c>
      <c r="J1064" s="3">
        <f>I1064*100</f>
      </c>
      <c r="K1064">
        <f>RANK(I1064,$I$1056:$I$1065,0)</f>
      </c>
    </row>
    <row r="1065">
      <c r="A1065" t="str">
        <v>KU9</v>
      </c>
      <c r="B1065" s="1">
        <f>1+1/U202+1/U210+1/U217+1/U223+1/U228+1/U232+1/U235+1/U237+1/U238</f>
      </c>
      <c r="C1065" s="1">
        <f>1+1/U153+1/U161+1/U168+1/U174+1/U179+1/U183+1/U186+1/U188+1/U189</f>
      </c>
      <c r="D1065" s="1">
        <f>1+1/U104+1/U112+1/U119+1/U125+1/U130+1/U134+1/U137+1/U139+1/U140</f>
      </c>
      <c r="E1065" s="2">
        <f>B1065/$D1066</f>
      </c>
      <c r="F1065" s="2">
        <f>C1065/$C1066</f>
      </c>
      <c r="G1065" s="2">
        <f>D1065/$B1066</f>
      </c>
      <c r="H1065" s="2">
        <f>(E1065+F1065+G1065)/3</f>
      </c>
      <c r="I1065" s="2">
        <f>H1065/$H1066</f>
      </c>
      <c r="J1065" s="3">
        <f>I1065*100</f>
      </c>
      <c r="K1065">
        <f>RANK(I1065,$I$1056:$I$1065,0)</f>
      </c>
    </row>
    <row r="1066">
      <c r="A1066" t="str">
        <v>TOTAL</v>
      </c>
      <c r="B1066" s="1">
        <f>SUM(B1056:B1065)</f>
      </c>
      <c r="C1066" s="1">
        <f>SUM(C1056:C1065)</f>
      </c>
      <c r="D1066" s="1">
        <f>SUM(D1056:D1065)</f>
      </c>
      <c r="H1066" s="2">
        <f>SUM(H1056:H1065)</f>
      </c>
    </row>
    <row r="1068">
      <c r="A1068" t="str">
        <v>2. KONSISTENSI (CR)</v>
      </c>
    </row>
    <row r="1069">
      <c r="A1069" t="str">
        <v>Matriks Crisp (Defuzzified) &amp; Normalisasi &amp; Aw</v>
      </c>
    </row>
    <row r="1070">
      <c r="A1070" t="str">
        <v>Kriteria</v>
      </c>
      <c r="B1070" t="str">
        <v>KU1</v>
      </c>
      <c r="C1070" t="str">
        <v>KU10</v>
      </c>
      <c r="D1070" t="str">
        <v>KU2</v>
      </c>
      <c r="E1070" t="str">
        <v>KU3</v>
      </c>
      <c r="F1070" t="str">
        <v>KU4</v>
      </c>
      <c r="G1070" t="str">
        <v>KU5</v>
      </c>
      <c r="H1070" t="str">
        <v>KU6</v>
      </c>
      <c r="I1070" t="str">
        <v>KU7</v>
      </c>
      <c r="J1070" t="str">
        <v>KU8</v>
      </c>
      <c r="K1070" t="str">
        <v>KU9</v>
      </c>
      <c r="L1070" t="str">
        <v>Wi (Bobot CR)</v>
      </c>
      <c r="M1070" t="str">
        <v>Aw</v>
      </c>
      <c r="N1070" t="str">
        <v>Aw/Wi</v>
      </c>
    </row>
    <row r="1071">
      <c r="A1071" t="str">
        <v>KU1</v>
      </c>
      <c r="B1071">
        <v>1</v>
      </c>
      <c r="C1071" s="1">
        <f>(U96+U145+U194)/3</f>
      </c>
      <c r="D1071" s="1">
        <f>(U97+U146+U195)/3</f>
      </c>
      <c r="E1071" s="1">
        <f>(U98+U147+U196)/3</f>
      </c>
      <c r="F1071" s="1">
        <f>(U99+U148+U197)/3</f>
      </c>
      <c r="G1071" s="1">
        <f>(U100+U149+U198)/3</f>
      </c>
      <c r="H1071" s="1">
        <f>(U101+U150+U199)/3</f>
      </c>
      <c r="I1071" s="1">
        <f>(U102+U151+U200)/3</f>
      </c>
      <c r="J1071" s="1">
        <f>(U103+U152+U201)/3</f>
      </c>
      <c r="K1071" s="1">
        <f>(U104+U153+U202)/3</f>
      </c>
      <c r="L1071" s="2">
        <f>(B1071/$B1081+C1071/$C1081+D1071/$D1081+E1071/$E1081+F1071/$F1081+G1071/$G1081+H1071/$H1081+I1071/$I1081+J1071/$J1081+K1071/$K1081)/10</f>
      </c>
      <c r="M1071" s="2">
        <f>B1071*$L1071+C1071*$L1072+D1071*$L1073+E1071*$L1074+F1071*$L1075+G1071*$L1076+H1071*$L1077+I1071*$L1078+J1071*$L1079+K1071*$L1080</f>
      </c>
      <c r="N1071" s="1">
        <f>M1071/L1071</f>
      </c>
    </row>
    <row r="1072">
      <c r="A1072" t="str">
        <v>KU10</v>
      </c>
      <c r="B1072" s="1">
        <f>(1/U194+1/U145+1/U96)/3</f>
      </c>
      <c r="C1072">
        <v>1</v>
      </c>
      <c r="D1072" s="1">
        <f>(U105+U154+U203)/3</f>
      </c>
      <c r="E1072" s="1">
        <f>(U106+U155+U204)/3</f>
      </c>
      <c r="F1072" s="1">
        <f>(U107+U156+U205)/3</f>
      </c>
      <c r="G1072" s="1">
        <f>(U108+U157+U206)/3</f>
      </c>
      <c r="H1072" s="1">
        <f>(U109+U158+U207)/3</f>
      </c>
      <c r="I1072" s="1">
        <f>(U110+U159+U208)/3</f>
      </c>
      <c r="J1072" s="1">
        <f>(U111+U160+U209)/3</f>
      </c>
      <c r="K1072" s="1">
        <f>(U112+U161+U210)/3</f>
      </c>
      <c r="L1072" s="2">
        <f>(B1072/$B1081+C1072/$C1081+D1072/$D1081+E1072/$E1081+F1072/$F1081+G1072/$G1081+H1072/$H1081+I1072/$I1081+J1072/$J1081+K1072/$K1081)/10</f>
      </c>
      <c r="M1072" s="2">
        <f>B1072*$L1071+C1072*$L1072+D1072*$L1073+E1072*$L1074+F1072*$L1075+G1072*$L1076+H1072*$L1077+I1072*$L1078+J1072*$L1079+K1072*$L1080</f>
      </c>
      <c r="N1072" s="1">
        <f>M1072/L1072</f>
      </c>
    </row>
    <row r="1073">
      <c r="A1073" t="str">
        <v>KU2</v>
      </c>
      <c r="B1073" s="1">
        <f>(1/U195+1/U146+1/U97)/3</f>
      </c>
      <c r="C1073" s="1">
        <f>(1/U203+1/U154+1/U105)/3</f>
      </c>
      <c r="D1073">
        <v>1</v>
      </c>
      <c r="E1073" s="1">
        <f>(U113+U162+U211)/3</f>
      </c>
      <c r="F1073" s="1">
        <f>(U114+U163+U212)/3</f>
      </c>
      <c r="G1073" s="1">
        <f>(U115+U164+U213)/3</f>
      </c>
      <c r="H1073" s="1">
        <f>(U116+U165+U214)/3</f>
      </c>
      <c r="I1073" s="1">
        <f>(U117+U166+U215)/3</f>
      </c>
      <c r="J1073" s="1">
        <f>(U118+U167+U216)/3</f>
      </c>
      <c r="K1073" s="1">
        <f>(U119+U168+U217)/3</f>
      </c>
      <c r="L1073" s="2">
        <f>(B1073/$B1081+C1073/$C1081+D1073/$D1081+E1073/$E1081+F1073/$F1081+G1073/$G1081+H1073/$H1081+I1073/$I1081+J1073/$J1081+K1073/$K1081)/10</f>
      </c>
      <c r="M1073" s="2">
        <f>B1073*$L1071+C1073*$L1072+D1073*$L1073+E1073*$L1074+F1073*$L1075+G1073*$L1076+H1073*$L1077+I1073*$L1078+J1073*$L1079+K1073*$L1080</f>
      </c>
      <c r="N1073" s="1">
        <f>M1073/L1073</f>
      </c>
    </row>
    <row r="1074">
      <c r="A1074" t="str">
        <v>KU3</v>
      </c>
      <c r="B1074" s="1">
        <f>(1/U196+1/U147+1/U98)/3</f>
      </c>
      <c r="C1074" s="1">
        <f>(1/U204+1/U155+1/U106)/3</f>
      </c>
      <c r="D1074" s="1">
        <f>(1/U211+1/U162+1/U113)/3</f>
      </c>
      <c r="E1074">
        <v>1</v>
      </c>
      <c r="F1074" s="1">
        <f>(U120+U169+U218)/3</f>
      </c>
      <c r="G1074" s="1">
        <f>(U121+U170+U219)/3</f>
      </c>
      <c r="H1074" s="1">
        <f>(U122+U171+U220)/3</f>
      </c>
      <c r="I1074" s="1">
        <f>(U123+U172+U221)/3</f>
      </c>
      <c r="J1074" s="1">
        <f>(U124+U173+U222)/3</f>
      </c>
      <c r="K1074" s="1">
        <f>(U125+U174+U223)/3</f>
      </c>
      <c r="L1074" s="2">
        <f>(B1074/$B1081+C1074/$C1081+D1074/$D1081+E1074/$E1081+F1074/$F1081+G1074/$G1081+H1074/$H1081+I1074/$I1081+J1074/$J1081+K1074/$K1081)/10</f>
      </c>
      <c r="M1074" s="2">
        <f>B1074*$L1071+C1074*$L1072+D1074*$L1073+E1074*$L1074+F1074*$L1075+G1074*$L1076+H1074*$L1077+I1074*$L1078+J1074*$L1079+K1074*$L1080</f>
      </c>
      <c r="N1074" s="1">
        <f>M1074/L1074</f>
      </c>
    </row>
    <row r="1075">
      <c r="A1075" t="str">
        <v>KU4</v>
      </c>
      <c r="B1075" s="1">
        <f>(1/U197+1/U148+1/U99)/3</f>
      </c>
      <c r="C1075" s="1">
        <f>(1/U205+1/U156+1/U107)/3</f>
      </c>
      <c r="D1075" s="1">
        <f>(1/U212+1/U163+1/U114)/3</f>
      </c>
      <c r="E1075" s="1">
        <f>(1/U218+1/U169+1/U120)/3</f>
      </c>
      <c r="F1075">
        <v>1</v>
      </c>
      <c r="G1075" s="1">
        <f>(U126+U175+U224)/3</f>
      </c>
      <c r="H1075" s="1">
        <f>(U127+U176+U225)/3</f>
      </c>
      <c r="I1075" s="1">
        <f>(U128+U177+U226)/3</f>
      </c>
      <c r="J1075" s="1">
        <f>(U129+U178+U227)/3</f>
      </c>
      <c r="K1075" s="1">
        <f>(U130+U179+U228)/3</f>
      </c>
      <c r="L1075" s="2">
        <f>(B1075/$B1081+C1075/$C1081+D1075/$D1081+E1075/$E1081+F1075/$F1081+G1075/$G1081+H1075/$H1081+I1075/$I1081+J1075/$J1081+K1075/$K1081)/10</f>
      </c>
      <c r="M1075" s="2">
        <f>B1075*$L1071+C1075*$L1072+D1075*$L1073+E1075*$L1074+F1075*$L1075+G1075*$L1076+H1075*$L1077+I1075*$L1078+J1075*$L1079+K1075*$L1080</f>
      </c>
      <c r="N1075" s="1">
        <f>M1075/L1075</f>
      </c>
    </row>
    <row r="1076">
      <c r="A1076" t="str">
        <v>KU5</v>
      </c>
      <c r="B1076" s="1">
        <f>(1/U198+1/U149+1/U100)/3</f>
      </c>
      <c r="C1076" s="1">
        <f>(1/U206+1/U157+1/U108)/3</f>
      </c>
      <c r="D1076" s="1">
        <f>(1/U213+1/U164+1/U115)/3</f>
      </c>
      <c r="E1076" s="1">
        <f>(1/U219+1/U170+1/U121)/3</f>
      </c>
      <c r="F1076" s="1">
        <f>(1/U224+1/U175+1/U126)/3</f>
      </c>
      <c r="G1076">
        <v>1</v>
      </c>
      <c r="H1076" s="1">
        <f>(U131+U180+U229)/3</f>
      </c>
      <c r="I1076" s="1">
        <f>(U132+U181+U230)/3</f>
      </c>
      <c r="J1076" s="1">
        <f>(U133+U182+U231)/3</f>
      </c>
      <c r="K1076" s="1">
        <f>(U134+U183+U232)/3</f>
      </c>
      <c r="L1076" s="2">
        <f>(B1076/$B1081+C1076/$C1081+D1076/$D1081+E1076/$E1081+F1076/$F1081+G1076/$G1081+H1076/$H1081+I1076/$I1081+J1076/$J1081+K1076/$K1081)/10</f>
      </c>
      <c r="M1076" s="2">
        <f>B1076*$L1071+C1076*$L1072+D1076*$L1073+E1076*$L1074+F1076*$L1075+G1076*$L1076+H1076*$L1077+I1076*$L1078+J1076*$L1079+K1076*$L1080</f>
      </c>
      <c r="N1076" s="1">
        <f>M1076/L1076</f>
      </c>
    </row>
    <row r="1077">
      <c r="A1077" t="str">
        <v>KU6</v>
      </c>
      <c r="B1077" s="1">
        <f>(1/U199+1/U150+1/U101)/3</f>
      </c>
      <c r="C1077" s="1">
        <f>(1/U207+1/U158+1/U109)/3</f>
      </c>
      <c r="D1077" s="1">
        <f>(1/U214+1/U165+1/U116)/3</f>
      </c>
      <c r="E1077" s="1">
        <f>(1/U220+1/U171+1/U122)/3</f>
      </c>
      <c r="F1077" s="1">
        <f>(1/U225+1/U176+1/U127)/3</f>
      </c>
      <c r="G1077" s="1">
        <f>(1/U229+1/U180+1/U131)/3</f>
      </c>
      <c r="H1077">
        <v>1</v>
      </c>
      <c r="I1077" s="1">
        <f>(U135+U184+U233)/3</f>
      </c>
      <c r="J1077" s="1">
        <f>(U136+U185+U234)/3</f>
      </c>
      <c r="K1077" s="1">
        <f>(U137+U186+U235)/3</f>
      </c>
      <c r="L1077" s="2">
        <f>(B1077/$B1081+C1077/$C1081+D1077/$D1081+E1077/$E1081+F1077/$F1081+G1077/$G1081+H1077/$H1081+I1077/$I1081+J1077/$J1081+K1077/$K1081)/10</f>
      </c>
      <c r="M1077" s="2">
        <f>B1077*$L1071+C1077*$L1072+D1077*$L1073+E1077*$L1074+F1077*$L1075+G1077*$L1076+H1077*$L1077+I1077*$L1078+J1077*$L1079+K1077*$L1080</f>
      </c>
      <c r="N1077" s="1">
        <f>M1077/L1077</f>
      </c>
    </row>
    <row r="1078">
      <c r="A1078" t="str">
        <v>KU7</v>
      </c>
      <c r="B1078" s="1">
        <f>(1/U200+1/U151+1/U102)/3</f>
      </c>
      <c r="C1078" s="1">
        <f>(1/U208+1/U159+1/U110)/3</f>
      </c>
      <c r="D1078" s="1">
        <f>(1/U215+1/U166+1/U117)/3</f>
      </c>
      <c r="E1078" s="1">
        <f>(1/U221+1/U172+1/U123)/3</f>
      </c>
      <c r="F1078" s="1">
        <f>(1/U226+1/U177+1/U128)/3</f>
      </c>
      <c r="G1078" s="1">
        <f>(1/U230+1/U181+1/U132)/3</f>
      </c>
      <c r="H1078" s="1">
        <f>(1/U233+1/U184+1/U135)/3</f>
      </c>
      <c r="I1078">
        <v>1</v>
      </c>
      <c r="J1078" s="1">
        <f>(U138+U187+U236)/3</f>
      </c>
      <c r="K1078" s="1">
        <f>(U139+U188+U237)/3</f>
      </c>
      <c r="L1078" s="2">
        <f>(B1078/$B1081+C1078/$C1081+D1078/$D1081+E1078/$E1081+F1078/$F1081+G1078/$G1081+H1078/$H1081+I1078/$I1081+J1078/$J1081+K1078/$K1081)/10</f>
      </c>
      <c r="M1078" s="2">
        <f>B1078*$L1071+C1078*$L1072+D1078*$L1073+E1078*$L1074+F1078*$L1075+G1078*$L1076+H1078*$L1077+I1078*$L1078+J1078*$L1079+K1078*$L1080</f>
      </c>
      <c r="N1078" s="1">
        <f>M1078/L1078</f>
      </c>
    </row>
    <row r="1079">
      <c r="A1079" t="str">
        <v>KU8</v>
      </c>
      <c r="B1079" s="1">
        <f>(1/U201+1/U152+1/U103)/3</f>
      </c>
      <c r="C1079" s="1">
        <f>(1/U209+1/U160+1/U111)/3</f>
      </c>
      <c r="D1079" s="1">
        <f>(1/U216+1/U167+1/U118)/3</f>
      </c>
      <c r="E1079" s="1">
        <f>(1/U222+1/U173+1/U124)/3</f>
      </c>
      <c r="F1079" s="1">
        <f>(1/U227+1/U178+1/U129)/3</f>
      </c>
      <c r="G1079" s="1">
        <f>(1/U231+1/U182+1/U133)/3</f>
      </c>
      <c r="H1079" s="1">
        <f>(1/U234+1/U185+1/U136)/3</f>
      </c>
      <c r="I1079" s="1">
        <f>(1/U236+1/U187+1/U138)/3</f>
      </c>
      <c r="J1079">
        <v>1</v>
      </c>
      <c r="K1079" s="1">
        <f>(U140+U189+U238)/3</f>
      </c>
      <c r="L1079" s="2">
        <f>(B1079/$B1081+C1079/$C1081+D1079/$D1081+E1079/$E1081+F1079/$F1081+G1079/$G1081+H1079/$H1081+I1079/$I1081+J1079/$J1081+K1079/$K1081)/10</f>
      </c>
      <c r="M1079" s="2">
        <f>B1079*$L1071+C1079*$L1072+D1079*$L1073+E1079*$L1074+F1079*$L1075+G1079*$L1076+H1079*$L1077+I1079*$L1078+J1079*$L1079+K1079*$L1080</f>
      </c>
      <c r="N1079" s="1">
        <f>M1079/L1079</f>
      </c>
    </row>
    <row r="1080">
      <c r="A1080" t="str">
        <v>KU9</v>
      </c>
      <c r="B1080" s="1">
        <f>(1/U202+1/U153+1/U104)/3</f>
      </c>
      <c r="C1080" s="1">
        <f>(1/U210+1/U161+1/U112)/3</f>
      </c>
      <c r="D1080" s="1">
        <f>(1/U217+1/U168+1/U119)/3</f>
      </c>
      <c r="E1080" s="1">
        <f>(1/U223+1/U174+1/U125)/3</f>
      </c>
      <c r="F1080" s="1">
        <f>(1/U228+1/U179+1/U130)/3</f>
      </c>
      <c r="G1080" s="1">
        <f>(1/U232+1/U183+1/U134)/3</f>
      </c>
      <c r="H1080" s="1">
        <f>(1/U235+1/U186+1/U137)/3</f>
      </c>
      <c r="I1080" s="1">
        <f>(1/U237+1/U188+1/U139)/3</f>
      </c>
      <c r="J1080" s="1">
        <f>(1/U238+1/U189+1/U140)/3</f>
      </c>
      <c r="K1080">
        <v>1</v>
      </c>
      <c r="L1080" s="2">
        <f>(B1080/$B1081+C1080/$C1081+D1080/$D1081+E1080/$E1081+F1080/$F1081+G1080/$G1081+H1080/$H1081+I1080/$I1081+J1080/$J1081+K1080/$K1081)/10</f>
      </c>
      <c r="M1080" s="2">
        <f>B1080*$L1071+C1080*$L1072+D1080*$L1073+E1080*$L1074+F1080*$L1075+G1080*$L1076+H1080*$L1077+I1080*$L1078+J1080*$L1079+K1080*$L1080</f>
      </c>
      <c r="N1080" s="1">
        <f>M1080/L1080</f>
      </c>
    </row>
    <row r="1081">
      <c r="A1081" t="str">
        <v>Σ Kolom</v>
      </c>
      <c r="B1081" s="1">
        <f>SUM(B1071:B1080)</f>
      </c>
      <c r="C1081" s="1">
        <f>SUM(C1071:C1080)</f>
      </c>
      <c r="D1081" s="1">
        <f>SUM(D1071:D1080)</f>
      </c>
      <c r="E1081" s="1">
        <f>SUM(E1071:E1080)</f>
      </c>
      <c r="F1081" s="1">
        <f>SUM(F1071:F1080)</f>
      </c>
      <c r="G1081" s="1">
        <f>SUM(G1071:G1080)</f>
      </c>
      <c r="H1081" s="1">
        <f>SUM(H1071:H1080)</f>
      </c>
      <c r="I1081" s="1">
        <f>SUM(I1071:I1080)</f>
      </c>
      <c r="J1081" s="1">
        <f>SUM(J1071:J1080)</f>
      </c>
      <c r="K1081" s="1">
        <f>SUM(K1071:K1080)</f>
      </c>
    </row>
    <row r="1083">
      <c r="A1083" t="str">
        <v>λmax</v>
      </c>
      <c r="B1083" s="1">
        <f>AVERAGE(N1071:N1080)</f>
      </c>
    </row>
    <row r="1084">
      <c r="A1084" t="str">
        <v>CI</v>
      </c>
      <c r="B1084" s="1">
        <f>(B1083-10)/(10-1)</f>
      </c>
    </row>
    <row r="1085">
      <c r="A1085" t="str">
        <v>CR</v>
      </c>
      <c r="B1085" s="1">
        <f>IF(1.49=0,0,B1084/1.49)</f>
      </c>
    </row>
    <row r="1086">
      <c r="A1086" t="str">
        <v>Status</v>
      </c>
      <c r="B1086">
        <f>IF(B1085&lt;0.1,"KONSISTEN ✓","TIDAK KONSISTEN ✗")</f>
      </c>
    </row>
    <row r="1089">
      <c r="A1089" t="str">
        <v>▶ RESPONDEN 20: Ardini Oktavia</v>
      </c>
    </row>
    <row r="1090">
      <c r="A1090" t="str">
        <v>1. FUZZY SYNTHETIC EXTENT (FSE) &amp; BOBOT FINAL</v>
      </c>
    </row>
    <row r="1091">
      <c r="A1091" t="str">
        <v>Kriteria</v>
      </c>
      <c r="B1091" t="str">
        <v>Σl</v>
      </c>
      <c r="C1091" t="str">
        <v>Σm</v>
      </c>
      <c r="D1091" t="str">
        <v>Σu</v>
      </c>
      <c r="E1091" t="str">
        <v>Si_l</v>
      </c>
      <c r="F1091" t="str">
        <v>Si_m</v>
      </c>
      <c r="G1091" t="str">
        <v>Si_u</v>
      </c>
      <c r="H1091" t="str">
        <v>Defuzzy</v>
      </c>
      <c r="I1091" t="str">
        <v>Bobot</v>
      </c>
      <c r="J1091" t="str">
        <v>Bobot%</v>
      </c>
      <c r="K1091" t="str">
        <v>Rank</v>
      </c>
    </row>
    <row r="1092">
      <c r="A1092" t="str">
        <v>KU1</v>
      </c>
      <c r="B1092" s="1">
        <f>1+V96+V97+V98+V99+V100+V101+V102+V103+V104</f>
      </c>
      <c r="C1092" s="1">
        <f>1+V145+V146+V147+V148+V149+V150+V151+V152+V153</f>
      </c>
      <c r="D1092" s="1">
        <f>1+V194+V195+V196+V197+V198+V199+V200+V201+V202</f>
      </c>
      <c r="E1092" s="2">
        <f>B1092/$D1102</f>
      </c>
      <c r="F1092" s="2">
        <f>C1092/$C1102</f>
      </c>
      <c r="G1092" s="2">
        <f>D1092/$B1102</f>
      </c>
      <c r="H1092" s="2">
        <f>(E1092+F1092+G1092)/3</f>
      </c>
      <c r="I1092" s="2">
        <f>H1092/$H1102</f>
      </c>
      <c r="J1092" s="3">
        <f>I1092*100</f>
      </c>
      <c r="K1092">
        <f>RANK(I1092,$I$1092:$I$1101,0)</f>
      </c>
    </row>
    <row r="1093">
      <c r="A1093" t="str">
        <v>KU10</v>
      </c>
      <c r="B1093" s="1">
        <f>1+1/V194+V105+V106+V107+V108+V109+V110+V111+V112</f>
      </c>
      <c r="C1093" s="1">
        <f>1+1/V145+V154+V155+V156+V157+V158+V159+V160+V161</f>
      </c>
      <c r="D1093" s="1">
        <f>1+1/V96+V203+V204+V205+V206+V207+V208+V209+V210</f>
      </c>
      <c r="E1093" s="2">
        <f>B1093/$D1102</f>
      </c>
      <c r="F1093" s="2">
        <f>C1093/$C1102</f>
      </c>
      <c r="G1093" s="2">
        <f>D1093/$B1102</f>
      </c>
      <c r="H1093" s="2">
        <f>(E1093+F1093+G1093)/3</f>
      </c>
      <c r="I1093" s="2">
        <f>H1093/$H1102</f>
      </c>
      <c r="J1093" s="3">
        <f>I1093*100</f>
      </c>
      <c r="K1093">
        <f>RANK(I1093,$I$1092:$I$1101,0)</f>
      </c>
    </row>
    <row r="1094">
      <c r="A1094" t="str">
        <v>KU2</v>
      </c>
      <c r="B1094" s="1">
        <f>1+1/V195+1/V203+V113+V114+V115+V116+V117+V118+V119</f>
      </c>
      <c r="C1094" s="1">
        <f>1+1/V146+1/V154+V162+V163+V164+V165+V166+V167+V168</f>
      </c>
      <c r="D1094" s="1">
        <f>1+1/V97+1/V105+V211+V212+V213+V214+V215+V216+V217</f>
      </c>
      <c r="E1094" s="2">
        <f>B1094/$D1102</f>
      </c>
      <c r="F1094" s="2">
        <f>C1094/$C1102</f>
      </c>
      <c r="G1094" s="2">
        <f>D1094/$B1102</f>
      </c>
      <c r="H1094" s="2">
        <f>(E1094+F1094+G1094)/3</f>
      </c>
      <c r="I1094" s="2">
        <f>H1094/$H1102</f>
      </c>
      <c r="J1094" s="3">
        <f>I1094*100</f>
      </c>
      <c r="K1094">
        <f>RANK(I1094,$I$1092:$I$1101,0)</f>
      </c>
    </row>
    <row r="1095">
      <c r="A1095" t="str">
        <v>KU3</v>
      </c>
      <c r="B1095" s="1">
        <f>1+1/V196+1/V204+1/V211+V120+V121+V122+V123+V124+V125</f>
      </c>
      <c r="C1095" s="1">
        <f>1+1/V147+1/V155+1/V162+V169+V170+V171+V172+V173+V174</f>
      </c>
      <c r="D1095" s="1">
        <f>1+1/V98+1/V106+1/V113+V218+V219+V220+V221+V222+V223</f>
      </c>
      <c r="E1095" s="2">
        <f>B1095/$D1102</f>
      </c>
      <c r="F1095" s="2">
        <f>C1095/$C1102</f>
      </c>
      <c r="G1095" s="2">
        <f>D1095/$B1102</f>
      </c>
      <c r="H1095" s="2">
        <f>(E1095+F1095+G1095)/3</f>
      </c>
      <c r="I1095" s="2">
        <f>H1095/$H1102</f>
      </c>
      <c r="J1095" s="3">
        <f>I1095*100</f>
      </c>
      <c r="K1095">
        <f>RANK(I1095,$I$1092:$I$1101,0)</f>
      </c>
    </row>
    <row r="1096">
      <c r="A1096" t="str">
        <v>KU4</v>
      </c>
      <c r="B1096" s="1">
        <f>1+1/V197+1/V205+1/V212+1/V218+V126+V127+V128+V129+V130</f>
      </c>
      <c r="C1096" s="1">
        <f>1+1/V148+1/V156+1/V163+1/V169+V175+V176+V177+V178+V179</f>
      </c>
      <c r="D1096" s="1">
        <f>1+1/V99+1/V107+1/V114+1/V120+V224+V225+V226+V227+V228</f>
      </c>
      <c r="E1096" s="2">
        <f>B1096/$D1102</f>
      </c>
      <c r="F1096" s="2">
        <f>C1096/$C1102</f>
      </c>
      <c r="G1096" s="2">
        <f>D1096/$B1102</f>
      </c>
      <c r="H1096" s="2">
        <f>(E1096+F1096+G1096)/3</f>
      </c>
      <c r="I1096" s="2">
        <f>H1096/$H1102</f>
      </c>
      <c r="J1096" s="3">
        <f>I1096*100</f>
      </c>
      <c r="K1096">
        <f>RANK(I1096,$I$1092:$I$1101,0)</f>
      </c>
    </row>
    <row r="1097">
      <c r="A1097" t="str">
        <v>KU5</v>
      </c>
      <c r="B1097" s="1">
        <f>1+1/V198+1/V206+1/V213+1/V219+1/V224+V131+V132+V133+V134</f>
      </c>
      <c r="C1097" s="1">
        <f>1+1/V149+1/V157+1/V164+1/V170+1/V175+V180+V181+V182+V183</f>
      </c>
      <c r="D1097" s="1">
        <f>1+1/V100+1/V108+1/V115+1/V121+1/V126+V229+V230+V231+V232</f>
      </c>
      <c r="E1097" s="2">
        <f>B1097/$D1102</f>
      </c>
      <c r="F1097" s="2">
        <f>C1097/$C1102</f>
      </c>
      <c r="G1097" s="2">
        <f>D1097/$B1102</f>
      </c>
      <c r="H1097" s="2">
        <f>(E1097+F1097+G1097)/3</f>
      </c>
      <c r="I1097" s="2">
        <f>H1097/$H1102</f>
      </c>
      <c r="J1097" s="3">
        <f>I1097*100</f>
      </c>
      <c r="K1097">
        <f>RANK(I1097,$I$1092:$I$1101,0)</f>
      </c>
    </row>
    <row r="1098">
      <c r="A1098" t="str">
        <v>KU6</v>
      </c>
      <c r="B1098" s="1">
        <f>1+1/V199+1/V207+1/V214+1/V220+1/V225+1/V229+V135+V136+V137</f>
      </c>
      <c r="C1098" s="1">
        <f>1+1/V150+1/V158+1/V165+1/V171+1/V176+1/V180+V184+V185+V186</f>
      </c>
      <c r="D1098" s="1">
        <f>1+1/V101+1/V109+1/V116+1/V122+1/V127+1/V131+V233+V234+V235</f>
      </c>
      <c r="E1098" s="2">
        <f>B1098/$D1102</f>
      </c>
      <c r="F1098" s="2">
        <f>C1098/$C1102</f>
      </c>
      <c r="G1098" s="2">
        <f>D1098/$B1102</f>
      </c>
      <c r="H1098" s="2">
        <f>(E1098+F1098+G1098)/3</f>
      </c>
      <c r="I1098" s="2">
        <f>H1098/$H1102</f>
      </c>
      <c r="J1098" s="3">
        <f>I1098*100</f>
      </c>
      <c r="K1098">
        <f>RANK(I1098,$I$1092:$I$1101,0)</f>
      </c>
    </row>
    <row r="1099">
      <c r="A1099" t="str">
        <v>KU7</v>
      </c>
      <c r="B1099" s="1">
        <f>1+1/V200+1/V208+1/V215+1/V221+1/V226+1/V230+1/V233+V138+V139</f>
      </c>
      <c r="C1099" s="1">
        <f>1+1/V151+1/V159+1/V166+1/V172+1/V177+1/V181+1/V184+V187+V188</f>
      </c>
      <c r="D1099" s="1">
        <f>1+1/V102+1/V110+1/V117+1/V123+1/V128+1/V132+1/V135+V236+V237</f>
      </c>
      <c r="E1099" s="2">
        <f>B1099/$D1102</f>
      </c>
      <c r="F1099" s="2">
        <f>C1099/$C1102</f>
      </c>
      <c r="G1099" s="2">
        <f>D1099/$B1102</f>
      </c>
      <c r="H1099" s="2">
        <f>(E1099+F1099+G1099)/3</f>
      </c>
      <c r="I1099" s="2">
        <f>H1099/$H1102</f>
      </c>
      <c r="J1099" s="3">
        <f>I1099*100</f>
      </c>
      <c r="K1099">
        <f>RANK(I1099,$I$1092:$I$1101,0)</f>
      </c>
    </row>
    <row r="1100">
      <c r="A1100" t="str">
        <v>KU8</v>
      </c>
      <c r="B1100" s="1">
        <f>1+1/V201+1/V209+1/V216+1/V222+1/V227+1/V231+1/V234+1/V236+V140</f>
      </c>
      <c r="C1100" s="1">
        <f>1+1/V152+1/V160+1/V167+1/V173+1/V178+1/V182+1/V185+1/V187+V189</f>
      </c>
      <c r="D1100" s="1">
        <f>1+1/V103+1/V111+1/V118+1/V124+1/V129+1/V133+1/V136+1/V138+V238</f>
      </c>
      <c r="E1100" s="2">
        <f>B1100/$D1102</f>
      </c>
      <c r="F1100" s="2">
        <f>C1100/$C1102</f>
      </c>
      <c r="G1100" s="2">
        <f>D1100/$B1102</f>
      </c>
      <c r="H1100" s="2">
        <f>(E1100+F1100+G1100)/3</f>
      </c>
      <c r="I1100" s="2">
        <f>H1100/$H1102</f>
      </c>
      <c r="J1100" s="3">
        <f>I1100*100</f>
      </c>
      <c r="K1100">
        <f>RANK(I1100,$I$1092:$I$1101,0)</f>
      </c>
    </row>
    <row r="1101">
      <c r="A1101" t="str">
        <v>KU9</v>
      </c>
      <c r="B1101" s="1">
        <f>1+1/V202+1/V210+1/V217+1/V223+1/V228+1/V232+1/V235+1/V237+1/V238</f>
      </c>
      <c r="C1101" s="1">
        <f>1+1/V153+1/V161+1/V168+1/V174+1/V179+1/V183+1/V186+1/V188+1/V189</f>
      </c>
      <c r="D1101" s="1">
        <f>1+1/V104+1/V112+1/V119+1/V125+1/V130+1/V134+1/V137+1/V139+1/V140</f>
      </c>
      <c r="E1101" s="2">
        <f>B1101/$D1102</f>
      </c>
      <c r="F1101" s="2">
        <f>C1101/$C1102</f>
      </c>
      <c r="G1101" s="2">
        <f>D1101/$B1102</f>
      </c>
      <c r="H1101" s="2">
        <f>(E1101+F1101+G1101)/3</f>
      </c>
      <c r="I1101" s="2">
        <f>H1101/$H1102</f>
      </c>
      <c r="J1101" s="3">
        <f>I1101*100</f>
      </c>
      <c r="K1101">
        <f>RANK(I1101,$I$1092:$I$1101,0)</f>
      </c>
    </row>
    <row r="1102">
      <c r="A1102" t="str">
        <v>TOTAL</v>
      </c>
      <c r="B1102" s="1">
        <f>SUM(B1092:B1101)</f>
      </c>
      <c r="C1102" s="1">
        <f>SUM(C1092:C1101)</f>
      </c>
      <c r="D1102" s="1">
        <f>SUM(D1092:D1101)</f>
      </c>
      <c r="H1102" s="2">
        <f>SUM(H1092:H1101)</f>
      </c>
    </row>
    <row r="1104">
      <c r="A1104" t="str">
        <v>2. KONSISTENSI (CR)</v>
      </c>
    </row>
    <row r="1105">
      <c r="A1105" t="str">
        <v>Matriks Crisp (Defuzzified) &amp; Normalisasi &amp; Aw</v>
      </c>
    </row>
    <row r="1106">
      <c r="A1106" t="str">
        <v>Kriteria</v>
      </c>
      <c r="B1106" t="str">
        <v>KU1</v>
      </c>
      <c r="C1106" t="str">
        <v>KU10</v>
      </c>
      <c r="D1106" t="str">
        <v>KU2</v>
      </c>
      <c r="E1106" t="str">
        <v>KU3</v>
      </c>
      <c r="F1106" t="str">
        <v>KU4</v>
      </c>
      <c r="G1106" t="str">
        <v>KU5</v>
      </c>
      <c r="H1106" t="str">
        <v>KU6</v>
      </c>
      <c r="I1106" t="str">
        <v>KU7</v>
      </c>
      <c r="J1106" t="str">
        <v>KU8</v>
      </c>
      <c r="K1106" t="str">
        <v>KU9</v>
      </c>
      <c r="L1106" t="str">
        <v>Wi (Bobot CR)</v>
      </c>
      <c r="M1106" t="str">
        <v>Aw</v>
      </c>
      <c r="N1106" t="str">
        <v>Aw/Wi</v>
      </c>
    </row>
    <row r="1107">
      <c r="A1107" t="str">
        <v>KU1</v>
      </c>
      <c r="B1107">
        <v>1</v>
      </c>
      <c r="C1107" s="1">
        <f>(V96+V145+V194)/3</f>
      </c>
      <c r="D1107" s="1">
        <f>(V97+V146+V195)/3</f>
      </c>
      <c r="E1107" s="1">
        <f>(V98+V147+V196)/3</f>
      </c>
      <c r="F1107" s="1">
        <f>(V99+V148+V197)/3</f>
      </c>
      <c r="G1107" s="1">
        <f>(V100+V149+V198)/3</f>
      </c>
      <c r="H1107" s="1">
        <f>(V101+V150+V199)/3</f>
      </c>
      <c r="I1107" s="1">
        <f>(V102+V151+V200)/3</f>
      </c>
      <c r="J1107" s="1">
        <f>(V103+V152+V201)/3</f>
      </c>
      <c r="K1107" s="1">
        <f>(V104+V153+V202)/3</f>
      </c>
      <c r="L1107" s="2">
        <f>(B1107/$B1117+C1107/$C1117+D1107/$D1117+E1107/$E1117+F1107/$F1117+G1107/$G1117+H1107/$H1117+I1107/$I1117+J1107/$J1117+K1107/$K1117)/10</f>
      </c>
      <c r="M1107" s="2">
        <f>B1107*$L1107+C1107*$L1108+D1107*$L1109+E1107*$L1110+F1107*$L1111+G1107*$L1112+H1107*$L1113+I1107*$L1114+J1107*$L1115+K1107*$L1116</f>
      </c>
      <c r="N1107" s="1">
        <f>M1107/L1107</f>
      </c>
    </row>
    <row r="1108">
      <c r="A1108" t="str">
        <v>KU10</v>
      </c>
      <c r="B1108" s="1">
        <f>(1/V194+1/V145+1/V96)/3</f>
      </c>
      <c r="C1108">
        <v>1</v>
      </c>
      <c r="D1108" s="1">
        <f>(V105+V154+V203)/3</f>
      </c>
      <c r="E1108" s="1">
        <f>(V106+V155+V204)/3</f>
      </c>
      <c r="F1108" s="1">
        <f>(V107+V156+V205)/3</f>
      </c>
      <c r="G1108" s="1">
        <f>(V108+V157+V206)/3</f>
      </c>
      <c r="H1108" s="1">
        <f>(V109+V158+V207)/3</f>
      </c>
      <c r="I1108" s="1">
        <f>(V110+V159+V208)/3</f>
      </c>
      <c r="J1108" s="1">
        <f>(V111+V160+V209)/3</f>
      </c>
      <c r="K1108" s="1">
        <f>(V112+V161+V210)/3</f>
      </c>
      <c r="L1108" s="2">
        <f>(B1108/$B1117+C1108/$C1117+D1108/$D1117+E1108/$E1117+F1108/$F1117+G1108/$G1117+H1108/$H1117+I1108/$I1117+J1108/$J1117+K1108/$K1117)/10</f>
      </c>
      <c r="M1108" s="2">
        <f>B1108*$L1107+C1108*$L1108+D1108*$L1109+E1108*$L1110+F1108*$L1111+G1108*$L1112+H1108*$L1113+I1108*$L1114+J1108*$L1115+K1108*$L1116</f>
      </c>
      <c r="N1108" s="1">
        <f>M1108/L1108</f>
      </c>
    </row>
    <row r="1109">
      <c r="A1109" t="str">
        <v>KU2</v>
      </c>
      <c r="B1109" s="1">
        <f>(1/V195+1/V146+1/V97)/3</f>
      </c>
      <c r="C1109" s="1">
        <f>(1/V203+1/V154+1/V105)/3</f>
      </c>
      <c r="D1109">
        <v>1</v>
      </c>
      <c r="E1109" s="1">
        <f>(V113+V162+V211)/3</f>
      </c>
      <c r="F1109" s="1">
        <f>(V114+V163+V212)/3</f>
      </c>
      <c r="G1109" s="1">
        <f>(V115+V164+V213)/3</f>
      </c>
      <c r="H1109" s="1">
        <f>(V116+V165+V214)/3</f>
      </c>
      <c r="I1109" s="1">
        <f>(V117+V166+V215)/3</f>
      </c>
      <c r="J1109" s="1">
        <f>(V118+V167+V216)/3</f>
      </c>
      <c r="K1109" s="1">
        <f>(V119+V168+V217)/3</f>
      </c>
      <c r="L1109" s="2">
        <f>(B1109/$B1117+C1109/$C1117+D1109/$D1117+E1109/$E1117+F1109/$F1117+G1109/$G1117+H1109/$H1117+I1109/$I1117+J1109/$J1117+K1109/$K1117)/10</f>
      </c>
      <c r="M1109" s="2">
        <f>B1109*$L1107+C1109*$L1108+D1109*$L1109+E1109*$L1110+F1109*$L1111+G1109*$L1112+H1109*$L1113+I1109*$L1114+J1109*$L1115+K1109*$L1116</f>
      </c>
      <c r="N1109" s="1">
        <f>M1109/L1109</f>
      </c>
    </row>
    <row r="1110">
      <c r="A1110" t="str">
        <v>KU3</v>
      </c>
      <c r="B1110" s="1">
        <f>(1/V196+1/V147+1/V98)/3</f>
      </c>
      <c r="C1110" s="1">
        <f>(1/V204+1/V155+1/V106)/3</f>
      </c>
      <c r="D1110" s="1">
        <f>(1/V211+1/V162+1/V113)/3</f>
      </c>
      <c r="E1110">
        <v>1</v>
      </c>
      <c r="F1110" s="1">
        <f>(V120+V169+V218)/3</f>
      </c>
      <c r="G1110" s="1">
        <f>(V121+V170+V219)/3</f>
      </c>
      <c r="H1110" s="1">
        <f>(V122+V171+V220)/3</f>
      </c>
      <c r="I1110" s="1">
        <f>(V123+V172+V221)/3</f>
      </c>
      <c r="J1110" s="1">
        <f>(V124+V173+V222)/3</f>
      </c>
      <c r="K1110" s="1">
        <f>(V125+V174+V223)/3</f>
      </c>
      <c r="L1110" s="2">
        <f>(B1110/$B1117+C1110/$C1117+D1110/$D1117+E1110/$E1117+F1110/$F1117+G1110/$G1117+H1110/$H1117+I1110/$I1117+J1110/$J1117+K1110/$K1117)/10</f>
      </c>
      <c r="M1110" s="2">
        <f>B1110*$L1107+C1110*$L1108+D1110*$L1109+E1110*$L1110+F1110*$L1111+G1110*$L1112+H1110*$L1113+I1110*$L1114+J1110*$L1115+K1110*$L1116</f>
      </c>
      <c r="N1110" s="1">
        <f>M1110/L1110</f>
      </c>
    </row>
    <row r="1111">
      <c r="A1111" t="str">
        <v>KU4</v>
      </c>
      <c r="B1111" s="1">
        <f>(1/V197+1/V148+1/V99)/3</f>
      </c>
      <c r="C1111" s="1">
        <f>(1/V205+1/V156+1/V107)/3</f>
      </c>
      <c r="D1111" s="1">
        <f>(1/V212+1/V163+1/V114)/3</f>
      </c>
      <c r="E1111" s="1">
        <f>(1/V218+1/V169+1/V120)/3</f>
      </c>
      <c r="F1111">
        <v>1</v>
      </c>
      <c r="G1111" s="1">
        <f>(V126+V175+V224)/3</f>
      </c>
      <c r="H1111" s="1">
        <f>(V127+V176+V225)/3</f>
      </c>
      <c r="I1111" s="1">
        <f>(V128+V177+V226)/3</f>
      </c>
      <c r="J1111" s="1">
        <f>(V129+V178+V227)/3</f>
      </c>
      <c r="K1111" s="1">
        <f>(V130+V179+V228)/3</f>
      </c>
      <c r="L1111" s="2">
        <f>(B1111/$B1117+C1111/$C1117+D1111/$D1117+E1111/$E1117+F1111/$F1117+G1111/$G1117+H1111/$H1117+I1111/$I1117+J1111/$J1117+K1111/$K1117)/10</f>
      </c>
      <c r="M1111" s="2">
        <f>B1111*$L1107+C1111*$L1108+D1111*$L1109+E1111*$L1110+F1111*$L1111+G1111*$L1112+H1111*$L1113+I1111*$L1114+J1111*$L1115+K1111*$L1116</f>
      </c>
      <c r="N1111" s="1">
        <f>M1111/L1111</f>
      </c>
    </row>
    <row r="1112">
      <c r="A1112" t="str">
        <v>KU5</v>
      </c>
      <c r="B1112" s="1">
        <f>(1/V198+1/V149+1/V100)/3</f>
      </c>
      <c r="C1112" s="1">
        <f>(1/V206+1/V157+1/V108)/3</f>
      </c>
      <c r="D1112" s="1">
        <f>(1/V213+1/V164+1/V115)/3</f>
      </c>
      <c r="E1112" s="1">
        <f>(1/V219+1/V170+1/V121)/3</f>
      </c>
      <c r="F1112" s="1">
        <f>(1/V224+1/V175+1/V126)/3</f>
      </c>
      <c r="G1112">
        <v>1</v>
      </c>
      <c r="H1112" s="1">
        <f>(V131+V180+V229)/3</f>
      </c>
      <c r="I1112" s="1">
        <f>(V132+V181+V230)/3</f>
      </c>
      <c r="J1112" s="1">
        <f>(V133+V182+V231)/3</f>
      </c>
      <c r="K1112" s="1">
        <f>(V134+V183+V232)/3</f>
      </c>
      <c r="L1112" s="2">
        <f>(B1112/$B1117+C1112/$C1117+D1112/$D1117+E1112/$E1117+F1112/$F1117+G1112/$G1117+H1112/$H1117+I1112/$I1117+J1112/$J1117+K1112/$K1117)/10</f>
      </c>
      <c r="M1112" s="2">
        <f>B1112*$L1107+C1112*$L1108+D1112*$L1109+E1112*$L1110+F1112*$L1111+G1112*$L1112+H1112*$L1113+I1112*$L1114+J1112*$L1115+K1112*$L1116</f>
      </c>
      <c r="N1112" s="1">
        <f>M1112/L1112</f>
      </c>
    </row>
    <row r="1113">
      <c r="A1113" t="str">
        <v>KU6</v>
      </c>
      <c r="B1113" s="1">
        <f>(1/V199+1/V150+1/V101)/3</f>
      </c>
      <c r="C1113" s="1">
        <f>(1/V207+1/V158+1/V109)/3</f>
      </c>
      <c r="D1113" s="1">
        <f>(1/V214+1/V165+1/V116)/3</f>
      </c>
      <c r="E1113" s="1">
        <f>(1/V220+1/V171+1/V122)/3</f>
      </c>
      <c r="F1113" s="1">
        <f>(1/V225+1/V176+1/V127)/3</f>
      </c>
      <c r="G1113" s="1">
        <f>(1/V229+1/V180+1/V131)/3</f>
      </c>
      <c r="H1113">
        <v>1</v>
      </c>
      <c r="I1113" s="1">
        <f>(V135+V184+V233)/3</f>
      </c>
      <c r="J1113" s="1">
        <f>(V136+V185+V234)/3</f>
      </c>
      <c r="K1113" s="1">
        <f>(V137+V186+V235)/3</f>
      </c>
      <c r="L1113" s="2">
        <f>(B1113/$B1117+C1113/$C1117+D1113/$D1117+E1113/$E1117+F1113/$F1117+G1113/$G1117+H1113/$H1117+I1113/$I1117+J1113/$J1117+K1113/$K1117)/10</f>
      </c>
      <c r="M1113" s="2">
        <f>B1113*$L1107+C1113*$L1108+D1113*$L1109+E1113*$L1110+F1113*$L1111+G1113*$L1112+H1113*$L1113+I1113*$L1114+J1113*$L1115+K1113*$L1116</f>
      </c>
      <c r="N1113" s="1">
        <f>M1113/L1113</f>
      </c>
    </row>
    <row r="1114">
      <c r="A1114" t="str">
        <v>KU7</v>
      </c>
      <c r="B1114" s="1">
        <f>(1/V200+1/V151+1/V102)/3</f>
      </c>
      <c r="C1114" s="1">
        <f>(1/V208+1/V159+1/V110)/3</f>
      </c>
      <c r="D1114" s="1">
        <f>(1/V215+1/V166+1/V117)/3</f>
      </c>
      <c r="E1114" s="1">
        <f>(1/V221+1/V172+1/V123)/3</f>
      </c>
      <c r="F1114" s="1">
        <f>(1/V226+1/V177+1/V128)/3</f>
      </c>
      <c r="G1114" s="1">
        <f>(1/V230+1/V181+1/V132)/3</f>
      </c>
      <c r="H1114" s="1">
        <f>(1/V233+1/V184+1/V135)/3</f>
      </c>
      <c r="I1114">
        <v>1</v>
      </c>
      <c r="J1114" s="1">
        <f>(V138+V187+V236)/3</f>
      </c>
      <c r="K1114" s="1">
        <f>(V139+V188+V237)/3</f>
      </c>
      <c r="L1114" s="2">
        <f>(B1114/$B1117+C1114/$C1117+D1114/$D1117+E1114/$E1117+F1114/$F1117+G1114/$G1117+H1114/$H1117+I1114/$I1117+J1114/$J1117+K1114/$K1117)/10</f>
      </c>
      <c r="M1114" s="2">
        <f>B1114*$L1107+C1114*$L1108+D1114*$L1109+E1114*$L1110+F1114*$L1111+G1114*$L1112+H1114*$L1113+I1114*$L1114+J1114*$L1115+K1114*$L1116</f>
      </c>
      <c r="N1114" s="1">
        <f>M1114/L1114</f>
      </c>
    </row>
    <row r="1115">
      <c r="A1115" t="str">
        <v>KU8</v>
      </c>
      <c r="B1115" s="1">
        <f>(1/V201+1/V152+1/V103)/3</f>
      </c>
      <c r="C1115" s="1">
        <f>(1/V209+1/V160+1/V111)/3</f>
      </c>
      <c r="D1115" s="1">
        <f>(1/V216+1/V167+1/V118)/3</f>
      </c>
      <c r="E1115" s="1">
        <f>(1/V222+1/V173+1/V124)/3</f>
      </c>
      <c r="F1115" s="1">
        <f>(1/V227+1/V178+1/V129)/3</f>
      </c>
      <c r="G1115" s="1">
        <f>(1/V231+1/V182+1/V133)/3</f>
      </c>
      <c r="H1115" s="1">
        <f>(1/V234+1/V185+1/V136)/3</f>
      </c>
      <c r="I1115" s="1">
        <f>(1/V236+1/V187+1/V138)/3</f>
      </c>
      <c r="J1115">
        <v>1</v>
      </c>
      <c r="K1115" s="1">
        <f>(V140+V189+V238)/3</f>
      </c>
      <c r="L1115" s="2">
        <f>(B1115/$B1117+C1115/$C1117+D1115/$D1117+E1115/$E1117+F1115/$F1117+G1115/$G1117+H1115/$H1117+I1115/$I1117+J1115/$J1117+K1115/$K1117)/10</f>
      </c>
      <c r="M1115" s="2">
        <f>B1115*$L1107+C1115*$L1108+D1115*$L1109+E1115*$L1110+F1115*$L1111+G1115*$L1112+H1115*$L1113+I1115*$L1114+J1115*$L1115+K1115*$L1116</f>
      </c>
      <c r="N1115" s="1">
        <f>M1115/L1115</f>
      </c>
    </row>
    <row r="1116">
      <c r="A1116" t="str">
        <v>KU9</v>
      </c>
      <c r="B1116" s="1">
        <f>(1/V202+1/V153+1/V104)/3</f>
      </c>
      <c r="C1116" s="1">
        <f>(1/V210+1/V161+1/V112)/3</f>
      </c>
      <c r="D1116" s="1">
        <f>(1/V217+1/V168+1/V119)/3</f>
      </c>
      <c r="E1116" s="1">
        <f>(1/V223+1/V174+1/V125)/3</f>
      </c>
      <c r="F1116" s="1">
        <f>(1/V228+1/V179+1/V130)/3</f>
      </c>
      <c r="G1116" s="1">
        <f>(1/V232+1/V183+1/V134)/3</f>
      </c>
      <c r="H1116" s="1">
        <f>(1/V235+1/V186+1/V137)/3</f>
      </c>
      <c r="I1116" s="1">
        <f>(1/V237+1/V188+1/V139)/3</f>
      </c>
      <c r="J1116" s="1">
        <f>(1/V238+1/V189+1/V140)/3</f>
      </c>
      <c r="K1116">
        <v>1</v>
      </c>
      <c r="L1116" s="2">
        <f>(B1116/$B1117+C1116/$C1117+D1116/$D1117+E1116/$E1117+F1116/$F1117+G1116/$G1117+H1116/$H1117+I1116/$I1117+J1116/$J1117+K1116/$K1117)/10</f>
      </c>
      <c r="M1116" s="2">
        <f>B1116*$L1107+C1116*$L1108+D1116*$L1109+E1116*$L1110+F1116*$L1111+G1116*$L1112+H1116*$L1113+I1116*$L1114+J1116*$L1115+K1116*$L1116</f>
      </c>
      <c r="N1116" s="1">
        <f>M1116/L1116</f>
      </c>
    </row>
    <row r="1117">
      <c r="A1117" t="str">
        <v>Σ Kolom</v>
      </c>
      <c r="B1117" s="1">
        <f>SUM(B1107:B1116)</f>
      </c>
      <c r="C1117" s="1">
        <f>SUM(C1107:C1116)</f>
      </c>
      <c r="D1117" s="1">
        <f>SUM(D1107:D1116)</f>
      </c>
      <c r="E1117" s="1">
        <f>SUM(E1107:E1116)</f>
      </c>
      <c r="F1117" s="1">
        <f>SUM(F1107:F1116)</f>
      </c>
      <c r="G1117" s="1">
        <f>SUM(G1107:G1116)</f>
      </c>
      <c r="H1117" s="1">
        <f>SUM(H1107:H1116)</f>
      </c>
      <c r="I1117" s="1">
        <f>SUM(I1107:I1116)</f>
      </c>
      <c r="J1117" s="1">
        <f>SUM(J1107:J1116)</f>
      </c>
      <c r="K1117" s="1">
        <f>SUM(K1107:K1116)</f>
      </c>
    </row>
    <row r="1119">
      <c r="A1119" t="str">
        <v>λmax</v>
      </c>
      <c r="B1119" s="1">
        <f>AVERAGE(N1107:N1116)</f>
      </c>
    </row>
    <row r="1120">
      <c r="A1120" t="str">
        <v>CI</v>
      </c>
      <c r="B1120" s="1">
        <f>(B1119-10)/(10-1)</f>
      </c>
    </row>
    <row r="1121">
      <c r="A1121" t="str">
        <v>CR</v>
      </c>
      <c r="B1121" s="1">
        <f>IF(1.49=0,0,B1120/1.49)</f>
      </c>
    </row>
    <row r="1122">
      <c r="A1122" t="str">
        <v>Status</v>
      </c>
      <c r="B1122">
        <f>IF(B1121&lt;0.1,"KONSISTEN ✓","TIDAK KONSISTEN ✗")</f>
      </c>
    </row>
    <row r="1125">
      <c r="A1125" t="str">
        <v>▶ RESPONDEN 21: Dr. Yenni Kurniati, M.Si</v>
      </c>
    </row>
    <row r="1126">
      <c r="A1126" t="str">
        <v>1. FUZZY SYNTHETIC EXTENT (FSE) &amp; BOBOT FINAL</v>
      </c>
    </row>
    <row r="1127">
      <c r="A1127" t="str">
        <v>Kriteria</v>
      </c>
      <c r="B1127" t="str">
        <v>Σl</v>
      </c>
      <c r="C1127" t="str">
        <v>Σm</v>
      </c>
      <c r="D1127" t="str">
        <v>Σu</v>
      </c>
      <c r="E1127" t="str">
        <v>Si_l</v>
      </c>
      <c r="F1127" t="str">
        <v>Si_m</v>
      </c>
      <c r="G1127" t="str">
        <v>Si_u</v>
      </c>
      <c r="H1127" t="str">
        <v>Defuzzy</v>
      </c>
      <c r="I1127" t="str">
        <v>Bobot</v>
      </c>
      <c r="J1127" t="str">
        <v>Bobot%</v>
      </c>
      <c r="K1127" t="str">
        <v>Rank</v>
      </c>
    </row>
    <row r="1128">
      <c r="A1128" t="str">
        <v>KU1</v>
      </c>
      <c r="B1128" s="1">
        <f>1+W96+W97+W98+W99+W100+W101+W102+W103+W104</f>
      </c>
      <c r="C1128" s="1">
        <f>1+W145+W146+W147+W148+W149+W150+W151+W152+W153</f>
      </c>
      <c r="D1128" s="1">
        <f>1+W194+W195+W196+W197+W198+W199+W200+W201+W202</f>
      </c>
      <c r="E1128" s="2">
        <f>B1128/$D1138</f>
      </c>
      <c r="F1128" s="2">
        <f>C1128/$C1138</f>
      </c>
      <c r="G1128" s="2">
        <f>D1128/$B1138</f>
      </c>
      <c r="H1128" s="2">
        <f>(E1128+F1128+G1128)/3</f>
      </c>
      <c r="I1128" s="2">
        <f>H1128/$H1138</f>
      </c>
      <c r="J1128" s="3">
        <f>I1128*100</f>
      </c>
      <c r="K1128">
        <f>RANK(I1128,$I$1128:$I$1137,0)</f>
      </c>
    </row>
    <row r="1129">
      <c r="A1129" t="str">
        <v>KU10</v>
      </c>
      <c r="B1129" s="1">
        <f>1+1/W194+W105+W106+W107+W108+W109+W110+W111+W112</f>
      </c>
      <c r="C1129" s="1">
        <f>1+1/W145+W154+W155+W156+W157+W158+W159+W160+W161</f>
      </c>
      <c r="D1129" s="1">
        <f>1+1/W96+W203+W204+W205+W206+W207+W208+W209+W210</f>
      </c>
      <c r="E1129" s="2">
        <f>B1129/$D1138</f>
      </c>
      <c r="F1129" s="2">
        <f>C1129/$C1138</f>
      </c>
      <c r="G1129" s="2">
        <f>D1129/$B1138</f>
      </c>
      <c r="H1129" s="2">
        <f>(E1129+F1129+G1129)/3</f>
      </c>
      <c r="I1129" s="2">
        <f>H1129/$H1138</f>
      </c>
      <c r="J1129" s="3">
        <f>I1129*100</f>
      </c>
      <c r="K1129">
        <f>RANK(I1129,$I$1128:$I$1137,0)</f>
      </c>
    </row>
    <row r="1130">
      <c r="A1130" t="str">
        <v>KU2</v>
      </c>
      <c r="B1130" s="1">
        <f>1+1/W195+1/W203+W113+W114+W115+W116+W117+W118+W119</f>
      </c>
      <c r="C1130" s="1">
        <f>1+1/W146+1/W154+W162+W163+W164+W165+W166+W167+W168</f>
      </c>
      <c r="D1130" s="1">
        <f>1+1/W97+1/W105+W211+W212+W213+W214+W215+W216+W217</f>
      </c>
      <c r="E1130" s="2">
        <f>B1130/$D1138</f>
      </c>
      <c r="F1130" s="2">
        <f>C1130/$C1138</f>
      </c>
      <c r="G1130" s="2">
        <f>D1130/$B1138</f>
      </c>
      <c r="H1130" s="2">
        <f>(E1130+F1130+G1130)/3</f>
      </c>
      <c r="I1130" s="2">
        <f>H1130/$H1138</f>
      </c>
      <c r="J1130" s="3">
        <f>I1130*100</f>
      </c>
      <c r="K1130">
        <f>RANK(I1130,$I$1128:$I$1137,0)</f>
      </c>
    </row>
    <row r="1131">
      <c r="A1131" t="str">
        <v>KU3</v>
      </c>
      <c r="B1131" s="1">
        <f>1+1/W196+1/W204+1/W211+W120+W121+W122+W123+W124+W125</f>
      </c>
      <c r="C1131" s="1">
        <f>1+1/W147+1/W155+1/W162+W169+W170+W171+W172+W173+W174</f>
      </c>
      <c r="D1131" s="1">
        <f>1+1/W98+1/W106+1/W113+W218+W219+W220+W221+W222+W223</f>
      </c>
      <c r="E1131" s="2">
        <f>B1131/$D1138</f>
      </c>
      <c r="F1131" s="2">
        <f>C1131/$C1138</f>
      </c>
      <c r="G1131" s="2">
        <f>D1131/$B1138</f>
      </c>
      <c r="H1131" s="2">
        <f>(E1131+F1131+G1131)/3</f>
      </c>
      <c r="I1131" s="2">
        <f>H1131/$H1138</f>
      </c>
      <c r="J1131" s="3">
        <f>I1131*100</f>
      </c>
      <c r="K1131">
        <f>RANK(I1131,$I$1128:$I$1137,0)</f>
      </c>
    </row>
    <row r="1132">
      <c r="A1132" t="str">
        <v>KU4</v>
      </c>
      <c r="B1132" s="1">
        <f>1+1/W197+1/W205+1/W212+1/W218+W126+W127+W128+W129+W130</f>
      </c>
      <c r="C1132" s="1">
        <f>1+1/W148+1/W156+1/W163+1/W169+W175+W176+W177+W178+W179</f>
      </c>
      <c r="D1132" s="1">
        <f>1+1/W99+1/W107+1/W114+1/W120+W224+W225+W226+W227+W228</f>
      </c>
      <c r="E1132" s="2">
        <f>B1132/$D1138</f>
      </c>
      <c r="F1132" s="2">
        <f>C1132/$C1138</f>
      </c>
      <c r="G1132" s="2">
        <f>D1132/$B1138</f>
      </c>
      <c r="H1132" s="2">
        <f>(E1132+F1132+G1132)/3</f>
      </c>
      <c r="I1132" s="2">
        <f>H1132/$H1138</f>
      </c>
      <c r="J1132" s="3">
        <f>I1132*100</f>
      </c>
      <c r="K1132">
        <f>RANK(I1132,$I$1128:$I$1137,0)</f>
      </c>
    </row>
    <row r="1133">
      <c r="A1133" t="str">
        <v>KU5</v>
      </c>
      <c r="B1133" s="1">
        <f>1+1/W198+1/W206+1/W213+1/W219+1/W224+W131+W132+W133+W134</f>
      </c>
      <c r="C1133" s="1">
        <f>1+1/W149+1/W157+1/W164+1/W170+1/W175+W180+W181+W182+W183</f>
      </c>
      <c r="D1133" s="1">
        <f>1+1/W100+1/W108+1/W115+1/W121+1/W126+W229+W230+W231+W232</f>
      </c>
      <c r="E1133" s="2">
        <f>B1133/$D1138</f>
      </c>
      <c r="F1133" s="2">
        <f>C1133/$C1138</f>
      </c>
      <c r="G1133" s="2">
        <f>D1133/$B1138</f>
      </c>
      <c r="H1133" s="2">
        <f>(E1133+F1133+G1133)/3</f>
      </c>
      <c r="I1133" s="2">
        <f>H1133/$H1138</f>
      </c>
      <c r="J1133" s="3">
        <f>I1133*100</f>
      </c>
      <c r="K1133">
        <f>RANK(I1133,$I$1128:$I$1137,0)</f>
      </c>
    </row>
    <row r="1134">
      <c r="A1134" t="str">
        <v>KU6</v>
      </c>
      <c r="B1134" s="1">
        <f>1+1/W199+1/W207+1/W214+1/W220+1/W225+1/W229+W135+W136+W137</f>
      </c>
      <c r="C1134" s="1">
        <f>1+1/W150+1/W158+1/W165+1/W171+1/W176+1/W180+W184+W185+W186</f>
      </c>
      <c r="D1134" s="1">
        <f>1+1/W101+1/W109+1/W116+1/W122+1/W127+1/W131+W233+W234+W235</f>
      </c>
      <c r="E1134" s="2">
        <f>B1134/$D1138</f>
      </c>
      <c r="F1134" s="2">
        <f>C1134/$C1138</f>
      </c>
      <c r="G1134" s="2">
        <f>D1134/$B1138</f>
      </c>
      <c r="H1134" s="2">
        <f>(E1134+F1134+G1134)/3</f>
      </c>
      <c r="I1134" s="2">
        <f>H1134/$H1138</f>
      </c>
      <c r="J1134" s="3">
        <f>I1134*100</f>
      </c>
      <c r="K1134">
        <f>RANK(I1134,$I$1128:$I$1137,0)</f>
      </c>
    </row>
    <row r="1135">
      <c r="A1135" t="str">
        <v>KU7</v>
      </c>
      <c r="B1135" s="1">
        <f>1+1/W200+1/W208+1/W215+1/W221+1/W226+1/W230+1/W233+W138+W139</f>
      </c>
      <c r="C1135" s="1">
        <f>1+1/W151+1/W159+1/W166+1/W172+1/W177+1/W181+1/W184+W187+W188</f>
      </c>
      <c r="D1135" s="1">
        <f>1+1/W102+1/W110+1/W117+1/W123+1/W128+1/W132+1/W135+W236+W237</f>
      </c>
      <c r="E1135" s="2">
        <f>B1135/$D1138</f>
      </c>
      <c r="F1135" s="2">
        <f>C1135/$C1138</f>
      </c>
      <c r="G1135" s="2">
        <f>D1135/$B1138</f>
      </c>
      <c r="H1135" s="2">
        <f>(E1135+F1135+G1135)/3</f>
      </c>
      <c r="I1135" s="2">
        <f>H1135/$H1138</f>
      </c>
      <c r="J1135" s="3">
        <f>I1135*100</f>
      </c>
      <c r="K1135">
        <f>RANK(I1135,$I$1128:$I$1137,0)</f>
      </c>
    </row>
    <row r="1136">
      <c r="A1136" t="str">
        <v>KU8</v>
      </c>
      <c r="B1136" s="1">
        <f>1+1/W201+1/W209+1/W216+1/W222+1/W227+1/W231+1/W234+1/W236+W140</f>
      </c>
      <c r="C1136" s="1">
        <f>1+1/W152+1/W160+1/W167+1/W173+1/W178+1/W182+1/W185+1/W187+W189</f>
      </c>
      <c r="D1136" s="1">
        <f>1+1/W103+1/W111+1/W118+1/W124+1/W129+1/W133+1/W136+1/W138+W238</f>
      </c>
      <c r="E1136" s="2">
        <f>B1136/$D1138</f>
      </c>
      <c r="F1136" s="2">
        <f>C1136/$C1138</f>
      </c>
      <c r="G1136" s="2">
        <f>D1136/$B1138</f>
      </c>
      <c r="H1136" s="2">
        <f>(E1136+F1136+G1136)/3</f>
      </c>
      <c r="I1136" s="2">
        <f>H1136/$H1138</f>
      </c>
      <c r="J1136" s="3">
        <f>I1136*100</f>
      </c>
      <c r="K1136">
        <f>RANK(I1136,$I$1128:$I$1137,0)</f>
      </c>
    </row>
    <row r="1137">
      <c r="A1137" t="str">
        <v>KU9</v>
      </c>
      <c r="B1137" s="1">
        <f>1+1/W202+1/W210+1/W217+1/W223+1/W228+1/W232+1/W235+1/W237+1/W238</f>
      </c>
      <c r="C1137" s="1">
        <f>1+1/W153+1/W161+1/W168+1/W174+1/W179+1/W183+1/W186+1/W188+1/W189</f>
      </c>
      <c r="D1137" s="1">
        <f>1+1/W104+1/W112+1/W119+1/W125+1/W130+1/W134+1/W137+1/W139+1/W140</f>
      </c>
      <c r="E1137" s="2">
        <f>B1137/$D1138</f>
      </c>
      <c r="F1137" s="2">
        <f>C1137/$C1138</f>
      </c>
      <c r="G1137" s="2">
        <f>D1137/$B1138</f>
      </c>
      <c r="H1137" s="2">
        <f>(E1137+F1137+G1137)/3</f>
      </c>
      <c r="I1137" s="2">
        <f>H1137/$H1138</f>
      </c>
      <c r="J1137" s="3">
        <f>I1137*100</f>
      </c>
      <c r="K1137">
        <f>RANK(I1137,$I$1128:$I$1137,0)</f>
      </c>
    </row>
    <row r="1138">
      <c r="A1138" t="str">
        <v>TOTAL</v>
      </c>
      <c r="B1138" s="1">
        <f>SUM(B1128:B1137)</f>
      </c>
      <c r="C1138" s="1">
        <f>SUM(C1128:C1137)</f>
      </c>
      <c r="D1138" s="1">
        <f>SUM(D1128:D1137)</f>
      </c>
      <c r="H1138" s="2">
        <f>SUM(H1128:H1137)</f>
      </c>
    </row>
    <row r="1140">
      <c r="A1140" t="str">
        <v>2. KONSISTENSI (CR)</v>
      </c>
    </row>
    <row r="1141">
      <c r="A1141" t="str">
        <v>Matriks Crisp (Defuzzified) &amp; Normalisasi &amp; Aw</v>
      </c>
    </row>
    <row r="1142">
      <c r="A1142" t="str">
        <v>Kriteria</v>
      </c>
      <c r="B1142" t="str">
        <v>KU1</v>
      </c>
      <c r="C1142" t="str">
        <v>KU10</v>
      </c>
      <c r="D1142" t="str">
        <v>KU2</v>
      </c>
      <c r="E1142" t="str">
        <v>KU3</v>
      </c>
      <c r="F1142" t="str">
        <v>KU4</v>
      </c>
      <c r="G1142" t="str">
        <v>KU5</v>
      </c>
      <c r="H1142" t="str">
        <v>KU6</v>
      </c>
      <c r="I1142" t="str">
        <v>KU7</v>
      </c>
      <c r="J1142" t="str">
        <v>KU8</v>
      </c>
      <c r="K1142" t="str">
        <v>KU9</v>
      </c>
      <c r="L1142" t="str">
        <v>Wi (Bobot CR)</v>
      </c>
      <c r="M1142" t="str">
        <v>Aw</v>
      </c>
      <c r="N1142" t="str">
        <v>Aw/Wi</v>
      </c>
    </row>
    <row r="1143">
      <c r="A1143" t="str">
        <v>KU1</v>
      </c>
      <c r="B1143">
        <v>1</v>
      </c>
      <c r="C1143" s="1">
        <f>(W96+W145+W194)/3</f>
      </c>
      <c r="D1143" s="1">
        <f>(W97+W146+W195)/3</f>
      </c>
      <c r="E1143" s="1">
        <f>(W98+W147+W196)/3</f>
      </c>
      <c r="F1143" s="1">
        <f>(W99+W148+W197)/3</f>
      </c>
      <c r="G1143" s="1">
        <f>(W100+W149+W198)/3</f>
      </c>
      <c r="H1143" s="1">
        <f>(W101+W150+W199)/3</f>
      </c>
      <c r="I1143" s="1">
        <f>(W102+W151+W200)/3</f>
      </c>
      <c r="J1143" s="1">
        <f>(W103+W152+W201)/3</f>
      </c>
      <c r="K1143" s="1">
        <f>(W104+W153+W202)/3</f>
      </c>
      <c r="L1143" s="2">
        <f>(B1143/$B1153+C1143/$C1153+D1143/$D1153+E1143/$E1153+F1143/$F1153+G1143/$G1153+H1143/$H1153+I1143/$I1153+J1143/$J1153+K1143/$K1153)/10</f>
      </c>
      <c r="M1143" s="2">
        <f>B1143*$L1143+C1143*$L1144+D1143*$L1145+E1143*$L1146+F1143*$L1147+G1143*$L1148+H1143*$L1149+I1143*$L1150+J1143*$L1151+K1143*$L1152</f>
      </c>
      <c r="N1143" s="1">
        <f>M1143/L1143</f>
      </c>
    </row>
    <row r="1144">
      <c r="A1144" t="str">
        <v>KU10</v>
      </c>
      <c r="B1144" s="1">
        <f>(1/W194+1/W145+1/W96)/3</f>
      </c>
      <c r="C1144">
        <v>1</v>
      </c>
      <c r="D1144" s="1">
        <f>(W105+W154+W203)/3</f>
      </c>
      <c r="E1144" s="1">
        <f>(W106+W155+W204)/3</f>
      </c>
      <c r="F1144" s="1">
        <f>(W107+W156+W205)/3</f>
      </c>
      <c r="G1144" s="1">
        <f>(W108+W157+W206)/3</f>
      </c>
      <c r="H1144" s="1">
        <f>(W109+W158+W207)/3</f>
      </c>
      <c r="I1144" s="1">
        <f>(W110+W159+W208)/3</f>
      </c>
      <c r="J1144" s="1">
        <f>(W111+W160+W209)/3</f>
      </c>
      <c r="K1144" s="1">
        <f>(W112+W161+W210)/3</f>
      </c>
      <c r="L1144" s="2">
        <f>(B1144/$B1153+C1144/$C1153+D1144/$D1153+E1144/$E1153+F1144/$F1153+G1144/$G1153+H1144/$H1153+I1144/$I1153+J1144/$J1153+K1144/$K1153)/10</f>
      </c>
      <c r="M1144" s="2">
        <f>B1144*$L1143+C1144*$L1144+D1144*$L1145+E1144*$L1146+F1144*$L1147+G1144*$L1148+H1144*$L1149+I1144*$L1150+J1144*$L1151+K1144*$L1152</f>
      </c>
      <c r="N1144" s="1">
        <f>M1144/L1144</f>
      </c>
    </row>
    <row r="1145">
      <c r="A1145" t="str">
        <v>KU2</v>
      </c>
      <c r="B1145" s="1">
        <f>(1/W195+1/W146+1/W97)/3</f>
      </c>
      <c r="C1145" s="1">
        <f>(1/W203+1/W154+1/W105)/3</f>
      </c>
      <c r="D1145">
        <v>1</v>
      </c>
      <c r="E1145" s="1">
        <f>(W113+W162+W211)/3</f>
      </c>
      <c r="F1145" s="1">
        <f>(W114+W163+W212)/3</f>
      </c>
      <c r="G1145" s="1">
        <f>(W115+W164+W213)/3</f>
      </c>
      <c r="H1145" s="1">
        <f>(W116+W165+W214)/3</f>
      </c>
      <c r="I1145" s="1">
        <f>(W117+W166+W215)/3</f>
      </c>
      <c r="J1145" s="1">
        <f>(W118+W167+W216)/3</f>
      </c>
      <c r="K1145" s="1">
        <f>(W119+W168+W217)/3</f>
      </c>
      <c r="L1145" s="2">
        <f>(B1145/$B1153+C1145/$C1153+D1145/$D1153+E1145/$E1153+F1145/$F1153+G1145/$G1153+H1145/$H1153+I1145/$I1153+J1145/$J1153+K1145/$K1153)/10</f>
      </c>
      <c r="M1145" s="2">
        <f>B1145*$L1143+C1145*$L1144+D1145*$L1145+E1145*$L1146+F1145*$L1147+G1145*$L1148+H1145*$L1149+I1145*$L1150+J1145*$L1151+K1145*$L1152</f>
      </c>
      <c r="N1145" s="1">
        <f>M1145/L1145</f>
      </c>
    </row>
    <row r="1146">
      <c r="A1146" t="str">
        <v>KU3</v>
      </c>
      <c r="B1146" s="1">
        <f>(1/W196+1/W147+1/W98)/3</f>
      </c>
      <c r="C1146" s="1">
        <f>(1/W204+1/W155+1/W106)/3</f>
      </c>
      <c r="D1146" s="1">
        <f>(1/W211+1/W162+1/W113)/3</f>
      </c>
      <c r="E1146">
        <v>1</v>
      </c>
      <c r="F1146" s="1">
        <f>(W120+W169+W218)/3</f>
      </c>
      <c r="G1146" s="1">
        <f>(W121+W170+W219)/3</f>
      </c>
      <c r="H1146" s="1">
        <f>(W122+W171+W220)/3</f>
      </c>
      <c r="I1146" s="1">
        <f>(W123+W172+W221)/3</f>
      </c>
      <c r="J1146" s="1">
        <f>(W124+W173+W222)/3</f>
      </c>
      <c r="K1146" s="1">
        <f>(W125+W174+W223)/3</f>
      </c>
      <c r="L1146" s="2">
        <f>(B1146/$B1153+C1146/$C1153+D1146/$D1153+E1146/$E1153+F1146/$F1153+G1146/$G1153+H1146/$H1153+I1146/$I1153+J1146/$J1153+K1146/$K1153)/10</f>
      </c>
      <c r="M1146" s="2">
        <f>B1146*$L1143+C1146*$L1144+D1146*$L1145+E1146*$L1146+F1146*$L1147+G1146*$L1148+H1146*$L1149+I1146*$L1150+J1146*$L1151+K1146*$L1152</f>
      </c>
      <c r="N1146" s="1">
        <f>M1146/L1146</f>
      </c>
    </row>
    <row r="1147">
      <c r="A1147" t="str">
        <v>KU4</v>
      </c>
      <c r="B1147" s="1">
        <f>(1/W197+1/W148+1/W99)/3</f>
      </c>
      <c r="C1147" s="1">
        <f>(1/W205+1/W156+1/W107)/3</f>
      </c>
      <c r="D1147" s="1">
        <f>(1/W212+1/W163+1/W114)/3</f>
      </c>
      <c r="E1147" s="1">
        <f>(1/W218+1/W169+1/W120)/3</f>
      </c>
      <c r="F1147">
        <v>1</v>
      </c>
      <c r="G1147" s="1">
        <f>(W126+W175+W224)/3</f>
      </c>
      <c r="H1147" s="1">
        <f>(W127+W176+W225)/3</f>
      </c>
      <c r="I1147" s="1">
        <f>(W128+W177+W226)/3</f>
      </c>
      <c r="J1147" s="1">
        <f>(W129+W178+W227)/3</f>
      </c>
      <c r="K1147" s="1">
        <f>(W130+W179+W228)/3</f>
      </c>
      <c r="L1147" s="2">
        <f>(B1147/$B1153+C1147/$C1153+D1147/$D1153+E1147/$E1153+F1147/$F1153+G1147/$G1153+H1147/$H1153+I1147/$I1153+J1147/$J1153+K1147/$K1153)/10</f>
      </c>
      <c r="M1147" s="2">
        <f>B1147*$L1143+C1147*$L1144+D1147*$L1145+E1147*$L1146+F1147*$L1147+G1147*$L1148+H1147*$L1149+I1147*$L1150+J1147*$L1151+K1147*$L1152</f>
      </c>
      <c r="N1147" s="1">
        <f>M1147/L1147</f>
      </c>
    </row>
    <row r="1148">
      <c r="A1148" t="str">
        <v>KU5</v>
      </c>
      <c r="B1148" s="1">
        <f>(1/W198+1/W149+1/W100)/3</f>
      </c>
      <c r="C1148" s="1">
        <f>(1/W206+1/W157+1/W108)/3</f>
      </c>
      <c r="D1148" s="1">
        <f>(1/W213+1/W164+1/W115)/3</f>
      </c>
      <c r="E1148" s="1">
        <f>(1/W219+1/W170+1/W121)/3</f>
      </c>
      <c r="F1148" s="1">
        <f>(1/W224+1/W175+1/W126)/3</f>
      </c>
      <c r="G1148">
        <v>1</v>
      </c>
      <c r="H1148" s="1">
        <f>(W131+W180+W229)/3</f>
      </c>
      <c r="I1148" s="1">
        <f>(W132+W181+W230)/3</f>
      </c>
      <c r="J1148" s="1">
        <f>(W133+W182+W231)/3</f>
      </c>
      <c r="K1148" s="1">
        <f>(W134+W183+W232)/3</f>
      </c>
      <c r="L1148" s="2">
        <f>(B1148/$B1153+C1148/$C1153+D1148/$D1153+E1148/$E1153+F1148/$F1153+G1148/$G1153+H1148/$H1153+I1148/$I1153+J1148/$J1153+K1148/$K1153)/10</f>
      </c>
      <c r="M1148" s="2">
        <f>B1148*$L1143+C1148*$L1144+D1148*$L1145+E1148*$L1146+F1148*$L1147+G1148*$L1148+H1148*$L1149+I1148*$L1150+J1148*$L1151+K1148*$L1152</f>
      </c>
      <c r="N1148" s="1">
        <f>M1148/L1148</f>
      </c>
    </row>
    <row r="1149">
      <c r="A1149" t="str">
        <v>KU6</v>
      </c>
      <c r="B1149" s="1">
        <f>(1/W199+1/W150+1/W101)/3</f>
      </c>
      <c r="C1149" s="1">
        <f>(1/W207+1/W158+1/W109)/3</f>
      </c>
      <c r="D1149" s="1">
        <f>(1/W214+1/W165+1/W116)/3</f>
      </c>
      <c r="E1149" s="1">
        <f>(1/W220+1/W171+1/W122)/3</f>
      </c>
      <c r="F1149" s="1">
        <f>(1/W225+1/W176+1/W127)/3</f>
      </c>
      <c r="G1149" s="1">
        <f>(1/W229+1/W180+1/W131)/3</f>
      </c>
      <c r="H1149">
        <v>1</v>
      </c>
      <c r="I1149" s="1">
        <f>(W135+W184+W233)/3</f>
      </c>
      <c r="J1149" s="1">
        <f>(W136+W185+W234)/3</f>
      </c>
      <c r="K1149" s="1">
        <f>(W137+W186+W235)/3</f>
      </c>
      <c r="L1149" s="2">
        <f>(B1149/$B1153+C1149/$C1153+D1149/$D1153+E1149/$E1153+F1149/$F1153+G1149/$G1153+H1149/$H1153+I1149/$I1153+J1149/$J1153+K1149/$K1153)/10</f>
      </c>
      <c r="M1149" s="2">
        <f>B1149*$L1143+C1149*$L1144+D1149*$L1145+E1149*$L1146+F1149*$L1147+G1149*$L1148+H1149*$L1149+I1149*$L1150+J1149*$L1151+K1149*$L1152</f>
      </c>
      <c r="N1149" s="1">
        <f>M1149/L1149</f>
      </c>
    </row>
    <row r="1150">
      <c r="A1150" t="str">
        <v>KU7</v>
      </c>
      <c r="B1150" s="1">
        <f>(1/W200+1/W151+1/W102)/3</f>
      </c>
      <c r="C1150" s="1">
        <f>(1/W208+1/W159+1/W110)/3</f>
      </c>
      <c r="D1150" s="1">
        <f>(1/W215+1/W166+1/W117)/3</f>
      </c>
      <c r="E1150" s="1">
        <f>(1/W221+1/W172+1/W123)/3</f>
      </c>
      <c r="F1150" s="1">
        <f>(1/W226+1/W177+1/W128)/3</f>
      </c>
      <c r="G1150" s="1">
        <f>(1/W230+1/W181+1/W132)/3</f>
      </c>
      <c r="H1150" s="1">
        <f>(1/W233+1/W184+1/W135)/3</f>
      </c>
      <c r="I1150">
        <v>1</v>
      </c>
      <c r="J1150" s="1">
        <f>(W138+W187+W236)/3</f>
      </c>
      <c r="K1150" s="1">
        <f>(W139+W188+W237)/3</f>
      </c>
      <c r="L1150" s="2">
        <f>(B1150/$B1153+C1150/$C1153+D1150/$D1153+E1150/$E1153+F1150/$F1153+G1150/$G1153+H1150/$H1153+I1150/$I1153+J1150/$J1153+K1150/$K1153)/10</f>
      </c>
      <c r="M1150" s="2">
        <f>B1150*$L1143+C1150*$L1144+D1150*$L1145+E1150*$L1146+F1150*$L1147+G1150*$L1148+H1150*$L1149+I1150*$L1150+J1150*$L1151+K1150*$L1152</f>
      </c>
      <c r="N1150" s="1">
        <f>M1150/L1150</f>
      </c>
    </row>
    <row r="1151">
      <c r="A1151" t="str">
        <v>KU8</v>
      </c>
      <c r="B1151" s="1">
        <f>(1/W201+1/W152+1/W103)/3</f>
      </c>
      <c r="C1151" s="1">
        <f>(1/W209+1/W160+1/W111)/3</f>
      </c>
      <c r="D1151" s="1">
        <f>(1/W216+1/W167+1/W118)/3</f>
      </c>
      <c r="E1151" s="1">
        <f>(1/W222+1/W173+1/W124)/3</f>
      </c>
      <c r="F1151" s="1">
        <f>(1/W227+1/W178+1/W129)/3</f>
      </c>
      <c r="G1151" s="1">
        <f>(1/W231+1/W182+1/W133)/3</f>
      </c>
      <c r="H1151" s="1">
        <f>(1/W234+1/W185+1/W136)/3</f>
      </c>
      <c r="I1151" s="1">
        <f>(1/W236+1/W187+1/W138)/3</f>
      </c>
      <c r="J1151">
        <v>1</v>
      </c>
      <c r="K1151" s="1">
        <f>(W140+W189+W238)/3</f>
      </c>
      <c r="L1151" s="2">
        <f>(B1151/$B1153+C1151/$C1153+D1151/$D1153+E1151/$E1153+F1151/$F1153+G1151/$G1153+H1151/$H1153+I1151/$I1153+J1151/$J1153+K1151/$K1153)/10</f>
      </c>
      <c r="M1151" s="2">
        <f>B1151*$L1143+C1151*$L1144+D1151*$L1145+E1151*$L1146+F1151*$L1147+G1151*$L1148+H1151*$L1149+I1151*$L1150+J1151*$L1151+K1151*$L1152</f>
      </c>
      <c r="N1151" s="1">
        <f>M1151/L1151</f>
      </c>
    </row>
    <row r="1152">
      <c r="A1152" t="str">
        <v>KU9</v>
      </c>
      <c r="B1152" s="1">
        <f>(1/W202+1/W153+1/W104)/3</f>
      </c>
      <c r="C1152" s="1">
        <f>(1/W210+1/W161+1/W112)/3</f>
      </c>
      <c r="D1152" s="1">
        <f>(1/W217+1/W168+1/W119)/3</f>
      </c>
      <c r="E1152" s="1">
        <f>(1/W223+1/W174+1/W125)/3</f>
      </c>
      <c r="F1152" s="1">
        <f>(1/W228+1/W179+1/W130)/3</f>
      </c>
      <c r="G1152" s="1">
        <f>(1/W232+1/W183+1/W134)/3</f>
      </c>
      <c r="H1152" s="1">
        <f>(1/W235+1/W186+1/W137)/3</f>
      </c>
      <c r="I1152" s="1">
        <f>(1/W237+1/W188+1/W139)/3</f>
      </c>
      <c r="J1152" s="1">
        <f>(1/W238+1/W189+1/W140)/3</f>
      </c>
      <c r="K1152">
        <v>1</v>
      </c>
      <c r="L1152" s="2">
        <f>(B1152/$B1153+C1152/$C1153+D1152/$D1153+E1152/$E1153+F1152/$F1153+G1152/$G1153+H1152/$H1153+I1152/$I1153+J1152/$J1153+K1152/$K1153)/10</f>
      </c>
      <c r="M1152" s="2">
        <f>B1152*$L1143+C1152*$L1144+D1152*$L1145+E1152*$L1146+F1152*$L1147+G1152*$L1148+H1152*$L1149+I1152*$L1150+J1152*$L1151+K1152*$L1152</f>
      </c>
      <c r="N1152" s="1">
        <f>M1152/L1152</f>
      </c>
    </row>
    <row r="1153">
      <c r="A1153" t="str">
        <v>Σ Kolom</v>
      </c>
      <c r="B1153" s="1">
        <f>SUM(B1143:B1152)</f>
      </c>
      <c r="C1153" s="1">
        <f>SUM(C1143:C1152)</f>
      </c>
      <c r="D1153" s="1">
        <f>SUM(D1143:D1152)</f>
      </c>
      <c r="E1153" s="1">
        <f>SUM(E1143:E1152)</f>
      </c>
      <c r="F1153" s="1">
        <f>SUM(F1143:F1152)</f>
      </c>
      <c r="G1153" s="1">
        <f>SUM(G1143:G1152)</f>
      </c>
      <c r="H1153" s="1">
        <f>SUM(H1143:H1152)</f>
      </c>
      <c r="I1153" s="1">
        <f>SUM(I1143:I1152)</f>
      </c>
      <c r="J1153" s="1">
        <f>SUM(J1143:J1152)</f>
      </c>
      <c r="K1153" s="1">
        <f>SUM(K1143:K1152)</f>
      </c>
    </row>
    <row r="1155">
      <c r="A1155" t="str">
        <v>λmax</v>
      </c>
      <c r="B1155" s="1">
        <f>AVERAGE(N1143:N1152)</f>
      </c>
    </row>
    <row r="1156">
      <c r="A1156" t="str">
        <v>CI</v>
      </c>
      <c r="B1156" s="1">
        <f>(B1155-10)/(10-1)</f>
      </c>
    </row>
    <row r="1157">
      <c r="A1157" t="str">
        <v>CR</v>
      </c>
      <c r="B1157" s="1">
        <f>IF(1.49=0,0,B1156/1.49)</f>
      </c>
    </row>
    <row r="1158">
      <c r="A1158" t="str">
        <v>Status</v>
      </c>
      <c r="B1158">
        <f>IF(B1157&lt;0.1,"KONSISTEN ✓","TIDAK KONSISTEN ✗")</f>
      </c>
    </row>
    <row r="1161">
      <c r="A1161" t="str">
        <v>▶ RESPONDEN 22: Prof. Dr. Yendraliza</v>
      </c>
    </row>
    <row r="1162">
      <c r="A1162" t="str">
        <v>1. FUZZY SYNTHETIC EXTENT (FSE) &amp; BOBOT FINAL</v>
      </c>
    </row>
    <row r="1163">
      <c r="A1163" t="str">
        <v>Kriteria</v>
      </c>
      <c r="B1163" t="str">
        <v>Σl</v>
      </c>
      <c r="C1163" t="str">
        <v>Σm</v>
      </c>
      <c r="D1163" t="str">
        <v>Σu</v>
      </c>
      <c r="E1163" t="str">
        <v>Si_l</v>
      </c>
      <c r="F1163" t="str">
        <v>Si_m</v>
      </c>
      <c r="G1163" t="str">
        <v>Si_u</v>
      </c>
      <c r="H1163" t="str">
        <v>Defuzzy</v>
      </c>
      <c r="I1163" t="str">
        <v>Bobot</v>
      </c>
      <c r="J1163" t="str">
        <v>Bobot%</v>
      </c>
      <c r="K1163" t="str">
        <v>Rank</v>
      </c>
    </row>
    <row r="1164">
      <c r="A1164" t="str">
        <v>KU1</v>
      </c>
      <c r="B1164" s="1">
        <f>1+X96+X97+X98+X99+X100+X101+X102+X103+X104</f>
      </c>
      <c r="C1164" s="1">
        <f>1+X145+X146+X147+X148+X149+X150+X151+X152+X153</f>
      </c>
      <c r="D1164" s="1">
        <f>1+X194+X195+X196+X197+X198+X199+X200+X201+X202</f>
      </c>
      <c r="E1164" s="2">
        <f>B1164/$D1174</f>
      </c>
      <c r="F1164" s="2">
        <f>C1164/$C1174</f>
      </c>
      <c r="G1164" s="2">
        <f>D1164/$B1174</f>
      </c>
      <c r="H1164" s="2">
        <f>(E1164+F1164+G1164)/3</f>
      </c>
      <c r="I1164" s="2">
        <f>H1164/$H1174</f>
      </c>
      <c r="J1164" s="3">
        <f>I1164*100</f>
      </c>
      <c r="K1164">
        <f>RANK(I1164,$I$1164:$I$1173,0)</f>
      </c>
    </row>
    <row r="1165">
      <c r="A1165" t="str">
        <v>KU10</v>
      </c>
      <c r="B1165" s="1">
        <f>1+1/X194+X105+X106+X107+X108+X109+X110+X111+X112</f>
      </c>
      <c r="C1165" s="1">
        <f>1+1/X145+X154+X155+X156+X157+X158+X159+X160+X161</f>
      </c>
      <c r="D1165" s="1">
        <f>1+1/X96+X203+X204+X205+X206+X207+X208+X209+X210</f>
      </c>
      <c r="E1165" s="2">
        <f>B1165/$D1174</f>
      </c>
      <c r="F1165" s="2">
        <f>C1165/$C1174</f>
      </c>
      <c r="G1165" s="2">
        <f>D1165/$B1174</f>
      </c>
      <c r="H1165" s="2">
        <f>(E1165+F1165+G1165)/3</f>
      </c>
      <c r="I1165" s="2">
        <f>H1165/$H1174</f>
      </c>
      <c r="J1165" s="3">
        <f>I1165*100</f>
      </c>
      <c r="K1165">
        <f>RANK(I1165,$I$1164:$I$1173,0)</f>
      </c>
    </row>
    <row r="1166">
      <c r="A1166" t="str">
        <v>KU2</v>
      </c>
      <c r="B1166" s="1">
        <f>1+1/X195+1/X203+X113+X114+X115+X116+X117+X118+X119</f>
      </c>
      <c r="C1166" s="1">
        <f>1+1/X146+1/X154+X162+X163+X164+X165+X166+X167+X168</f>
      </c>
      <c r="D1166" s="1">
        <f>1+1/X97+1/X105+X211+X212+X213+X214+X215+X216+X217</f>
      </c>
      <c r="E1166" s="2">
        <f>B1166/$D1174</f>
      </c>
      <c r="F1166" s="2">
        <f>C1166/$C1174</f>
      </c>
      <c r="G1166" s="2">
        <f>D1166/$B1174</f>
      </c>
      <c r="H1166" s="2">
        <f>(E1166+F1166+G1166)/3</f>
      </c>
      <c r="I1166" s="2">
        <f>H1166/$H1174</f>
      </c>
      <c r="J1166" s="3">
        <f>I1166*100</f>
      </c>
      <c r="K1166">
        <f>RANK(I1166,$I$1164:$I$1173,0)</f>
      </c>
    </row>
    <row r="1167">
      <c r="A1167" t="str">
        <v>KU3</v>
      </c>
      <c r="B1167" s="1">
        <f>1+1/X196+1/X204+1/X211+X120+X121+X122+X123+X124+X125</f>
      </c>
      <c r="C1167" s="1">
        <f>1+1/X147+1/X155+1/X162+X169+X170+X171+X172+X173+X174</f>
      </c>
      <c r="D1167" s="1">
        <f>1+1/X98+1/X106+1/X113+X218+X219+X220+X221+X222+X223</f>
      </c>
      <c r="E1167" s="2">
        <f>B1167/$D1174</f>
      </c>
      <c r="F1167" s="2">
        <f>C1167/$C1174</f>
      </c>
      <c r="G1167" s="2">
        <f>D1167/$B1174</f>
      </c>
      <c r="H1167" s="2">
        <f>(E1167+F1167+G1167)/3</f>
      </c>
      <c r="I1167" s="2">
        <f>H1167/$H1174</f>
      </c>
      <c r="J1167" s="3">
        <f>I1167*100</f>
      </c>
      <c r="K1167">
        <f>RANK(I1167,$I$1164:$I$1173,0)</f>
      </c>
    </row>
    <row r="1168">
      <c r="A1168" t="str">
        <v>KU4</v>
      </c>
      <c r="B1168" s="1">
        <f>1+1/X197+1/X205+1/X212+1/X218+X126+X127+X128+X129+X130</f>
      </c>
      <c r="C1168" s="1">
        <f>1+1/X148+1/X156+1/X163+1/X169+X175+X176+X177+X178+X179</f>
      </c>
      <c r="D1168" s="1">
        <f>1+1/X99+1/X107+1/X114+1/X120+X224+X225+X226+X227+X228</f>
      </c>
      <c r="E1168" s="2">
        <f>B1168/$D1174</f>
      </c>
      <c r="F1168" s="2">
        <f>C1168/$C1174</f>
      </c>
      <c r="G1168" s="2">
        <f>D1168/$B1174</f>
      </c>
      <c r="H1168" s="2">
        <f>(E1168+F1168+G1168)/3</f>
      </c>
      <c r="I1168" s="2">
        <f>H1168/$H1174</f>
      </c>
      <c r="J1168" s="3">
        <f>I1168*100</f>
      </c>
      <c r="K1168">
        <f>RANK(I1168,$I$1164:$I$1173,0)</f>
      </c>
    </row>
    <row r="1169">
      <c r="A1169" t="str">
        <v>KU5</v>
      </c>
      <c r="B1169" s="1">
        <f>1+1/X198+1/X206+1/X213+1/X219+1/X224+X131+X132+X133+X134</f>
      </c>
      <c r="C1169" s="1">
        <f>1+1/X149+1/X157+1/X164+1/X170+1/X175+X180+X181+X182+X183</f>
      </c>
      <c r="D1169" s="1">
        <f>1+1/X100+1/X108+1/X115+1/X121+1/X126+X229+X230+X231+X232</f>
      </c>
      <c r="E1169" s="2">
        <f>B1169/$D1174</f>
      </c>
      <c r="F1169" s="2">
        <f>C1169/$C1174</f>
      </c>
      <c r="G1169" s="2">
        <f>D1169/$B1174</f>
      </c>
      <c r="H1169" s="2">
        <f>(E1169+F1169+G1169)/3</f>
      </c>
      <c r="I1169" s="2">
        <f>H1169/$H1174</f>
      </c>
      <c r="J1169" s="3">
        <f>I1169*100</f>
      </c>
      <c r="K1169">
        <f>RANK(I1169,$I$1164:$I$1173,0)</f>
      </c>
    </row>
    <row r="1170">
      <c r="A1170" t="str">
        <v>KU6</v>
      </c>
      <c r="B1170" s="1">
        <f>1+1/X199+1/X207+1/X214+1/X220+1/X225+1/X229+X135+X136+X137</f>
      </c>
      <c r="C1170" s="1">
        <f>1+1/X150+1/X158+1/X165+1/X171+1/X176+1/X180+X184+X185+X186</f>
      </c>
      <c r="D1170" s="1">
        <f>1+1/X101+1/X109+1/X116+1/X122+1/X127+1/X131+X233+X234+X235</f>
      </c>
      <c r="E1170" s="2">
        <f>B1170/$D1174</f>
      </c>
      <c r="F1170" s="2">
        <f>C1170/$C1174</f>
      </c>
      <c r="G1170" s="2">
        <f>D1170/$B1174</f>
      </c>
      <c r="H1170" s="2">
        <f>(E1170+F1170+G1170)/3</f>
      </c>
      <c r="I1170" s="2">
        <f>H1170/$H1174</f>
      </c>
      <c r="J1170" s="3">
        <f>I1170*100</f>
      </c>
      <c r="K1170">
        <f>RANK(I1170,$I$1164:$I$1173,0)</f>
      </c>
    </row>
    <row r="1171">
      <c r="A1171" t="str">
        <v>KU7</v>
      </c>
      <c r="B1171" s="1">
        <f>1+1/X200+1/X208+1/X215+1/X221+1/X226+1/X230+1/X233+X138+X139</f>
      </c>
      <c r="C1171" s="1">
        <f>1+1/X151+1/X159+1/X166+1/X172+1/X177+1/X181+1/X184+X187+X188</f>
      </c>
      <c r="D1171" s="1">
        <f>1+1/X102+1/X110+1/X117+1/X123+1/X128+1/X132+1/X135+X236+X237</f>
      </c>
      <c r="E1171" s="2">
        <f>B1171/$D1174</f>
      </c>
      <c r="F1171" s="2">
        <f>C1171/$C1174</f>
      </c>
      <c r="G1171" s="2">
        <f>D1171/$B1174</f>
      </c>
      <c r="H1171" s="2">
        <f>(E1171+F1171+G1171)/3</f>
      </c>
      <c r="I1171" s="2">
        <f>H1171/$H1174</f>
      </c>
      <c r="J1171" s="3">
        <f>I1171*100</f>
      </c>
      <c r="K1171">
        <f>RANK(I1171,$I$1164:$I$1173,0)</f>
      </c>
    </row>
    <row r="1172">
      <c r="A1172" t="str">
        <v>KU8</v>
      </c>
      <c r="B1172" s="1">
        <f>1+1/X201+1/X209+1/X216+1/X222+1/X227+1/X231+1/X234+1/X236+X140</f>
      </c>
      <c r="C1172" s="1">
        <f>1+1/X152+1/X160+1/X167+1/X173+1/X178+1/X182+1/X185+1/X187+X189</f>
      </c>
      <c r="D1172" s="1">
        <f>1+1/X103+1/X111+1/X118+1/X124+1/X129+1/X133+1/X136+1/X138+X238</f>
      </c>
      <c r="E1172" s="2">
        <f>B1172/$D1174</f>
      </c>
      <c r="F1172" s="2">
        <f>C1172/$C1174</f>
      </c>
      <c r="G1172" s="2">
        <f>D1172/$B1174</f>
      </c>
      <c r="H1172" s="2">
        <f>(E1172+F1172+G1172)/3</f>
      </c>
      <c r="I1172" s="2">
        <f>H1172/$H1174</f>
      </c>
      <c r="J1172" s="3">
        <f>I1172*100</f>
      </c>
      <c r="K1172">
        <f>RANK(I1172,$I$1164:$I$1173,0)</f>
      </c>
    </row>
    <row r="1173">
      <c r="A1173" t="str">
        <v>KU9</v>
      </c>
      <c r="B1173" s="1">
        <f>1+1/X202+1/X210+1/X217+1/X223+1/X228+1/X232+1/X235+1/X237+1/X238</f>
      </c>
      <c r="C1173" s="1">
        <f>1+1/X153+1/X161+1/X168+1/X174+1/X179+1/X183+1/X186+1/X188+1/X189</f>
      </c>
      <c r="D1173" s="1">
        <f>1+1/X104+1/X112+1/X119+1/X125+1/X130+1/X134+1/X137+1/X139+1/X140</f>
      </c>
      <c r="E1173" s="2">
        <f>B1173/$D1174</f>
      </c>
      <c r="F1173" s="2">
        <f>C1173/$C1174</f>
      </c>
      <c r="G1173" s="2">
        <f>D1173/$B1174</f>
      </c>
      <c r="H1173" s="2">
        <f>(E1173+F1173+G1173)/3</f>
      </c>
      <c r="I1173" s="2">
        <f>H1173/$H1174</f>
      </c>
      <c r="J1173" s="3">
        <f>I1173*100</f>
      </c>
      <c r="K1173">
        <f>RANK(I1173,$I$1164:$I$1173,0)</f>
      </c>
    </row>
    <row r="1174">
      <c r="A1174" t="str">
        <v>TOTAL</v>
      </c>
      <c r="B1174" s="1">
        <f>SUM(B1164:B1173)</f>
      </c>
      <c r="C1174" s="1">
        <f>SUM(C1164:C1173)</f>
      </c>
      <c r="D1174" s="1">
        <f>SUM(D1164:D1173)</f>
      </c>
      <c r="H1174" s="2">
        <f>SUM(H1164:H1173)</f>
      </c>
    </row>
    <row r="1176">
      <c r="A1176" t="str">
        <v>2. KONSISTENSI (CR)</v>
      </c>
    </row>
    <row r="1177">
      <c r="A1177" t="str">
        <v>Matriks Crisp (Defuzzified) &amp; Normalisasi &amp; Aw</v>
      </c>
    </row>
    <row r="1178">
      <c r="A1178" t="str">
        <v>Kriteria</v>
      </c>
      <c r="B1178" t="str">
        <v>KU1</v>
      </c>
      <c r="C1178" t="str">
        <v>KU10</v>
      </c>
      <c r="D1178" t="str">
        <v>KU2</v>
      </c>
      <c r="E1178" t="str">
        <v>KU3</v>
      </c>
      <c r="F1178" t="str">
        <v>KU4</v>
      </c>
      <c r="G1178" t="str">
        <v>KU5</v>
      </c>
      <c r="H1178" t="str">
        <v>KU6</v>
      </c>
      <c r="I1178" t="str">
        <v>KU7</v>
      </c>
      <c r="J1178" t="str">
        <v>KU8</v>
      </c>
      <c r="K1178" t="str">
        <v>KU9</v>
      </c>
      <c r="L1178" t="str">
        <v>Wi (Bobot CR)</v>
      </c>
      <c r="M1178" t="str">
        <v>Aw</v>
      </c>
      <c r="N1178" t="str">
        <v>Aw/Wi</v>
      </c>
    </row>
    <row r="1179">
      <c r="A1179" t="str">
        <v>KU1</v>
      </c>
      <c r="B1179">
        <v>1</v>
      </c>
      <c r="C1179" s="1">
        <f>(X96+X145+X194)/3</f>
      </c>
      <c r="D1179" s="1">
        <f>(X97+X146+X195)/3</f>
      </c>
      <c r="E1179" s="1">
        <f>(X98+X147+X196)/3</f>
      </c>
      <c r="F1179" s="1">
        <f>(X99+X148+X197)/3</f>
      </c>
      <c r="G1179" s="1">
        <f>(X100+X149+X198)/3</f>
      </c>
      <c r="H1179" s="1">
        <f>(X101+X150+X199)/3</f>
      </c>
      <c r="I1179" s="1">
        <f>(X102+X151+X200)/3</f>
      </c>
      <c r="J1179" s="1">
        <f>(X103+X152+X201)/3</f>
      </c>
      <c r="K1179" s="1">
        <f>(X104+X153+X202)/3</f>
      </c>
      <c r="L1179" s="2">
        <f>(B1179/$B1189+C1179/$C1189+D1179/$D1189+E1179/$E1189+F1179/$F1189+G1179/$G1189+H1179/$H1189+I1179/$I1189+J1179/$J1189+K1179/$K1189)/10</f>
      </c>
      <c r="M1179" s="2">
        <f>B1179*$L1179+C1179*$L1180+D1179*$L1181+E1179*$L1182+F1179*$L1183+G1179*$L1184+H1179*$L1185+I1179*$L1186+J1179*$L1187+K1179*$L1188</f>
      </c>
      <c r="N1179" s="1">
        <f>M1179/L1179</f>
      </c>
    </row>
    <row r="1180">
      <c r="A1180" t="str">
        <v>KU10</v>
      </c>
      <c r="B1180" s="1">
        <f>(1/X194+1/X145+1/X96)/3</f>
      </c>
      <c r="C1180">
        <v>1</v>
      </c>
      <c r="D1180" s="1">
        <f>(X105+X154+X203)/3</f>
      </c>
      <c r="E1180" s="1">
        <f>(X106+X155+X204)/3</f>
      </c>
      <c r="F1180" s="1">
        <f>(X107+X156+X205)/3</f>
      </c>
      <c r="G1180" s="1">
        <f>(X108+X157+X206)/3</f>
      </c>
      <c r="H1180" s="1">
        <f>(X109+X158+X207)/3</f>
      </c>
      <c r="I1180" s="1">
        <f>(X110+X159+X208)/3</f>
      </c>
      <c r="J1180" s="1">
        <f>(X111+X160+X209)/3</f>
      </c>
      <c r="K1180" s="1">
        <f>(X112+X161+X210)/3</f>
      </c>
      <c r="L1180" s="2">
        <f>(B1180/$B1189+C1180/$C1189+D1180/$D1189+E1180/$E1189+F1180/$F1189+G1180/$G1189+H1180/$H1189+I1180/$I1189+J1180/$J1189+K1180/$K1189)/10</f>
      </c>
      <c r="M1180" s="2">
        <f>B1180*$L1179+C1180*$L1180+D1180*$L1181+E1180*$L1182+F1180*$L1183+G1180*$L1184+H1180*$L1185+I1180*$L1186+J1180*$L1187+K1180*$L1188</f>
      </c>
      <c r="N1180" s="1">
        <f>M1180/L1180</f>
      </c>
    </row>
    <row r="1181">
      <c r="A1181" t="str">
        <v>KU2</v>
      </c>
      <c r="B1181" s="1">
        <f>(1/X195+1/X146+1/X97)/3</f>
      </c>
      <c r="C1181" s="1">
        <f>(1/X203+1/X154+1/X105)/3</f>
      </c>
      <c r="D1181">
        <v>1</v>
      </c>
      <c r="E1181" s="1">
        <f>(X113+X162+X211)/3</f>
      </c>
      <c r="F1181" s="1">
        <f>(X114+X163+X212)/3</f>
      </c>
      <c r="G1181" s="1">
        <f>(X115+X164+X213)/3</f>
      </c>
      <c r="H1181" s="1">
        <f>(X116+X165+X214)/3</f>
      </c>
      <c r="I1181" s="1">
        <f>(X117+X166+X215)/3</f>
      </c>
      <c r="J1181" s="1">
        <f>(X118+X167+X216)/3</f>
      </c>
      <c r="K1181" s="1">
        <f>(X119+X168+X217)/3</f>
      </c>
      <c r="L1181" s="2">
        <f>(B1181/$B1189+C1181/$C1189+D1181/$D1189+E1181/$E1189+F1181/$F1189+G1181/$G1189+H1181/$H1189+I1181/$I1189+J1181/$J1189+K1181/$K1189)/10</f>
      </c>
      <c r="M1181" s="2">
        <f>B1181*$L1179+C1181*$L1180+D1181*$L1181+E1181*$L1182+F1181*$L1183+G1181*$L1184+H1181*$L1185+I1181*$L1186+J1181*$L1187+K1181*$L1188</f>
      </c>
      <c r="N1181" s="1">
        <f>M1181/L1181</f>
      </c>
    </row>
    <row r="1182">
      <c r="A1182" t="str">
        <v>KU3</v>
      </c>
      <c r="B1182" s="1">
        <f>(1/X196+1/X147+1/X98)/3</f>
      </c>
      <c r="C1182" s="1">
        <f>(1/X204+1/X155+1/X106)/3</f>
      </c>
      <c r="D1182" s="1">
        <f>(1/X211+1/X162+1/X113)/3</f>
      </c>
      <c r="E1182">
        <v>1</v>
      </c>
      <c r="F1182" s="1">
        <f>(X120+X169+X218)/3</f>
      </c>
      <c r="G1182" s="1">
        <f>(X121+X170+X219)/3</f>
      </c>
      <c r="H1182" s="1">
        <f>(X122+X171+X220)/3</f>
      </c>
      <c r="I1182" s="1">
        <f>(X123+X172+X221)/3</f>
      </c>
      <c r="J1182" s="1">
        <f>(X124+X173+X222)/3</f>
      </c>
      <c r="K1182" s="1">
        <f>(X125+X174+X223)/3</f>
      </c>
      <c r="L1182" s="2">
        <f>(B1182/$B1189+C1182/$C1189+D1182/$D1189+E1182/$E1189+F1182/$F1189+G1182/$G1189+H1182/$H1189+I1182/$I1189+J1182/$J1189+K1182/$K1189)/10</f>
      </c>
      <c r="M1182" s="2">
        <f>B1182*$L1179+C1182*$L1180+D1182*$L1181+E1182*$L1182+F1182*$L1183+G1182*$L1184+H1182*$L1185+I1182*$L1186+J1182*$L1187+K1182*$L1188</f>
      </c>
      <c r="N1182" s="1">
        <f>M1182/L1182</f>
      </c>
    </row>
    <row r="1183">
      <c r="A1183" t="str">
        <v>KU4</v>
      </c>
      <c r="B1183" s="1">
        <f>(1/X197+1/X148+1/X99)/3</f>
      </c>
      <c r="C1183" s="1">
        <f>(1/X205+1/X156+1/X107)/3</f>
      </c>
      <c r="D1183" s="1">
        <f>(1/X212+1/X163+1/X114)/3</f>
      </c>
      <c r="E1183" s="1">
        <f>(1/X218+1/X169+1/X120)/3</f>
      </c>
      <c r="F1183">
        <v>1</v>
      </c>
      <c r="G1183" s="1">
        <f>(X126+X175+X224)/3</f>
      </c>
      <c r="H1183" s="1">
        <f>(X127+X176+X225)/3</f>
      </c>
      <c r="I1183" s="1">
        <f>(X128+X177+X226)/3</f>
      </c>
      <c r="J1183" s="1">
        <f>(X129+X178+X227)/3</f>
      </c>
      <c r="K1183" s="1">
        <f>(X130+X179+X228)/3</f>
      </c>
      <c r="L1183" s="2">
        <f>(B1183/$B1189+C1183/$C1189+D1183/$D1189+E1183/$E1189+F1183/$F1189+G1183/$G1189+H1183/$H1189+I1183/$I1189+J1183/$J1189+K1183/$K1189)/10</f>
      </c>
      <c r="M1183" s="2">
        <f>B1183*$L1179+C1183*$L1180+D1183*$L1181+E1183*$L1182+F1183*$L1183+G1183*$L1184+H1183*$L1185+I1183*$L1186+J1183*$L1187+K1183*$L1188</f>
      </c>
      <c r="N1183" s="1">
        <f>M1183/L1183</f>
      </c>
    </row>
    <row r="1184">
      <c r="A1184" t="str">
        <v>KU5</v>
      </c>
      <c r="B1184" s="1">
        <f>(1/X198+1/X149+1/X100)/3</f>
      </c>
      <c r="C1184" s="1">
        <f>(1/X206+1/X157+1/X108)/3</f>
      </c>
      <c r="D1184" s="1">
        <f>(1/X213+1/X164+1/X115)/3</f>
      </c>
      <c r="E1184" s="1">
        <f>(1/X219+1/X170+1/X121)/3</f>
      </c>
      <c r="F1184" s="1">
        <f>(1/X224+1/X175+1/X126)/3</f>
      </c>
      <c r="G1184">
        <v>1</v>
      </c>
      <c r="H1184" s="1">
        <f>(X131+X180+X229)/3</f>
      </c>
      <c r="I1184" s="1">
        <f>(X132+X181+X230)/3</f>
      </c>
      <c r="J1184" s="1">
        <f>(X133+X182+X231)/3</f>
      </c>
      <c r="K1184" s="1">
        <f>(X134+X183+X232)/3</f>
      </c>
      <c r="L1184" s="2">
        <f>(B1184/$B1189+C1184/$C1189+D1184/$D1189+E1184/$E1189+F1184/$F1189+G1184/$G1189+H1184/$H1189+I1184/$I1189+J1184/$J1189+K1184/$K1189)/10</f>
      </c>
      <c r="M1184" s="2">
        <f>B1184*$L1179+C1184*$L1180+D1184*$L1181+E1184*$L1182+F1184*$L1183+G1184*$L1184+H1184*$L1185+I1184*$L1186+J1184*$L1187+K1184*$L1188</f>
      </c>
      <c r="N1184" s="1">
        <f>M1184/L1184</f>
      </c>
    </row>
    <row r="1185">
      <c r="A1185" t="str">
        <v>KU6</v>
      </c>
      <c r="B1185" s="1">
        <f>(1/X199+1/X150+1/X101)/3</f>
      </c>
      <c r="C1185" s="1">
        <f>(1/X207+1/X158+1/X109)/3</f>
      </c>
      <c r="D1185" s="1">
        <f>(1/X214+1/X165+1/X116)/3</f>
      </c>
      <c r="E1185" s="1">
        <f>(1/X220+1/X171+1/X122)/3</f>
      </c>
      <c r="F1185" s="1">
        <f>(1/X225+1/X176+1/X127)/3</f>
      </c>
      <c r="G1185" s="1">
        <f>(1/X229+1/X180+1/X131)/3</f>
      </c>
      <c r="H1185">
        <v>1</v>
      </c>
      <c r="I1185" s="1">
        <f>(X135+X184+X233)/3</f>
      </c>
      <c r="J1185" s="1">
        <f>(X136+X185+X234)/3</f>
      </c>
      <c r="K1185" s="1">
        <f>(X137+X186+X235)/3</f>
      </c>
      <c r="L1185" s="2">
        <f>(B1185/$B1189+C1185/$C1189+D1185/$D1189+E1185/$E1189+F1185/$F1189+G1185/$G1189+H1185/$H1189+I1185/$I1189+J1185/$J1189+K1185/$K1189)/10</f>
      </c>
      <c r="M1185" s="2">
        <f>B1185*$L1179+C1185*$L1180+D1185*$L1181+E1185*$L1182+F1185*$L1183+G1185*$L1184+H1185*$L1185+I1185*$L1186+J1185*$L1187+K1185*$L1188</f>
      </c>
      <c r="N1185" s="1">
        <f>M1185/L1185</f>
      </c>
    </row>
    <row r="1186">
      <c r="A1186" t="str">
        <v>KU7</v>
      </c>
      <c r="B1186" s="1">
        <f>(1/X200+1/X151+1/X102)/3</f>
      </c>
      <c r="C1186" s="1">
        <f>(1/X208+1/X159+1/X110)/3</f>
      </c>
      <c r="D1186" s="1">
        <f>(1/X215+1/X166+1/X117)/3</f>
      </c>
      <c r="E1186" s="1">
        <f>(1/X221+1/X172+1/X123)/3</f>
      </c>
      <c r="F1186" s="1">
        <f>(1/X226+1/X177+1/X128)/3</f>
      </c>
      <c r="G1186" s="1">
        <f>(1/X230+1/X181+1/X132)/3</f>
      </c>
      <c r="H1186" s="1">
        <f>(1/X233+1/X184+1/X135)/3</f>
      </c>
      <c r="I1186">
        <v>1</v>
      </c>
      <c r="J1186" s="1">
        <f>(X138+X187+X236)/3</f>
      </c>
      <c r="K1186" s="1">
        <f>(X139+X188+X237)/3</f>
      </c>
      <c r="L1186" s="2">
        <f>(B1186/$B1189+C1186/$C1189+D1186/$D1189+E1186/$E1189+F1186/$F1189+G1186/$G1189+H1186/$H1189+I1186/$I1189+J1186/$J1189+K1186/$K1189)/10</f>
      </c>
      <c r="M1186" s="2">
        <f>B1186*$L1179+C1186*$L1180+D1186*$L1181+E1186*$L1182+F1186*$L1183+G1186*$L1184+H1186*$L1185+I1186*$L1186+J1186*$L1187+K1186*$L1188</f>
      </c>
      <c r="N1186" s="1">
        <f>M1186/L1186</f>
      </c>
    </row>
    <row r="1187">
      <c r="A1187" t="str">
        <v>KU8</v>
      </c>
      <c r="B1187" s="1">
        <f>(1/X201+1/X152+1/X103)/3</f>
      </c>
      <c r="C1187" s="1">
        <f>(1/X209+1/X160+1/X111)/3</f>
      </c>
      <c r="D1187" s="1">
        <f>(1/X216+1/X167+1/X118)/3</f>
      </c>
      <c r="E1187" s="1">
        <f>(1/X222+1/X173+1/X124)/3</f>
      </c>
      <c r="F1187" s="1">
        <f>(1/X227+1/X178+1/X129)/3</f>
      </c>
      <c r="G1187" s="1">
        <f>(1/X231+1/X182+1/X133)/3</f>
      </c>
      <c r="H1187" s="1">
        <f>(1/X234+1/X185+1/X136)/3</f>
      </c>
      <c r="I1187" s="1">
        <f>(1/X236+1/X187+1/X138)/3</f>
      </c>
      <c r="J1187">
        <v>1</v>
      </c>
      <c r="K1187" s="1">
        <f>(X140+X189+X238)/3</f>
      </c>
      <c r="L1187" s="2">
        <f>(B1187/$B1189+C1187/$C1189+D1187/$D1189+E1187/$E1189+F1187/$F1189+G1187/$G1189+H1187/$H1189+I1187/$I1189+J1187/$J1189+K1187/$K1189)/10</f>
      </c>
      <c r="M1187" s="2">
        <f>B1187*$L1179+C1187*$L1180+D1187*$L1181+E1187*$L1182+F1187*$L1183+G1187*$L1184+H1187*$L1185+I1187*$L1186+J1187*$L1187+K1187*$L1188</f>
      </c>
      <c r="N1187" s="1">
        <f>M1187/L1187</f>
      </c>
    </row>
    <row r="1188">
      <c r="A1188" t="str">
        <v>KU9</v>
      </c>
      <c r="B1188" s="1">
        <f>(1/X202+1/X153+1/X104)/3</f>
      </c>
      <c r="C1188" s="1">
        <f>(1/X210+1/X161+1/X112)/3</f>
      </c>
      <c r="D1188" s="1">
        <f>(1/X217+1/X168+1/X119)/3</f>
      </c>
      <c r="E1188" s="1">
        <f>(1/X223+1/X174+1/X125)/3</f>
      </c>
      <c r="F1188" s="1">
        <f>(1/X228+1/X179+1/X130)/3</f>
      </c>
      <c r="G1188" s="1">
        <f>(1/X232+1/X183+1/X134)/3</f>
      </c>
      <c r="H1188" s="1">
        <f>(1/X235+1/X186+1/X137)/3</f>
      </c>
      <c r="I1188" s="1">
        <f>(1/X237+1/X188+1/X139)/3</f>
      </c>
      <c r="J1188" s="1">
        <f>(1/X238+1/X189+1/X140)/3</f>
      </c>
      <c r="K1188">
        <v>1</v>
      </c>
      <c r="L1188" s="2">
        <f>(B1188/$B1189+C1188/$C1189+D1188/$D1189+E1188/$E1189+F1188/$F1189+G1188/$G1189+H1188/$H1189+I1188/$I1189+J1188/$J1189+K1188/$K1189)/10</f>
      </c>
      <c r="M1188" s="2">
        <f>B1188*$L1179+C1188*$L1180+D1188*$L1181+E1188*$L1182+F1188*$L1183+G1188*$L1184+H1188*$L1185+I1188*$L1186+J1188*$L1187+K1188*$L1188</f>
      </c>
      <c r="N1188" s="1">
        <f>M1188/L1188</f>
      </c>
    </row>
    <row r="1189">
      <c r="A1189" t="str">
        <v>Σ Kolom</v>
      </c>
      <c r="B1189" s="1">
        <f>SUM(B1179:B1188)</f>
      </c>
      <c r="C1189" s="1">
        <f>SUM(C1179:C1188)</f>
      </c>
      <c r="D1189" s="1">
        <f>SUM(D1179:D1188)</f>
      </c>
      <c r="E1189" s="1">
        <f>SUM(E1179:E1188)</f>
      </c>
      <c r="F1189" s="1">
        <f>SUM(F1179:F1188)</f>
      </c>
      <c r="G1189" s="1">
        <f>SUM(G1179:G1188)</f>
      </c>
      <c r="H1189" s="1">
        <f>SUM(H1179:H1188)</f>
      </c>
      <c r="I1189" s="1">
        <f>SUM(I1179:I1188)</f>
      </c>
      <c r="J1189" s="1">
        <f>SUM(J1179:J1188)</f>
      </c>
      <c r="K1189" s="1">
        <f>SUM(K1179:K1188)</f>
      </c>
    </row>
    <row r="1191">
      <c r="A1191" t="str">
        <v>λmax</v>
      </c>
      <c r="B1191" s="1">
        <f>AVERAGE(N1179:N1188)</f>
      </c>
    </row>
    <row r="1192">
      <c r="A1192" t="str">
        <v>CI</v>
      </c>
      <c r="B1192" s="1">
        <f>(B1191-10)/(10-1)</f>
      </c>
    </row>
    <row r="1193">
      <c r="A1193" t="str">
        <v>CR</v>
      </c>
      <c r="B1193" s="1">
        <f>IF(1.49=0,0,B1192/1.49)</f>
      </c>
    </row>
    <row r="1194">
      <c r="A1194" t="str">
        <v>Status</v>
      </c>
      <c r="B1194">
        <f>IF(B1193&lt;0.1,"KONSISTEN ✓","TIDAK KONSISTEN ✗")</f>
      </c>
    </row>
    <row r="1197">
      <c r="A1197" t="str">
        <v>▶ RESPONDEN 23:  Tengku Nurainun, S.T., M.T., PhD</v>
      </c>
    </row>
    <row r="1198">
      <c r="A1198" t="str">
        <v>1. FUZZY SYNTHETIC EXTENT (FSE) &amp; BOBOT FINAL</v>
      </c>
    </row>
    <row r="1199">
      <c r="A1199" t="str">
        <v>Kriteria</v>
      </c>
      <c r="B1199" t="str">
        <v>Σl</v>
      </c>
      <c r="C1199" t="str">
        <v>Σm</v>
      </c>
      <c r="D1199" t="str">
        <v>Σu</v>
      </c>
      <c r="E1199" t="str">
        <v>Si_l</v>
      </c>
      <c r="F1199" t="str">
        <v>Si_m</v>
      </c>
      <c r="G1199" t="str">
        <v>Si_u</v>
      </c>
      <c r="H1199" t="str">
        <v>Defuzzy</v>
      </c>
      <c r="I1199" t="str">
        <v>Bobot</v>
      </c>
      <c r="J1199" t="str">
        <v>Bobot%</v>
      </c>
      <c r="K1199" t="str">
        <v>Rank</v>
      </c>
    </row>
    <row r="1200">
      <c r="A1200" t="str">
        <v>KU1</v>
      </c>
      <c r="B1200" s="1">
        <f>1+Y96+Y97+Y98+Y99+Y100+Y101+Y102+Y103+Y104</f>
      </c>
      <c r="C1200" s="1">
        <f>1+Y145+Y146+Y147+Y148+Y149+Y150+Y151+Y152+Y153</f>
      </c>
      <c r="D1200" s="1">
        <f>1+Y194+Y195+Y196+Y197+Y198+Y199+Y200+Y201+Y202</f>
      </c>
      <c r="E1200" s="2">
        <f>B1200/$D1210</f>
      </c>
      <c r="F1200" s="2">
        <f>C1200/$C1210</f>
      </c>
      <c r="G1200" s="2">
        <f>D1200/$B1210</f>
      </c>
      <c r="H1200" s="2">
        <f>(E1200+F1200+G1200)/3</f>
      </c>
      <c r="I1200" s="2">
        <f>H1200/$H1210</f>
      </c>
      <c r="J1200" s="3">
        <f>I1200*100</f>
      </c>
      <c r="K1200">
        <f>RANK(I1200,$I$1200:$I$1209,0)</f>
      </c>
    </row>
    <row r="1201">
      <c r="A1201" t="str">
        <v>KU10</v>
      </c>
      <c r="B1201" s="1">
        <f>1+1/Y194+Y105+Y106+Y107+Y108+Y109+Y110+Y111+Y112</f>
      </c>
      <c r="C1201" s="1">
        <f>1+1/Y145+Y154+Y155+Y156+Y157+Y158+Y159+Y160+Y161</f>
      </c>
      <c r="D1201" s="1">
        <f>1+1/Y96+Y203+Y204+Y205+Y206+Y207+Y208+Y209+Y210</f>
      </c>
      <c r="E1201" s="2">
        <f>B1201/$D1210</f>
      </c>
      <c r="F1201" s="2">
        <f>C1201/$C1210</f>
      </c>
      <c r="G1201" s="2">
        <f>D1201/$B1210</f>
      </c>
      <c r="H1201" s="2">
        <f>(E1201+F1201+G1201)/3</f>
      </c>
      <c r="I1201" s="2">
        <f>H1201/$H1210</f>
      </c>
      <c r="J1201" s="3">
        <f>I1201*100</f>
      </c>
      <c r="K1201">
        <f>RANK(I1201,$I$1200:$I$1209,0)</f>
      </c>
    </row>
    <row r="1202">
      <c r="A1202" t="str">
        <v>KU2</v>
      </c>
      <c r="B1202" s="1">
        <f>1+1/Y195+1/Y203+Y113+Y114+Y115+Y116+Y117+Y118+Y119</f>
      </c>
      <c r="C1202" s="1">
        <f>1+1/Y146+1/Y154+Y162+Y163+Y164+Y165+Y166+Y167+Y168</f>
      </c>
      <c r="D1202" s="1">
        <f>1+1/Y97+1/Y105+Y211+Y212+Y213+Y214+Y215+Y216+Y217</f>
      </c>
      <c r="E1202" s="2">
        <f>B1202/$D1210</f>
      </c>
      <c r="F1202" s="2">
        <f>C1202/$C1210</f>
      </c>
      <c r="G1202" s="2">
        <f>D1202/$B1210</f>
      </c>
      <c r="H1202" s="2">
        <f>(E1202+F1202+G1202)/3</f>
      </c>
      <c r="I1202" s="2">
        <f>H1202/$H1210</f>
      </c>
      <c r="J1202" s="3">
        <f>I1202*100</f>
      </c>
      <c r="K1202">
        <f>RANK(I1202,$I$1200:$I$1209,0)</f>
      </c>
    </row>
    <row r="1203">
      <c r="A1203" t="str">
        <v>KU3</v>
      </c>
      <c r="B1203" s="1">
        <f>1+1/Y196+1/Y204+1/Y211+Y120+Y121+Y122+Y123+Y124+Y125</f>
      </c>
      <c r="C1203" s="1">
        <f>1+1/Y147+1/Y155+1/Y162+Y169+Y170+Y171+Y172+Y173+Y174</f>
      </c>
      <c r="D1203" s="1">
        <f>1+1/Y98+1/Y106+1/Y113+Y218+Y219+Y220+Y221+Y222+Y223</f>
      </c>
      <c r="E1203" s="2">
        <f>B1203/$D1210</f>
      </c>
      <c r="F1203" s="2">
        <f>C1203/$C1210</f>
      </c>
      <c r="G1203" s="2">
        <f>D1203/$B1210</f>
      </c>
      <c r="H1203" s="2">
        <f>(E1203+F1203+G1203)/3</f>
      </c>
      <c r="I1203" s="2">
        <f>H1203/$H1210</f>
      </c>
      <c r="J1203" s="3">
        <f>I1203*100</f>
      </c>
      <c r="K1203">
        <f>RANK(I1203,$I$1200:$I$1209,0)</f>
      </c>
    </row>
    <row r="1204">
      <c r="A1204" t="str">
        <v>KU4</v>
      </c>
      <c r="B1204" s="1">
        <f>1+1/Y197+1/Y205+1/Y212+1/Y218+Y126+Y127+Y128+Y129+Y130</f>
      </c>
      <c r="C1204" s="1">
        <f>1+1/Y148+1/Y156+1/Y163+1/Y169+Y175+Y176+Y177+Y178+Y179</f>
      </c>
      <c r="D1204" s="1">
        <f>1+1/Y99+1/Y107+1/Y114+1/Y120+Y224+Y225+Y226+Y227+Y228</f>
      </c>
      <c r="E1204" s="2">
        <f>B1204/$D1210</f>
      </c>
      <c r="F1204" s="2">
        <f>C1204/$C1210</f>
      </c>
      <c r="G1204" s="2">
        <f>D1204/$B1210</f>
      </c>
      <c r="H1204" s="2">
        <f>(E1204+F1204+G1204)/3</f>
      </c>
      <c r="I1204" s="2">
        <f>H1204/$H1210</f>
      </c>
      <c r="J1204" s="3">
        <f>I1204*100</f>
      </c>
      <c r="K1204">
        <f>RANK(I1204,$I$1200:$I$1209,0)</f>
      </c>
    </row>
    <row r="1205">
      <c r="A1205" t="str">
        <v>KU5</v>
      </c>
      <c r="B1205" s="1">
        <f>1+1/Y198+1/Y206+1/Y213+1/Y219+1/Y224+Y131+Y132+Y133+Y134</f>
      </c>
      <c r="C1205" s="1">
        <f>1+1/Y149+1/Y157+1/Y164+1/Y170+1/Y175+Y180+Y181+Y182+Y183</f>
      </c>
      <c r="D1205" s="1">
        <f>1+1/Y100+1/Y108+1/Y115+1/Y121+1/Y126+Y229+Y230+Y231+Y232</f>
      </c>
      <c r="E1205" s="2">
        <f>B1205/$D1210</f>
      </c>
      <c r="F1205" s="2">
        <f>C1205/$C1210</f>
      </c>
      <c r="G1205" s="2">
        <f>D1205/$B1210</f>
      </c>
      <c r="H1205" s="2">
        <f>(E1205+F1205+G1205)/3</f>
      </c>
      <c r="I1205" s="2">
        <f>H1205/$H1210</f>
      </c>
      <c r="J1205" s="3">
        <f>I1205*100</f>
      </c>
      <c r="K1205">
        <f>RANK(I1205,$I$1200:$I$1209,0)</f>
      </c>
    </row>
    <row r="1206">
      <c r="A1206" t="str">
        <v>KU6</v>
      </c>
      <c r="B1206" s="1">
        <f>1+1/Y199+1/Y207+1/Y214+1/Y220+1/Y225+1/Y229+Y135+Y136+Y137</f>
      </c>
      <c r="C1206" s="1">
        <f>1+1/Y150+1/Y158+1/Y165+1/Y171+1/Y176+1/Y180+Y184+Y185+Y186</f>
      </c>
      <c r="D1206" s="1">
        <f>1+1/Y101+1/Y109+1/Y116+1/Y122+1/Y127+1/Y131+Y233+Y234+Y235</f>
      </c>
      <c r="E1206" s="2">
        <f>B1206/$D1210</f>
      </c>
      <c r="F1206" s="2">
        <f>C1206/$C1210</f>
      </c>
      <c r="G1206" s="2">
        <f>D1206/$B1210</f>
      </c>
      <c r="H1206" s="2">
        <f>(E1206+F1206+G1206)/3</f>
      </c>
      <c r="I1206" s="2">
        <f>H1206/$H1210</f>
      </c>
      <c r="J1206" s="3">
        <f>I1206*100</f>
      </c>
      <c r="K1206">
        <f>RANK(I1206,$I$1200:$I$1209,0)</f>
      </c>
    </row>
    <row r="1207">
      <c r="A1207" t="str">
        <v>KU7</v>
      </c>
      <c r="B1207" s="1">
        <f>1+1/Y200+1/Y208+1/Y215+1/Y221+1/Y226+1/Y230+1/Y233+Y138+Y139</f>
      </c>
      <c r="C1207" s="1">
        <f>1+1/Y151+1/Y159+1/Y166+1/Y172+1/Y177+1/Y181+1/Y184+Y187+Y188</f>
      </c>
      <c r="D1207" s="1">
        <f>1+1/Y102+1/Y110+1/Y117+1/Y123+1/Y128+1/Y132+1/Y135+Y236+Y237</f>
      </c>
      <c r="E1207" s="2">
        <f>B1207/$D1210</f>
      </c>
      <c r="F1207" s="2">
        <f>C1207/$C1210</f>
      </c>
      <c r="G1207" s="2">
        <f>D1207/$B1210</f>
      </c>
      <c r="H1207" s="2">
        <f>(E1207+F1207+G1207)/3</f>
      </c>
      <c r="I1207" s="2">
        <f>H1207/$H1210</f>
      </c>
      <c r="J1207" s="3">
        <f>I1207*100</f>
      </c>
      <c r="K1207">
        <f>RANK(I1207,$I$1200:$I$1209,0)</f>
      </c>
    </row>
    <row r="1208">
      <c r="A1208" t="str">
        <v>KU8</v>
      </c>
      <c r="B1208" s="1">
        <f>1+1/Y201+1/Y209+1/Y216+1/Y222+1/Y227+1/Y231+1/Y234+1/Y236+Y140</f>
      </c>
      <c r="C1208" s="1">
        <f>1+1/Y152+1/Y160+1/Y167+1/Y173+1/Y178+1/Y182+1/Y185+1/Y187+Y189</f>
      </c>
      <c r="D1208" s="1">
        <f>1+1/Y103+1/Y111+1/Y118+1/Y124+1/Y129+1/Y133+1/Y136+1/Y138+Y238</f>
      </c>
      <c r="E1208" s="2">
        <f>B1208/$D1210</f>
      </c>
      <c r="F1208" s="2">
        <f>C1208/$C1210</f>
      </c>
      <c r="G1208" s="2">
        <f>D1208/$B1210</f>
      </c>
      <c r="H1208" s="2">
        <f>(E1208+F1208+G1208)/3</f>
      </c>
      <c r="I1208" s="2">
        <f>H1208/$H1210</f>
      </c>
      <c r="J1208" s="3">
        <f>I1208*100</f>
      </c>
      <c r="K1208">
        <f>RANK(I1208,$I$1200:$I$1209,0)</f>
      </c>
    </row>
    <row r="1209">
      <c r="A1209" t="str">
        <v>KU9</v>
      </c>
      <c r="B1209" s="1">
        <f>1+1/Y202+1/Y210+1/Y217+1/Y223+1/Y228+1/Y232+1/Y235+1/Y237+1/Y238</f>
      </c>
      <c r="C1209" s="1">
        <f>1+1/Y153+1/Y161+1/Y168+1/Y174+1/Y179+1/Y183+1/Y186+1/Y188+1/Y189</f>
      </c>
      <c r="D1209" s="1">
        <f>1+1/Y104+1/Y112+1/Y119+1/Y125+1/Y130+1/Y134+1/Y137+1/Y139+1/Y140</f>
      </c>
      <c r="E1209" s="2">
        <f>B1209/$D1210</f>
      </c>
      <c r="F1209" s="2">
        <f>C1209/$C1210</f>
      </c>
      <c r="G1209" s="2">
        <f>D1209/$B1210</f>
      </c>
      <c r="H1209" s="2">
        <f>(E1209+F1209+G1209)/3</f>
      </c>
      <c r="I1209" s="2">
        <f>H1209/$H1210</f>
      </c>
      <c r="J1209" s="3">
        <f>I1209*100</f>
      </c>
      <c r="K1209">
        <f>RANK(I1209,$I$1200:$I$1209,0)</f>
      </c>
    </row>
    <row r="1210">
      <c r="A1210" t="str">
        <v>TOTAL</v>
      </c>
      <c r="B1210" s="1">
        <f>SUM(B1200:B1209)</f>
      </c>
      <c r="C1210" s="1">
        <f>SUM(C1200:C1209)</f>
      </c>
      <c r="D1210" s="1">
        <f>SUM(D1200:D1209)</f>
      </c>
      <c r="H1210" s="2">
        <f>SUM(H1200:H1209)</f>
      </c>
    </row>
    <row r="1212">
      <c r="A1212" t="str">
        <v>2. KONSISTENSI (CR)</v>
      </c>
    </row>
    <row r="1213">
      <c r="A1213" t="str">
        <v>Matriks Crisp (Defuzzified) &amp; Normalisasi &amp; Aw</v>
      </c>
    </row>
    <row r="1214">
      <c r="A1214" t="str">
        <v>Kriteria</v>
      </c>
      <c r="B1214" t="str">
        <v>KU1</v>
      </c>
      <c r="C1214" t="str">
        <v>KU10</v>
      </c>
      <c r="D1214" t="str">
        <v>KU2</v>
      </c>
      <c r="E1214" t="str">
        <v>KU3</v>
      </c>
      <c r="F1214" t="str">
        <v>KU4</v>
      </c>
      <c r="G1214" t="str">
        <v>KU5</v>
      </c>
      <c r="H1214" t="str">
        <v>KU6</v>
      </c>
      <c r="I1214" t="str">
        <v>KU7</v>
      </c>
      <c r="J1214" t="str">
        <v>KU8</v>
      </c>
      <c r="K1214" t="str">
        <v>KU9</v>
      </c>
      <c r="L1214" t="str">
        <v>Wi (Bobot CR)</v>
      </c>
      <c r="M1214" t="str">
        <v>Aw</v>
      </c>
      <c r="N1214" t="str">
        <v>Aw/Wi</v>
      </c>
    </row>
    <row r="1215">
      <c r="A1215" t="str">
        <v>KU1</v>
      </c>
      <c r="B1215">
        <v>1</v>
      </c>
      <c r="C1215" s="1">
        <f>(Y96+Y145+Y194)/3</f>
      </c>
      <c r="D1215" s="1">
        <f>(Y97+Y146+Y195)/3</f>
      </c>
      <c r="E1215" s="1">
        <f>(Y98+Y147+Y196)/3</f>
      </c>
      <c r="F1215" s="1">
        <f>(Y99+Y148+Y197)/3</f>
      </c>
      <c r="G1215" s="1">
        <f>(Y100+Y149+Y198)/3</f>
      </c>
      <c r="H1215" s="1">
        <f>(Y101+Y150+Y199)/3</f>
      </c>
      <c r="I1215" s="1">
        <f>(Y102+Y151+Y200)/3</f>
      </c>
      <c r="J1215" s="1">
        <f>(Y103+Y152+Y201)/3</f>
      </c>
      <c r="K1215" s="1">
        <f>(Y104+Y153+Y202)/3</f>
      </c>
      <c r="L1215" s="2">
        <f>(B1215/$B1225+C1215/$C1225+D1215/$D1225+E1215/$E1225+F1215/$F1225+G1215/$G1225+H1215/$H1225+I1215/$I1225+J1215/$J1225+K1215/$K1225)/10</f>
      </c>
      <c r="M1215" s="2">
        <f>B1215*$L1215+C1215*$L1216+D1215*$L1217+E1215*$L1218+F1215*$L1219+G1215*$L1220+H1215*$L1221+I1215*$L1222+J1215*$L1223+K1215*$L1224</f>
      </c>
      <c r="N1215" s="1">
        <f>M1215/L1215</f>
      </c>
    </row>
    <row r="1216">
      <c r="A1216" t="str">
        <v>KU10</v>
      </c>
      <c r="B1216" s="1">
        <f>(1/Y194+1/Y145+1/Y96)/3</f>
      </c>
      <c r="C1216">
        <v>1</v>
      </c>
      <c r="D1216" s="1">
        <f>(Y105+Y154+Y203)/3</f>
      </c>
      <c r="E1216" s="1">
        <f>(Y106+Y155+Y204)/3</f>
      </c>
      <c r="F1216" s="1">
        <f>(Y107+Y156+Y205)/3</f>
      </c>
      <c r="G1216" s="1">
        <f>(Y108+Y157+Y206)/3</f>
      </c>
      <c r="H1216" s="1">
        <f>(Y109+Y158+Y207)/3</f>
      </c>
      <c r="I1216" s="1">
        <f>(Y110+Y159+Y208)/3</f>
      </c>
      <c r="J1216" s="1">
        <f>(Y111+Y160+Y209)/3</f>
      </c>
      <c r="K1216" s="1">
        <f>(Y112+Y161+Y210)/3</f>
      </c>
      <c r="L1216" s="2">
        <f>(B1216/$B1225+C1216/$C1225+D1216/$D1225+E1216/$E1225+F1216/$F1225+G1216/$G1225+H1216/$H1225+I1216/$I1225+J1216/$J1225+K1216/$K1225)/10</f>
      </c>
      <c r="M1216" s="2">
        <f>B1216*$L1215+C1216*$L1216+D1216*$L1217+E1216*$L1218+F1216*$L1219+G1216*$L1220+H1216*$L1221+I1216*$L1222+J1216*$L1223+K1216*$L1224</f>
      </c>
      <c r="N1216" s="1">
        <f>M1216/L1216</f>
      </c>
    </row>
    <row r="1217">
      <c r="A1217" t="str">
        <v>KU2</v>
      </c>
      <c r="B1217" s="1">
        <f>(1/Y195+1/Y146+1/Y97)/3</f>
      </c>
      <c r="C1217" s="1">
        <f>(1/Y203+1/Y154+1/Y105)/3</f>
      </c>
      <c r="D1217">
        <v>1</v>
      </c>
      <c r="E1217" s="1">
        <f>(Y113+Y162+Y211)/3</f>
      </c>
      <c r="F1217" s="1">
        <f>(Y114+Y163+Y212)/3</f>
      </c>
      <c r="G1217" s="1">
        <f>(Y115+Y164+Y213)/3</f>
      </c>
      <c r="H1217" s="1">
        <f>(Y116+Y165+Y214)/3</f>
      </c>
      <c r="I1217" s="1">
        <f>(Y117+Y166+Y215)/3</f>
      </c>
      <c r="J1217" s="1">
        <f>(Y118+Y167+Y216)/3</f>
      </c>
      <c r="K1217" s="1">
        <f>(Y119+Y168+Y217)/3</f>
      </c>
      <c r="L1217" s="2">
        <f>(B1217/$B1225+C1217/$C1225+D1217/$D1225+E1217/$E1225+F1217/$F1225+G1217/$G1225+H1217/$H1225+I1217/$I1225+J1217/$J1225+K1217/$K1225)/10</f>
      </c>
      <c r="M1217" s="2">
        <f>B1217*$L1215+C1217*$L1216+D1217*$L1217+E1217*$L1218+F1217*$L1219+G1217*$L1220+H1217*$L1221+I1217*$L1222+J1217*$L1223+K1217*$L1224</f>
      </c>
      <c r="N1217" s="1">
        <f>M1217/L1217</f>
      </c>
    </row>
    <row r="1218">
      <c r="A1218" t="str">
        <v>KU3</v>
      </c>
      <c r="B1218" s="1">
        <f>(1/Y196+1/Y147+1/Y98)/3</f>
      </c>
      <c r="C1218" s="1">
        <f>(1/Y204+1/Y155+1/Y106)/3</f>
      </c>
      <c r="D1218" s="1">
        <f>(1/Y211+1/Y162+1/Y113)/3</f>
      </c>
      <c r="E1218">
        <v>1</v>
      </c>
      <c r="F1218" s="1">
        <f>(Y120+Y169+Y218)/3</f>
      </c>
      <c r="G1218" s="1">
        <f>(Y121+Y170+Y219)/3</f>
      </c>
      <c r="H1218" s="1">
        <f>(Y122+Y171+Y220)/3</f>
      </c>
      <c r="I1218" s="1">
        <f>(Y123+Y172+Y221)/3</f>
      </c>
      <c r="J1218" s="1">
        <f>(Y124+Y173+Y222)/3</f>
      </c>
      <c r="K1218" s="1">
        <f>(Y125+Y174+Y223)/3</f>
      </c>
      <c r="L1218" s="2">
        <f>(B1218/$B1225+C1218/$C1225+D1218/$D1225+E1218/$E1225+F1218/$F1225+G1218/$G1225+H1218/$H1225+I1218/$I1225+J1218/$J1225+K1218/$K1225)/10</f>
      </c>
      <c r="M1218" s="2">
        <f>B1218*$L1215+C1218*$L1216+D1218*$L1217+E1218*$L1218+F1218*$L1219+G1218*$L1220+H1218*$L1221+I1218*$L1222+J1218*$L1223+K1218*$L1224</f>
      </c>
      <c r="N1218" s="1">
        <f>M1218/L1218</f>
      </c>
    </row>
    <row r="1219">
      <c r="A1219" t="str">
        <v>KU4</v>
      </c>
      <c r="B1219" s="1">
        <f>(1/Y197+1/Y148+1/Y99)/3</f>
      </c>
      <c r="C1219" s="1">
        <f>(1/Y205+1/Y156+1/Y107)/3</f>
      </c>
      <c r="D1219" s="1">
        <f>(1/Y212+1/Y163+1/Y114)/3</f>
      </c>
      <c r="E1219" s="1">
        <f>(1/Y218+1/Y169+1/Y120)/3</f>
      </c>
      <c r="F1219">
        <v>1</v>
      </c>
      <c r="G1219" s="1">
        <f>(Y126+Y175+Y224)/3</f>
      </c>
      <c r="H1219" s="1">
        <f>(Y127+Y176+Y225)/3</f>
      </c>
      <c r="I1219" s="1">
        <f>(Y128+Y177+Y226)/3</f>
      </c>
      <c r="J1219" s="1">
        <f>(Y129+Y178+Y227)/3</f>
      </c>
      <c r="K1219" s="1">
        <f>(Y130+Y179+Y228)/3</f>
      </c>
      <c r="L1219" s="2">
        <f>(B1219/$B1225+C1219/$C1225+D1219/$D1225+E1219/$E1225+F1219/$F1225+G1219/$G1225+H1219/$H1225+I1219/$I1225+J1219/$J1225+K1219/$K1225)/10</f>
      </c>
      <c r="M1219" s="2">
        <f>B1219*$L1215+C1219*$L1216+D1219*$L1217+E1219*$L1218+F1219*$L1219+G1219*$L1220+H1219*$L1221+I1219*$L1222+J1219*$L1223+K1219*$L1224</f>
      </c>
      <c r="N1219" s="1">
        <f>M1219/L1219</f>
      </c>
    </row>
    <row r="1220">
      <c r="A1220" t="str">
        <v>KU5</v>
      </c>
      <c r="B1220" s="1">
        <f>(1/Y198+1/Y149+1/Y100)/3</f>
      </c>
      <c r="C1220" s="1">
        <f>(1/Y206+1/Y157+1/Y108)/3</f>
      </c>
      <c r="D1220" s="1">
        <f>(1/Y213+1/Y164+1/Y115)/3</f>
      </c>
      <c r="E1220" s="1">
        <f>(1/Y219+1/Y170+1/Y121)/3</f>
      </c>
      <c r="F1220" s="1">
        <f>(1/Y224+1/Y175+1/Y126)/3</f>
      </c>
      <c r="G1220">
        <v>1</v>
      </c>
      <c r="H1220" s="1">
        <f>(Y131+Y180+Y229)/3</f>
      </c>
      <c r="I1220" s="1">
        <f>(Y132+Y181+Y230)/3</f>
      </c>
      <c r="J1220" s="1">
        <f>(Y133+Y182+Y231)/3</f>
      </c>
      <c r="K1220" s="1">
        <f>(Y134+Y183+Y232)/3</f>
      </c>
      <c r="L1220" s="2">
        <f>(B1220/$B1225+C1220/$C1225+D1220/$D1225+E1220/$E1225+F1220/$F1225+G1220/$G1225+H1220/$H1225+I1220/$I1225+J1220/$J1225+K1220/$K1225)/10</f>
      </c>
      <c r="M1220" s="2">
        <f>B1220*$L1215+C1220*$L1216+D1220*$L1217+E1220*$L1218+F1220*$L1219+G1220*$L1220+H1220*$L1221+I1220*$L1222+J1220*$L1223+K1220*$L1224</f>
      </c>
      <c r="N1220" s="1">
        <f>M1220/L1220</f>
      </c>
    </row>
    <row r="1221">
      <c r="A1221" t="str">
        <v>KU6</v>
      </c>
      <c r="B1221" s="1">
        <f>(1/Y199+1/Y150+1/Y101)/3</f>
      </c>
      <c r="C1221" s="1">
        <f>(1/Y207+1/Y158+1/Y109)/3</f>
      </c>
      <c r="D1221" s="1">
        <f>(1/Y214+1/Y165+1/Y116)/3</f>
      </c>
      <c r="E1221" s="1">
        <f>(1/Y220+1/Y171+1/Y122)/3</f>
      </c>
      <c r="F1221" s="1">
        <f>(1/Y225+1/Y176+1/Y127)/3</f>
      </c>
      <c r="G1221" s="1">
        <f>(1/Y229+1/Y180+1/Y131)/3</f>
      </c>
      <c r="H1221">
        <v>1</v>
      </c>
      <c r="I1221" s="1">
        <f>(Y135+Y184+Y233)/3</f>
      </c>
      <c r="J1221" s="1">
        <f>(Y136+Y185+Y234)/3</f>
      </c>
      <c r="K1221" s="1">
        <f>(Y137+Y186+Y235)/3</f>
      </c>
      <c r="L1221" s="2">
        <f>(B1221/$B1225+C1221/$C1225+D1221/$D1225+E1221/$E1225+F1221/$F1225+G1221/$G1225+H1221/$H1225+I1221/$I1225+J1221/$J1225+K1221/$K1225)/10</f>
      </c>
      <c r="M1221" s="2">
        <f>B1221*$L1215+C1221*$L1216+D1221*$L1217+E1221*$L1218+F1221*$L1219+G1221*$L1220+H1221*$L1221+I1221*$L1222+J1221*$L1223+K1221*$L1224</f>
      </c>
      <c r="N1221" s="1">
        <f>M1221/L1221</f>
      </c>
    </row>
    <row r="1222">
      <c r="A1222" t="str">
        <v>KU7</v>
      </c>
      <c r="B1222" s="1">
        <f>(1/Y200+1/Y151+1/Y102)/3</f>
      </c>
      <c r="C1222" s="1">
        <f>(1/Y208+1/Y159+1/Y110)/3</f>
      </c>
      <c r="D1222" s="1">
        <f>(1/Y215+1/Y166+1/Y117)/3</f>
      </c>
      <c r="E1222" s="1">
        <f>(1/Y221+1/Y172+1/Y123)/3</f>
      </c>
      <c r="F1222" s="1">
        <f>(1/Y226+1/Y177+1/Y128)/3</f>
      </c>
      <c r="G1222" s="1">
        <f>(1/Y230+1/Y181+1/Y132)/3</f>
      </c>
      <c r="H1222" s="1">
        <f>(1/Y233+1/Y184+1/Y135)/3</f>
      </c>
      <c r="I1222">
        <v>1</v>
      </c>
      <c r="J1222" s="1">
        <f>(Y138+Y187+Y236)/3</f>
      </c>
      <c r="K1222" s="1">
        <f>(Y139+Y188+Y237)/3</f>
      </c>
      <c r="L1222" s="2">
        <f>(B1222/$B1225+C1222/$C1225+D1222/$D1225+E1222/$E1225+F1222/$F1225+G1222/$G1225+H1222/$H1225+I1222/$I1225+J1222/$J1225+K1222/$K1225)/10</f>
      </c>
      <c r="M1222" s="2">
        <f>B1222*$L1215+C1222*$L1216+D1222*$L1217+E1222*$L1218+F1222*$L1219+G1222*$L1220+H1222*$L1221+I1222*$L1222+J1222*$L1223+K1222*$L1224</f>
      </c>
      <c r="N1222" s="1">
        <f>M1222/L1222</f>
      </c>
    </row>
    <row r="1223">
      <c r="A1223" t="str">
        <v>KU8</v>
      </c>
      <c r="B1223" s="1">
        <f>(1/Y201+1/Y152+1/Y103)/3</f>
      </c>
      <c r="C1223" s="1">
        <f>(1/Y209+1/Y160+1/Y111)/3</f>
      </c>
      <c r="D1223" s="1">
        <f>(1/Y216+1/Y167+1/Y118)/3</f>
      </c>
      <c r="E1223" s="1">
        <f>(1/Y222+1/Y173+1/Y124)/3</f>
      </c>
      <c r="F1223" s="1">
        <f>(1/Y227+1/Y178+1/Y129)/3</f>
      </c>
      <c r="G1223" s="1">
        <f>(1/Y231+1/Y182+1/Y133)/3</f>
      </c>
      <c r="H1223" s="1">
        <f>(1/Y234+1/Y185+1/Y136)/3</f>
      </c>
      <c r="I1223" s="1">
        <f>(1/Y236+1/Y187+1/Y138)/3</f>
      </c>
      <c r="J1223">
        <v>1</v>
      </c>
      <c r="K1223" s="1">
        <f>(Y140+Y189+Y238)/3</f>
      </c>
      <c r="L1223" s="2">
        <f>(B1223/$B1225+C1223/$C1225+D1223/$D1225+E1223/$E1225+F1223/$F1225+G1223/$G1225+H1223/$H1225+I1223/$I1225+J1223/$J1225+K1223/$K1225)/10</f>
      </c>
      <c r="M1223" s="2">
        <f>B1223*$L1215+C1223*$L1216+D1223*$L1217+E1223*$L1218+F1223*$L1219+G1223*$L1220+H1223*$L1221+I1223*$L1222+J1223*$L1223+K1223*$L1224</f>
      </c>
      <c r="N1223" s="1">
        <f>M1223/L1223</f>
      </c>
    </row>
    <row r="1224">
      <c r="A1224" t="str">
        <v>KU9</v>
      </c>
      <c r="B1224" s="1">
        <f>(1/Y202+1/Y153+1/Y104)/3</f>
      </c>
      <c r="C1224" s="1">
        <f>(1/Y210+1/Y161+1/Y112)/3</f>
      </c>
      <c r="D1224" s="1">
        <f>(1/Y217+1/Y168+1/Y119)/3</f>
      </c>
      <c r="E1224" s="1">
        <f>(1/Y223+1/Y174+1/Y125)/3</f>
      </c>
      <c r="F1224" s="1">
        <f>(1/Y228+1/Y179+1/Y130)/3</f>
      </c>
      <c r="G1224" s="1">
        <f>(1/Y232+1/Y183+1/Y134)/3</f>
      </c>
      <c r="H1224" s="1">
        <f>(1/Y235+1/Y186+1/Y137)/3</f>
      </c>
      <c r="I1224" s="1">
        <f>(1/Y237+1/Y188+1/Y139)/3</f>
      </c>
      <c r="J1224" s="1">
        <f>(1/Y238+1/Y189+1/Y140)/3</f>
      </c>
      <c r="K1224">
        <v>1</v>
      </c>
      <c r="L1224" s="2">
        <f>(B1224/$B1225+C1224/$C1225+D1224/$D1225+E1224/$E1225+F1224/$F1225+G1224/$G1225+H1224/$H1225+I1224/$I1225+J1224/$J1225+K1224/$K1225)/10</f>
      </c>
      <c r="M1224" s="2">
        <f>B1224*$L1215+C1224*$L1216+D1224*$L1217+E1224*$L1218+F1224*$L1219+G1224*$L1220+H1224*$L1221+I1224*$L1222+J1224*$L1223+K1224*$L1224</f>
      </c>
      <c r="N1224" s="1">
        <f>M1224/L1224</f>
      </c>
    </row>
    <row r="1225">
      <c r="A1225" t="str">
        <v>Σ Kolom</v>
      </c>
      <c r="B1225" s="1">
        <f>SUM(B1215:B1224)</f>
      </c>
      <c r="C1225" s="1">
        <f>SUM(C1215:C1224)</f>
      </c>
      <c r="D1225" s="1">
        <f>SUM(D1215:D1224)</f>
      </c>
      <c r="E1225" s="1">
        <f>SUM(E1215:E1224)</f>
      </c>
      <c r="F1225" s="1">
        <f>SUM(F1215:F1224)</f>
      </c>
      <c r="G1225" s="1">
        <f>SUM(G1215:G1224)</f>
      </c>
      <c r="H1225" s="1">
        <f>SUM(H1215:H1224)</f>
      </c>
      <c r="I1225" s="1">
        <f>SUM(I1215:I1224)</f>
      </c>
      <c r="J1225" s="1">
        <f>SUM(J1215:J1224)</f>
      </c>
      <c r="K1225" s="1">
        <f>SUM(K1215:K1224)</f>
      </c>
    </row>
    <row r="1227">
      <c r="A1227" t="str">
        <v>λmax</v>
      </c>
      <c r="B1227" s="1">
        <f>AVERAGE(N1215:N1224)</f>
      </c>
    </row>
    <row r="1228">
      <c r="A1228" t="str">
        <v>CI</v>
      </c>
      <c r="B1228" s="1">
        <f>(B1227-10)/(10-1)</f>
      </c>
    </row>
    <row r="1229">
      <c r="A1229" t="str">
        <v>CR</v>
      </c>
      <c r="B1229" s="1">
        <f>IF(1.49=0,0,B1228/1.49)</f>
      </c>
    </row>
    <row r="1230">
      <c r="A1230" t="str">
        <v>Status</v>
      </c>
      <c r="B1230">
        <f>IF(B1229&lt;0.1,"KONSISTEN ✓","TIDAK KONSISTEN ✗")</f>
      </c>
    </row>
  </sheetData>
  <ignoredErrors>
    <ignoredError numberStoredAsText="1" sqref="A1:Z123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X1067"/>
  <sheetViews>
    <sheetView workbookViewId="0"/>
  </sheetViews>
  <cols>
    <col min="1" max="1" width="14.83203125" customWidth="1"/>
    <col min="2" max="2" width="18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  <col min="15" max="15" width="12.83203125" customWidth="1"/>
    <col min="16" max="16" width="12.83203125" customWidth="1"/>
    <col min="17" max="17" width="12.83203125" customWidth="1"/>
    <col min="18" max="18" width="12.83203125" customWidth="1"/>
    <col min="19" max="19" width="12.83203125" customWidth="1"/>
    <col min="20" max="20" width="12.83203125" customWidth="1"/>
    <col min="21" max="21" width="12.83203125" customWidth="1"/>
    <col min="22" max="22" width="12.83203125" customWidth="1"/>
    <col min="23" max="23" width="12.83203125" customWidth="1"/>
    <col min="24" max="24" width="12.83203125" customWidth="1"/>
  </cols>
  <sheetData>
    <row r="1">
      <c r="A1" t="str">
        <v>PERHITUNGAN MANUAL K1V1 — Antar CP — Level 1</v>
      </c>
    </row>
    <row r="2">
      <c r="A2" t="str">
        <v>Kriteria: CP1, CP2, CP3, CP4, CP5, CP6, CP7, CP8, CP9 (n=9)</v>
      </c>
    </row>
    <row r="3">
      <c r="A3" t="str">
        <v>Pasangan: 36 | Responden: 21</v>
      </c>
    </row>
    <row r="4">
      <c r="A4" t="str">
        <v>Slider: -8..8 | Negatif=Kiri penting | 0=Sama | Positif=Kanan penting</v>
      </c>
    </row>
    <row r="6">
      <c r="A6" t="str">
        <v>TABEL REFERENSI TFN</v>
      </c>
    </row>
    <row r="7">
      <c r="A7" t="str">
        <v>absVal</v>
      </c>
      <c r="B7" t="str">
        <v>l</v>
      </c>
      <c r="C7" t="str">
        <v>m</v>
      </c>
      <c r="D7" t="str">
        <v>u</v>
      </c>
    </row>
    <row r="8">
      <c r="A8">
        <v>1</v>
      </c>
      <c r="B8">
        <v>1</v>
      </c>
      <c r="C8">
        <v>1</v>
      </c>
      <c r="D8">
        <v>1</v>
      </c>
    </row>
    <row r="9">
      <c r="A9">
        <v>2</v>
      </c>
      <c r="B9">
        <v>1</v>
      </c>
      <c r="C9">
        <v>3</v>
      </c>
      <c r="D9">
        <v>5</v>
      </c>
    </row>
    <row r="10">
      <c r="A10">
        <v>3</v>
      </c>
      <c r="B10">
        <v>1</v>
      </c>
      <c r="C10">
        <v>3</v>
      </c>
      <c r="D10">
        <v>5</v>
      </c>
    </row>
    <row r="11">
      <c r="A11">
        <v>4</v>
      </c>
      <c r="B11">
        <v>3</v>
      </c>
      <c r="C11">
        <v>5</v>
      </c>
      <c r="D11">
        <v>7</v>
      </c>
    </row>
    <row r="12">
      <c r="A12">
        <v>5</v>
      </c>
      <c r="B12">
        <v>3</v>
      </c>
      <c r="C12">
        <v>5</v>
      </c>
      <c r="D12">
        <v>7</v>
      </c>
    </row>
    <row r="13">
      <c r="A13">
        <v>6</v>
      </c>
      <c r="B13">
        <v>5</v>
      </c>
      <c r="C13">
        <v>7</v>
      </c>
      <c r="D13">
        <v>9</v>
      </c>
    </row>
    <row r="14">
      <c r="A14">
        <v>7</v>
      </c>
      <c r="B14">
        <v>5</v>
      </c>
      <c r="C14">
        <v>7</v>
      </c>
      <c r="D14">
        <v>9</v>
      </c>
    </row>
    <row r="15">
      <c r="A15">
        <v>8</v>
      </c>
      <c r="B15">
        <v>7</v>
      </c>
      <c r="C15">
        <v>9</v>
      </c>
      <c r="D15">
        <v>9</v>
      </c>
    </row>
    <row r="16">
      <c r="A16">
        <v>9</v>
      </c>
      <c r="B16">
        <v>7</v>
      </c>
      <c r="C16">
        <v>9</v>
      </c>
      <c r="D16">
        <v>9</v>
      </c>
    </row>
    <row r="18">
      <c r="A18" t="str">
        <v>DAFTAR RESPONDEN:</v>
      </c>
    </row>
    <row r="19">
      <c r="A19" t="str">
        <v>R1</v>
      </c>
      <c r="B19" t="str">
        <v>Muhammad Rizki</v>
      </c>
      <c r="C19" t="str">
        <v>Auditor Halal</v>
      </c>
    </row>
    <row r="20">
      <c r="A20" t="str">
        <v>R2</v>
      </c>
      <c r="B20" t="str">
        <v>Irdha Mirdayati</v>
      </c>
      <c r="C20" t="str">
        <v>Dosen</v>
      </c>
    </row>
    <row r="21">
      <c r="A21" t="str">
        <v>R3</v>
      </c>
      <c r="B21" t="str">
        <v>Fakhrul Roza</v>
      </c>
      <c r="C21" t="str">
        <v>KATIM Pemberdayaan UKM</v>
      </c>
    </row>
    <row r="22">
      <c r="A22" t="str">
        <v>R4</v>
      </c>
      <c r="B22" t="str">
        <v>Mahyarni</v>
      </c>
      <c r="C22" t="str">
        <v>Dosen</v>
      </c>
    </row>
    <row r="23">
      <c r="A23" t="str">
        <v>R5</v>
      </c>
      <c r="B23" t="str">
        <v>Muhammad ilham</v>
      </c>
      <c r="C23" t="str">
        <v>Staff Laboratorium Veteriner</v>
      </c>
    </row>
    <row r="24">
      <c r="A24" t="str">
        <v>R6</v>
      </c>
      <c r="B24" t="str">
        <v>Drh Guswandi</v>
      </c>
      <c r="C24" t="str">
        <v>Fungsional Medik Veteriner Ahli Madya</v>
      </c>
    </row>
    <row r="25">
      <c r="A25" t="str">
        <v>R7</v>
      </c>
      <c r="B25" t="str">
        <v xml:space="preserve">Fadly Wahid </v>
      </c>
      <c r="C25" t="str">
        <v xml:space="preserve">Fungsional Paramedik Veteriner </v>
      </c>
    </row>
    <row r="26">
      <c r="A26" t="str">
        <v>R8</v>
      </c>
      <c r="B26" t="str">
        <v>Dea Astrina Harefa</v>
      </c>
      <c r="C26" t="str">
        <v>Paramedik Veteriner</v>
      </c>
    </row>
    <row r="27">
      <c r="A27" t="str">
        <v>R9</v>
      </c>
      <c r="B27" t="str">
        <v>Amrul Hidayat</v>
      </c>
      <c r="C27" t="str">
        <v>Pengawas Bibit Ternak Ahli Muda</v>
      </c>
    </row>
    <row r="28">
      <c r="A28" t="str">
        <v>R10</v>
      </c>
      <c r="B28" t="str">
        <v>Drh. Indahlia Syahfitri Bangun</v>
      </c>
      <c r="C28" t="str">
        <v>Medik Veteriner Ahli Pertama</v>
      </c>
    </row>
    <row r="29">
      <c r="A29" t="str">
        <v>R11</v>
      </c>
      <c r="B29" t="str">
        <v>drh. Sri Wening Kurniajati</v>
      </c>
      <c r="C29" t="str">
        <v>Medik Veteriner Ahli Pertama</v>
      </c>
    </row>
    <row r="30">
      <c r="A30" t="str">
        <v>R12</v>
      </c>
      <c r="B30" t="str">
        <v>Dea Astrina Harefa</v>
      </c>
      <c r="C30" t="str">
        <v>Paramedik Veteriner</v>
      </c>
    </row>
    <row r="31">
      <c r="A31" t="str">
        <v>R13</v>
      </c>
      <c r="B31" t="str">
        <v xml:space="preserve">SRI NOVRIANI </v>
      </c>
      <c r="C31" t="str">
        <v xml:space="preserve">Pengawas Bibit Ternak </v>
      </c>
    </row>
    <row r="32">
      <c r="A32" t="str">
        <v>R14</v>
      </c>
      <c r="B32" t="str">
        <v>Novriati Teza</v>
      </c>
      <c r="C32" t="str">
        <v>Pengawas Mutu Hasil Pertanian Ahli Muda</v>
      </c>
    </row>
    <row r="33">
      <c r="A33" t="str">
        <v>R15</v>
      </c>
      <c r="B33" t="str">
        <v>FARALINDA SARI</v>
      </c>
      <c r="C33" t="str">
        <v>Kepala Bidang Kesehatan Hewan</v>
      </c>
    </row>
    <row r="34">
      <c r="A34" t="str">
        <v>R16</v>
      </c>
      <c r="B34" t="str">
        <v>drh. Sri Rahmila Indris</v>
      </c>
      <c r="C34" t="str">
        <v>Medik Veteriner</v>
      </c>
    </row>
    <row r="35">
      <c r="A35" t="str">
        <v>R17</v>
      </c>
      <c r="B35" t="str">
        <v>Ardini Oktavia</v>
      </c>
      <c r="C35" t="str">
        <v>Penelaah Teknis Kebijakan</v>
      </c>
    </row>
    <row r="36">
      <c r="A36" t="str">
        <v>R18</v>
      </c>
      <c r="B36" t="str">
        <v>Ardini Oktavia</v>
      </c>
      <c r="C36" t="str">
        <v>Penelaah Teknis Kebijakan</v>
      </c>
    </row>
    <row r="37">
      <c r="A37" t="str">
        <v>R19</v>
      </c>
      <c r="B37" t="str">
        <v>Dr. Yenni Kurniati, M.Si</v>
      </c>
      <c r="C37" t="str">
        <v xml:space="preserve"> Kepala Pusat Halal LPPM UIN Suska Riau/Auditor</v>
      </c>
    </row>
    <row r="38">
      <c r="A38" t="str">
        <v>R20</v>
      </c>
      <c r="B38" t="str">
        <v>Prof. Dr. Yendraliza</v>
      </c>
      <c r="C38" t="str">
        <v>Auditor Halal</v>
      </c>
    </row>
    <row r="39">
      <c r="A39" t="str">
        <v>R21</v>
      </c>
      <c r="B39" t="str">
        <v xml:space="preserve"> Tengku Nurainun, S.T., M.T., PhD</v>
      </c>
      <c r="C39" t="str">
        <v>P3H</v>
      </c>
    </row>
    <row r="42">
      <c r="A42" t="str">
        <v>═══ BAGIAN 1: DATA SLIDER RESPONDEN ═══</v>
      </c>
    </row>
    <row r="43">
      <c r="A43" t="str">
        <v>No</v>
      </c>
      <c r="B43" t="str">
        <v>Pasangan</v>
      </c>
      <c r="C43" t="str">
        <v>R1</v>
      </c>
      <c r="D43" t="str">
        <v>R2</v>
      </c>
      <c r="E43" t="str">
        <v>R3</v>
      </c>
      <c r="F43" t="str">
        <v>R4</v>
      </c>
      <c r="G43" t="str">
        <v>R5</v>
      </c>
      <c r="H43" t="str">
        <v>R6</v>
      </c>
      <c r="I43" t="str">
        <v>R7</v>
      </c>
      <c r="J43" t="str">
        <v>R8</v>
      </c>
      <c r="K43" t="str">
        <v>R9</v>
      </c>
      <c r="L43" t="str">
        <v>R10</v>
      </c>
      <c r="M43" t="str">
        <v>R11</v>
      </c>
      <c r="N43" t="str">
        <v>R12</v>
      </c>
      <c r="O43" t="str">
        <v>R13</v>
      </c>
      <c r="P43" t="str">
        <v>R14</v>
      </c>
      <c r="Q43" t="str">
        <v>R15</v>
      </c>
      <c r="R43" t="str">
        <v>R16</v>
      </c>
      <c r="S43" t="str">
        <v>R17</v>
      </c>
      <c r="T43" t="str">
        <v>R18</v>
      </c>
      <c r="U43" t="str">
        <v>R19</v>
      </c>
      <c r="V43" t="str">
        <v>R20</v>
      </c>
      <c r="W43" t="str">
        <v>R21</v>
      </c>
    </row>
    <row r="44">
      <c r="A44">
        <v>1</v>
      </c>
      <c r="B44" t="str">
        <v>CP1_vs_CP2</v>
      </c>
      <c r="C44">
        <v>0</v>
      </c>
      <c r="D44">
        <v>0</v>
      </c>
      <c r="E44">
        <v>6</v>
      </c>
      <c r="F44">
        <v>6</v>
      </c>
      <c r="G44">
        <v>5</v>
      </c>
      <c r="H44">
        <v>6</v>
      </c>
      <c r="I44">
        <v>5</v>
      </c>
      <c r="J44">
        <v>0</v>
      </c>
      <c r="K44">
        <v>4</v>
      </c>
      <c r="L44">
        <v>6</v>
      </c>
      <c r="M44">
        <v>5</v>
      </c>
      <c r="N44">
        <v>6</v>
      </c>
      <c r="O44">
        <v>8</v>
      </c>
      <c r="P44">
        <v>-4</v>
      </c>
      <c r="Q44">
        <v>0</v>
      </c>
      <c r="R44">
        <v>4</v>
      </c>
      <c r="S44">
        <v>5</v>
      </c>
      <c r="T44">
        <v>5</v>
      </c>
      <c r="U44">
        <v>-6</v>
      </c>
      <c r="V44">
        <v>5</v>
      </c>
      <c r="W44">
        <v>6</v>
      </c>
    </row>
    <row r="45">
      <c r="A45">
        <v>2</v>
      </c>
      <c r="B45" t="str">
        <v>CP1_vs_CP3</v>
      </c>
      <c r="C45">
        <v>0</v>
      </c>
      <c r="D45">
        <v>0</v>
      </c>
      <c r="E45">
        <v>7</v>
      </c>
      <c r="F45">
        <v>3</v>
      </c>
      <c r="G45">
        <v>-5</v>
      </c>
      <c r="H45">
        <v>-7</v>
      </c>
      <c r="I45">
        <v>3</v>
      </c>
      <c r="J45">
        <v>0</v>
      </c>
      <c r="K45">
        <v>-4</v>
      </c>
      <c r="L45">
        <v>-5</v>
      </c>
      <c r="M45">
        <v>-4</v>
      </c>
      <c r="N45">
        <v>-6</v>
      </c>
      <c r="O45">
        <v>8</v>
      </c>
      <c r="P45">
        <v>-2</v>
      </c>
      <c r="Q45">
        <v>1</v>
      </c>
      <c r="R45">
        <v>0</v>
      </c>
      <c r="S45">
        <v>5</v>
      </c>
      <c r="T45">
        <v>4</v>
      </c>
      <c r="U45">
        <v>5</v>
      </c>
      <c r="V45">
        <v>5</v>
      </c>
      <c r="W45">
        <v>-7</v>
      </c>
    </row>
    <row r="46">
      <c r="A46">
        <v>3</v>
      </c>
      <c r="B46" t="str">
        <v>CP1_vs_CP4</v>
      </c>
      <c r="C46">
        <v>2</v>
      </c>
      <c r="D46">
        <v>2</v>
      </c>
      <c r="E46">
        <v>8</v>
      </c>
      <c r="F46">
        <v>3</v>
      </c>
      <c r="G46">
        <v>4</v>
      </c>
      <c r="H46">
        <v>8</v>
      </c>
      <c r="I46">
        <v>4</v>
      </c>
      <c r="J46">
        <v>0</v>
      </c>
      <c r="K46">
        <v>4</v>
      </c>
      <c r="L46">
        <v>8</v>
      </c>
      <c r="M46">
        <v>5</v>
      </c>
      <c r="N46">
        <v>6</v>
      </c>
      <c r="O46">
        <v>8</v>
      </c>
      <c r="P46">
        <v>-3</v>
      </c>
      <c r="Q46">
        <v>3</v>
      </c>
      <c r="R46">
        <v>3</v>
      </c>
      <c r="S46">
        <v>3</v>
      </c>
      <c r="T46">
        <v>7</v>
      </c>
      <c r="U46">
        <v>8</v>
      </c>
      <c r="V46">
        <v>8</v>
      </c>
      <c r="W46">
        <v>8</v>
      </c>
    </row>
    <row r="47">
      <c r="A47">
        <v>4</v>
      </c>
      <c r="B47" t="str">
        <v>CP1_vs_CP5</v>
      </c>
      <c r="C47">
        <v>2</v>
      </c>
      <c r="D47">
        <v>2</v>
      </c>
      <c r="E47">
        <v>3</v>
      </c>
      <c r="F47">
        <v>2</v>
      </c>
      <c r="G47">
        <v>5</v>
      </c>
      <c r="H47">
        <v>8</v>
      </c>
      <c r="I47">
        <v>2</v>
      </c>
      <c r="J47">
        <v>0</v>
      </c>
      <c r="K47">
        <v>4</v>
      </c>
      <c r="L47">
        <v>8</v>
      </c>
      <c r="M47">
        <v>-2</v>
      </c>
      <c r="N47">
        <v>-7</v>
      </c>
      <c r="O47">
        <v>8</v>
      </c>
      <c r="P47">
        <v>-3</v>
      </c>
      <c r="Q47">
        <v>4</v>
      </c>
      <c r="R47">
        <v>3</v>
      </c>
      <c r="S47">
        <v>3</v>
      </c>
      <c r="T47">
        <v>6</v>
      </c>
      <c r="U47">
        <v>8</v>
      </c>
      <c r="V47">
        <v>7</v>
      </c>
      <c r="W47">
        <v>7</v>
      </c>
    </row>
    <row r="48">
      <c r="A48">
        <v>5</v>
      </c>
      <c r="B48" t="str">
        <v>CP1_vs_CP6</v>
      </c>
      <c r="C48">
        <v>4</v>
      </c>
      <c r="D48">
        <v>4</v>
      </c>
      <c r="E48">
        <v>-5</v>
      </c>
      <c r="F48">
        <v>7</v>
      </c>
      <c r="G48">
        <v>5</v>
      </c>
      <c r="H48">
        <v>8</v>
      </c>
      <c r="I48">
        <v>4</v>
      </c>
      <c r="J48">
        <v>0</v>
      </c>
      <c r="K48">
        <v>4</v>
      </c>
      <c r="L48">
        <v>8</v>
      </c>
      <c r="M48">
        <v>2</v>
      </c>
      <c r="N48">
        <v>7</v>
      </c>
      <c r="O48">
        <v>6</v>
      </c>
      <c r="P48">
        <v>4</v>
      </c>
      <c r="Q48">
        <v>4</v>
      </c>
      <c r="R48">
        <v>4</v>
      </c>
      <c r="S48">
        <v>6</v>
      </c>
      <c r="T48">
        <v>3</v>
      </c>
      <c r="U48">
        <v>6</v>
      </c>
      <c r="V48">
        <v>7</v>
      </c>
      <c r="W48">
        <v>7</v>
      </c>
    </row>
    <row r="49">
      <c r="A49">
        <v>6</v>
      </c>
      <c r="B49" t="str">
        <v>CP1_vs_CP7</v>
      </c>
      <c r="C49">
        <v>0</v>
      </c>
      <c r="D49">
        <v>0</v>
      </c>
      <c r="E49">
        <v>-6</v>
      </c>
      <c r="F49">
        <v>2</v>
      </c>
      <c r="G49">
        <v>5</v>
      </c>
      <c r="H49">
        <v>8</v>
      </c>
      <c r="I49">
        <v>5</v>
      </c>
      <c r="J49">
        <v>0</v>
      </c>
      <c r="K49">
        <v>8</v>
      </c>
      <c r="L49">
        <v>8</v>
      </c>
      <c r="M49">
        <v>5</v>
      </c>
      <c r="N49">
        <v>0</v>
      </c>
      <c r="O49">
        <v>6</v>
      </c>
      <c r="P49">
        <v>-3</v>
      </c>
      <c r="Q49">
        <v>-2</v>
      </c>
      <c r="R49">
        <v>5</v>
      </c>
      <c r="S49">
        <v>6</v>
      </c>
      <c r="T49">
        <v>4</v>
      </c>
      <c r="U49">
        <v>5</v>
      </c>
      <c r="V49">
        <v>5</v>
      </c>
      <c r="W49">
        <v>7</v>
      </c>
    </row>
    <row r="50">
      <c r="A50">
        <v>7</v>
      </c>
      <c r="B50" t="str">
        <v>CP1_vs_CP8</v>
      </c>
      <c r="C50">
        <v>1</v>
      </c>
      <c r="D50">
        <v>1</v>
      </c>
      <c r="E50">
        <v>6</v>
      </c>
      <c r="F50">
        <v>3</v>
      </c>
      <c r="G50">
        <v>5</v>
      </c>
      <c r="H50">
        <v>7</v>
      </c>
      <c r="I50">
        <v>3</v>
      </c>
      <c r="J50">
        <v>0</v>
      </c>
      <c r="K50">
        <v>4</v>
      </c>
      <c r="L50">
        <v>8</v>
      </c>
      <c r="M50">
        <v>5</v>
      </c>
      <c r="N50">
        <v>-6</v>
      </c>
      <c r="O50">
        <v>8</v>
      </c>
      <c r="P50">
        <v>-4</v>
      </c>
      <c r="Q50">
        <v>4</v>
      </c>
      <c r="R50">
        <v>2</v>
      </c>
      <c r="S50">
        <v>8</v>
      </c>
      <c r="T50">
        <v>5</v>
      </c>
      <c r="U50">
        <v>4</v>
      </c>
      <c r="V50">
        <v>-4</v>
      </c>
      <c r="W50">
        <v>8</v>
      </c>
    </row>
    <row r="51">
      <c r="A51">
        <v>8</v>
      </c>
      <c r="B51" t="str">
        <v>CP1_vs_CP9</v>
      </c>
      <c r="C51">
        <v>1</v>
      </c>
      <c r="D51">
        <v>1</v>
      </c>
      <c r="E51">
        <v>-7</v>
      </c>
      <c r="F51">
        <v>3</v>
      </c>
      <c r="G51">
        <v>6</v>
      </c>
      <c r="H51">
        <v>7</v>
      </c>
      <c r="I51">
        <v>4</v>
      </c>
      <c r="J51">
        <v>0</v>
      </c>
      <c r="K51">
        <v>4</v>
      </c>
      <c r="L51">
        <v>3</v>
      </c>
      <c r="M51">
        <v>4</v>
      </c>
      <c r="N51">
        <v>7</v>
      </c>
      <c r="O51">
        <v>5</v>
      </c>
      <c r="P51">
        <v>5</v>
      </c>
      <c r="Q51">
        <v>4</v>
      </c>
      <c r="R51">
        <v>3</v>
      </c>
      <c r="S51">
        <v>5</v>
      </c>
      <c r="T51">
        <v>4</v>
      </c>
      <c r="U51">
        <v>-6</v>
      </c>
      <c r="V51">
        <v>-6</v>
      </c>
      <c r="W51">
        <v>7</v>
      </c>
    </row>
    <row r="52">
      <c r="A52">
        <v>9</v>
      </c>
      <c r="B52" t="str">
        <v>CP2_vs_CP3</v>
      </c>
      <c r="C52">
        <v>0</v>
      </c>
      <c r="D52">
        <v>0</v>
      </c>
      <c r="E52">
        <v>-5</v>
      </c>
      <c r="F52">
        <v>-2</v>
      </c>
      <c r="G52">
        <v>-5</v>
      </c>
      <c r="H52">
        <v>-7</v>
      </c>
      <c r="I52">
        <v>-2</v>
      </c>
      <c r="J52">
        <v>0</v>
      </c>
      <c r="K52">
        <v>-4</v>
      </c>
      <c r="L52">
        <v>-5</v>
      </c>
      <c r="M52">
        <v>-4</v>
      </c>
      <c r="N52">
        <v>-7</v>
      </c>
      <c r="O52">
        <v>-6</v>
      </c>
      <c r="P52">
        <v>-5</v>
      </c>
      <c r="Q52">
        <v>0</v>
      </c>
      <c r="R52">
        <v>-4</v>
      </c>
      <c r="S52">
        <v>-7</v>
      </c>
      <c r="T52">
        <v>-2</v>
      </c>
      <c r="U52">
        <v>-7</v>
      </c>
      <c r="V52">
        <v>-7</v>
      </c>
      <c r="W52">
        <v>-7</v>
      </c>
    </row>
    <row r="53">
      <c r="A53">
        <v>10</v>
      </c>
      <c r="B53" t="str">
        <v>CP2_vs_CP4</v>
      </c>
      <c r="C53">
        <v>1</v>
      </c>
      <c r="D53">
        <v>1</v>
      </c>
      <c r="E53">
        <v>7</v>
      </c>
      <c r="F53">
        <v>-2</v>
      </c>
      <c r="G53">
        <v>5</v>
      </c>
      <c r="H53">
        <v>7</v>
      </c>
      <c r="I53">
        <v>-1</v>
      </c>
      <c r="J53">
        <v>0</v>
      </c>
      <c r="K53">
        <v>-4</v>
      </c>
      <c r="L53">
        <v>0</v>
      </c>
      <c r="M53">
        <v>-3</v>
      </c>
      <c r="N53">
        <v>-5</v>
      </c>
      <c r="O53">
        <v>-5</v>
      </c>
      <c r="P53">
        <v>-4</v>
      </c>
      <c r="Q53">
        <v>2</v>
      </c>
      <c r="R53">
        <v>2</v>
      </c>
      <c r="S53">
        <v>0</v>
      </c>
      <c r="T53">
        <v>0</v>
      </c>
      <c r="U53">
        <v>7</v>
      </c>
      <c r="V53">
        <v>8</v>
      </c>
      <c r="W53">
        <v>8</v>
      </c>
    </row>
    <row r="54">
      <c r="A54">
        <v>11</v>
      </c>
      <c r="B54" t="str">
        <v>CP2_vs_CP5</v>
      </c>
      <c r="C54">
        <v>1</v>
      </c>
      <c r="D54">
        <v>1</v>
      </c>
      <c r="E54">
        <v>7</v>
      </c>
      <c r="F54">
        <v>-3</v>
      </c>
      <c r="G54">
        <v>5</v>
      </c>
      <c r="H54">
        <v>8</v>
      </c>
      <c r="I54">
        <v>-1</v>
      </c>
      <c r="J54">
        <v>0</v>
      </c>
      <c r="K54">
        <v>4</v>
      </c>
      <c r="L54">
        <v>0</v>
      </c>
      <c r="M54">
        <v>-3</v>
      </c>
      <c r="N54">
        <v>-6</v>
      </c>
      <c r="O54">
        <v>-5</v>
      </c>
      <c r="P54">
        <v>-5</v>
      </c>
      <c r="Q54">
        <v>4</v>
      </c>
      <c r="R54">
        <v>3</v>
      </c>
      <c r="S54">
        <v>1</v>
      </c>
      <c r="T54">
        <v>1</v>
      </c>
      <c r="U54">
        <v>8</v>
      </c>
      <c r="V54">
        <v>-7</v>
      </c>
      <c r="W54">
        <v>-7</v>
      </c>
    </row>
    <row r="55">
      <c r="A55">
        <v>12</v>
      </c>
      <c r="B55" t="str">
        <v>CP2_vs_CP6</v>
      </c>
      <c r="C55">
        <v>3</v>
      </c>
      <c r="D55">
        <v>3</v>
      </c>
      <c r="E55">
        <v>-6</v>
      </c>
      <c r="F55">
        <v>-2</v>
      </c>
      <c r="G55">
        <v>5</v>
      </c>
      <c r="H55">
        <v>7</v>
      </c>
      <c r="I55">
        <v>-2</v>
      </c>
      <c r="J55">
        <v>0</v>
      </c>
      <c r="K55">
        <v>4</v>
      </c>
      <c r="L55">
        <v>0</v>
      </c>
      <c r="M55">
        <v>0</v>
      </c>
      <c r="N55">
        <v>-6</v>
      </c>
      <c r="O55">
        <v>-5</v>
      </c>
      <c r="P55">
        <v>-5</v>
      </c>
      <c r="Q55">
        <v>5</v>
      </c>
      <c r="R55">
        <v>-1</v>
      </c>
      <c r="S55">
        <v>-4</v>
      </c>
      <c r="T55">
        <v>-2</v>
      </c>
      <c r="U55">
        <v>-4</v>
      </c>
      <c r="V55">
        <v>-6</v>
      </c>
      <c r="W55">
        <v>-7</v>
      </c>
    </row>
    <row r="56">
      <c r="A56">
        <v>13</v>
      </c>
      <c r="B56" t="str">
        <v>CP2_vs_CP7</v>
      </c>
      <c r="C56">
        <v>0</v>
      </c>
      <c r="D56">
        <v>0</v>
      </c>
      <c r="E56">
        <v>7</v>
      </c>
      <c r="F56">
        <v>-3</v>
      </c>
      <c r="G56">
        <v>7</v>
      </c>
      <c r="H56">
        <v>7</v>
      </c>
      <c r="I56">
        <v>-1</v>
      </c>
      <c r="J56">
        <v>0</v>
      </c>
      <c r="K56">
        <v>4</v>
      </c>
      <c r="L56">
        <v>0</v>
      </c>
      <c r="M56">
        <v>3</v>
      </c>
      <c r="N56">
        <v>-6</v>
      </c>
      <c r="O56">
        <v>-7</v>
      </c>
      <c r="P56">
        <v>-5</v>
      </c>
      <c r="Q56">
        <v>0</v>
      </c>
      <c r="R56">
        <v>2</v>
      </c>
      <c r="S56">
        <v>-7</v>
      </c>
      <c r="T56">
        <v>-8</v>
      </c>
      <c r="U56">
        <v>-5</v>
      </c>
      <c r="V56">
        <v>-7</v>
      </c>
      <c r="W56">
        <v>-7</v>
      </c>
    </row>
    <row r="57">
      <c r="A57">
        <v>14</v>
      </c>
      <c r="B57" t="str">
        <v>CP2_vs_CP8</v>
      </c>
      <c r="C57">
        <v>0</v>
      </c>
      <c r="D57">
        <v>0</v>
      </c>
      <c r="E57">
        <v>6</v>
      </c>
      <c r="F57">
        <v>-2</v>
      </c>
      <c r="G57">
        <v>-2</v>
      </c>
      <c r="H57">
        <v>7</v>
      </c>
      <c r="I57">
        <v>-3</v>
      </c>
      <c r="J57">
        <v>0</v>
      </c>
      <c r="K57">
        <v>4</v>
      </c>
      <c r="L57">
        <v>-1</v>
      </c>
      <c r="M57">
        <v>0</v>
      </c>
      <c r="N57">
        <v>-6</v>
      </c>
      <c r="O57">
        <v>-6</v>
      </c>
      <c r="P57">
        <v>-4</v>
      </c>
      <c r="Q57">
        <v>0</v>
      </c>
      <c r="R57">
        <v>2</v>
      </c>
      <c r="S57">
        <v>-2</v>
      </c>
      <c r="T57">
        <v>-4</v>
      </c>
      <c r="U57">
        <v>-7</v>
      </c>
      <c r="V57">
        <v>-8</v>
      </c>
      <c r="W57">
        <v>-7</v>
      </c>
    </row>
    <row r="58">
      <c r="A58">
        <v>15</v>
      </c>
      <c r="B58" t="str">
        <v>CP2_vs_CP9</v>
      </c>
      <c r="C58">
        <v>0</v>
      </c>
      <c r="D58">
        <v>0</v>
      </c>
      <c r="E58">
        <v>-5</v>
      </c>
      <c r="F58">
        <v>-3</v>
      </c>
      <c r="G58">
        <v>5</v>
      </c>
      <c r="H58">
        <v>7</v>
      </c>
      <c r="I58">
        <v>-2</v>
      </c>
      <c r="J58">
        <v>0</v>
      </c>
      <c r="K58">
        <v>4</v>
      </c>
      <c r="L58">
        <v>-1</v>
      </c>
      <c r="M58">
        <v>-2</v>
      </c>
      <c r="N58">
        <v>-6</v>
      </c>
      <c r="O58">
        <v>-6</v>
      </c>
      <c r="P58">
        <v>-4</v>
      </c>
      <c r="Q58">
        <v>4</v>
      </c>
      <c r="R58">
        <v>2</v>
      </c>
      <c r="S58">
        <v>-6</v>
      </c>
      <c r="T58">
        <v>-1</v>
      </c>
      <c r="U58">
        <v>-8</v>
      </c>
      <c r="V58">
        <v>-7</v>
      </c>
      <c r="W58">
        <v>-7</v>
      </c>
    </row>
    <row r="59">
      <c r="A59">
        <v>16</v>
      </c>
      <c r="B59" t="str">
        <v>CP3_vs_CP4</v>
      </c>
      <c r="C59">
        <v>2</v>
      </c>
      <c r="D59">
        <v>2</v>
      </c>
      <c r="E59">
        <v>6</v>
      </c>
      <c r="F59">
        <v>4</v>
      </c>
      <c r="G59">
        <v>5</v>
      </c>
      <c r="H59">
        <v>8</v>
      </c>
      <c r="I59">
        <v>4</v>
      </c>
      <c r="J59">
        <v>0</v>
      </c>
      <c r="K59">
        <v>4</v>
      </c>
      <c r="L59">
        <v>8</v>
      </c>
      <c r="M59">
        <v>7</v>
      </c>
      <c r="N59">
        <v>6</v>
      </c>
      <c r="O59">
        <v>6</v>
      </c>
      <c r="P59">
        <v>4</v>
      </c>
      <c r="Q59">
        <v>6</v>
      </c>
      <c r="R59">
        <v>4</v>
      </c>
      <c r="S59">
        <v>6</v>
      </c>
      <c r="T59">
        <v>5</v>
      </c>
      <c r="U59">
        <v>5</v>
      </c>
      <c r="V59">
        <v>8</v>
      </c>
      <c r="W59">
        <v>8</v>
      </c>
    </row>
    <row r="60">
      <c r="A60">
        <v>17</v>
      </c>
      <c r="B60" t="str">
        <v>CP3_vs_CP5</v>
      </c>
      <c r="C60">
        <v>2</v>
      </c>
      <c r="D60">
        <v>2</v>
      </c>
      <c r="E60">
        <v>6</v>
      </c>
      <c r="F60">
        <v>2</v>
      </c>
      <c r="G60">
        <v>4</v>
      </c>
      <c r="H60">
        <v>8</v>
      </c>
      <c r="I60">
        <v>2</v>
      </c>
      <c r="J60">
        <v>0</v>
      </c>
      <c r="K60">
        <v>4</v>
      </c>
      <c r="L60">
        <v>0</v>
      </c>
      <c r="M60">
        <v>4</v>
      </c>
      <c r="N60">
        <v>7</v>
      </c>
      <c r="O60">
        <v>5</v>
      </c>
      <c r="P60">
        <v>4</v>
      </c>
      <c r="Q60">
        <v>4</v>
      </c>
      <c r="R60">
        <v>4</v>
      </c>
      <c r="S60">
        <v>6</v>
      </c>
      <c r="T60">
        <v>1</v>
      </c>
      <c r="U60">
        <v>8</v>
      </c>
      <c r="V60">
        <v>-7</v>
      </c>
      <c r="W60">
        <v>7</v>
      </c>
    </row>
    <row r="61">
      <c r="A61">
        <v>18</v>
      </c>
      <c r="B61" t="str">
        <v>CP3_vs_CP6</v>
      </c>
      <c r="C61">
        <v>4</v>
      </c>
      <c r="D61">
        <v>4</v>
      </c>
      <c r="E61">
        <v>-7</v>
      </c>
      <c r="F61">
        <v>2</v>
      </c>
      <c r="G61">
        <v>5</v>
      </c>
      <c r="H61">
        <v>7</v>
      </c>
      <c r="I61">
        <v>3</v>
      </c>
      <c r="J61">
        <v>0</v>
      </c>
      <c r="K61">
        <v>4</v>
      </c>
      <c r="L61">
        <v>0</v>
      </c>
      <c r="M61">
        <v>6</v>
      </c>
      <c r="N61">
        <v>6</v>
      </c>
      <c r="O61">
        <v>-5</v>
      </c>
      <c r="P61">
        <v>4</v>
      </c>
      <c r="Q61">
        <v>4</v>
      </c>
      <c r="R61">
        <v>2</v>
      </c>
      <c r="S61">
        <v>2</v>
      </c>
      <c r="T61">
        <v>1</v>
      </c>
      <c r="U61">
        <v>4</v>
      </c>
      <c r="V61">
        <v>-7</v>
      </c>
      <c r="W61">
        <v>7</v>
      </c>
    </row>
    <row r="62">
      <c r="A62">
        <v>19</v>
      </c>
      <c r="B62" t="str">
        <v>CP3_vs_CP7</v>
      </c>
      <c r="C62">
        <v>0</v>
      </c>
      <c r="D62">
        <v>0</v>
      </c>
      <c r="E62">
        <v>5</v>
      </c>
      <c r="F62">
        <v>3</v>
      </c>
      <c r="G62">
        <v>4</v>
      </c>
      <c r="H62">
        <v>7</v>
      </c>
      <c r="I62">
        <v>3</v>
      </c>
      <c r="J62">
        <v>0</v>
      </c>
      <c r="K62">
        <v>5</v>
      </c>
      <c r="L62">
        <v>4</v>
      </c>
      <c r="M62">
        <v>7</v>
      </c>
      <c r="N62">
        <v>6</v>
      </c>
      <c r="O62">
        <v>4</v>
      </c>
      <c r="P62">
        <v>4</v>
      </c>
      <c r="Q62">
        <v>3</v>
      </c>
      <c r="R62">
        <v>1</v>
      </c>
      <c r="S62">
        <v>3</v>
      </c>
      <c r="T62">
        <v>1</v>
      </c>
      <c r="U62">
        <v>5</v>
      </c>
      <c r="V62">
        <v>-5</v>
      </c>
      <c r="W62">
        <v>6</v>
      </c>
    </row>
    <row r="63">
      <c r="A63">
        <v>20</v>
      </c>
      <c r="B63" t="str">
        <v>CP3_vs_CP8</v>
      </c>
      <c r="C63">
        <v>0</v>
      </c>
      <c r="D63">
        <v>1</v>
      </c>
      <c r="E63">
        <v>-2</v>
      </c>
      <c r="F63">
        <v>2</v>
      </c>
      <c r="G63">
        <v>3</v>
      </c>
      <c r="H63">
        <v>7</v>
      </c>
      <c r="I63">
        <v>2</v>
      </c>
      <c r="J63">
        <v>0</v>
      </c>
      <c r="K63">
        <v>4</v>
      </c>
      <c r="L63">
        <v>8</v>
      </c>
      <c r="M63">
        <v>5</v>
      </c>
      <c r="N63">
        <v>6</v>
      </c>
      <c r="O63">
        <v>-4</v>
      </c>
      <c r="P63">
        <v>2</v>
      </c>
      <c r="Q63">
        <v>4</v>
      </c>
      <c r="R63">
        <v>2</v>
      </c>
      <c r="S63">
        <v>6</v>
      </c>
      <c r="T63">
        <v>2</v>
      </c>
      <c r="U63">
        <v>7</v>
      </c>
      <c r="V63">
        <v>-6</v>
      </c>
      <c r="W63">
        <v>6</v>
      </c>
    </row>
    <row r="64">
      <c r="A64">
        <v>21</v>
      </c>
      <c r="B64" t="str">
        <v>CP3_vs_CP9</v>
      </c>
      <c r="C64">
        <v>1</v>
      </c>
      <c r="D64">
        <v>1</v>
      </c>
      <c r="E64">
        <v>-2</v>
      </c>
      <c r="F64">
        <v>8</v>
      </c>
      <c r="G64">
        <v>4</v>
      </c>
      <c r="H64">
        <v>7</v>
      </c>
      <c r="I64">
        <v>2</v>
      </c>
      <c r="J64">
        <v>0</v>
      </c>
      <c r="K64">
        <v>5</v>
      </c>
      <c r="L64">
        <v>8</v>
      </c>
      <c r="M64">
        <v>7</v>
      </c>
      <c r="N64">
        <v>6</v>
      </c>
      <c r="O64">
        <v>-6</v>
      </c>
      <c r="P64">
        <v>4</v>
      </c>
      <c r="Q64">
        <v>4</v>
      </c>
      <c r="R64">
        <v>2</v>
      </c>
      <c r="S64">
        <v>4</v>
      </c>
      <c r="T64">
        <v>2</v>
      </c>
      <c r="U64">
        <v>-6</v>
      </c>
      <c r="V64">
        <v>-7</v>
      </c>
      <c r="W64">
        <v>7</v>
      </c>
    </row>
    <row r="65">
      <c r="A65">
        <v>22</v>
      </c>
      <c r="B65" t="str">
        <v>CP4_vs_CP5</v>
      </c>
      <c r="C65">
        <v>0</v>
      </c>
      <c r="D65">
        <v>0</v>
      </c>
      <c r="E65">
        <v>-6</v>
      </c>
      <c r="F65">
        <v>-2</v>
      </c>
      <c r="G65">
        <v>-6</v>
      </c>
      <c r="H65">
        <v>7</v>
      </c>
      <c r="I65">
        <v>2</v>
      </c>
      <c r="J65">
        <v>0</v>
      </c>
      <c r="K65">
        <v>4</v>
      </c>
      <c r="L65">
        <v>8</v>
      </c>
      <c r="M65">
        <v>-6</v>
      </c>
      <c r="N65">
        <v>6</v>
      </c>
      <c r="O65">
        <v>-6</v>
      </c>
      <c r="P65">
        <v>4</v>
      </c>
      <c r="Q65">
        <v>0</v>
      </c>
      <c r="R65">
        <v>-2</v>
      </c>
      <c r="S65">
        <v>0</v>
      </c>
      <c r="T65">
        <v>1</v>
      </c>
      <c r="U65">
        <v>6</v>
      </c>
      <c r="V65">
        <v>-8</v>
      </c>
      <c r="W65">
        <v>-8</v>
      </c>
    </row>
    <row r="66">
      <c r="A66">
        <v>23</v>
      </c>
      <c r="B66" t="str">
        <v>CP4_vs_CP6</v>
      </c>
      <c r="C66">
        <v>1</v>
      </c>
      <c r="D66">
        <v>1</v>
      </c>
      <c r="E66">
        <v>-6</v>
      </c>
      <c r="F66">
        <v>-4</v>
      </c>
      <c r="G66">
        <v>-3</v>
      </c>
      <c r="H66">
        <v>7</v>
      </c>
      <c r="I66">
        <v>4</v>
      </c>
      <c r="J66">
        <v>0</v>
      </c>
      <c r="K66">
        <v>4</v>
      </c>
      <c r="L66">
        <v>8</v>
      </c>
      <c r="M66">
        <v>-3</v>
      </c>
      <c r="N66">
        <v>6</v>
      </c>
      <c r="O66">
        <v>-5</v>
      </c>
      <c r="P66">
        <v>3</v>
      </c>
      <c r="Q66">
        <v>-7</v>
      </c>
      <c r="R66">
        <v>-4</v>
      </c>
      <c r="S66">
        <v>-2</v>
      </c>
      <c r="T66">
        <v>-7</v>
      </c>
      <c r="U66">
        <v>-5</v>
      </c>
      <c r="V66">
        <v>-8</v>
      </c>
      <c r="W66">
        <v>-8</v>
      </c>
    </row>
    <row r="67">
      <c r="A67">
        <v>24</v>
      </c>
      <c r="B67" t="str">
        <v>CP4_vs_CP7</v>
      </c>
      <c r="C67">
        <v>-1</v>
      </c>
      <c r="D67">
        <v>-1</v>
      </c>
      <c r="E67">
        <v>-6</v>
      </c>
      <c r="F67">
        <v>-2</v>
      </c>
      <c r="G67">
        <v>-5</v>
      </c>
      <c r="H67">
        <v>7</v>
      </c>
      <c r="I67">
        <v>4</v>
      </c>
      <c r="J67">
        <v>0</v>
      </c>
      <c r="K67">
        <v>5</v>
      </c>
      <c r="L67">
        <v>8</v>
      </c>
      <c r="M67">
        <v>0</v>
      </c>
      <c r="N67">
        <v>0</v>
      </c>
      <c r="O67">
        <v>-5</v>
      </c>
      <c r="P67">
        <v>3</v>
      </c>
      <c r="Q67">
        <v>-7</v>
      </c>
      <c r="R67">
        <v>-1</v>
      </c>
      <c r="S67">
        <v>-2</v>
      </c>
      <c r="T67">
        <v>-3</v>
      </c>
      <c r="U67">
        <v>-8</v>
      </c>
      <c r="V67">
        <v>-7</v>
      </c>
      <c r="W67">
        <v>-8</v>
      </c>
    </row>
    <row r="68">
      <c r="A68">
        <v>25</v>
      </c>
      <c r="B68" t="str">
        <v>CP4_vs_CP8</v>
      </c>
      <c r="C68">
        <v>-1</v>
      </c>
      <c r="D68">
        <v>-1</v>
      </c>
      <c r="E68">
        <v>-4</v>
      </c>
      <c r="F68">
        <v>-2</v>
      </c>
      <c r="G68">
        <v>-4</v>
      </c>
      <c r="H68">
        <v>8</v>
      </c>
      <c r="I68">
        <v>2</v>
      </c>
      <c r="J68">
        <v>0</v>
      </c>
      <c r="K68">
        <v>-4</v>
      </c>
      <c r="L68">
        <v>1</v>
      </c>
      <c r="M68">
        <v>-3</v>
      </c>
      <c r="N68">
        <v>6</v>
      </c>
      <c r="O68">
        <v>-5</v>
      </c>
      <c r="P68">
        <v>5</v>
      </c>
      <c r="Q68">
        <v>-7</v>
      </c>
      <c r="R68">
        <v>-4</v>
      </c>
      <c r="S68">
        <v>-2</v>
      </c>
      <c r="T68">
        <v>-3</v>
      </c>
      <c r="U68">
        <v>-7</v>
      </c>
      <c r="V68">
        <v>-8</v>
      </c>
      <c r="W68">
        <v>-7</v>
      </c>
    </row>
    <row r="69">
      <c r="A69">
        <v>26</v>
      </c>
      <c r="B69" t="str">
        <v>CP4_vs_CP9</v>
      </c>
      <c r="C69">
        <v>-1</v>
      </c>
      <c r="D69">
        <v>-1</v>
      </c>
      <c r="E69">
        <v>-7</v>
      </c>
      <c r="F69">
        <v>-2</v>
      </c>
      <c r="G69">
        <v>-7</v>
      </c>
      <c r="H69">
        <v>-7</v>
      </c>
      <c r="I69">
        <v>3</v>
      </c>
      <c r="J69">
        <v>0</v>
      </c>
      <c r="K69">
        <v>-4</v>
      </c>
      <c r="L69">
        <v>0</v>
      </c>
      <c r="M69">
        <v>0</v>
      </c>
      <c r="N69">
        <v>6</v>
      </c>
      <c r="O69">
        <v>-6</v>
      </c>
      <c r="P69">
        <v>-5</v>
      </c>
      <c r="Q69">
        <v>-5</v>
      </c>
      <c r="R69">
        <v>-2</v>
      </c>
      <c r="S69">
        <v>5</v>
      </c>
      <c r="T69">
        <v>-3</v>
      </c>
      <c r="U69">
        <v>-6</v>
      </c>
      <c r="V69">
        <v>-7</v>
      </c>
      <c r="W69">
        <v>-8</v>
      </c>
    </row>
    <row r="70">
      <c r="A70">
        <v>27</v>
      </c>
      <c r="B70" t="str">
        <v>CP5_vs_CP6</v>
      </c>
      <c r="C70">
        <v>1</v>
      </c>
      <c r="D70">
        <v>1</v>
      </c>
      <c r="E70">
        <v>-5</v>
      </c>
      <c r="F70">
        <v>-3</v>
      </c>
      <c r="G70">
        <v>2</v>
      </c>
      <c r="H70">
        <v>-7</v>
      </c>
      <c r="I70">
        <v>3</v>
      </c>
      <c r="J70">
        <v>0</v>
      </c>
      <c r="K70">
        <v>-4</v>
      </c>
      <c r="L70">
        <v>0</v>
      </c>
      <c r="M70">
        <v>4</v>
      </c>
      <c r="N70">
        <v>-6</v>
      </c>
      <c r="O70">
        <v>0</v>
      </c>
      <c r="P70">
        <v>-4</v>
      </c>
      <c r="Q70">
        <v>0</v>
      </c>
      <c r="R70">
        <v>-2</v>
      </c>
      <c r="S70">
        <v>-6</v>
      </c>
      <c r="T70">
        <v>2</v>
      </c>
      <c r="U70">
        <v>-6</v>
      </c>
      <c r="V70">
        <v>-6</v>
      </c>
      <c r="W70">
        <v>-6</v>
      </c>
    </row>
    <row r="71">
      <c r="A71">
        <v>28</v>
      </c>
      <c r="B71" t="str">
        <v>CP5_vs_CP7</v>
      </c>
      <c r="C71">
        <v>-1</v>
      </c>
      <c r="D71">
        <v>-1</v>
      </c>
      <c r="E71">
        <v>-4</v>
      </c>
      <c r="F71">
        <v>-3</v>
      </c>
      <c r="G71">
        <v>-4</v>
      </c>
      <c r="H71">
        <v>-7</v>
      </c>
      <c r="I71">
        <v>3</v>
      </c>
      <c r="J71">
        <v>0</v>
      </c>
      <c r="K71">
        <v>4</v>
      </c>
      <c r="L71">
        <v>0</v>
      </c>
      <c r="M71">
        <v>5</v>
      </c>
      <c r="N71">
        <v>0</v>
      </c>
      <c r="O71">
        <v>0</v>
      </c>
      <c r="P71">
        <v>-4</v>
      </c>
      <c r="Q71">
        <v>-6</v>
      </c>
      <c r="R71">
        <v>-2</v>
      </c>
      <c r="S71">
        <v>-4</v>
      </c>
      <c r="T71">
        <v>2</v>
      </c>
      <c r="U71">
        <v>-8</v>
      </c>
      <c r="V71">
        <v>-6</v>
      </c>
      <c r="W71">
        <v>-7</v>
      </c>
    </row>
    <row r="72">
      <c r="A72">
        <v>29</v>
      </c>
      <c r="B72" t="str">
        <v>CP5_vs_CP8</v>
      </c>
      <c r="C72">
        <v>-1</v>
      </c>
      <c r="D72">
        <v>-1</v>
      </c>
      <c r="E72">
        <v>-5</v>
      </c>
      <c r="F72">
        <v>-2</v>
      </c>
      <c r="G72">
        <v>-4</v>
      </c>
      <c r="H72">
        <v>-7</v>
      </c>
      <c r="I72">
        <v>2</v>
      </c>
      <c r="J72">
        <v>0</v>
      </c>
      <c r="K72">
        <v>4</v>
      </c>
      <c r="L72">
        <v>0</v>
      </c>
      <c r="M72">
        <v>0</v>
      </c>
      <c r="N72">
        <v>-6</v>
      </c>
      <c r="O72">
        <v>0</v>
      </c>
      <c r="P72">
        <v>-4</v>
      </c>
      <c r="Q72">
        <v>-6</v>
      </c>
      <c r="R72">
        <v>-2</v>
      </c>
      <c r="S72">
        <v>-6</v>
      </c>
      <c r="T72">
        <v>3</v>
      </c>
      <c r="U72">
        <v>-8</v>
      </c>
      <c r="V72">
        <v>-6</v>
      </c>
      <c r="W72">
        <v>-6</v>
      </c>
    </row>
    <row r="73">
      <c r="A73">
        <v>30</v>
      </c>
      <c r="B73" t="str">
        <v>CP5_vs_CP9</v>
      </c>
      <c r="C73">
        <v>-1</v>
      </c>
      <c r="D73">
        <v>-1</v>
      </c>
      <c r="E73">
        <v>-4</v>
      </c>
      <c r="F73">
        <v>-3</v>
      </c>
      <c r="G73">
        <v>-6</v>
      </c>
      <c r="H73">
        <v>-7</v>
      </c>
      <c r="I73">
        <v>3</v>
      </c>
      <c r="J73">
        <v>0</v>
      </c>
      <c r="K73">
        <v>5</v>
      </c>
      <c r="L73">
        <v>0</v>
      </c>
      <c r="M73">
        <v>2</v>
      </c>
      <c r="N73">
        <v>-6</v>
      </c>
      <c r="O73">
        <v>0</v>
      </c>
      <c r="P73">
        <v>-4</v>
      </c>
      <c r="Q73">
        <v>5</v>
      </c>
      <c r="R73">
        <v>-2</v>
      </c>
      <c r="S73">
        <v>-5</v>
      </c>
      <c r="T73">
        <v>2</v>
      </c>
      <c r="U73">
        <v>-7</v>
      </c>
      <c r="V73">
        <v>-7</v>
      </c>
      <c r="W73">
        <v>-7</v>
      </c>
    </row>
    <row r="74">
      <c r="A74">
        <v>31</v>
      </c>
      <c r="B74" t="str">
        <v>CP6_vs_CP7</v>
      </c>
      <c r="C74">
        <v>-3</v>
      </c>
      <c r="D74">
        <v>-3</v>
      </c>
      <c r="E74">
        <v>4</v>
      </c>
      <c r="F74">
        <v>8</v>
      </c>
      <c r="G74">
        <v>-5</v>
      </c>
      <c r="H74">
        <v>-7</v>
      </c>
      <c r="I74">
        <v>-4</v>
      </c>
      <c r="J74">
        <v>0</v>
      </c>
      <c r="K74">
        <v>5</v>
      </c>
      <c r="L74">
        <v>0</v>
      </c>
      <c r="M74">
        <v>0</v>
      </c>
      <c r="N74">
        <v>-6</v>
      </c>
      <c r="O74">
        <v>0</v>
      </c>
      <c r="P74">
        <v>-4</v>
      </c>
      <c r="Q74">
        <v>-6</v>
      </c>
      <c r="R74">
        <v>3</v>
      </c>
      <c r="S74">
        <v>-2</v>
      </c>
      <c r="T74">
        <v>2</v>
      </c>
      <c r="U74">
        <v>6</v>
      </c>
      <c r="V74">
        <v>-4</v>
      </c>
      <c r="W74">
        <v>-7</v>
      </c>
    </row>
    <row r="75">
      <c r="A75">
        <v>32</v>
      </c>
      <c r="B75" t="str">
        <v>CP6_vs_CP8</v>
      </c>
      <c r="C75">
        <v>-2</v>
      </c>
      <c r="D75">
        <v>-2</v>
      </c>
      <c r="E75">
        <v>-4</v>
      </c>
      <c r="F75">
        <v>-2</v>
      </c>
      <c r="G75">
        <v>-6</v>
      </c>
      <c r="H75">
        <v>7</v>
      </c>
      <c r="I75">
        <v>-3</v>
      </c>
      <c r="J75">
        <v>0</v>
      </c>
      <c r="K75">
        <v>4</v>
      </c>
      <c r="L75">
        <v>-4</v>
      </c>
      <c r="M75">
        <v>-2</v>
      </c>
      <c r="N75">
        <v>6</v>
      </c>
      <c r="O75">
        <v>0</v>
      </c>
      <c r="P75">
        <v>-4</v>
      </c>
      <c r="Q75">
        <v>-6</v>
      </c>
      <c r="R75">
        <v>2</v>
      </c>
      <c r="S75">
        <v>2</v>
      </c>
      <c r="T75">
        <v>1</v>
      </c>
      <c r="U75">
        <v>-6</v>
      </c>
      <c r="V75">
        <v>-7</v>
      </c>
      <c r="W75">
        <v>6</v>
      </c>
    </row>
    <row r="76">
      <c r="A76">
        <v>33</v>
      </c>
      <c r="B76" t="str">
        <v>CP6_vs_CP9</v>
      </c>
      <c r="C76">
        <v>-2</v>
      </c>
      <c r="D76">
        <v>-2</v>
      </c>
      <c r="E76">
        <v>-4</v>
      </c>
      <c r="F76">
        <v>-2</v>
      </c>
      <c r="G76">
        <v>-4</v>
      </c>
      <c r="H76">
        <v>7</v>
      </c>
      <c r="I76">
        <v>-2</v>
      </c>
      <c r="J76">
        <v>0</v>
      </c>
      <c r="K76">
        <v>5</v>
      </c>
      <c r="L76">
        <v>-4</v>
      </c>
      <c r="M76">
        <v>0</v>
      </c>
      <c r="N76">
        <v>6</v>
      </c>
      <c r="O76">
        <v>0</v>
      </c>
      <c r="P76">
        <v>-4</v>
      </c>
      <c r="Q76">
        <v>0</v>
      </c>
      <c r="R76">
        <v>2</v>
      </c>
      <c r="S76">
        <v>2</v>
      </c>
      <c r="T76">
        <v>1</v>
      </c>
      <c r="U76">
        <v>-6</v>
      </c>
      <c r="V76">
        <v>-6</v>
      </c>
      <c r="W76">
        <v>-5</v>
      </c>
    </row>
    <row r="77">
      <c r="A77">
        <v>34</v>
      </c>
      <c r="B77" t="str">
        <v>CP7_vs_CP8</v>
      </c>
      <c r="C77">
        <v>0</v>
      </c>
      <c r="D77">
        <v>0</v>
      </c>
      <c r="E77">
        <v>-4</v>
      </c>
      <c r="F77">
        <v>-3</v>
      </c>
      <c r="G77">
        <v>-5</v>
      </c>
      <c r="H77">
        <v>7</v>
      </c>
      <c r="I77">
        <v>-2</v>
      </c>
      <c r="J77">
        <v>0</v>
      </c>
      <c r="K77">
        <v>-4</v>
      </c>
      <c r="L77">
        <v>-5</v>
      </c>
      <c r="M77">
        <v>-1</v>
      </c>
      <c r="N77">
        <v>-6</v>
      </c>
      <c r="O77">
        <v>0</v>
      </c>
      <c r="P77">
        <v>-4</v>
      </c>
      <c r="Q77">
        <v>5</v>
      </c>
      <c r="R77">
        <v>3</v>
      </c>
      <c r="S77">
        <v>2</v>
      </c>
      <c r="T77">
        <v>2</v>
      </c>
      <c r="U77">
        <v>-4</v>
      </c>
      <c r="V77">
        <v>-7</v>
      </c>
      <c r="W77">
        <v>6</v>
      </c>
    </row>
    <row r="78">
      <c r="A78">
        <v>35</v>
      </c>
      <c r="B78" t="str">
        <v>CP7_vs_CP9</v>
      </c>
      <c r="C78">
        <v>0</v>
      </c>
      <c r="D78">
        <v>0</v>
      </c>
      <c r="E78">
        <v>-6</v>
      </c>
      <c r="F78">
        <v>8</v>
      </c>
      <c r="G78">
        <v>2</v>
      </c>
      <c r="H78">
        <v>7</v>
      </c>
      <c r="I78">
        <v>-1</v>
      </c>
      <c r="J78">
        <v>0</v>
      </c>
      <c r="K78">
        <v>-4</v>
      </c>
      <c r="L78">
        <v>-4</v>
      </c>
      <c r="M78">
        <v>0</v>
      </c>
      <c r="N78">
        <v>-6</v>
      </c>
      <c r="O78">
        <v>0</v>
      </c>
      <c r="P78">
        <v>-4</v>
      </c>
      <c r="Q78">
        <v>5</v>
      </c>
      <c r="R78">
        <v>2</v>
      </c>
      <c r="S78">
        <v>2</v>
      </c>
      <c r="T78">
        <v>-1</v>
      </c>
      <c r="U78">
        <v>-7</v>
      </c>
      <c r="V78">
        <v>-7</v>
      </c>
      <c r="W78">
        <v>-7</v>
      </c>
    </row>
    <row r="79">
      <c r="A79">
        <v>36</v>
      </c>
      <c r="B79" t="str">
        <v>CP8_vs_CP9</v>
      </c>
      <c r="C79">
        <v>0</v>
      </c>
      <c r="D79">
        <v>0</v>
      </c>
      <c r="E79">
        <v>-5</v>
      </c>
      <c r="F79">
        <v>-2</v>
      </c>
      <c r="G79">
        <v>3</v>
      </c>
      <c r="H79">
        <v>7</v>
      </c>
      <c r="I79">
        <v>-1</v>
      </c>
      <c r="J79">
        <v>0</v>
      </c>
      <c r="K79">
        <v>-4</v>
      </c>
      <c r="L79">
        <v>5</v>
      </c>
      <c r="M79">
        <v>0</v>
      </c>
      <c r="N79">
        <v>-6</v>
      </c>
      <c r="O79">
        <v>0</v>
      </c>
      <c r="P79">
        <v>4</v>
      </c>
      <c r="Q79">
        <v>5</v>
      </c>
      <c r="R79">
        <v>0</v>
      </c>
      <c r="S79">
        <v>-2</v>
      </c>
      <c r="T79">
        <v>-4</v>
      </c>
      <c r="U79">
        <v>-6</v>
      </c>
      <c r="V79">
        <v>-6</v>
      </c>
      <c r="W79">
        <v>-7</v>
      </c>
    </row>
    <row r="82">
      <c r="A82" t="str">
        <v>═══ BAGIAN 2: TFN l (Lower) per Responden ═══</v>
      </c>
    </row>
    <row r="83">
      <c r="A83" t="str">
        <v>Rumus: IF(slider&gt;0, 1/VLOOKUP(u), VLOOKUP(l))</v>
      </c>
    </row>
    <row r="84">
      <c r="A84" t="str">
        <v>No</v>
      </c>
      <c r="B84" t="str">
        <v>Pasangan</v>
      </c>
      <c r="C84" t="str">
        <v>R1_l</v>
      </c>
      <c r="D84" t="str">
        <v>R2_l</v>
      </c>
      <c r="E84" t="str">
        <v>R3_l</v>
      </c>
      <c r="F84" t="str">
        <v>R4_l</v>
      </c>
      <c r="G84" t="str">
        <v>R5_l</v>
      </c>
      <c r="H84" t="str">
        <v>R6_l</v>
      </c>
      <c r="I84" t="str">
        <v>R7_l</v>
      </c>
      <c r="J84" t="str">
        <v>R8_l</v>
      </c>
      <c r="K84" t="str">
        <v>R9_l</v>
      </c>
      <c r="L84" t="str">
        <v>R10_l</v>
      </c>
      <c r="M84" t="str">
        <v>R11_l</v>
      </c>
      <c r="N84" t="str">
        <v>R12_l</v>
      </c>
      <c r="O84" t="str">
        <v>R13_l</v>
      </c>
      <c r="P84" t="str">
        <v>R14_l</v>
      </c>
      <c r="Q84" t="str">
        <v>R15_l</v>
      </c>
      <c r="R84" t="str">
        <v>R16_l</v>
      </c>
      <c r="S84" t="str">
        <v>R17_l</v>
      </c>
      <c r="T84" t="str">
        <v>R18_l</v>
      </c>
      <c r="U84" t="str">
        <v>R19_l</v>
      </c>
      <c r="V84" t="str">
        <v>R20_l</v>
      </c>
      <c r="W84" t="str">
        <v>R21_l</v>
      </c>
    </row>
    <row r="85">
      <c r="A85">
        <v>1</v>
      </c>
      <c r="B85" t="str">
        <v>CP1_vs_CP2</v>
      </c>
      <c r="C85" s="1">
        <f>IF(C44&gt;0,1/VLOOKUP(ABS(C44)+1,$A$8:$D$16,4,FALSE),VLOOKUP(ABS(C44)+1,$A$8:$D$16,2,FALSE))</f>
      </c>
      <c r="D85" s="1">
        <f>IF(D44&gt;0,1/VLOOKUP(ABS(D44)+1,$A$8:$D$16,4,FALSE),VLOOKUP(ABS(D44)+1,$A$8:$D$16,2,FALSE))</f>
      </c>
      <c r="E85" s="1">
        <f>IF(E44&gt;0,1/VLOOKUP(ABS(E44)+1,$A$8:$D$16,4,FALSE),VLOOKUP(ABS(E44)+1,$A$8:$D$16,2,FALSE))</f>
      </c>
      <c r="F85" s="1">
        <f>IF(F44&gt;0,1/VLOOKUP(ABS(F44)+1,$A$8:$D$16,4,FALSE),VLOOKUP(ABS(F44)+1,$A$8:$D$16,2,FALSE))</f>
      </c>
      <c r="G85" s="1">
        <f>IF(G44&gt;0,1/VLOOKUP(ABS(G44)+1,$A$8:$D$16,4,FALSE),VLOOKUP(ABS(G44)+1,$A$8:$D$16,2,FALSE))</f>
      </c>
      <c r="H85" s="1">
        <f>IF(H44&gt;0,1/VLOOKUP(ABS(H44)+1,$A$8:$D$16,4,FALSE),VLOOKUP(ABS(H44)+1,$A$8:$D$16,2,FALSE))</f>
      </c>
      <c r="I85" s="1">
        <f>IF(I44&gt;0,1/VLOOKUP(ABS(I44)+1,$A$8:$D$16,4,FALSE),VLOOKUP(ABS(I44)+1,$A$8:$D$16,2,FALSE))</f>
      </c>
      <c r="J85" s="1">
        <f>IF(J44&gt;0,1/VLOOKUP(ABS(J44)+1,$A$8:$D$16,4,FALSE),VLOOKUP(ABS(J44)+1,$A$8:$D$16,2,FALSE))</f>
      </c>
      <c r="K85" s="1">
        <f>IF(K44&gt;0,1/VLOOKUP(ABS(K44)+1,$A$8:$D$16,4,FALSE),VLOOKUP(ABS(K44)+1,$A$8:$D$16,2,FALSE))</f>
      </c>
      <c r="L85" s="1">
        <f>IF(L44&gt;0,1/VLOOKUP(ABS(L44)+1,$A$8:$D$16,4,FALSE),VLOOKUP(ABS(L44)+1,$A$8:$D$16,2,FALSE))</f>
      </c>
      <c r="M85" s="1">
        <f>IF(M44&gt;0,1/VLOOKUP(ABS(M44)+1,$A$8:$D$16,4,FALSE),VLOOKUP(ABS(M44)+1,$A$8:$D$16,2,FALSE))</f>
      </c>
      <c r="N85" s="1">
        <f>IF(N44&gt;0,1/VLOOKUP(ABS(N44)+1,$A$8:$D$16,4,FALSE),VLOOKUP(ABS(N44)+1,$A$8:$D$16,2,FALSE))</f>
      </c>
      <c r="O85" s="1">
        <f>IF(O44&gt;0,1/VLOOKUP(ABS(O44)+1,$A$8:$D$16,4,FALSE),VLOOKUP(ABS(O44)+1,$A$8:$D$16,2,FALSE))</f>
      </c>
      <c r="P85" s="1">
        <f>IF(P44&gt;0,1/VLOOKUP(ABS(P44)+1,$A$8:$D$16,4,FALSE),VLOOKUP(ABS(P44)+1,$A$8:$D$16,2,FALSE))</f>
      </c>
      <c r="Q85" s="1">
        <f>IF(Q44&gt;0,1/VLOOKUP(ABS(Q44)+1,$A$8:$D$16,4,FALSE),VLOOKUP(ABS(Q44)+1,$A$8:$D$16,2,FALSE))</f>
      </c>
      <c r="R85" s="1">
        <f>IF(R44&gt;0,1/VLOOKUP(ABS(R44)+1,$A$8:$D$16,4,FALSE),VLOOKUP(ABS(R44)+1,$A$8:$D$16,2,FALSE))</f>
      </c>
      <c r="S85" s="1">
        <f>IF(S44&gt;0,1/VLOOKUP(ABS(S44)+1,$A$8:$D$16,4,FALSE),VLOOKUP(ABS(S44)+1,$A$8:$D$16,2,FALSE))</f>
      </c>
      <c r="T85" s="1">
        <f>IF(T44&gt;0,1/VLOOKUP(ABS(T44)+1,$A$8:$D$16,4,FALSE),VLOOKUP(ABS(T44)+1,$A$8:$D$16,2,FALSE))</f>
      </c>
      <c r="U85" s="1">
        <f>IF(U44&gt;0,1/VLOOKUP(ABS(U44)+1,$A$8:$D$16,4,FALSE),VLOOKUP(ABS(U44)+1,$A$8:$D$16,2,FALSE))</f>
      </c>
      <c r="V85" s="1">
        <f>IF(V44&gt;0,1/VLOOKUP(ABS(V44)+1,$A$8:$D$16,4,FALSE),VLOOKUP(ABS(V44)+1,$A$8:$D$16,2,FALSE))</f>
      </c>
      <c r="W85" s="1">
        <f>IF(W44&gt;0,1/VLOOKUP(ABS(W44)+1,$A$8:$D$16,4,FALSE),VLOOKUP(ABS(W44)+1,$A$8:$D$16,2,FALSE))</f>
      </c>
    </row>
    <row r="86">
      <c r="A86">
        <v>2</v>
      </c>
      <c r="B86" t="str">
        <v>CP1_vs_CP3</v>
      </c>
      <c r="C86" s="1">
        <f>IF(C45&gt;0,1/VLOOKUP(ABS(C45)+1,$A$8:$D$16,4,FALSE),VLOOKUP(ABS(C45)+1,$A$8:$D$16,2,FALSE))</f>
      </c>
      <c r="D86" s="1">
        <f>IF(D45&gt;0,1/VLOOKUP(ABS(D45)+1,$A$8:$D$16,4,FALSE),VLOOKUP(ABS(D45)+1,$A$8:$D$16,2,FALSE))</f>
      </c>
      <c r="E86" s="1">
        <f>IF(E45&gt;0,1/VLOOKUP(ABS(E45)+1,$A$8:$D$16,4,FALSE),VLOOKUP(ABS(E45)+1,$A$8:$D$16,2,FALSE))</f>
      </c>
      <c r="F86" s="1">
        <f>IF(F45&gt;0,1/VLOOKUP(ABS(F45)+1,$A$8:$D$16,4,FALSE),VLOOKUP(ABS(F45)+1,$A$8:$D$16,2,FALSE))</f>
      </c>
      <c r="G86" s="1">
        <f>IF(G45&gt;0,1/VLOOKUP(ABS(G45)+1,$A$8:$D$16,4,FALSE),VLOOKUP(ABS(G45)+1,$A$8:$D$16,2,FALSE))</f>
      </c>
      <c r="H86" s="1">
        <f>IF(H45&gt;0,1/VLOOKUP(ABS(H45)+1,$A$8:$D$16,4,FALSE),VLOOKUP(ABS(H45)+1,$A$8:$D$16,2,FALSE))</f>
      </c>
      <c r="I86" s="1">
        <f>IF(I45&gt;0,1/VLOOKUP(ABS(I45)+1,$A$8:$D$16,4,FALSE),VLOOKUP(ABS(I45)+1,$A$8:$D$16,2,FALSE))</f>
      </c>
      <c r="J86" s="1">
        <f>IF(J45&gt;0,1/VLOOKUP(ABS(J45)+1,$A$8:$D$16,4,FALSE),VLOOKUP(ABS(J45)+1,$A$8:$D$16,2,FALSE))</f>
      </c>
      <c r="K86" s="1">
        <f>IF(K45&gt;0,1/VLOOKUP(ABS(K45)+1,$A$8:$D$16,4,FALSE),VLOOKUP(ABS(K45)+1,$A$8:$D$16,2,FALSE))</f>
      </c>
      <c r="L86" s="1">
        <f>IF(L45&gt;0,1/VLOOKUP(ABS(L45)+1,$A$8:$D$16,4,FALSE),VLOOKUP(ABS(L45)+1,$A$8:$D$16,2,FALSE))</f>
      </c>
      <c r="M86" s="1">
        <f>IF(M45&gt;0,1/VLOOKUP(ABS(M45)+1,$A$8:$D$16,4,FALSE),VLOOKUP(ABS(M45)+1,$A$8:$D$16,2,FALSE))</f>
      </c>
      <c r="N86" s="1">
        <f>IF(N45&gt;0,1/VLOOKUP(ABS(N45)+1,$A$8:$D$16,4,FALSE),VLOOKUP(ABS(N45)+1,$A$8:$D$16,2,FALSE))</f>
      </c>
      <c r="O86" s="1">
        <f>IF(O45&gt;0,1/VLOOKUP(ABS(O45)+1,$A$8:$D$16,4,FALSE),VLOOKUP(ABS(O45)+1,$A$8:$D$16,2,FALSE))</f>
      </c>
      <c r="P86" s="1">
        <f>IF(P45&gt;0,1/VLOOKUP(ABS(P45)+1,$A$8:$D$16,4,FALSE),VLOOKUP(ABS(P45)+1,$A$8:$D$16,2,FALSE))</f>
      </c>
      <c r="Q86" s="1">
        <f>IF(Q45&gt;0,1/VLOOKUP(ABS(Q45)+1,$A$8:$D$16,4,FALSE),VLOOKUP(ABS(Q45)+1,$A$8:$D$16,2,FALSE))</f>
      </c>
      <c r="R86" s="1">
        <f>IF(R45&gt;0,1/VLOOKUP(ABS(R45)+1,$A$8:$D$16,4,FALSE),VLOOKUP(ABS(R45)+1,$A$8:$D$16,2,FALSE))</f>
      </c>
      <c r="S86" s="1">
        <f>IF(S45&gt;0,1/VLOOKUP(ABS(S45)+1,$A$8:$D$16,4,FALSE),VLOOKUP(ABS(S45)+1,$A$8:$D$16,2,FALSE))</f>
      </c>
      <c r="T86" s="1">
        <f>IF(T45&gt;0,1/VLOOKUP(ABS(T45)+1,$A$8:$D$16,4,FALSE),VLOOKUP(ABS(T45)+1,$A$8:$D$16,2,FALSE))</f>
      </c>
      <c r="U86" s="1">
        <f>IF(U45&gt;0,1/VLOOKUP(ABS(U45)+1,$A$8:$D$16,4,FALSE),VLOOKUP(ABS(U45)+1,$A$8:$D$16,2,FALSE))</f>
      </c>
      <c r="V86" s="1">
        <f>IF(V45&gt;0,1/VLOOKUP(ABS(V45)+1,$A$8:$D$16,4,FALSE),VLOOKUP(ABS(V45)+1,$A$8:$D$16,2,FALSE))</f>
      </c>
      <c r="W86" s="1">
        <f>IF(W45&gt;0,1/VLOOKUP(ABS(W45)+1,$A$8:$D$16,4,FALSE),VLOOKUP(ABS(W45)+1,$A$8:$D$16,2,FALSE))</f>
      </c>
    </row>
    <row r="87">
      <c r="A87">
        <v>3</v>
      </c>
      <c r="B87" t="str">
        <v>CP1_vs_CP4</v>
      </c>
      <c r="C87" s="1">
        <f>IF(C46&gt;0,1/VLOOKUP(ABS(C46)+1,$A$8:$D$16,4,FALSE),VLOOKUP(ABS(C46)+1,$A$8:$D$16,2,FALSE))</f>
      </c>
      <c r="D87" s="1">
        <f>IF(D46&gt;0,1/VLOOKUP(ABS(D46)+1,$A$8:$D$16,4,FALSE),VLOOKUP(ABS(D46)+1,$A$8:$D$16,2,FALSE))</f>
      </c>
      <c r="E87" s="1">
        <f>IF(E46&gt;0,1/VLOOKUP(ABS(E46)+1,$A$8:$D$16,4,FALSE),VLOOKUP(ABS(E46)+1,$A$8:$D$16,2,FALSE))</f>
      </c>
      <c r="F87" s="1">
        <f>IF(F46&gt;0,1/VLOOKUP(ABS(F46)+1,$A$8:$D$16,4,FALSE),VLOOKUP(ABS(F46)+1,$A$8:$D$16,2,FALSE))</f>
      </c>
      <c r="G87" s="1">
        <f>IF(G46&gt;0,1/VLOOKUP(ABS(G46)+1,$A$8:$D$16,4,FALSE),VLOOKUP(ABS(G46)+1,$A$8:$D$16,2,FALSE))</f>
      </c>
      <c r="H87" s="1">
        <f>IF(H46&gt;0,1/VLOOKUP(ABS(H46)+1,$A$8:$D$16,4,FALSE),VLOOKUP(ABS(H46)+1,$A$8:$D$16,2,FALSE))</f>
      </c>
      <c r="I87" s="1">
        <f>IF(I46&gt;0,1/VLOOKUP(ABS(I46)+1,$A$8:$D$16,4,FALSE),VLOOKUP(ABS(I46)+1,$A$8:$D$16,2,FALSE))</f>
      </c>
      <c r="J87" s="1">
        <f>IF(J46&gt;0,1/VLOOKUP(ABS(J46)+1,$A$8:$D$16,4,FALSE),VLOOKUP(ABS(J46)+1,$A$8:$D$16,2,FALSE))</f>
      </c>
      <c r="K87" s="1">
        <f>IF(K46&gt;0,1/VLOOKUP(ABS(K46)+1,$A$8:$D$16,4,FALSE),VLOOKUP(ABS(K46)+1,$A$8:$D$16,2,FALSE))</f>
      </c>
      <c r="L87" s="1">
        <f>IF(L46&gt;0,1/VLOOKUP(ABS(L46)+1,$A$8:$D$16,4,FALSE),VLOOKUP(ABS(L46)+1,$A$8:$D$16,2,FALSE))</f>
      </c>
      <c r="M87" s="1">
        <f>IF(M46&gt;0,1/VLOOKUP(ABS(M46)+1,$A$8:$D$16,4,FALSE),VLOOKUP(ABS(M46)+1,$A$8:$D$16,2,FALSE))</f>
      </c>
      <c r="N87" s="1">
        <f>IF(N46&gt;0,1/VLOOKUP(ABS(N46)+1,$A$8:$D$16,4,FALSE),VLOOKUP(ABS(N46)+1,$A$8:$D$16,2,FALSE))</f>
      </c>
      <c r="O87" s="1">
        <f>IF(O46&gt;0,1/VLOOKUP(ABS(O46)+1,$A$8:$D$16,4,FALSE),VLOOKUP(ABS(O46)+1,$A$8:$D$16,2,FALSE))</f>
      </c>
      <c r="P87" s="1">
        <f>IF(P46&gt;0,1/VLOOKUP(ABS(P46)+1,$A$8:$D$16,4,FALSE),VLOOKUP(ABS(P46)+1,$A$8:$D$16,2,FALSE))</f>
      </c>
      <c r="Q87" s="1">
        <f>IF(Q46&gt;0,1/VLOOKUP(ABS(Q46)+1,$A$8:$D$16,4,FALSE),VLOOKUP(ABS(Q46)+1,$A$8:$D$16,2,FALSE))</f>
      </c>
      <c r="R87" s="1">
        <f>IF(R46&gt;0,1/VLOOKUP(ABS(R46)+1,$A$8:$D$16,4,FALSE),VLOOKUP(ABS(R46)+1,$A$8:$D$16,2,FALSE))</f>
      </c>
      <c r="S87" s="1">
        <f>IF(S46&gt;0,1/VLOOKUP(ABS(S46)+1,$A$8:$D$16,4,FALSE),VLOOKUP(ABS(S46)+1,$A$8:$D$16,2,FALSE))</f>
      </c>
      <c r="T87" s="1">
        <f>IF(T46&gt;0,1/VLOOKUP(ABS(T46)+1,$A$8:$D$16,4,FALSE),VLOOKUP(ABS(T46)+1,$A$8:$D$16,2,FALSE))</f>
      </c>
      <c r="U87" s="1">
        <f>IF(U46&gt;0,1/VLOOKUP(ABS(U46)+1,$A$8:$D$16,4,FALSE),VLOOKUP(ABS(U46)+1,$A$8:$D$16,2,FALSE))</f>
      </c>
      <c r="V87" s="1">
        <f>IF(V46&gt;0,1/VLOOKUP(ABS(V46)+1,$A$8:$D$16,4,FALSE),VLOOKUP(ABS(V46)+1,$A$8:$D$16,2,FALSE))</f>
      </c>
      <c r="W87" s="1">
        <f>IF(W46&gt;0,1/VLOOKUP(ABS(W46)+1,$A$8:$D$16,4,FALSE),VLOOKUP(ABS(W46)+1,$A$8:$D$16,2,FALSE))</f>
      </c>
    </row>
    <row r="88">
      <c r="A88">
        <v>4</v>
      </c>
      <c r="B88" t="str">
        <v>CP1_vs_CP5</v>
      </c>
      <c r="C88" s="1">
        <f>IF(C47&gt;0,1/VLOOKUP(ABS(C47)+1,$A$8:$D$16,4,FALSE),VLOOKUP(ABS(C47)+1,$A$8:$D$16,2,FALSE))</f>
      </c>
      <c r="D88" s="1">
        <f>IF(D47&gt;0,1/VLOOKUP(ABS(D47)+1,$A$8:$D$16,4,FALSE),VLOOKUP(ABS(D47)+1,$A$8:$D$16,2,FALSE))</f>
      </c>
      <c r="E88" s="1">
        <f>IF(E47&gt;0,1/VLOOKUP(ABS(E47)+1,$A$8:$D$16,4,FALSE),VLOOKUP(ABS(E47)+1,$A$8:$D$16,2,FALSE))</f>
      </c>
      <c r="F88" s="1">
        <f>IF(F47&gt;0,1/VLOOKUP(ABS(F47)+1,$A$8:$D$16,4,FALSE),VLOOKUP(ABS(F47)+1,$A$8:$D$16,2,FALSE))</f>
      </c>
      <c r="G88" s="1">
        <f>IF(G47&gt;0,1/VLOOKUP(ABS(G47)+1,$A$8:$D$16,4,FALSE),VLOOKUP(ABS(G47)+1,$A$8:$D$16,2,FALSE))</f>
      </c>
      <c r="H88" s="1">
        <f>IF(H47&gt;0,1/VLOOKUP(ABS(H47)+1,$A$8:$D$16,4,FALSE),VLOOKUP(ABS(H47)+1,$A$8:$D$16,2,FALSE))</f>
      </c>
      <c r="I88" s="1">
        <f>IF(I47&gt;0,1/VLOOKUP(ABS(I47)+1,$A$8:$D$16,4,FALSE),VLOOKUP(ABS(I47)+1,$A$8:$D$16,2,FALSE))</f>
      </c>
      <c r="J88" s="1">
        <f>IF(J47&gt;0,1/VLOOKUP(ABS(J47)+1,$A$8:$D$16,4,FALSE),VLOOKUP(ABS(J47)+1,$A$8:$D$16,2,FALSE))</f>
      </c>
      <c r="K88" s="1">
        <f>IF(K47&gt;0,1/VLOOKUP(ABS(K47)+1,$A$8:$D$16,4,FALSE),VLOOKUP(ABS(K47)+1,$A$8:$D$16,2,FALSE))</f>
      </c>
      <c r="L88" s="1">
        <f>IF(L47&gt;0,1/VLOOKUP(ABS(L47)+1,$A$8:$D$16,4,FALSE),VLOOKUP(ABS(L47)+1,$A$8:$D$16,2,FALSE))</f>
      </c>
      <c r="M88" s="1">
        <f>IF(M47&gt;0,1/VLOOKUP(ABS(M47)+1,$A$8:$D$16,4,FALSE),VLOOKUP(ABS(M47)+1,$A$8:$D$16,2,FALSE))</f>
      </c>
      <c r="N88" s="1">
        <f>IF(N47&gt;0,1/VLOOKUP(ABS(N47)+1,$A$8:$D$16,4,FALSE),VLOOKUP(ABS(N47)+1,$A$8:$D$16,2,FALSE))</f>
      </c>
      <c r="O88" s="1">
        <f>IF(O47&gt;0,1/VLOOKUP(ABS(O47)+1,$A$8:$D$16,4,FALSE),VLOOKUP(ABS(O47)+1,$A$8:$D$16,2,FALSE))</f>
      </c>
      <c r="P88" s="1">
        <f>IF(P47&gt;0,1/VLOOKUP(ABS(P47)+1,$A$8:$D$16,4,FALSE),VLOOKUP(ABS(P47)+1,$A$8:$D$16,2,FALSE))</f>
      </c>
      <c r="Q88" s="1">
        <f>IF(Q47&gt;0,1/VLOOKUP(ABS(Q47)+1,$A$8:$D$16,4,FALSE),VLOOKUP(ABS(Q47)+1,$A$8:$D$16,2,FALSE))</f>
      </c>
      <c r="R88" s="1">
        <f>IF(R47&gt;0,1/VLOOKUP(ABS(R47)+1,$A$8:$D$16,4,FALSE),VLOOKUP(ABS(R47)+1,$A$8:$D$16,2,FALSE))</f>
      </c>
      <c r="S88" s="1">
        <f>IF(S47&gt;0,1/VLOOKUP(ABS(S47)+1,$A$8:$D$16,4,FALSE),VLOOKUP(ABS(S47)+1,$A$8:$D$16,2,FALSE))</f>
      </c>
      <c r="T88" s="1">
        <f>IF(T47&gt;0,1/VLOOKUP(ABS(T47)+1,$A$8:$D$16,4,FALSE),VLOOKUP(ABS(T47)+1,$A$8:$D$16,2,FALSE))</f>
      </c>
      <c r="U88" s="1">
        <f>IF(U47&gt;0,1/VLOOKUP(ABS(U47)+1,$A$8:$D$16,4,FALSE),VLOOKUP(ABS(U47)+1,$A$8:$D$16,2,FALSE))</f>
      </c>
      <c r="V88" s="1">
        <f>IF(V47&gt;0,1/VLOOKUP(ABS(V47)+1,$A$8:$D$16,4,FALSE),VLOOKUP(ABS(V47)+1,$A$8:$D$16,2,FALSE))</f>
      </c>
      <c r="W88" s="1">
        <f>IF(W47&gt;0,1/VLOOKUP(ABS(W47)+1,$A$8:$D$16,4,FALSE),VLOOKUP(ABS(W47)+1,$A$8:$D$16,2,FALSE))</f>
      </c>
    </row>
    <row r="89">
      <c r="A89">
        <v>5</v>
      </c>
      <c r="B89" t="str">
        <v>CP1_vs_CP6</v>
      </c>
      <c r="C89" s="1">
        <f>IF(C48&gt;0,1/VLOOKUP(ABS(C48)+1,$A$8:$D$16,4,FALSE),VLOOKUP(ABS(C48)+1,$A$8:$D$16,2,FALSE))</f>
      </c>
      <c r="D89" s="1">
        <f>IF(D48&gt;0,1/VLOOKUP(ABS(D48)+1,$A$8:$D$16,4,FALSE),VLOOKUP(ABS(D48)+1,$A$8:$D$16,2,FALSE))</f>
      </c>
      <c r="E89" s="1">
        <f>IF(E48&gt;0,1/VLOOKUP(ABS(E48)+1,$A$8:$D$16,4,FALSE),VLOOKUP(ABS(E48)+1,$A$8:$D$16,2,FALSE))</f>
      </c>
      <c r="F89" s="1">
        <f>IF(F48&gt;0,1/VLOOKUP(ABS(F48)+1,$A$8:$D$16,4,FALSE),VLOOKUP(ABS(F48)+1,$A$8:$D$16,2,FALSE))</f>
      </c>
      <c r="G89" s="1">
        <f>IF(G48&gt;0,1/VLOOKUP(ABS(G48)+1,$A$8:$D$16,4,FALSE),VLOOKUP(ABS(G48)+1,$A$8:$D$16,2,FALSE))</f>
      </c>
      <c r="H89" s="1">
        <f>IF(H48&gt;0,1/VLOOKUP(ABS(H48)+1,$A$8:$D$16,4,FALSE),VLOOKUP(ABS(H48)+1,$A$8:$D$16,2,FALSE))</f>
      </c>
      <c r="I89" s="1">
        <f>IF(I48&gt;0,1/VLOOKUP(ABS(I48)+1,$A$8:$D$16,4,FALSE),VLOOKUP(ABS(I48)+1,$A$8:$D$16,2,FALSE))</f>
      </c>
      <c r="J89" s="1">
        <f>IF(J48&gt;0,1/VLOOKUP(ABS(J48)+1,$A$8:$D$16,4,FALSE),VLOOKUP(ABS(J48)+1,$A$8:$D$16,2,FALSE))</f>
      </c>
      <c r="K89" s="1">
        <f>IF(K48&gt;0,1/VLOOKUP(ABS(K48)+1,$A$8:$D$16,4,FALSE),VLOOKUP(ABS(K48)+1,$A$8:$D$16,2,FALSE))</f>
      </c>
      <c r="L89" s="1">
        <f>IF(L48&gt;0,1/VLOOKUP(ABS(L48)+1,$A$8:$D$16,4,FALSE),VLOOKUP(ABS(L48)+1,$A$8:$D$16,2,FALSE))</f>
      </c>
      <c r="M89" s="1">
        <f>IF(M48&gt;0,1/VLOOKUP(ABS(M48)+1,$A$8:$D$16,4,FALSE),VLOOKUP(ABS(M48)+1,$A$8:$D$16,2,FALSE))</f>
      </c>
      <c r="N89" s="1">
        <f>IF(N48&gt;0,1/VLOOKUP(ABS(N48)+1,$A$8:$D$16,4,FALSE),VLOOKUP(ABS(N48)+1,$A$8:$D$16,2,FALSE))</f>
      </c>
      <c r="O89" s="1">
        <f>IF(O48&gt;0,1/VLOOKUP(ABS(O48)+1,$A$8:$D$16,4,FALSE),VLOOKUP(ABS(O48)+1,$A$8:$D$16,2,FALSE))</f>
      </c>
      <c r="P89" s="1">
        <f>IF(P48&gt;0,1/VLOOKUP(ABS(P48)+1,$A$8:$D$16,4,FALSE),VLOOKUP(ABS(P48)+1,$A$8:$D$16,2,FALSE))</f>
      </c>
      <c r="Q89" s="1">
        <f>IF(Q48&gt;0,1/VLOOKUP(ABS(Q48)+1,$A$8:$D$16,4,FALSE),VLOOKUP(ABS(Q48)+1,$A$8:$D$16,2,FALSE))</f>
      </c>
      <c r="R89" s="1">
        <f>IF(R48&gt;0,1/VLOOKUP(ABS(R48)+1,$A$8:$D$16,4,FALSE),VLOOKUP(ABS(R48)+1,$A$8:$D$16,2,FALSE))</f>
      </c>
      <c r="S89" s="1">
        <f>IF(S48&gt;0,1/VLOOKUP(ABS(S48)+1,$A$8:$D$16,4,FALSE),VLOOKUP(ABS(S48)+1,$A$8:$D$16,2,FALSE))</f>
      </c>
      <c r="T89" s="1">
        <f>IF(T48&gt;0,1/VLOOKUP(ABS(T48)+1,$A$8:$D$16,4,FALSE),VLOOKUP(ABS(T48)+1,$A$8:$D$16,2,FALSE))</f>
      </c>
      <c r="U89" s="1">
        <f>IF(U48&gt;0,1/VLOOKUP(ABS(U48)+1,$A$8:$D$16,4,FALSE),VLOOKUP(ABS(U48)+1,$A$8:$D$16,2,FALSE))</f>
      </c>
      <c r="V89" s="1">
        <f>IF(V48&gt;0,1/VLOOKUP(ABS(V48)+1,$A$8:$D$16,4,FALSE),VLOOKUP(ABS(V48)+1,$A$8:$D$16,2,FALSE))</f>
      </c>
      <c r="W89" s="1">
        <f>IF(W48&gt;0,1/VLOOKUP(ABS(W48)+1,$A$8:$D$16,4,FALSE),VLOOKUP(ABS(W48)+1,$A$8:$D$16,2,FALSE))</f>
      </c>
    </row>
    <row r="90">
      <c r="A90">
        <v>6</v>
      </c>
      <c r="B90" t="str">
        <v>CP1_vs_CP7</v>
      </c>
      <c r="C90" s="1">
        <f>IF(C49&gt;0,1/VLOOKUP(ABS(C49)+1,$A$8:$D$16,4,FALSE),VLOOKUP(ABS(C49)+1,$A$8:$D$16,2,FALSE))</f>
      </c>
      <c r="D90" s="1">
        <f>IF(D49&gt;0,1/VLOOKUP(ABS(D49)+1,$A$8:$D$16,4,FALSE),VLOOKUP(ABS(D49)+1,$A$8:$D$16,2,FALSE))</f>
      </c>
      <c r="E90" s="1">
        <f>IF(E49&gt;0,1/VLOOKUP(ABS(E49)+1,$A$8:$D$16,4,FALSE),VLOOKUP(ABS(E49)+1,$A$8:$D$16,2,FALSE))</f>
      </c>
      <c r="F90" s="1">
        <f>IF(F49&gt;0,1/VLOOKUP(ABS(F49)+1,$A$8:$D$16,4,FALSE),VLOOKUP(ABS(F49)+1,$A$8:$D$16,2,FALSE))</f>
      </c>
      <c r="G90" s="1">
        <f>IF(G49&gt;0,1/VLOOKUP(ABS(G49)+1,$A$8:$D$16,4,FALSE),VLOOKUP(ABS(G49)+1,$A$8:$D$16,2,FALSE))</f>
      </c>
      <c r="H90" s="1">
        <f>IF(H49&gt;0,1/VLOOKUP(ABS(H49)+1,$A$8:$D$16,4,FALSE),VLOOKUP(ABS(H49)+1,$A$8:$D$16,2,FALSE))</f>
      </c>
      <c r="I90" s="1">
        <f>IF(I49&gt;0,1/VLOOKUP(ABS(I49)+1,$A$8:$D$16,4,FALSE),VLOOKUP(ABS(I49)+1,$A$8:$D$16,2,FALSE))</f>
      </c>
      <c r="J90" s="1">
        <f>IF(J49&gt;0,1/VLOOKUP(ABS(J49)+1,$A$8:$D$16,4,FALSE),VLOOKUP(ABS(J49)+1,$A$8:$D$16,2,FALSE))</f>
      </c>
      <c r="K90" s="1">
        <f>IF(K49&gt;0,1/VLOOKUP(ABS(K49)+1,$A$8:$D$16,4,FALSE),VLOOKUP(ABS(K49)+1,$A$8:$D$16,2,FALSE))</f>
      </c>
      <c r="L90" s="1">
        <f>IF(L49&gt;0,1/VLOOKUP(ABS(L49)+1,$A$8:$D$16,4,FALSE),VLOOKUP(ABS(L49)+1,$A$8:$D$16,2,FALSE))</f>
      </c>
      <c r="M90" s="1">
        <f>IF(M49&gt;0,1/VLOOKUP(ABS(M49)+1,$A$8:$D$16,4,FALSE),VLOOKUP(ABS(M49)+1,$A$8:$D$16,2,FALSE))</f>
      </c>
      <c r="N90" s="1">
        <f>IF(N49&gt;0,1/VLOOKUP(ABS(N49)+1,$A$8:$D$16,4,FALSE),VLOOKUP(ABS(N49)+1,$A$8:$D$16,2,FALSE))</f>
      </c>
      <c r="O90" s="1">
        <f>IF(O49&gt;0,1/VLOOKUP(ABS(O49)+1,$A$8:$D$16,4,FALSE),VLOOKUP(ABS(O49)+1,$A$8:$D$16,2,FALSE))</f>
      </c>
      <c r="P90" s="1">
        <f>IF(P49&gt;0,1/VLOOKUP(ABS(P49)+1,$A$8:$D$16,4,FALSE),VLOOKUP(ABS(P49)+1,$A$8:$D$16,2,FALSE))</f>
      </c>
      <c r="Q90" s="1">
        <f>IF(Q49&gt;0,1/VLOOKUP(ABS(Q49)+1,$A$8:$D$16,4,FALSE),VLOOKUP(ABS(Q49)+1,$A$8:$D$16,2,FALSE))</f>
      </c>
      <c r="R90" s="1">
        <f>IF(R49&gt;0,1/VLOOKUP(ABS(R49)+1,$A$8:$D$16,4,FALSE),VLOOKUP(ABS(R49)+1,$A$8:$D$16,2,FALSE))</f>
      </c>
      <c r="S90" s="1">
        <f>IF(S49&gt;0,1/VLOOKUP(ABS(S49)+1,$A$8:$D$16,4,FALSE),VLOOKUP(ABS(S49)+1,$A$8:$D$16,2,FALSE))</f>
      </c>
      <c r="T90" s="1">
        <f>IF(T49&gt;0,1/VLOOKUP(ABS(T49)+1,$A$8:$D$16,4,FALSE),VLOOKUP(ABS(T49)+1,$A$8:$D$16,2,FALSE))</f>
      </c>
      <c r="U90" s="1">
        <f>IF(U49&gt;0,1/VLOOKUP(ABS(U49)+1,$A$8:$D$16,4,FALSE),VLOOKUP(ABS(U49)+1,$A$8:$D$16,2,FALSE))</f>
      </c>
      <c r="V90" s="1">
        <f>IF(V49&gt;0,1/VLOOKUP(ABS(V49)+1,$A$8:$D$16,4,FALSE),VLOOKUP(ABS(V49)+1,$A$8:$D$16,2,FALSE))</f>
      </c>
      <c r="W90" s="1">
        <f>IF(W49&gt;0,1/VLOOKUP(ABS(W49)+1,$A$8:$D$16,4,FALSE),VLOOKUP(ABS(W49)+1,$A$8:$D$16,2,FALSE))</f>
      </c>
    </row>
    <row r="91">
      <c r="A91">
        <v>7</v>
      </c>
      <c r="B91" t="str">
        <v>CP1_vs_CP8</v>
      </c>
      <c r="C91" s="1">
        <f>IF(C50&gt;0,1/VLOOKUP(ABS(C50)+1,$A$8:$D$16,4,FALSE),VLOOKUP(ABS(C50)+1,$A$8:$D$16,2,FALSE))</f>
      </c>
      <c r="D91" s="1">
        <f>IF(D50&gt;0,1/VLOOKUP(ABS(D50)+1,$A$8:$D$16,4,FALSE),VLOOKUP(ABS(D50)+1,$A$8:$D$16,2,FALSE))</f>
      </c>
      <c r="E91" s="1">
        <f>IF(E50&gt;0,1/VLOOKUP(ABS(E50)+1,$A$8:$D$16,4,FALSE),VLOOKUP(ABS(E50)+1,$A$8:$D$16,2,FALSE))</f>
      </c>
      <c r="F91" s="1">
        <f>IF(F50&gt;0,1/VLOOKUP(ABS(F50)+1,$A$8:$D$16,4,FALSE),VLOOKUP(ABS(F50)+1,$A$8:$D$16,2,FALSE))</f>
      </c>
      <c r="G91" s="1">
        <f>IF(G50&gt;0,1/VLOOKUP(ABS(G50)+1,$A$8:$D$16,4,FALSE),VLOOKUP(ABS(G50)+1,$A$8:$D$16,2,FALSE))</f>
      </c>
      <c r="H91" s="1">
        <f>IF(H50&gt;0,1/VLOOKUP(ABS(H50)+1,$A$8:$D$16,4,FALSE),VLOOKUP(ABS(H50)+1,$A$8:$D$16,2,FALSE))</f>
      </c>
      <c r="I91" s="1">
        <f>IF(I50&gt;0,1/VLOOKUP(ABS(I50)+1,$A$8:$D$16,4,FALSE),VLOOKUP(ABS(I50)+1,$A$8:$D$16,2,FALSE))</f>
      </c>
      <c r="J91" s="1">
        <f>IF(J50&gt;0,1/VLOOKUP(ABS(J50)+1,$A$8:$D$16,4,FALSE),VLOOKUP(ABS(J50)+1,$A$8:$D$16,2,FALSE))</f>
      </c>
      <c r="K91" s="1">
        <f>IF(K50&gt;0,1/VLOOKUP(ABS(K50)+1,$A$8:$D$16,4,FALSE),VLOOKUP(ABS(K50)+1,$A$8:$D$16,2,FALSE))</f>
      </c>
      <c r="L91" s="1">
        <f>IF(L50&gt;0,1/VLOOKUP(ABS(L50)+1,$A$8:$D$16,4,FALSE),VLOOKUP(ABS(L50)+1,$A$8:$D$16,2,FALSE))</f>
      </c>
      <c r="M91" s="1">
        <f>IF(M50&gt;0,1/VLOOKUP(ABS(M50)+1,$A$8:$D$16,4,FALSE),VLOOKUP(ABS(M50)+1,$A$8:$D$16,2,FALSE))</f>
      </c>
      <c r="N91" s="1">
        <f>IF(N50&gt;0,1/VLOOKUP(ABS(N50)+1,$A$8:$D$16,4,FALSE),VLOOKUP(ABS(N50)+1,$A$8:$D$16,2,FALSE))</f>
      </c>
      <c r="O91" s="1">
        <f>IF(O50&gt;0,1/VLOOKUP(ABS(O50)+1,$A$8:$D$16,4,FALSE),VLOOKUP(ABS(O50)+1,$A$8:$D$16,2,FALSE))</f>
      </c>
      <c r="P91" s="1">
        <f>IF(P50&gt;0,1/VLOOKUP(ABS(P50)+1,$A$8:$D$16,4,FALSE),VLOOKUP(ABS(P50)+1,$A$8:$D$16,2,FALSE))</f>
      </c>
      <c r="Q91" s="1">
        <f>IF(Q50&gt;0,1/VLOOKUP(ABS(Q50)+1,$A$8:$D$16,4,FALSE),VLOOKUP(ABS(Q50)+1,$A$8:$D$16,2,FALSE))</f>
      </c>
      <c r="R91" s="1">
        <f>IF(R50&gt;0,1/VLOOKUP(ABS(R50)+1,$A$8:$D$16,4,FALSE),VLOOKUP(ABS(R50)+1,$A$8:$D$16,2,FALSE))</f>
      </c>
      <c r="S91" s="1">
        <f>IF(S50&gt;0,1/VLOOKUP(ABS(S50)+1,$A$8:$D$16,4,FALSE),VLOOKUP(ABS(S50)+1,$A$8:$D$16,2,FALSE))</f>
      </c>
      <c r="T91" s="1">
        <f>IF(T50&gt;0,1/VLOOKUP(ABS(T50)+1,$A$8:$D$16,4,FALSE),VLOOKUP(ABS(T50)+1,$A$8:$D$16,2,FALSE))</f>
      </c>
      <c r="U91" s="1">
        <f>IF(U50&gt;0,1/VLOOKUP(ABS(U50)+1,$A$8:$D$16,4,FALSE),VLOOKUP(ABS(U50)+1,$A$8:$D$16,2,FALSE))</f>
      </c>
      <c r="V91" s="1">
        <f>IF(V50&gt;0,1/VLOOKUP(ABS(V50)+1,$A$8:$D$16,4,FALSE),VLOOKUP(ABS(V50)+1,$A$8:$D$16,2,FALSE))</f>
      </c>
      <c r="W91" s="1">
        <f>IF(W50&gt;0,1/VLOOKUP(ABS(W50)+1,$A$8:$D$16,4,FALSE),VLOOKUP(ABS(W50)+1,$A$8:$D$16,2,FALSE))</f>
      </c>
    </row>
    <row r="92">
      <c r="A92">
        <v>8</v>
      </c>
      <c r="B92" t="str">
        <v>CP1_vs_CP9</v>
      </c>
      <c r="C92" s="1">
        <f>IF(C51&gt;0,1/VLOOKUP(ABS(C51)+1,$A$8:$D$16,4,FALSE),VLOOKUP(ABS(C51)+1,$A$8:$D$16,2,FALSE))</f>
      </c>
      <c r="D92" s="1">
        <f>IF(D51&gt;0,1/VLOOKUP(ABS(D51)+1,$A$8:$D$16,4,FALSE),VLOOKUP(ABS(D51)+1,$A$8:$D$16,2,FALSE))</f>
      </c>
      <c r="E92" s="1">
        <f>IF(E51&gt;0,1/VLOOKUP(ABS(E51)+1,$A$8:$D$16,4,FALSE),VLOOKUP(ABS(E51)+1,$A$8:$D$16,2,FALSE))</f>
      </c>
      <c r="F92" s="1">
        <f>IF(F51&gt;0,1/VLOOKUP(ABS(F51)+1,$A$8:$D$16,4,FALSE),VLOOKUP(ABS(F51)+1,$A$8:$D$16,2,FALSE))</f>
      </c>
      <c r="G92" s="1">
        <f>IF(G51&gt;0,1/VLOOKUP(ABS(G51)+1,$A$8:$D$16,4,FALSE),VLOOKUP(ABS(G51)+1,$A$8:$D$16,2,FALSE))</f>
      </c>
      <c r="H92" s="1">
        <f>IF(H51&gt;0,1/VLOOKUP(ABS(H51)+1,$A$8:$D$16,4,FALSE),VLOOKUP(ABS(H51)+1,$A$8:$D$16,2,FALSE))</f>
      </c>
      <c r="I92" s="1">
        <f>IF(I51&gt;0,1/VLOOKUP(ABS(I51)+1,$A$8:$D$16,4,FALSE),VLOOKUP(ABS(I51)+1,$A$8:$D$16,2,FALSE))</f>
      </c>
      <c r="J92" s="1">
        <f>IF(J51&gt;0,1/VLOOKUP(ABS(J51)+1,$A$8:$D$16,4,FALSE),VLOOKUP(ABS(J51)+1,$A$8:$D$16,2,FALSE))</f>
      </c>
      <c r="K92" s="1">
        <f>IF(K51&gt;0,1/VLOOKUP(ABS(K51)+1,$A$8:$D$16,4,FALSE),VLOOKUP(ABS(K51)+1,$A$8:$D$16,2,FALSE))</f>
      </c>
      <c r="L92" s="1">
        <f>IF(L51&gt;0,1/VLOOKUP(ABS(L51)+1,$A$8:$D$16,4,FALSE),VLOOKUP(ABS(L51)+1,$A$8:$D$16,2,FALSE))</f>
      </c>
      <c r="M92" s="1">
        <f>IF(M51&gt;0,1/VLOOKUP(ABS(M51)+1,$A$8:$D$16,4,FALSE),VLOOKUP(ABS(M51)+1,$A$8:$D$16,2,FALSE))</f>
      </c>
      <c r="N92" s="1">
        <f>IF(N51&gt;0,1/VLOOKUP(ABS(N51)+1,$A$8:$D$16,4,FALSE),VLOOKUP(ABS(N51)+1,$A$8:$D$16,2,FALSE))</f>
      </c>
      <c r="O92" s="1">
        <f>IF(O51&gt;0,1/VLOOKUP(ABS(O51)+1,$A$8:$D$16,4,FALSE),VLOOKUP(ABS(O51)+1,$A$8:$D$16,2,FALSE))</f>
      </c>
      <c r="P92" s="1">
        <f>IF(P51&gt;0,1/VLOOKUP(ABS(P51)+1,$A$8:$D$16,4,FALSE),VLOOKUP(ABS(P51)+1,$A$8:$D$16,2,FALSE))</f>
      </c>
      <c r="Q92" s="1">
        <f>IF(Q51&gt;0,1/VLOOKUP(ABS(Q51)+1,$A$8:$D$16,4,FALSE),VLOOKUP(ABS(Q51)+1,$A$8:$D$16,2,FALSE))</f>
      </c>
      <c r="R92" s="1">
        <f>IF(R51&gt;0,1/VLOOKUP(ABS(R51)+1,$A$8:$D$16,4,FALSE),VLOOKUP(ABS(R51)+1,$A$8:$D$16,2,FALSE))</f>
      </c>
      <c r="S92" s="1">
        <f>IF(S51&gt;0,1/VLOOKUP(ABS(S51)+1,$A$8:$D$16,4,FALSE),VLOOKUP(ABS(S51)+1,$A$8:$D$16,2,FALSE))</f>
      </c>
      <c r="T92" s="1">
        <f>IF(T51&gt;0,1/VLOOKUP(ABS(T51)+1,$A$8:$D$16,4,FALSE),VLOOKUP(ABS(T51)+1,$A$8:$D$16,2,FALSE))</f>
      </c>
      <c r="U92" s="1">
        <f>IF(U51&gt;0,1/VLOOKUP(ABS(U51)+1,$A$8:$D$16,4,FALSE),VLOOKUP(ABS(U51)+1,$A$8:$D$16,2,FALSE))</f>
      </c>
      <c r="V92" s="1">
        <f>IF(V51&gt;0,1/VLOOKUP(ABS(V51)+1,$A$8:$D$16,4,FALSE),VLOOKUP(ABS(V51)+1,$A$8:$D$16,2,FALSE))</f>
      </c>
      <c r="W92" s="1">
        <f>IF(W51&gt;0,1/VLOOKUP(ABS(W51)+1,$A$8:$D$16,4,FALSE),VLOOKUP(ABS(W51)+1,$A$8:$D$16,2,FALSE))</f>
      </c>
    </row>
    <row r="93">
      <c r="A93">
        <v>9</v>
      </c>
      <c r="B93" t="str">
        <v>CP2_vs_CP3</v>
      </c>
      <c r="C93" s="1">
        <f>IF(C52&gt;0,1/VLOOKUP(ABS(C52)+1,$A$8:$D$16,4,FALSE),VLOOKUP(ABS(C52)+1,$A$8:$D$16,2,FALSE))</f>
      </c>
      <c r="D93" s="1">
        <f>IF(D52&gt;0,1/VLOOKUP(ABS(D52)+1,$A$8:$D$16,4,FALSE),VLOOKUP(ABS(D52)+1,$A$8:$D$16,2,FALSE))</f>
      </c>
      <c r="E93" s="1">
        <f>IF(E52&gt;0,1/VLOOKUP(ABS(E52)+1,$A$8:$D$16,4,FALSE),VLOOKUP(ABS(E52)+1,$A$8:$D$16,2,FALSE))</f>
      </c>
      <c r="F93" s="1">
        <f>IF(F52&gt;0,1/VLOOKUP(ABS(F52)+1,$A$8:$D$16,4,FALSE),VLOOKUP(ABS(F52)+1,$A$8:$D$16,2,FALSE))</f>
      </c>
      <c r="G93" s="1">
        <f>IF(G52&gt;0,1/VLOOKUP(ABS(G52)+1,$A$8:$D$16,4,FALSE),VLOOKUP(ABS(G52)+1,$A$8:$D$16,2,FALSE))</f>
      </c>
      <c r="H93" s="1">
        <f>IF(H52&gt;0,1/VLOOKUP(ABS(H52)+1,$A$8:$D$16,4,FALSE),VLOOKUP(ABS(H52)+1,$A$8:$D$16,2,FALSE))</f>
      </c>
      <c r="I93" s="1">
        <f>IF(I52&gt;0,1/VLOOKUP(ABS(I52)+1,$A$8:$D$16,4,FALSE),VLOOKUP(ABS(I52)+1,$A$8:$D$16,2,FALSE))</f>
      </c>
      <c r="J93" s="1">
        <f>IF(J52&gt;0,1/VLOOKUP(ABS(J52)+1,$A$8:$D$16,4,FALSE),VLOOKUP(ABS(J52)+1,$A$8:$D$16,2,FALSE))</f>
      </c>
      <c r="K93" s="1">
        <f>IF(K52&gt;0,1/VLOOKUP(ABS(K52)+1,$A$8:$D$16,4,FALSE),VLOOKUP(ABS(K52)+1,$A$8:$D$16,2,FALSE))</f>
      </c>
      <c r="L93" s="1">
        <f>IF(L52&gt;0,1/VLOOKUP(ABS(L52)+1,$A$8:$D$16,4,FALSE),VLOOKUP(ABS(L52)+1,$A$8:$D$16,2,FALSE))</f>
      </c>
      <c r="M93" s="1">
        <f>IF(M52&gt;0,1/VLOOKUP(ABS(M52)+1,$A$8:$D$16,4,FALSE),VLOOKUP(ABS(M52)+1,$A$8:$D$16,2,FALSE))</f>
      </c>
      <c r="N93" s="1">
        <f>IF(N52&gt;0,1/VLOOKUP(ABS(N52)+1,$A$8:$D$16,4,FALSE),VLOOKUP(ABS(N52)+1,$A$8:$D$16,2,FALSE))</f>
      </c>
      <c r="O93" s="1">
        <f>IF(O52&gt;0,1/VLOOKUP(ABS(O52)+1,$A$8:$D$16,4,FALSE),VLOOKUP(ABS(O52)+1,$A$8:$D$16,2,FALSE))</f>
      </c>
      <c r="P93" s="1">
        <f>IF(P52&gt;0,1/VLOOKUP(ABS(P52)+1,$A$8:$D$16,4,FALSE),VLOOKUP(ABS(P52)+1,$A$8:$D$16,2,FALSE))</f>
      </c>
      <c r="Q93" s="1">
        <f>IF(Q52&gt;0,1/VLOOKUP(ABS(Q52)+1,$A$8:$D$16,4,FALSE),VLOOKUP(ABS(Q52)+1,$A$8:$D$16,2,FALSE))</f>
      </c>
      <c r="R93" s="1">
        <f>IF(R52&gt;0,1/VLOOKUP(ABS(R52)+1,$A$8:$D$16,4,FALSE),VLOOKUP(ABS(R52)+1,$A$8:$D$16,2,FALSE))</f>
      </c>
      <c r="S93" s="1">
        <f>IF(S52&gt;0,1/VLOOKUP(ABS(S52)+1,$A$8:$D$16,4,FALSE),VLOOKUP(ABS(S52)+1,$A$8:$D$16,2,FALSE))</f>
      </c>
      <c r="T93" s="1">
        <f>IF(T52&gt;0,1/VLOOKUP(ABS(T52)+1,$A$8:$D$16,4,FALSE),VLOOKUP(ABS(T52)+1,$A$8:$D$16,2,FALSE))</f>
      </c>
      <c r="U93" s="1">
        <f>IF(U52&gt;0,1/VLOOKUP(ABS(U52)+1,$A$8:$D$16,4,FALSE),VLOOKUP(ABS(U52)+1,$A$8:$D$16,2,FALSE))</f>
      </c>
      <c r="V93" s="1">
        <f>IF(V52&gt;0,1/VLOOKUP(ABS(V52)+1,$A$8:$D$16,4,FALSE),VLOOKUP(ABS(V52)+1,$A$8:$D$16,2,FALSE))</f>
      </c>
      <c r="W93" s="1">
        <f>IF(W52&gt;0,1/VLOOKUP(ABS(W52)+1,$A$8:$D$16,4,FALSE),VLOOKUP(ABS(W52)+1,$A$8:$D$16,2,FALSE))</f>
      </c>
    </row>
    <row r="94">
      <c r="A94">
        <v>10</v>
      </c>
      <c r="B94" t="str">
        <v>CP2_vs_CP4</v>
      </c>
      <c r="C94" s="1">
        <f>IF(C53&gt;0,1/VLOOKUP(ABS(C53)+1,$A$8:$D$16,4,FALSE),VLOOKUP(ABS(C53)+1,$A$8:$D$16,2,FALSE))</f>
      </c>
      <c r="D94" s="1">
        <f>IF(D53&gt;0,1/VLOOKUP(ABS(D53)+1,$A$8:$D$16,4,FALSE),VLOOKUP(ABS(D53)+1,$A$8:$D$16,2,FALSE))</f>
      </c>
      <c r="E94" s="1">
        <f>IF(E53&gt;0,1/VLOOKUP(ABS(E53)+1,$A$8:$D$16,4,FALSE),VLOOKUP(ABS(E53)+1,$A$8:$D$16,2,FALSE))</f>
      </c>
      <c r="F94" s="1">
        <f>IF(F53&gt;0,1/VLOOKUP(ABS(F53)+1,$A$8:$D$16,4,FALSE),VLOOKUP(ABS(F53)+1,$A$8:$D$16,2,FALSE))</f>
      </c>
      <c r="G94" s="1">
        <f>IF(G53&gt;0,1/VLOOKUP(ABS(G53)+1,$A$8:$D$16,4,FALSE),VLOOKUP(ABS(G53)+1,$A$8:$D$16,2,FALSE))</f>
      </c>
      <c r="H94" s="1">
        <f>IF(H53&gt;0,1/VLOOKUP(ABS(H53)+1,$A$8:$D$16,4,FALSE),VLOOKUP(ABS(H53)+1,$A$8:$D$16,2,FALSE))</f>
      </c>
      <c r="I94" s="1">
        <f>IF(I53&gt;0,1/VLOOKUP(ABS(I53)+1,$A$8:$D$16,4,FALSE),VLOOKUP(ABS(I53)+1,$A$8:$D$16,2,FALSE))</f>
      </c>
      <c r="J94" s="1">
        <f>IF(J53&gt;0,1/VLOOKUP(ABS(J53)+1,$A$8:$D$16,4,FALSE),VLOOKUP(ABS(J53)+1,$A$8:$D$16,2,FALSE))</f>
      </c>
      <c r="K94" s="1">
        <f>IF(K53&gt;0,1/VLOOKUP(ABS(K53)+1,$A$8:$D$16,4,FALSE),VLOOKUP(ABS(K53)+1,$A$8:$D$16,2,FALSE))</f>
      </c>
      <c r="L94" s="1">
        <f>IF(L53&gt;0,1/VLOOKUP(ABS(L53)+1,$A$8:$D$16,4,FALSE),VLOOKUP(ABS(L53)+1,$A$8:$D$16,2,FALSE))</f>
      </c>
      <c r="M94" s="1">
        <f>IF(M53&gt;0,1/VLOOKUP(ABS(M53)+1,$A$8:$D$16,4,FALSE),VLOOKUP(ABS(M53)+1,$A$8:$D$16,2,FALSE))</f>
      </c>
      <c r="N94" s="1">
        <f>IF(N53&gt;0,1/VLOOKUP(ABS(N53)+1,$A$8:$D$16,4,FALSE),VLOOKUP(ABS(N53)+1,$A$8:$D$16,2,FALSE))</f>
      </c>
      <c r="O94" s="1">
        <f>IF(O53&gt;0,1/VLOOKUP(ABS(O53)+1,$A$8:$D$16,4,FALSE),VLOOKUP(ABS(O53)+1,$A$8:$D$16,2,FALSE))</f>
      </c>
      <c r="P94" s="1">
        <f>IF(P53&gt;0,1/VLOOKUP(ABS(P53)+1,$A$8:$D$16,4,FALSE),VLOOKUP(ABS(P53)+1,$A$8:$D$16,2,FALSE))</f>
      </c>
      <c r="Q94" s="1">
        <f>IF(Q53&gt;0,1/VLOOKUP(ABS(Q53)+1,$A$8:$D$16,4,FALSE),VLOOKUP(ABS(Q53)+1,$A$8:$D$16,2,FALSE))</f>
      </c>
      <c r="R94" s="1">
        <f>IF(R53&gt;0,1/VLOOKUP(ABS(R53)+1,$A$8:$D$16,4,FALSE),VLOOKUP(ABS(R53)+1,$A$8:$D$16,2,FALSE))</f>
      </c>
      <c r="S94" s="1">
        <f>IF(S53&gt;0,1/VLOOKUP(ABS(S53)+1,$A$8:$D$16,4,FALSE),VLOOKUP(ABS(S53)+1,$A$8:$D$16,2,FALSE))</f>
      </c>
      <c r="T94" s="1">
        <f>IF(T53&gt;0,1/VLOOKUP(ABS(T53)+1,$A$8:$D$16,4,FALSE),VLOOKUP(ABS(T53)+1,$A$8:$D$16,2,FALSE))</f>
      </c>
      <c r="U94" s="1">
        <f>IF(U53&gt;0,1/VLOOKUP(ABS(U53)+1,$A$8:$D$16,4,FALSE),VLOOKUP(ABS(U53)+1,$A$8:$D$16,2,FALSE))</f>
      </c>
      <c r="V94" s="1">
        <f>IF(V53&gt;0,1/VLOOKUP(ABS(V53)+1,$A$8:$D$16,4,FALSE),VLOOKUP(ABS(V53)+1,$A$8:$D$16,2,FALSE))</f>
      </c>
      <c r="W94" s="1">
        <f>IF(W53&gt;0,1/VLOOKUP(ABS(W53)+1,$A$8:$D$16,4,FALSE),VLOOKUP(ABS(W53)+1,$A$8:$D$16,2,FALSE))</f>
      </c>
    </row>
    <row r="95">
      <c r="A95">
        <v>11</v>
      </c>
      <c r="B95" t="str">
        <v>CP2_vs_CP5</v>
      </c>
      <c r="C95" s="1">
        <f>IF(C54&gt;0,1/VLOOKUP(ABS(C54)+1,$A$8:$D$16,4,FALSE),VLOOKUP(ABS(C54)+1,$A$8:$D$16,2,FALSE))</f>
      </c>
      <c r="D95" s="1">
        <f>IF(D54&gt;0,1/VLOOKUP(ABS(D54)+1,$A$8:$D$16,4,FALSE),VLOOKUP(ABS(D54)+1,$A$8:$D$16,2,FALSE))</f>
      </c>
      <c r="E95" s="1">
        <f>IF(E54&gt;0,1/VLOOKUP(ABS(E54)+1,$A$8:$D$16,4,FALSE),VLOOKUP(ABS(E54)+1,$A$8:$D$16,2,FALSE))</f>
      </c>
      <c r="F95" s="1">
        <f>IF(F54&gt;0,1/VLOOKUP(ABS(F54)+1,$A$8:$D$16,4,FALSE),VLOOKUP(ABS(F54)+1,$A$8:$D$16,2,FALSE))</f>
      </c>
      <c r="G95" s="1">
        <f>IF(G54&gt;0,1/VLOOKUP(ABS(G54)+1,$A$8:$D$16,4,FALSE),VLOOKUP(ABS(G54)+1,$A$8:$D$16,2,FALSE))</f>
      </c>
      <c r="H95" s="1">
        <f>IF(H54&gt;0,1/VLOOKUP(ABS(H54)+1,$A$8:$D$16,4,FALSE),VLOOKUP(ABS(H54)+1,$A$8:$D$16,2,FALSE))</f>
      </c>
      <c r="I95" s="1">
        <f>IF(I54&gt;0,1/VLOOKUP(ABS(I54)+1,$A$8:$D$16,4,FALSE),VLOOKUP(ABS(I54)+1,$A$8:$D$16,2,FALSE))</f>
      </c>
      <c r="J95" s="1">
        <f>IF(J54&gt;0,1/VLOOKUP(ABS(J54)+1,$A$8:$D$16,4,FALSE),VLOOKUP(ABS(J54)+1,$A$8:$D$16,2,FALSE))</f>
      </c>
      <c r="K95" s="1">
        <f>IF(K54&gt;0,1/VLOOKUP(ABS(K54)+1,$A$8:$D$16,4,FALSE),VLOOKUP(ABS(K54)+1,$A$8:$D$16,2,FALSE))</f>
      </c>
      <c r="L95" s="1">
        <f>IF(L54&gt;0,1/VLOOKUP(ABS(L54)+1,$A$8:$D$16,4,FALSE),VLOOKUP(ABS(L54)+1,$A$8:$D$16,2,FALSE))</f>
      </c>
      <c r="M95" s="1">
        <f>IF(M54&gt;0,1/VLOOKUP(ABS(M54)+1,$A$8:$D$16,4,FALSE),VLOOKUP(ABS(M54)+1,$A$8:$D$16,2,FALSE))</f>
      </c>
      <c r="N95" s="1">
        <f>IF(N54&gt;0,1/VLOOKUP(ABS(N54)+1,$A$8:$D$16,4,FALSE),VLOOKUP(ABS(N54)+1,$A$8:$D$16,2,FALSE))</f>
      </c>
      <c r="O95" s="1">
        <f>IF(O54&gt;0,1/VLOOKUP(ABS(O54)+1,$A$8:$D$16,4,FALSE),VLOOKUP(ABS(O54)+1,$A$8:$D$16,2,FALSE))</f>
      </c>
      <c r="P95" s="1">
        <f>IF(P54&gt;0,1/VLOOKUP(ABS(P54)+1,$A$8:$D$16,4,FALSE),VLOOKUP(ABS(P54)+1,$A$8:$D$16,2,FALSE))</f>
      </c>
      <c r="Q95" s="1">
        <f>IF(Q54&gt;0,1/VLOOKUP(ABS(Q54)+1,$A$8:$D$16,4,FALSE),VLOOKUP(ABS(Q54)+1,$A$8:$D$16,2,FALSE))</f>
      </c>
      <c r="R95" s="1">
        <f>IF(R54&gt;0,1/VLOOKUP(ABS(R54)+1,$A$8:$D$16,4,FALSE),VLOOKUP(ABS(R54)+1,$A$8:$D$16,2,FALSE))</f>
      </c>
      <c r="S95" s="1">
        <f>IF(S54&gt;0,1/VLOOKUP(ABS(S54)+1,$A$8:$D$16,4,FALSE),VLOOKUP(ABS(S54)+1,$A$8:$D$16,2,FALSE))</f>
      </c>
      <c r="T95" s="1">
        <f>IF(T54&gt;0,1/VLOOKUP(ABS(T54)+1,$A$8:$D$16,4,FALSE),VLOOKUP(ABS(T54)+1,$A$8:$D$16,2,FALSE))</f>
      </c>
      <c r="U95" s="1">
        <f>IF(U54&gt;0,1/VLOOKUP(ABS(U54)+1,$A$8:$D$16,4,FALSE),VLOOKUP(ABS(U54)+1,$A$8:$D$16,2,FALSE))</f>
      </c>
      <c r="V95" s="1">
        <f>IF(V54&gt;0,1/VLOOKUP(ABS(V54)+1,$A$8:$D$16,4,FALSE),VLOOKUP(ABS(V54)+1,$A$8:$D$16,2,FALSE))</f>
      </c>
      <c r="W95" s="1">
        <f>IF(W54&gt;0,1/VLOOKUP(ABS(W54)+1,$A$8:$D$16,4,FALSE),VLOOKUP(ABS(W54)+1,$A$8:$D$16,2,FALSE))</f>
      </c>
    </row>
    <row r="96">
      <c r="A96">
        <v>12</v>
      </c>
      <c r="B96" t="str">
        <v>CP2_vs_CP6</v>
      </c>
      <c r="C96" s="1">
        <f>IF(C55&gt;0,1/VLOOKUP(ABS(C55)+1,$A$8:$D$16,4,FALSE),VLOOKUP(ABS(C55)+1,$A$8:$D$16,2,FALSE))</f>
      </c>
      <c r="D96" s="1">
        <f>IF(D55&gt;0,1/VLOOKUP(ABS(D55)+1,$A$8:$D$16,4,FALSE),VLOOKUP(ABS(D55)+1,$A$8:$D$16,2,FALSE))</f>
      </c>
      <c r="E96" s="1">
        <f>IF(E55&gt;0,1/VLOOKUP(ABS(E55)+1,$A$8:$D$16,4,FALSE),VLOOKUP(ABS(E55)+1,$A$8:$D$16,2,FALSE))</f>
      </c>
      <c r="F96" s="1">
        <f>IF(F55&gt;0,1/VLOOKUP(ABS(F55)+1,$A$8:$D$16,4,FALSE),VLOOKUP(ABS(F55)+1,$A$8:$D$16,2,FALSE))</f>
      </c>
      <c r="G96" s="1">
        <f>IF(G55&gt;0,1/VLOOKUP(ABS(G55)+1,$A$8:$D$16,4,FALSE),VLOOKUP(ABS(G55)+1,$A$8:$D$16,2,FALSE))</f>
      </c>
      <c r="H96" s="1">
        <f>IF(H55&gt;0,1/VLOOKUP(ABS(H55)+1,$A$8:$D$16,4,FALSE),VLOOKUP(ABS(H55)+1,$A$8:$D$16,2,FALSE))</f>
      </c>
      <c r="I96" s="1">
        <f>IF(I55&gt;0,1/VLOOKUP(ABS(I55)+1,$A$8:$D$16,4,FALSE),VLOOKUP(ABS(I55)+1,$A$8:$D$16,2,FALSE))</f>
      </c>
      <c r="J96" s="1">
        <f>IF(J55&gt;0,1/VLOOKUP(ABS(J55)+1,$A$8:$D$16,4,FALSE),VLOOKUP(ABS(J55)+1,$A$8:$D$16,2,FALSE))</f>
      </c>
      <c r="K96" s="1">
        <f>IF(K55&gt;0,1/VLOOKUP(ABS(K55)+1,$A$8:$D$16,4,FALSE),VLOOKUP(ABS(K55)+1,$A$8:$D$16,2,FALSE))</f>
      </c>
      <c r="L96" s="1">
        <f>IF(L55&gt;0,1/VLOOKUP(ABS(L55)+1,$A$8:$D$16,4,FALSE),VLOOKUP(ABS(L55)+1,$A$8:$D$16,2,FALSE))</f>
      </c>
      <c r="M96" s="1">
        <f>IF(M55&gt;0,1/VLOOKUP(ABS(M55)+1,$A$8:$D$16,4,FALSE),VLOOKUP(ABS(M55)+1,$A$8:$D$16,2,FALSE))</f>
      </c>
      <c r="N96" s="1">
        <f>IF(N55&gt;0,1/VLOOKUP(ABS(N55)+1,$A$8:$D$16,4,FALSE),VLOOKUP(ABS(N55)+1,$A$8:$D$16,2,FALSE))</f>
      </c>
      <c r="O96" s="1">
        <f>IF(O55&gt;0,1/VLOOKUP(ABS(O55)+1,$A$8:$D$16,4,FALSE),VLOOKUP(ABS(O55)+1,$A$8:$D$16,2,FALSE))</f>
      </c>
      <c r="P96" s="1">
        <f>IF(P55&gt;0,1/VLOOKUP(ABS(P55)+1,$A$8:$D$16,4,FALSE),VLOOKUP(ABS(P55)+1,$A$8:$D$16,2,FALSE))</f>
      </c>
      <c r="Q96" s="1">
        <f>IF(Q55&gt;0,1/VLOOKUP(ABS(Q55)+1,$A$8:$D$16,4,FALSE),VLOOKUP(ABS(Q55)+1,$A$8:$D$16,2,FALSE))</f>
      </c>
      <c r="R96" s="1">
        <f>IF(R55&gt;0,1/VLOOKUP(ABS(R55)+1,$A$8:$D$16,4,FALSE),VLOOKUP(ABS(R55)+1,$A$8:$D$16,2,FALSE))</f>
      </c>
      <c r="S96" s="1">
        <f>IF(S55&gt;0,1/VLOOKUP(ABS(S55)+1,$A$8:$D$16,4,FALSE),VLOOKUP(ABS(S55)+1,$A$8:$D$16,2,FALSE))</f>
      </c>
      <c r="T96" s="1">
        <f>IF(T55&gt;0,1/VLOOKUP(ABS(T55)+1,$A$8:$D$16,4,FALSE),VLOOKUP(ABS(T55)+1,$A$8:$D$16,2,FALSE))</f>
      </c>
      <c r="U96" s="1">
        <f>IF(U55&gt;0,1/VLOOKUP(ABS(U55)+1,$A$8:$D$16,4,FALSE),VLOOKUP(ABS(U55)+1,$A$8:$D$16,2,FALSE))</f>
      </c>
      <c r="V96" s="1">
        <f>IF(V55&gt;0,1/VLOOKUP(ABS(V55)+1,$A$8:$D$16,4,FALSE),VLOOKUP(ABS(V55)+1,$A$8:$D$16,2,FALSE))</f>
      </c>
      <c r="W96" s="1">
        <f>IF(W55&gt;0,1/VLOOKUP(ABS(W55)+1,$A$8:$D$16,4,FALSE),VLOOKUP(ABS(W55)+1,$A$8:$D$16,2,FALSE))</f>
      </c>
    </row>
    <row r="97">
      <c r="A97">
        <v>13</v>
      </c>
      <c r="B97" t="str">
        <v>CP2_vs_CP7</v>
      </c>
      <c r="C97" s="1">
        <f>IF(C56&gt;0,1/VLOOKUP(ABS(C56)+1,$A$8:$D$16,4,FALSE),VLOOKUP(ABS(C56)+1,$A$8:$D$16,2,FALSE))</f>
      </c>
      <c r="D97" s="1">
        <f>IF(D56&gt;0,1/VLOOKUP(ABS(D56)+1,$A$8:$D$16,4,FALSE),VLOOKUP(ABS(D56)+1,$A$8:$D$16,2,FALSE))</f>
      </c>
      <c r="E97" s="1">
        <f>IF(E56&gt;0,1/VLOOKUP(ABS(E56)+1,$A$8:$D$16,4,FALSE),VLOOKUP(ABS(E56)+1,$A$8:$D$16,2,FALSE))</f>
      </c>
      <c r="F97" s="1">
        <f>IF(F56&gt;0,1/VLOOKUP(ABS(F56)+1,$A$8:$D$16,4,FALSE),VLOOKUP(ABS(F56)+1,$A$8:$D$16,2,FALSE))</f>
      </c>
      <c r="G97" s="1">
        <f>IF(G56&gt;0,1/VLOOKUP(ABS(G56)+1,$A$8:$D$16,4,FALSE),VLOOKUP(ABS(G56)+1,$A$8:$D$16,2,FALSE))</f>
      </c>
      <c r="H97" s="1">
        <f>IF(H56&gt;0,1/VLOOKUP(ABS(H56)+1,$A$8:$D$16,4,FALSE),VLOOKUP(ABS(H56)+1,$A$8:$D$16,2,FALSE))</f>
      </c>
      <c r="I97" s="1">
        <f>IF(I56&gt;0,1/VLOOKUP(ABS(I56)+1,$A$8:$D$16,4,FALSE),VLOOKUP(ABS(I56)+1,$A$8:$D$16,2,FALSE))</f>
      </c>
      <c r="J97" s="1">
        <f>IF(J56&gt;0,1/VLOOKUP(ABS(J56)+1,$A$8:$D$16,4,FALSE),VLOOKUP(ABS(J56)+1,$A$8:$D$16,2,FALSE))</f>
      </c>
      <c r="K97" s="1">
        <f>IF(K56&gt;0,1/VLOOKUP(ABS(K56)+1,$A$8:$D$16,4,FALSE),VLOOKUP(ABS(K56)+1,$A$8:$D$16,2,FALSE))</f>
      </c>
      <c r="L97" s="1">
        <f>IF(L56&gt;0,1/VLOOKUP(ABS(L56)+1,$A$8:$D$16,4,FALSE),VLOOKUP(ABS(L56)+1,$A$8:$D$16,2,FALSE))</f>
      </c>
      <c r="M97" s="1">
        <f>IF(M56&gt;0,1/VLOOKUP(ABS(M56)+1,$A$8:$D$16,4,FALSE),VLOOKUP(ABS(M56)+1,$A$8:$D$16,2,FALSE))</f>
      </c>
      <c r="N97" s="1">
        <f>IF(N56&gt;0,1/VLOOKUP(ABS(N56)+1,$A$8:$D$16,4,FALSE),VLOOKUP(ABS(N56)+1,$A$8:$D$16,2,FALSE))</f>
      </c>
      <c r="O97" s="1">
        <f>IF(O56&gt;0,1/VLOOKUP(ABS(O56)+1,$A$8:$D$16,4,FALSE),VLOOKUP(ABS(O56)+1,$A$8:$D$16,2,FALSE))</f>
      </c>
      <c r="P97" s="1">
        <f>IF(P56&gt;0,1/VLOOKUP(ABS(P56)+1,$A$8:$D$16,4,FALSE),VLOOKUP(ABS(P56)+1,$A$8:$D$16,2,FALSE))</f>
      </c>
      <c r="Q97" s="1">
        <f>IF(Q56&gt;0,1/VLOOKUP(ABS(Q56)+1,$A$8:$D$16,4,FALSE),VLOOKUP(ABS(Q56)+1,$A$8:$D$16,2,FALSE))</f>
      </c>
      <c r="R97" s="1">
        <f>IF(R56&gt;0,1/VLOOKUP(ABS(R56)+1,$A$8:$D$16,4,FALSE),VLOOKUP(ABS(R56)+1,$A$8:$D$16,2,FALSE))</f>
      </c>
      <c r="S97" s="1">
        <f>IF(S56&gt;0,1/VLOOKUP(ABS(S56)+1,$A$8:$D$16,4,FALSE),VLOOKUP(ABS(S56)+1,$A$8:$D$16,2,FALSE))</f>
      </c>
      <c r="T97" s="1">
        <f>IF(T56&gt;0,1/VLOOKUP(ABS(T56)+1,$A$8:$D$16,4,FALSE),VLOOKUP(ABS(T56)+1,$A$8:$D$16,2,FALSE))</f>
      </c>
      <c r="U97" s="1">
        <f>IF(U56&gt;0,1/VLOOKUP(ABS(U56)+1,$A$8:$D$16,4,FALSE),VLOOKUP(ABS(U56)+1,$A$8:$D$16,2,FALSE))</f>
      </c>
      <c r="V97" s="1">
        <f>IF(V56&gt;0,1/VLOOKUP(ABS(V56)+1,$A$8:$D$16,4,FALSE),VLOOKUP(ABS(V56)+1,$A$8:$D$16,2,FALSE))</f>
      </c>
      <c r="W97" s="1">
        <f>IF(W56&gt;0,1/VLOOKUP(ABS(W56)+1,$A$8:$D$16,4,FALSE),VLOOKUP(ABS(W56)+1,$A$8:$D$16,2,FALSE))</f>
      </c>
    </row>
    <row r="98">
      <c r="A98">
        <v>14</v>
      </c>
      <c r="B98" t="str">
        <v>CP2_vs_CP8</v>
      </c>
      <c r="C98" s="1">
        <f>IF(C57&gt;0,1/VLOOKUP(ABS(C57)+1,$A$8:$D$16,4,FALSE),VLOOKUP(ABS(C57)+1,$A$8:$D$16,2,FALSE))</f>
      </c>
      <c r="D98" s="1">
        <f>IF(D57&gt;0,1/VLOOKUP(ABS(D57)+1,$A$8:$D$16,4,FALSE),VLOOKUP(ABS(D57)+1,$A$8:$D$16,2,FALSE))</f>
      </c>
      <c r="E98" s="1">
        <f>IF(E57&gt;0,1/VLOOKUP(ABS(E57)+1,$A$8:$D$16,4,FALSE),VLOOKUP(ABS(E57)+1,$A$8:$D$16,2,FALSE))</f>
      </c>
      <c r="F98" s="1">
        <f>IF(F57&gt;0,1/VLOOKUP(ABS(F57)+1,$A$8:$D$16,4,FALSE),VLOOKUP(ABS(F57)+1,$A$8:$D$16,2,FALSE))</f>
      </c>
      <c r="G98" s="1">
        <f>IF(G57&gt;0,1/VLOOKUP(ABS(G57)+1,$A$8:$D$16,4,FALSE),VLOOKUP(ABS(G57)+1,$A$8:$D$16,2,FALSE))</f>
      </c>
      <c r="H98" s="1">
        <f>IF(H57&gt;0,1/VLOOKUP(ABS(H57)+1,$A$8:$D$16,4,FALSE),VLOOKUP(ABS(H57)+1,$A$8:$D$16,2,FALSE))</f>
      </c>
      <c r="I98" s="1">
        <f>IF(I57&gt;0,1/VLOOKUP(ABS(I57)+1,$A$8:$D$16,4,FALSE),VLOOKUP(ABS(I57)+1,$A$8:$D$16,2,FALSE))</f>
      </c>
      <c r="J98" s="1">
        <f>IF(J57&gt;0,1/VLOOKUP(ABS(J57)+1,$A$8:$D$16,4,FALSE),VLOOKUP(ABS(J57)+1,$A$8:$D$16,2,FALSE))</f>
      </c>
      <c r="K98" s="1">
        <f>IF(K57&gt;0,1/VLOOKUP(ABS(K57)+1,$A$8:$D$16,4,FALSE),VLOOKUP(ABS(K57)+1,$A$8:$D$16,2,FALSE))</f>
      </c>
      <c r="L98" s="1">
        <f>IF(L57&gt;0,1/VLOOKUP(ABS(L57)+1,$A$8:$D$16,4,FALSE),VLOOKUP(ABS(L57)+1,$A$8:$D$16,2,FALSE))</f>
      </c>
      <c r="M98" s="1">
        <f>IF(M57&gt;0,1/VLOOKUP(ABS(M57)+1,$A$8:$D$16,4,FALSE),VLOOKUP(ABS(M57)+1,$A$8:$D$16,2,FALSE))</f>
      </c>
      <c r="N98" s="1">
        <f>IF(N57&gt;0,1/VLOOKUP(ABS(N57)+1,$A$8:$D$16,4,FALSE),VLOOKUP(ABS(N57)+1,$A$8:$D$16,2,FALSE))</f>
      </c>
      <c r="O98" s="1">
        <f>IF(O57&gt;0,1/VLOOKUP(ABS(O57)+1,$A$8:$D$16,4,FALSE),VLOOKUP(ABS(O57)+1,$A$8:$D$16,2,FALSE))</f>
      </c>
      <c r="P98" s="1">
        <f>IF(P57&gt;0,1/VLOOKUP(ABS(P57)+1,$A$8:$D$16,4,FALSE),VLOOKUP(ABS(P57)+1,$A$8:$D$16,2,FALSE))</f>
      </c>
      <c r="Q98" s="1">
        <f>IF(Q57&gt;0,1/VLOOKUP(ABS(Q57)+1,$A$8:$D$16,4,FALSE),VLOOKUP(ABS(Q57)+1,$A$8:$D$16,2,FALSE))</f>
      </c>
      <c r="R98" s="1">
        <f>IF(R57&gt;0,1/VLOOKUP(ABS(R57)+1,$A$8:$D$16,4,FALSE),VLOOKUP(ABS(R57)+1,$A$8:$D$16,2,FALSE))</f>
      </c>
      <c r="S98" s="1">
        <f>IF(S57&gt;0,1/VLOOKUP(ABS(S57)+1,$A$8:$D$16,4,FALSE),VLOOKUP(ABS(S57)+1,$A$8:$D$16,2,FALSE))</f>
      </c>
      <c r="T98" s="1">
        <f>IF(T57&gt;0,1/VLOOKUP(ABS(T57)+1,$A$8:$D$16,4,FALSE),VLOOKUP(ABS(T57)+1,$A$8:$D$16,2,FALSE))</f>
      </c>
      <c r="U98" s="1">
        <f>IF(U57&gt;0,1/VLOOKUP(ABS(U57)+1,$A$8:$D$16,4,FALSE),VLOOKUP(ABS(U57)+1,$A$8:$D$16,2,FALSE))</f>
      </c>
      <c r="V98" s="1">
        <f>IF(V57&gt;0,1/VLOOKUP(ABS(V57)+1,$A$8:$D$16,4,FALSE),VLOOKUP(ABS(V57)+1,$A$8:$D$16,2,FALSE))</f>
      </c>
      <c r="W98" s="1">
        <f>IF(W57&gt;0,1/VLOOKUP(ABS(W57)+1,$A$8:$D$16,4,FALSE),VLOOKUP(ABS(W57)+1,$A$8:$D$16,2,FALSE))</f>
      </c>
    </row>
    <row r="99">
      <c r="A99">
        <v>15</v>
      </c>
      <c r="B99" t="str">
        <v>CP2_vs_CP9</v>
      </c>
      <c r="C99" s="1">
        <f>IF(C58&gt;0,1/VLOOKUP(ABS(C58)+1,$A$8:$D$16,4,FALSE),VLOOKUP(ABS(C58)+1,$A$8:$D$16,2,FALSE))</f>
      </c>
      <c r="D99" s="1">
        <f>IF(D58&gt;0,1/VLOOKUP(ABS(D58)+1,$A$8:$D$16,4,FALSE),VLOOKUP(ABS(D58)+1,$A$8:$D$16,2,FALSE))</f>
      </c>
      <c r="E99" s="1">
        <f>IF(E58&gt;0,1/VLOOKUP(ABS(E58)+1,$A$8:$D$16,4,FALSE),VLOOKUP(ABS(E58)+1,$A$8:$D$16,2,FALSE))</f>
      </c>
      <c r="F99" s="1">
        <f>IF(F58&gt;0,1/VLOOKUP(ABS(F58)+1,$A$8:$D$16,4,FALSE),VLOOKUP(ABS(F58)+1,$A$8:$D$16,2,FALSE))</f>
      </c>
      <c r="G99" s="1">
        <f>IF(G58&gt;0,1/VLOOKUP(ABS(G58)+1,$A$8:$D$16,4,FALSE),VLOOKUP(ABS(G58)+1,$A$8:$D$16,2,FALSE))</f>
      </c>
      <c r="H99" s="1">
        <f>IF(H58&gt;0,1/VLOOKUP(ABS(H58)+1,$A$8:$D$16,4,FALSE),VLOOKUP(ABS(H58)+1,$A$8:$D$16,2,FALSE))</f>
      </c>
      <c r="I99" s="1">
        <f>IF(I58&gt;0,1/VLOOKUP(ABS(I58)+1,$A$8:$D$16,4,FALSE),VLOOKUP(ABS(I58)+1,$A$8:$D$16,2,FALSE))</f>
      </c>
      <c r="J99" s="1">
        <f>IF(J58&gt;0,1/VLOOKUP(ABS(J58)+1,$A$8:$D$16,4,FALSE),VLOOKUP(ABS(J58)+1,$A$8:$D$16,2,FALSE))</f>
      </c>
      <c r="K99" s="1">
        <f>IF(K58&gt;0,1/VLOOKUP(ABS(K58)+1,$A$8:$D$16,4,FALSE),VLOOKUP(ABS(K58)+1,$A$8:$D$16,2,FALSE))</f>
      </c>
      <c r="L99" s="1">
        <f>IF(L58&gt;0,1/VLOOKUP(ABS(L58)+1,$A$8:$D$16,4,FALSE),VLOOKUP(ABS(L58)+1,$A$8:$D$16,2,FALSE))</f>
      </c>
      <c r="M99" s="1">
        <f>IF(M58&gt;0,1/VLOOKUP(ABS(M58)+1,$A$8:$D$16,4,FALSE),VLOOKUP(ABS(M58)+1,$A$8:$D$16,2,FALSE))</f>
      </c>
      <c r="N99" s="1">
        <f>IF(N58&gt;0,1/VLOOKUP(ABS(N58)+1,$A$8:$D$16,4,FALSE),VLOOKUP(ABS(N58)+1,$A$8:$D$16,2,FALSE))</f>
      </c>
      <c r="O99" s="1">
        <f>IF(O58&gt;0,1/VLOOKUP(ABS(O58)+1,$A$8:$D$16,4,FALSE),VLOOKUP(ABS(O58)+1,$A$8:$D$16,2,FALSE))</f>
      </c>
      <c r="P99" s="1">
        <f>IF(P58&gt;0,1/VLOOKUP(ABS(P58)+1,$A$8:$D$16,4,FALSE),VLOOKUP(ABS(P58)+1,$A$8:$D$16,2,FALSE))</f>
      </c>
      <c r="Q99" s="1">
        <f>IF(Q58&gt;0,1/VLOOKUP(ABS(Q58)+1,$A$8:$D$16,4,FALSE),VLOOKUP(ABS(Q58)+1,$A$8:$D$16,2,FALSE))</f>
      </c>
      <c r="R99" s="1">
        <f>IF(R58&gt;0,1/VLOOKUP(ABS(R58)+1,$A$8:$D$16,4,FALSE),VLOOKUP(ABS(R58)+1,$A$8:$D$16,2,FALSE))</f>
      </c>
      <c r="S99" s="1">
        <f>IF(S58&gt;0,1/VLOOKUP(ABS(S58)+1,$A$8:$D$16,4,FALSE),VLOOKUP(ABS(S58)+1,$A$8:$D$16,2,FALSE))</f>
      </c>
      <c r="T99" s="1">
        <f>IF(T58&gt;0,1/VLOOKUP(ABS(T58)+1,$A$8:$D$16,4,FALSE),VLOOKUP(ABS(T58)+1,$A$8:$D$16,2,FALSE))</f>
      </c>
      <c r="U99" s="1">
        <f>IF(U58&gt;0,1/VLOOKUP(ABS(U58)+1,$A$8:$D$16,4,FALSE),VLOOKUP(ABS(U58)+1,$A$8:$D$16,2,FALSE))</f>
      </c>
      <c r="V99" s="1">
        <f>IF(V58&gt;0,1/VLOOKUP(ABS(V58)+1,$A$8:$D$16,4,FALSE),VLOOKUP(ABS(V58)+1,$A$8:$D$16,2,FALSE))</f>
      </c>
      <c r="W99" s="1">
        <f>IF(W58&gt;0,1/VLOOKUP(ABS(W58)+1,$A$8:$D$16,4,FALSE),VLOOKUP(ABS(W58)+1,$A$8:$D$16,2,FALSE))</f>
      </c>
    </row>
    <row r="100">
      <c r="A100">
        <v>16</v>
      </c>
      <c r="B100" t="str">
        <v>CP3_vs_CP4</v>
      </c>
      <c r="C100" s="1">
        <f>IF(C59&gt;0,1/VLOOKUP(ABS(C59)+1,$A$8:$D$16,4,FALSE),VLOOKUP(ABS(C59)+1,$A$8:$D$16,2,FALSE))</f>
      </c>
      <c r="D100" s="1">
        <f>IF(D59&gt;0,1/VLOOKUP(ABS(D59)+1,$A$8:$D$16,4,FALSE),VLOOKUP(ABS(D59)+1,$A$8:$D$16,2,FALSE))</f>
      </c>
      <c r="E100" s="1">
        <f>IF(E59&gt;0,1/VLOOKUP(ABS(E59)+1,$A$8:$D$16,4,FALSE),VLOOKUP(ABS(E59)+1,$A$8:$D$16,2,FALSE))</f>
      </c>
      <c r="F100" s="1">
        <f>IF(F59&gt;0,1/VLOOKUP(ABS(F59)+1,$A$8:$D$16,4,FALSE),VLOOKUP(ABS(F59)+1,$A$8:$D$16,2,FALSE))</f>
      </c>
      <c r="G100" s="1">
        <f>IF(G59&gt;0,1/VLOOKUP(ABS(G59)+1,$A$8:$D$16,4,FALSE),VLOOKUP(ABS(G59)+1,$A$8:$D$16,2,FALSE))</f>
      </c>
      <c r="H100" s="1">
        <f>IF(H59&gt;0,1/VLOOKUP(ABS(H59)+1,$A$8:$D$16,4,FALSE),VLOOKUP(ABS(H59)+1,$A$8:$D$16,2,FALSE))</f>
      </c>
      <c r="I100" s="1">
        <f>IF(I59&gt;0,1/VLOOKUP(ABS(I59)+1,$A$8:$D$16,4,FALSE),VLOOKUP(ABS(I59)+1,$A$8:$D$16,2,FALSE))</f>
      </c>
      <c r="J100" s="1">
        <f>IF(J59&gt;0,1/VLOOKUP(ABS(J59)+1,$A$8:$D$16,4,FALSE),VLOOKUP(ABS(J59)+1,$A$8:$D$16,2,FALSE))</f>
      </c>
      <c r="K100" s="1">
        <f>IF(K59&gt;0,1/VLOOKUP(ABS(K59)+1,$A$8:$D$16,4,FALSE),VLOOKUP(ABS(K59)+1,$A$8:$D$16,2,FALSE))</f>
      </c>
      <c r="L100" s="1">
        <f>IF(L59&gt;0,1/VLOOKUP(ABS(L59)+1,$A$8:$D$16,4,FALSE),VLOOKUP(ABS(L59)+1,$A$8:$D$16,2,FALSE))</f>
      </c>
      <c r="M100" s="1">
        <f>IF(M59&gt;0,1/VLOOKUP(ABS(M59)+1,$A$8:$D$16,4,FALSE),VLOOKUP(ABS(M59)+1,$A$8:$D$16,2,FALSE))</f>
      </c>
      <c r="N100" s="1">
        <f>IF(N59&gt;0,1/VLOOKUP(ABS(N59)+1,$A$8:$D$16,4,FALSE),VLOOKUP(ABS(N59)+1,$A$8:$D$16,2,FALSE))</f>
      </c>
      <c r="O100" s="1">
        <f>IF(O59&gt;0,1/VLOOKUP(ABS(O59)+1,$A$8:$D$16,4,FALSE),VLOOKUP(ABS(O59)+1,$A$8:$D$16,2,FALSE))</f>
      </c>
      <c r="P100" s="1">
        <f>IF(P59&gt;0,1/VLOOKUP(ABS(P59)+1,$A$8:$D$16,4,FALSE),VLOOKUP(ABS(P59)+1,$A$8:$D$16,2,FALSE))</f>
      </c>
      <c r="Q100" s="1">
        <f>IF(Q59&gt;0,1/VLOOKUP(ABS(Q59)+1,$A$8:$D$16,4,FALSE),VLOOKUP(ABS(Q59)+1,$A$8:$D$16,2,FALSE))</f>
      </c>
      <c r="R100" s="1">
        <f>IF(R59&gt;0,1/VLOOKUP(ABS(R59)+1,$A$8:$D$16,4,FALSE),VLOOKUP(ABS(R59)+1,$A$8:$D$16,2,FALSE))</f>
      </c>
      <c r="S100" s="1">
        <f>IF(S59&gt;0,1/VLOOKUP(ABS(S59)+1,$A$8:$D$16,4,FALSE),VLOOKUP(ABS(S59)+1,$A$8:$D$16,2,FALSE))</f>
      </c>
      <c r="T100" s="1">
        <f>IF(T59&gt;0,1/VLOOKUP(ABS(T59)+1,$A$8:$D$16,4,FALSE),VLOOKUP(ABS(T59)+1,$A$8:$D$16,2,FALSE))</f>
      </c>
      <c r="U100" s="1">
        <f>IF(U59&gt;0,1/VLOOKUP(ABS(U59)+1,$A$8:$D$16,4,FALSE),VLOOKUP(ABS(U59)+1,$A$8:$D$16,2,FALSE))</f>
      </c>
      <c r="V100" s="1">
        <f>IF(V59&gt;0,1/VLOOKUP(ABS(V59)+1,$A$8:$D$16,4,FALSE),VLOOKUP(ABS(V59)+1,$A$8:$D$16,2,FALSE))</f>
      </c>
      <c r="W100" s="1">
        <f>IF(W59&gt;0,1/VLOOKUP(ABS(W59)+1,$A$8:$D$16,4,FALSE),VLOOKUP(ABS(W59)+1,$A$8:$D$16,2,FALSE))</f>
      </c>
    </row>
    <row r="101">
      <c r="A101">
        <v>17</v>
      </c>
      <c r="B101" t="str">
        <v>CP3_vs_CP5</v>
      </c>
      <c r="C101" s="1">
        <f>IF(C60&gt;0,1/VLOOKUP(ABS(C60)+1,$A$8:$D$16,4,FALSE),VLOOKUP(ABS(C60)+1,$A$8:$D$16,2,FALSE))</f>
      </c>
      <c r="D101" s="1">
        <f>IF(D60&gt;0,1/VLOOKUP(ABS(D60)+1,$A$8:$D$16,4,FALSE),VLOOKUP(ABS(D60)+1,$A$8:$D$16,2,FALSE))</f>
      </c>
      <c r="E101" s="1">
        <f>IF(E60&gt;0,1/VLOOKUP(ABS(E60)+1,$A$8:$D$16,4,FALSE),VLOOKUP(ABS(E60)+1,$A$8:$D$16,2,FALSE))</f>
      </c>
      <c r="F101" s="1">
        <f>IF(F60&gt;0,1/VLOOKUP(ABS(F60)+1,$A$8:$D$16,4,FALSE),VLOOKUP(ABS(F60)+1,$A$8:$D$16,2,FALSE))</f>
      </c>
      <c r="G101" s="1">
        <f>IF(G60&gt;0,1/VLOOKUP(ABS(G60)+1,$A$8:$D$16,4,FALSE),VLOOKUP(ABS(G60)+1,$A$8:$D$16,2,FALSE))</f>
      </c>
      <c r="H101" s="1">
        <f>IF(H60&gt;0,1/VLOOKUP(ABS(H60)+1,$A$8:$D$16,4,FALSE),VLOOKUP(ABS(H60)+1,$A$8:$D$16,2,FALSE))</f>
      </c>
      <c r="I101" s="1">
        <f>IF(I60&gt;0,1/VLOOKUP(ABS(I60)+1,$A$8:$D$16,4,FALSE),VLOOKUP(ABS(I60)+1,$A$8:$D$16,2,FALSE))</f>
      </c>
      <c r="J101" s="1">
        <f>IF(J60&gt;0,1/VLOOKUP(ABS(J60)+1,$A$8:$D$16,4,FALSE),VLOOKUP(ABS(J60)+1,$A$8:$D$16,2,FALSE))</f>
      </c>
      <c r="K101" s="1">
        <f>IF(K60&gt;0,1/VLOOKUP(ABS(K60)+1,$A$8:$D$16,4,FALSE),VLOOKUP(ABS(K60)+1,$A$8:$D$16,2,FALSE))</f>
      </c>
      <c r="L101" s="1">
        <f>IF(L60&gt;0,1/VLOOKUP(ABS(L60)+1,$A$8:$D$16,4,FALSE),VLOOKUP(ABS(L60)+1,$A$8:$D$16,2,FALSE))</f>
      </c>
      <c r="M101" s="1">
        <f>IF(M60&gt;0,1/VLOOKUP(ABS(M60)+1,$A$8:$D$16,4,FALSE),VLOOKUP(ABS(M60)+1,$A$8:$D$16,2,FALSE))</f>
      </c>
      <c r="N101" s="1">
        <f>IF(N60&gt;0,1/VLOOKUP(ABS(N60)+1,$A$8:$D$16,4,FALSE),VLOOKUP(ABS(N60)+1,$A$8:$D$16,2,FALSE))</f>
      </c>
      <c r="O101" s="1">
        <f>IF(O60&gt;0,1/VLOOKUP(ABS(O60)+1,$A$8:$D$16,4,FALSE),VLOOKUP(ABS(O60)+1,$A$8:$D$16,2,FALSE))</f>
      </c>
      <c r="P101" s="1">
        <f>IF(P60&gt;0,1/VLOOKUP(ABS(P60)+1,$A$8:$D$16,4,FALSE),VLOOKUP(ABS(P60)+1,$A$8:$D$16,2,FALSE))</f>
      </c>
      <c r="Q101" s="1">
        <f>IF(Q60&gt;0,1/VLOOKUP(ABS(Q60)+1,$A$8:$D$16,4,FALSE),VLOOKUP(ABS(Q60)+1,$A$8:$D$16,2,FALSE))</f>
      </c>
      <c r="R101" s="1">
        <f>IF(R60&gt;0,1/VLOOKUP(ABS(R60)+1,$A$8:$D$16,4,FALSE),VLOOKUP(ABS(R60)+1,$A$8:$D$16,2,FALSE))</f>
      </c>
      <c r="S101" s="1">
        <f>IF(S60&gt;0,1/VLOOKUP(ABS(S60)+1,$A$8:$D$16,4,FALSE),VLOOKUP(ABS(S60)+1,$A$8:$D$16,2,FALSE))</f>
      </c>
      <c r="T101" s="1">
        <f>IF(T60&gt;0,1/VLOOKUP(ABS(T60)+1,$A$8:$D$16,4,FALSE),VLOOKUP(ABS(T60)+1,$A$8:$D$16,2,FALSE))</f>
      </c>
      <c r="U101" s="1">
        <f>IF(U60&gt;0,1/VLOOKUP(ABS(U60)+1,$A$8:$D$16,4,FALSE),VLOOKUP(ABS(U60)+1,$A$8:$D$16,2,FALSE))</f>
      </c>
      <c r="V101" s="1">
        <f>IF(V60&gt;0,1/VLOOKUP(ABS(V60)+1,$A$8:$D$16,4,FALSE),VLOOKUP(ABS(V60)+1,$A$8:$D$16,2,FALSE))</f>
      </c>
      <c r="W101" s="1">
        <f>IF(W60&gt;0,1/VLOOKUP(ABS(W60)+1,$A$8:$D$16,4,FALSE),VLOOKUP(ABS(W60)+1,$A$8:$D$16,2,FALSE))</f>
      </c>
    </row>
    <row r="102">
      <c r="A102">
        <v>18</v>
      </c>
      <c r="B102" t="str">
        <v>CP3_vs_CP6</v>
      </c>
      <c r="C102" s="1">
        <f>IF(C61&gt;0,1/VLOOKUP(ABS(C61)+1,$A$8:$D$16,4,FALSE),VLOOKUP(ABS(C61)+1,$A$8:$D$16,2,FALSE))</f>
      </c>
      <c r="D102" s="1">
        <f>IF(D61&gt;0,1/VLOOKUP(ABS(D61)+1,$A$8:$D$16,4,FALSE),VLOOKUP(ABS(D61)+1,$A$8:$D$16,2,FALSE))</f>
      </c>
      <c r="E102" s="1">
        <f>IF(E61&gt;0,1/VLOOKUP(ABS(E61)+1,$A$8:$D$16,4,FALSE),VLOOKUP(ABS(E61)+1,$A$8:$D$16,2,FALSE))</f>
      </c>
      <c r="F102" s="1">
        <f>IF(F61&gt;0,1/VLOOKUP(ABS(F61)+1,$A$8:$D$16,4,FALSE),VLOOKUP(ABS(F61)+1,$A$8:$D$16,2,FALSE))</f>
      </c>
      <c r="G102" s="1">
        <f>IF(G61&gt;0,1/VLOOKUP(ABS(G61)+1,$A$8:$D$16,4,FALSE),VLOOKUP(ABS(G61)+1,$A$8:$D$16,2,FALSE))</f>
      </c>
      <c r="H102" s="1">
        <f>IF(H61&gt;0,1/VLOOKUP(ABS(H61)+1,$A$8:$D$16,4,FALSE),VLOOKUP(ABS(H61)+1,$A$8:$D$16,2,FALSE))</f>
      </c>
      <c r="I102" s="1">
        <f>IF(I61&gt;0,1/VLOOKUP(ABS(I61)+1,$A$8:$D$16,4,FALSE),VLOOKUP(ABS(I61)+1,$A$8:$D$16,2,FALSE))</f>
      </c>
      <c r="J102" s="1">
        <f>IF(J61&gt;0,1/VLOOKUP(ABS(J61)+1,$A$8:$D$16,4,FALSE),VLOOKUP(ABS(J61)+1,$A$8:$D$16,2,FALSE))</f>
      </c>
      <c r="K102" s="1">
        <f>IF(K61&gt;0,1/VLOOKUP(ABS(K61)+1,$A$8:$D$16,4,FALSE),VLOOKUP(ABS(K61)+1,$A$8:$D$16,2,FALSE))</f>
      </c>
      <c r="L102" s="1">
        <f>IF(L61&gt;0,1/VLOOKUP(ABS(L61)+1,$A$8:$D$16,4,FALSE),VLOOKUP(ABS(L61)+1,$A$8:$D$16,2,FALSE))</f>
      </c>
      <c r="M102" s="1">
        <f>IF(M61&gt;0,1/VLOOKUP(ABS(M61)+1,$A$8:$D$16,4,FALSE),VLOOKUP(ABS(M61)+1,$A$8:$D$16,2,FALSE))</f>
      </c>
      <c r="N102" s="1">
        <f>IF(N61&gt;0,1/VLOOKUP(ABS(N61)+1,$A$8:$D$16,4,FALSE),VLOOKUP(ABS(N61)+1,$A$8:$D$16,2,FALSE))</f>
      </c>
      <c r="O102" s="1">
        <f>IF(O61&gt;0,1/VLOOKUP(ABS(O61)+1,$A$8:$D$16,4,FALSE),VLOOKUP(ABS(O61)+1,$A$8:$D$16,2,FALSE))</f>
      </c>
      <c r="P102" s="1">
        <f>IF(P61&gt;0,1/VLOOKUP(ABS(P61)+1,$A$8:$D$16,4,FALSE),VLOOKUP(ABS(P61)+1,$A$8:$D$16,2,FALSE))</f>
      </c>
      <c r="Q102" s="1">
        <f>IF(Q61&gt;0,1/VLOOKUP(ABS(Q61)+1,$A$8:$D$16,4,FALSE),VLOOKUP(ABS(Q61)+1,$A$8:$D$16,2,FALSE))</f>
      </c>
      <c r="R102" s="1">
        <f>IF(R61&gt;0,1/VLOOKUP(ABS(R61)+1,$A$8:$D$16,4,FALSE),VLOOKUP(ABS(R61)+1,$A$8:$D$16,2,FALSE))</f>
      </c>
      <c r="S102" s="1">
        <f>IF(S61&gt;0,1/VLOOKUP(ABS(S61)+1,$A$8:$D$16,4,FALSE),VLOOKUP(ABS(S61)+1,$A$8:$D$16,2,FALSE))</f>
      </c>
      <c r="T102" s="1">
        <f>IF(T61&gt;0,1/VLOOKUP(ABS(T61)+1,$A$8:$D$16,4,FALSE),VLOOKUP(ABS(T61)+1,$A$8:$D$16,2,FALSE))</f>
      </c>
      <c r="U102" s="1">
        <f>IF(U61&gt;0,1/VLOOKUP(ABS(U61)+1,$A$8:$D$16,4,FALSE),VLOOKUP(ABS(U61)+1,$A$8:$D$16,2,FALSE))</f>
      </c>
      <c r="V102" s="1">
        <f>IF(V61&gt;0,1/VLOOKUP(ABS(V61)+1,$A$8:$D$16,4,FALSE),VLOOKUP(ABS(V61)+1,$A$8:$D$16,2,FALSE))</f>
      </c>
      <c r="W102" s="1">
        <f>IF(W61&gt;0,1/VLOOKUP(ABS(W61)+1,$A$8:$D$16,4,FALSE),VLOOKUP(ABS(W61)+1,$A$8:$D$16,2,FALSE))</f>
      </c>
    </row>
    <row r="103">
      <c r="A103">
        <v>19</v>
      </c>
      <c r="B103" t="str">
        <v>CP3_vs_CP7</v>
      </c>
      <c r="C103" s="1">
        <f>IF(C62&gt;0,1/VLOOKUP(ABS(C62)+1,$A$8:$D$16,4,FALSE),VLOOKUP(ABS(C62)+1,$A$8:$D$16,2,FALSE))</f>
      </c>
      <c r="D103" s="1">
        <f>IF(D62&gt;0,1/VLOOKUP(ABS(D62)+1,$A$8:$D$16,4,FALSE),VLOOKUP(ABS(D62)+1,$A$8:$D$16,2,FALSE))</f>
      </c>
      <c r="E103" s="1">
        <f>IF(E62&gt;0,1/VLOOKUP(ABS(E62)+1,$A$8:$D$16,4,FALSE),VLOOKUP(ABS(E62)+1,$A$8:$D$16,2,FALSE))</f>
      </c>
      <c r="F103" s="1">
        <f>IF(F62&gt;0,1/VLOOKUP(ABS(F62)+1,$A$8:$D$16,4,FALSE),VLOOKUP(ABS(F62)+1,$A$8:$D$16,2,FALSE))</f>
      </c>
      <c r="G103" s="1">
        <f>IF(G62&gt;0,1/VLOOKUP(ABS(G62)+1,$A$8:$D$16,4,FALSE),VLOOKUP(ABS(G62)+1,$A$8:$D$16,2,FALSE))</f>
      </c>
      <c r="H103" s="1">
        <f>IF(H62&gt;0,1/VLOOKUP(ABS(H62)+1,$A$8:$D$16,4,FALSE),VLOOKUP(ABS(H62)+1,$A$8:$D$16,2,FALSE))</f>
      </c>
      <c r="I103" s="1">
        <f>IF(I62&gt;0,1/VLOOKUP(ABS(I62)+1,$A$8:$D$16,4,FALSE),VLOOKUP(ABS(I62)+1,$A$8:$D$16,2,FALSE))</f>
      </c>
      <c r="J103" s="1">
        <f>IF(J62&gt;0,1/VLOOKUP(ABS(J62)+1,$A$8:$D$16,4,FALSE),VLOOKUP(ABS(J62)+1,$A$8:$D$16,2,FALSE))</f>
      </c>
      <c r="K103" s="1">
        <f>IF(K62&gt;0,1/VLOOKUP(ABS(K62)+1,$A$8:$D$16,4,FALSE),VLOOKUP(ABS(K62)+1,$A$8:$D$16,2,FALSE))</f>
      </c>
      <c r="L103" s="1">
        <f>IF(L62&gt;0,1/VLOOKUP(ABS(L62)+1,$A$8:$D$16,4,FALSE),VLOOKUP(ABS(L62)+1,$A$8:$D$16,2,FALSE))</f>
      </c>
      <c r="M103" s="1">
        <f>IF(M62&gt;0,1/VLOOKUP(ABS(M62)+1,$A$8:$D$16,4,FALSE),VLOOKUP(ABS(M62)+1,$A$8:$D$16,2,FALSE))</f>
      </c>
      <c r="N103" s="1">
        <f>IF(N62&gt;0,1/VLOOKUP(ABS(N62)+1,$A$8:$D$16,4,FALSE),VLOOKUP(ABS(N62)+1,$A$8:$D$16,2,FALSE))</f>
      </c>
      <c r="O103" s="1">
        <f>IF(O62&gt;0,1/VLOOKUP(ABS(O62)+1,$A$8:$D$16,4,FALSE),VLOOKUP(ABS(O62)+1,$A$8:$D$16,2,FALSE))</f>
      </c>
      <c r="P103" s="1">
        <f>IF(P62&gt;0,1/VLOOKUP(ABS(P62)+1,$A$8:$D$16,4,FALSE),VLOOKUP(ABS(P62)+1,$A$8:$D$16,2,FALSE))</f>
      </c>
      <c r="Q103" s="1">
        <f>IF(Q62&gt;0,1/VLOOKUP(ABS(Q62)+1,$A$8:$D$16,4,FALSE),VLOOKUP(ABS(Q62)+1,$A$8:$D$16,2,FALSE))</f>
      </c>
      <c r="R103" s="1">
        <f>IF(R62&gt;0,1/VLOOKUP(ABS(R62)+1,$A$8:$D$16,4,FALSE),VLOOKUP(ABS(R62)+1,$A$8:$D$16,2,FALSE))</f>
      </c>
      <c r="S103" s="1">
        <f>IF(S62&gt;0,1/VLOOKUP(ABS(S62)+1,$A$8:$D$16,4,FALSE),VLOOKUP(ABS(S62)+1,$A$8:$D$16,2,FALSE))</f>
      </c>
      <c r="T103" s="1">
        <f>IF(T62&gt;0,1/VLOOKUP(ABS(T62)+1,$A$8:$D$16,4,FALSE),VLOOKUP(ABS(T62)+1,$A$8:$D$16,2,FALSE))</f>
      </c>
      <c r="U103" s="1">
        <f>IF(U62&gt;0,1/VLOOKUP(ABS(U62)+1,$A$8:$D$16,4,FALSE),VLOOKUP(ABS(U62)+1,$A$8:$D$16,2,FALSE))</f>
      </c>
      <c r="V103" s="1">
        <f>IF(V62&gt;0,1/VLOOKUP(ABS(V62)+1,$A$8:$D$16,4,FALSE),VLOOKUP(ABS(V62)+1,$A$8:$D$16,2,FALSE))</f>
      </c>
      <c r="W103" s="1">
        <f>IF(W62&gt;0,1/VLOOKUP(ABS(W62)+1,$A$8:$D$16,4,FALSE),VLOOKUP(ABS(W62)+1,$A$8:$D$16,2,FALSE))</f>
      </c>
    </row>
    <row r="104">
      <c r="A104">
        <v>20</v>
      </c>
      <c r="B104" t="str">
        <v>CP3_vs_CP8</v>
      </c>
      <c r="C104" s="1">
        <f>IF(C63&gt;0,1/VLOOKUP(ABS(C63)+1,$A$8:$D$16,4,FALSE),VLOOKUP(ABS(C63)+1,$A$8:$D$16,2,FALSE))</f>
      </c>
      <c r="D104" s="1">
        <f>IF(D63&gt;0,1/VLOOKUP(ABS(D63)+1,$A$8:$D$16,4,FALSE),VLOOKUP(ABS(D63)+1,$A$8:$D$16,2,FALSE))</f>
      </c>
      <c r="E104" s="1">
        <f>IF(E63&gt;0,1/VLOOKUP(ABS(E63)+1,$A$8:$D$16,4,FALSE),VLOOKUP(ABS(E63)+1,$A$8:$D$16,2,FALSE))</f>
      </c>
      <c r="F104" s="1">
        <f>IF(F63&gt;0,1/VLOOKUP(ABS(F63)+1,$A$8:$D$16,4,FALSE),VLOOKUP(ABS(F63)+1,$A$8:$D$16,2,FALSE))</f>
      </c>
      <c r="G104" s="1">
        <f>IF(G63&gt;0,1/VLOOKUP(ABS(G63)+1,$A$8:$D$16,4,FALSE),VLOOKUP(ABS(G63)+1,$A$8:$D$16,2,FALSE))</f>
      </c>
      <c r="H104" s="1">
        <f>IF(H63&gt;0,1/VLOOKUP(ABS(H63)+1,$A$8:$D$16,4,FALSE),VLOOKUP(ABS(H63)+1,$A$8:$D$16,2,FALSE))</f>
      </c>
      <c r="I104" s="1">
        <f>IF(I63&gt;0,1/VLOOKUP(ABS(I63)+1,$A$8:$D$16,4,FALSE),VLOOKUP(ABS(I63)+1,$A$8:$D$16,2,FALSE))</f>
      </c>
      <c r="J104" s="1">
        <f>IF(J63&gt;0,1/VLOOKUP(ABS(J63)+1,$A$8:$D$16,4,FALSE),VLOOKUP(ABS(J63)+1,$A$8:$D$16,2,FALSE))</f>
      </c>
      <c r="K104" s="1">
        <f>IF(K63&gt;0,1/VLOOKUP(ABS(K63)+1,$A$8:$D$16,4,FALSE),VLOOKUP(ABS(K63)+1,$A$8:$D$16,2,FALSE))</f>
      </c>
      <c r="L104" s="1">
        <f>IF(L63&gt;0,1/VLOOKUP(ABS(L63)+1,$A$8:$D$16,4,FALSE),VLOOKUP(ABS(L63)+1,$A$8:$D$16,2,FALSE))</f>
      </c>
      <c r="M104" s="1">
        <f>IF(M63&gt;0,1/VLOOKUP(ABS(M63)+1,$A$8:$D$16,4,FALSE),VLOOKUP(ABS(M63)+1,$A$8:$D$16,2,FALSE))</f>
      </c>
      <c r="N104" s="1">
        <f>IF(N63&gt;0,1/VLOOKUP(ABS(N63)+1,$A$8:$D$16,4,FALSE),VLOOKUP(ABS(N63)+1,$A$8:$D$16,2,FALSE))</f>
      </c>
      <c r="O104" s="1">
        <f>IF(O63&gt;0,1/VLOOKUP(ABS(O63)+1,$A$8:$D$16,4,FALSE),VLOOKUP(ABS(O63)+1,$A$8:$D$16,2,FALSE))</f>
      </c>
      <c r="P104" s="1">
        <f>IF(P63&gt;0,1/VLOOKUP(ABS(P63)+1,$A$8:$D$16,4,FALSE),VLOOKUP(ABS(P63)+1,$A$8:$D$16,2,FALSE))</f>
      </c>
      <c r="Q104" s="1">
        <f>IF(Q63&gt;0,1/VLOOKUP(ABS(Q63)+1,$A$8:$D$16,4,FALSE),VLOOKUP(ABS(Q63)+1,$A$8:$D$16,2,FALSE))</f>
      </c>
      <c r="R104" s="1">
        <f>IF(R63&gt;0,1/VLOOKUP(ABS(R63)+1,$A$8:$D$16,4,FALSE),VLOOKUP(ABS(R63)+1,$A$8:$D$16,2,FALSE))</f>
      </c>
      <c r="S104" s="1">
        <f>IF(S63&gt;0,1/VLOOKUP(ABS(S63)+1,$A$8:$D$16,4,FALSE),VLOOKUP(ABS(S63)+1,$A$8:$D$16,2,FALSE))</f>
      </c>
      <c r="T104" s="1">
        <f>IF(T63&gt;0,1/VLOOKUP(ABS(T63)+1,$A$8:$D$16,4,FALSE),VLOOKUP(ABS(T63)+1,$A$8:$D$16,2,FALSE))</f>
      </c>
      <c r="U104" s="1">
        <f>IF(U63&gt;0,1/VLOOKUP(ABS(U63)+1,$A$8:$D$16,4,FALSE),VLOOKUP(ABS(U63)+1,$A$8:$D$16,2,FALSE))</f>
      </c>
      <c r="V104" s="1">
        <f>IF(V63&gt;0,1/VLOOKUP(ABS(V63)+1,$A$8:$D$16,4,FALSE),VLOOKUP(ABS(V63)+1,$A$8:$D$16,2,FALSE))</f>
      </c>
      <c r="W104" s="1">
        <f>IF(W63&gt;0,1/VLOOKUP(ABS(W63)+1,$A$8:$D$16,4,FALSE),VLOOKUP(ABS(W63)+1,$A$8:$D$16,2,FALSE))</f>
      </c>
    </row>
    <row r="105">
      <c r="A105">
        <v>21</v>
      </c>
      <c r="B105" t="str">
        <v>CP3_vs_CP9</v>
      </c>
      <c r="C105" s="1">
        <f>IF(C64&gt;0,1/VLOOKUP(ABS(C64)+1,$A$8:$D$16,4,FALSE),VLOOKUP(ABS(C64)+1,$A$8:$D$16,2,FALSE))</f>
      </c>
      <c r="D105" s="1">
        <f>IF(D64&gt;0,1/VLOOKUP(ABS(D64)+1,$A$8:$D$16,4,FALSE),VLOOKUP(ABS(D64)+1,$A$8:$D$16,2,FALSE))</f>
      </c>
      <c r="E105" s="1">
        <f>IF(E64&gt;0,1/VLOOKUP(ABS(E64)+1,$A$8:$D$16,4,FALSE),VLOOKUP(ABS(E64)+1,$A$8:$D$16,2,FALSE))</f>
      </c>
      <c r="F105" s="1">
        <f>IF(F64&gt;0,1/VLOOKUP(ABS(F64)+1,$A$8:$D$16,4,FALSE),VLOOKUP(ABS(F64)+1,$A$8:$D$16,2,FALSE))</f>
      </c>
      <c r="G105" s="1">
        <f>IF(G64&gt;0,1/VLOOKUP(ABS(G64)+1,$A$8:$D$16,4,FALSE),VLOOKUP(ABS(G64)+1,$A$8:$D$16,2,FALSE))</f>
      </c>
      <c r="H105" s="1">
        <f>IF(H64&gt;0,1/VLOOKUP(ABS(H64)+1,$A$8:$D$16,4,FALSE),VLOOKUP(ABS(H64)+1,$A$8:$D$16,2,FALSE))</f>
      </c>
      <c r="I105" s="1">
        <f>IF(I64&gt;0,1/VLOOKUP(ABS(I64)+1,$A$8:$D$16,4,FALSE),VLOOKUP(ABS(I64)+1,$A$8:$D$16,2,FALSE))</f>
      </c>
      <c r="J105" s="1">
        <f>IF(J64&gt;0,1/VLOOKUP(ABS(J64)+1,$A$8:$D$16,4,FALSE),VLOOKUP(ABS(J64)+1,$A$8:$D$16,2,FALSE))</f>
      </c>
      <c r="K105" s="1">
        <f>IF(K64&gt;0,1/VLOOKUP(ABS(K64)+1,$A$8:$D$16,4,FALSE),VLOOKUP(ABS(K64)+1,$A$8:$D$16,2,FALSE))</f>
      </c>
      <c r="L105" s="1">
        <f>IF(L64&gt;0,1/VLOOKUP(ABS(L64)+1,$A$8:$D$16,4,FALSE),VLOOKUP(ABS(L64)+1,$A$8:$D$16,2,FALSE))</f>
      </c>
      <c r="M105" s="1">
        <f>IF(M64&gt;0,1/VLOOKUP(ABS(M64)+1,$A$8:$D$16,4,FALSE),VLOOKUP(ABS(M64)+1,$A$8:$D$16,2,FALSE))</f>
      </c>
      <c r="N105" s="1">
        <f>IF(N64&gt;0,1/VLOOKUP(ABS(N64)+1,$A$8:$D$16,4,FALSE),VLOOKUP(ABS(N64)+1,$A$8:$D$16,2,FALSE))</f>
      </c>
      <c r="O105" s="1">
        <f>IF(O64&gt;0,1/VLOOKUP(ABS(O64)+1,$A$8:$D$16,4,FALSE),VLOOKUP(ABS(O64)+1,$A$8:$D$16,2,FALSE))</f>
      </c>
      <c r="P105" s="1">
        <f>IF(P64&gt;0,1/VLOOKUP(ABS(P64)+1,$A$8:$D$16,4,FALSE),VLOOKUP(ABS(P64)+1,$A$8:$D$16,2,FALSE))</f>
      </c>
      <c r="Q105" s="1">
        <f>IF(Q64&gt;0,1/VLOOKUP(ABS(Q64)+1,$A$8:$D$16,4,FALSE),VLOOKUP(ABS(Q64)+1,$A$8:$D$16,2,FALSE))</f>
      </c>
      <c r="R105" s="1">
        <f>IF(R64&gt;0,1/VLOOKUP(ABS(R64)+1,$A$8:$D$16,4,FALSE),VLOOKUP(ABS(R64)+1,$A$8:$D$16,2,FALSE))</f>
      </c>
      <c r="S105" s="1">
        <f>IF(S64&gt;0,1/VLOOKUP(ABS(S64)+1,$A$8:$D$16,4,FALSE),VLOOKUP(ABS(S64)+1,$A$8:$D$16,2,FALSE))</f>
      </c>
      <c r="T105" s="1">
        <f>IF(T64&gt;0,1/VLOOKUP(ABS(T64)+1,$A$8:$D$16,4,FALSE),VLOOKUP(ABS(T64)+1,$A$8:$D$16,2,FALSE))</f>
      </c>
      <c r="U105" s="1">
        <f>IF(U64&gt;0,1/VLOOKUP(ABS(U64)+1,$A$8:$D$16,4,FALSE),VLOOKUP(ABS(U64)+1,$A$8:$D$16,2,FALSE))</f>
      </c>
      <c r="V105" s="1">
        <f>IF(V64&gt;0,1/VLOOKUP(ABS(V64)+1,$A$8:$D$16,4,FALSE),VLOOKUP(ABS(V64)+1,$A$8:$D$16,2,FALSE))</f>
      </c>
      <c r="W105" s="1">
        <f>IF(W64&gt;0,1/VLOOKUP(ABS(W64)+1,$A$8:$D$16,4,FALSE),VLOOKUP(ABS(W64)+1,$A$8:$D$16,2,FALSE))</f>
      </c>
    </row>
    <row r="106">
      <c r="A106">
        <v>22</v>
      </c>
      <c r="B106" t="str">
        <v>CP4_vs_CP5</v>
      </c>
      <c r="C106" s="1">
        <f>IF(C65&gt;0,1/VLOOKUP(ABS(C65)+1,$A$8:$D$16,4,FALSE),VLOOKUP(ABS(C65)+1,$A$8:$D$16,2,FALSE))</f>
      </c>
      <c r="D106" s="1">
        <f>IF(D65&gt;0,1/VLOOKUP(ABS(D65)+1,$A$8:$D$16,4,FALSE),VLOOKUP(ABS(D65)+1,$A$8:$D$16,2,FALSE))</f>
      </c>
      <c r="E106" s="1">
        <f>IF(E65&gt;0,1/VLOOKUP(ABS(E65)+1,$A$8:$D$16,4,FALSE),VLOOKUP(ABS(E65)+1,$A$8:$D$16,2,FALSE))</f>
      </c>
      <c r="F106" s="1">
        <f>IF(F65&gt;0,1/VLOOKUP(ABS(F65)+1,$A$8:$D$16,4,FALSE),VLOOKUP(ABS(F65)+1,$A$8:$D$16,2,FALSE))</f>
      </c>
      <c r="G106" s="1">
        <f>IF(G65&gt;0,1/VLOOKUP(ABS(G65)+1,$A$8:$D$16,4,FALSE),VLOOKUP(ABS(G65)+1,$A$8:$D$16,2,FALSE))</f>
      </c>
      <c r="H106" s="1">
        <f>IF(H65&gt;0,1/VLOOKUP(ABS(H65)+1,$A$8:$D$16,4,FALSE),VLOOKUP(ABS(H65)+1,$A$8:$D$16,2,FALSE))</f>
      </c>
      <c r="I106" s="1">
        <f>IF(I65&gt;0,1/VLOOKUP(ABS(I65)+1,$A$8:$D$16,4,FALSE),VLOOKUP(ABS(I65)+1,$A$8:$D$16,2,FALSE))</f>
      </c>
      <c r="J106" s="1">
        <f>IF(J65&gt;0,1/VLOOKUP(ABS(J65)+1,$A$8:$D$16,4,FALSE),VLOOKUP(ABS(J65)+1,$A$8:$D$16,2,FALSE))</f>
      </c>
      <c r="K106" s="1">
        <f>IF(K65&gt;0,1/VLOOKUP(ABS(K65)+1,$A$8:$D$16,4,FALSE),VLOOKUP(ABS(K65)+1,$A$8:$D$16,2,FALSE))</f>
      </c>
      <c r="L106" s="1">
        <f>IF(L65&gt;0,1/VLOOKUP(ABS(L65)+1,$A$8:$D$16,4,FALSE),VLOOKUP(ABS(L65)+1,$A$8:$D$16,2,FALSE))</f>
      </c>
      <c r="M106" s="1">
        <f>IF(M65&gt;0,1/VLOOKUP(ABS(M65)+1,$A$8:$D$16,4,FALSE),VLOOKUP(ABS(M65)+1,$A$8:$D$16,2,FALSE))</f>
      </c>
      <c r="N106" s="1">
        <f>IF(N65&gt;0,1/VLOOKUP(ABS(N65)+1,$A$8:$D$16,4,FALSE),VLOOKUP(ABS(N65)+1,$A$8:$D$16,2,FALSE))</f>
      </c>
      <c r="O106" s="1">
        <f>IF(O65&gt;0,1/VLOOKUP(ABS(O65)+1,$A$8:$D$16,4,FALSE),VLOOKUP(ABS(O65)+1,$A$8:$D$16,2,FALSE))</f>
      </c>
      <c r="P106" s="1">
        <f>IF(P65&gt;0,1/VLOOKUP(ABS(P65)+1,$A$8:$D$16,4,FALSE),VLOOKUP(ABS(P65)+1,$A$8:$D$16,2,FALSE))</f>
      </c>
      <c r="Q106" s="1">
        <f>IF(Q65&gt;0,1/VLOOKUP(ABS(Q65)+1,$A$8:$D$16,4,FALSE),VLOOKUP(ABS(Q65)+1,$A$8:$D$16,2,FALSE))</f>
      </c>
      <c r="R106" s="1">
        <f>IF(R65&gt;0,1/VLOOKUP(ABS(R65)+1,$A$8:$D$16,4,FALSE),VLOOKUP(ABS(R65)+1,$A$8:$D$16,2,FALSE))</f>
      </c>
      <c r="S106" s="1">
        <f>IF(S65&gt;0,1/VLOOKUP(ABS(S65)+1,$A$8:$D$16,4,FALSE),VLOOKUP(ABS(S65)+1,$A$8:$D$16,2,FALSE))</f>
      </c>
      <c r="T106" s="1">
        <f>IF(T65&gt;0,1/VLOOKUP(ABS(T65)+1,$A$8:$D$16,4,FALSE),VLOOKUP(ABS(T65)+1,$A$8:$D$16,2,FALSE))</f>
      </c>
      <c r="U106" s="1">
        <f>IF(U65&gt;0,1/VLOOKUP(ABS(U65)+1,$A$8:$D$16,4,FALSE),VLOOKUP(ABS(U65)+1,$A$8:$D$16,2,FALSE))</f>
      </c>
      <c r="V106" s="1">
        <f>IF(V65&gt;0,1/VLOOKUP(ABS(V65)+1,$A$8:$D$16,4,FALSE),VLOOKUP(ABS(V65)+1,$A$8:$D$16,2,FALSE))</f>
      </c>
      <c r="W106" s="1">
        <f>IF(W65&gt;0,1/VLOOKUP(ABS(W65)+1,$A$8:$D$16,4,FALSE),VLOOKUP(ABS(W65)+1,$A$8:$D$16,2,FALSE))</f>
      </c>
    </row>
    <row r="107">
      <c r="A107">
        <v>23</v>
      </c>
      <c r="B107" t="str">
        <v>CP4_vs_CP6</v>
      </c>
      <c r="C107" s="1">
        <f>IF(C66&gt;0,1/VLOOKUP(ABS(C66)+1,$A$8:$D$16,4,FALSE),VLOOKUP(ABS(C66)+1,$A$8:$D$16,2,FALSE))</f>
      </c>
      <c r="D107" s="1">
        <f>IF(D66&gt;0,1/VLOOKUP(ABS(D66)+1,$A$8:$D$16,4,FALSE),VLOOKUP(ABS(D66)+1,$A$8:$D$16,2,FALSE))</f>
      </c>
      <c r="E107" s="1">
        <f>IF(E66&gt;0,1/VLOOKUP(ABS(E66)+1,$A$8:$D$16,4,FALSE),VLOOKUP(ABS(E66)+1,$A$8:$D$16,2,FALSE))</f>
      </c>
      <c r="F107" s="1">
        <f>IF(F66&gt;0,1/VLOOKUP(ABS(F66)+1,$A$8:$D$16,4,FALSE),VLOOKUP(ABS(F66)+1,$A$8:$D$16,2,FALSE))</f>
      </c>
      <c r="G107" s="1">
        <f>IF(G66&gt;0,1/VLOOKUP(ABS(G66)+1,$A$8:$D$16,4,FALSE),VLOOKUP(ABS(G66)+1,$A$8:$D$16,2,FALSE))</f>
      </c>
      <c r="H107" s="1">
        <f>IF(H66&gt;0,1/VLOOKUP(ABS(H66)+1,$A$8:$D$16,4,FALSE),VLOOKUP(ABS(H66)+1,$A$8:$D$16,2,FALSE))</f>
      </c>
      <c r="I107" s="1">
        <f>IF(I66&gt;0,1/VLOOKUP(ABS(I66)+1,$A$8:$D$16,4,FALSE),VLOOKUP(ABS(I66)+1,$A$8:$D$16,2,FALSE))</f>
      </c>
      <c r="J107" s="1">
        <f>IF(J66&gt;0,1/VLOOKUP(ABS(J66)+1,$A$8:$D$16,4,FALSE),VLOOKUP(ABS(J66)+1,$A$8:$D$16,2,FALSE))</f>
      </c>
      <c r="K107" s="1">
        <f>IF(K66&gt;0,1/VLOOKUP(ABS(K66)+1,$A$8:$D$16,4,FALSE),VLOOKUP(ABS(K66)+1,$A$8:$D$16,2,FALSE))</f>
      </c>
      <c r="L107" s="1">
        <f>IF(L66&gt;0,1/VLOOKUP(ABS(L66)+1,$A$8:$D$16,4,FALSE),VLOOKUP(ABS(L66)+1,$A$8:$D$16,2,FALSE))</f>
      </c>
      <c r="M107" s="1">
        <f>IF(M66&gt;0,1/VLOOKUP(ABS(M66)+1,$A$8:$D$16,4,FALSE),VLOOKUP(ABS(M66)+1,$A$8:$D$16,2,FALSE))</f>
      </c>
      <c r="N107" s="1">
        <f>IF(N66&gt;0,1/VLOOKUP(ABS(N66)+1,$A$8:$D$16,4,FALSE),VLOOKUP(ABS(N66)+1,$A$8:$D$16,2,FALSE))</f>
      </c>
      <c r="O107" s="1">
        <f>IF(O66&gt;0,1/VLOOKUP(ABS(O66)+1,$A$8:$D$16,4,FALSE),VLOOKUP(ABS(O66)+1,$A$8:$D$16,2,FALSE))</f>
      </c>
      <c r="P107" s="1">
        <f>IF(P66&gt;0,1/VLOOKUP(ABS(P66)+1,$A$8:$D$16,4,FALSE),VLOOKUP(ABS(P66)+1,$A$8:$D$16,2,FALSE))</f>
      </c>
      <c r="Q107" s="1">
        <f>IF(Q66&gt;0,1/VLOOKUP(ABS(Q66)+1,$A$8:$D$16,4,FALSE),VLOOKUP(ABS(Q66)+1,$A$8:$D$16,2,FALSE))</f>
      </c>
      <c r="R107" s="1">
        <f>IF(R66&gt;0,1/VLOOKUP(ABS(R66)+1,$A$8:$D$16,4,FALSE),VLOOKUP(ABS(R66)+1,$A$8:$D$16,2,FALSE))</f>
      </c>
      <c r="S107" s="1">
        <f>IF(S66&gt;0,1/VLOOKUP(ABS(S66)+1,$A$8:$D$16,4,FALSE),VLOOKUP(ABS(S66)+1,$A$8:$D$16,2,FALSE))</f>
      </c>
      <c r="T107" s="1">
        <f>IF(T66&gt;0,1/VLOOKUP(ABS(T66)+1,$A$8:$D$16,4,FALSE),VLOOKUP(ABS(T66)+1,$A$8:$D$16,2,FALSE))</f>
      </c>
      <c r="U107" s="1">
        <f>IF(U66&gt;0,1/VLOOKUP(ABS(U66)+1,$A$8:$D$16,4,FALSE),VLOOKUP(ABS(U66)+1,$A$8:$D$16,2,FALSE))</f>
      </c>
      <c r="V107" s="1">
        <f>IF(V66&gt;0,1/VLOOKUP(ABS(V66)+1,$A$8:$D$16,4,FALSE),VLOOKUP(ABS(V66)+1,$A$8:$D$16,2,FALSE))</f>
      </c>
      <c r="W107" s="1">
        <f>IF(W66&gt;0,1/VLOOKUP(ABS(W66)+1,$A$8:$D$16,4,FALSE),VLOOKUP(ABS(W66)+1,$A$8:$D$16,2,FALSE))</f>
      </c>
    </row>
    <row r="108">
      <c r="A108">
        <v>24</v>
      </c>
      <c r="B108" t="str">
        <v>CP4_vs_CP7</v>
      </c>
      <c r="C108" s="1">
        <f>IF(C67&gt;0,1/VLOOKUP(ABS(C67)+1,$A$8:$D$16,4,FALSE),VLOOKUP(ABS(C67)+1,$A$8:$D$16,2,FALSE))</f>
      </c>
      <c r="D108" s="1">
        <f>IF(D67&gt;0,1/VLOOKUP(ABS(D67)+1,$A$8:$D$16,4,FALSE),VLOOKUP(ABS(D67)+1,$A$8:$D$16,2,FALSE))</f>
      </c>
      <c r="E108" s="1">
        <f>IF(E67&gt;0,1/VLOOKUP(ABS(E67)+1,$A$8:$D$16,4,FALSE),VLOOKUP(ABS(E67)+1,$A$8:$D$16,2,FALSE))</f>
      </c>
      <c r="F108" s="1">
        <f>IF(F67&gt;0,1/VLOOKUP(ABS(F67)+1,$A$8:$D$16,4,FALSE),VLOOKUP(ABS(F67)+1,$A$8:$D$16,2,FALSE))</f>
      </c>
      <c r="G108" s="1">
        <f>IF(G67&gt;0,1/VLOOKUP(ABS(G67)+1,$A$8:$D$16,4,FALSE),VLOOKUP(ABS(G67)+1,$A$8:$D$16,2,FALSE))</f>
      </c>
      <c r="H108" s="1">
        <f>IF(H67&gt;0,1/VLOOKUP(ABS(H67)+1,$A$8:$D$16,4,FALSE),VLOOKUP(ABS(H67)+1,$A$8:$D$16,2,FALSE))</f>
      </c>
      <c r="I108" s="1">
        <f>IF(I67&gt;0,1/VLOOKUP(ABS(I67)+1,$A$8:$D$16,4,FALSE),VLOOKUP(ABS(I67)+1,$A$8:$D$16,2,FALSE))</f>
      </c>
      <c r="J108" s="1">
        <f>IF(J67&gt;0,1/VLOOKUP(ABS(J67)+1,$A$8:$D$16,4,FALSE),VLOOKUP(ABS(J67)+1,$A$8:$D$16,2,FALSE))</f>
      </c>
      <c r="K108" s="1">
        <f>IF(K67&gt;0,1/VLOOKUP(ABS(K67)+1,$A$8:$D$16,4,FALSE),VLOOKUP(ABS(K67)+1,$A$8:$D$16,2,FALSE))</f>
      </c>
      <c r="L108" s="1">
        <f>IF(L67&gt;0,1/VLOOKUP(ABS(L67)+1,$A$8:$D$16,4,FALSE),VLOOKUP(ABS(L67)+1,$A$8:$D$16,2,FALSE))</f>
      </c>
      <c r="M108" s="1">
        <f>IF(M67&gt;0,1/VLOOKUP(ABS(M67)+1,$A$8:$D$16,4,FALSE),VLOOKUP(ABS(M67)+1,$A$8:$D$16,2,FALSE))</f>
      </c>
      <c r="N108" s="1">
        <f>IF(N67&gt;0,1/VLOOKUP(ABS(N67)+1,$A$8:$D$16,4,FALSE),VLOOKUP(ABS(N67)+1,$A$8:$D$16,2,FALSE))</f>
      </c>
      <c r="O108" s="1">
        <f>IF(O67&gt;0,1/VLOOKUP(ABS(O67)+1,$A$8:$D$16,4,FALSE),VLOOKUP(ABS(O67)+1,$A$8:$D$16,2,FALSE))</f>
      </c>
      <c r="P108" s="1">
        <f>IF(P67&gt;0,1/VLOOKUP(ABS(P67)+1,$A$8:$D$16,4,FALSE),VLOOKUP(ABS(P67)+1,$A$8:$D$16,2,FALSE))</f>
      </c>
      <c r="Q108" s="1">
        <f>IF(Q67&gt;0,1/VLOOKUP(ABS(Q67)+1,$A$8:$D$16,4,FALSE),VLOOKUP(ABS(Q67)+1,$A$8:$D$16,2,FALSE))</f>
      </c>
      <c r="R108" s="1">
        <f>IF(R67&gt;0,1/VLOOKUP(ABS(R67)+1,$A$8:$D$16,4,FALSE),VLOOKUP(ABS(R67)+1,$A$8:$D$16,2,FALSE))</f>
      </c>
      <c r="S108" s="1">
        <f>IF(S67&gt;0,1/VLOOKUP(ABS(S67)+1,$A$8:$D$16,4,FALSE),VLOOKUP(ABS(S67)+1,$A$8:$D$16,2,FALSE))</f>
      </c>
      <c r="T108" s="1">
        <f>IF(T67&gt;0,1/VLOOKUP(ABS(T67)+1,$A$8:$D$16,4,FALSE),VLOOKUP(ABS(T67)+1,$A$8:$D$16,2,FALSE))</f>
      </c>
      <c r="U108" s="1">
        <f>IF(U67&gt;0,1/VLOOKUP(ABS(U67)+1,$A$8:$D$16,4,FALSE),VLOOKUP(ABS(U67)+1,$A$8:$D$16,2,FALSE))</f>
      </c>
      <c r="V108" s="1">
        <f>IF(V67&gt;0,1/VLOOKUP(ABS(V67)+1,$A$8:$D$16,4,FALSE),VLOOKUP(ABS(V67)+1,$A$8:$D$16,2,FALSE))</f>
      </c>
      <c r="W108" s="1">
        <f>IF(W67&gt;0,1/VLOOKUP(ABS(W67)+1,$A$8:$D$16,4,FALSE),VLOOKUP(ABS(W67)+1,$A$8:$D$16,2,FALSE))</f>
      </c>
    </row>
    <row r="109">
      <c r="A109">
        <v>25</v>
      </c>
      <c r="B109" t="str">
        <v>CP4_vs_CP8</v>
      </c>
      <c r="C109" s="1">
        <f>IF(C68&gt;0,1/VLOOKUP(ABS(C68)+1,$A$8:$D$16,4,FALSE),VLOOKUP(ABS(C68)+1,$A$8:$D$16,2,FALSE))</f>
      </c>
      <c r="D109" s="1">
        <f>IF(D68&gt;0,1/VLOOKUP(ABS(D68)+1,$A$8:$D$16,4,FALSE),VLOOKUP(ABS(D68)+1,$A$8:$D$16,2,FALSE))</f>
      </c>
      <c r="E109" s="1">
        <f>IF(E68&gt;0,1/VLOOKUP(ABS(E68)+1,$A$8:$D$16,4,FALSE),VLOOKUP(ABS(E68)+1,$A$8:$D$16,2,FALSE))</f>
      </c>
      <c r="F109" s="1">
        <f>IF(F68&gt;0,1/VLOOKUP(ABS(F68)+1,$A$8:$D$16,4,FALSE),VLOOKUP(ABS(F68)+1,$A$8:$D$16,2,FALSE))</f>
      </c>
      <c r="G109" s="1">
        <f>IF(G68&gt;0,1/VLOOKUP(ABS(G68)+1,$A$8:$D$16,4,FALSE),VLOOKUP(ABS(G68)+1,$A$8:$D$16,2,FALSE))</f>
      </c>
      <c r="H109" s="1">
        <f>IF(H68&gt;0,1/VLOOKUP(ABS(H68)+1,$A$8:$D$16,4,FALSE),VLOOKUP(ABS(H68)+1,$A$8:$D$16,2,FALSE))</f>
      </c>
      <c r="I109" s="1">
        <f>IF(I68&gt;0,1/VLOOKUP(ABS(I68)+1,$A$8:$D$16,4,FALSE),VLOOKUP(ABS(I68)+1,$A$8:$D$16,2,FALSE))</f>
      </c>
      <c r="J109" s="1">
        <f>IF(J68&gt;0,1/VLOOKUP(ABS(J68)+1,$A$8:$D$16,4,FALSE),VLOOKUP(ABS(J68)+1,$A$8:$D$16,2,FALSE))</f>
      </c>
      <c r="K109" s="1">
        <f>IF(K68&gt;0,1/VLOOKUP(ABS(K68)+1,$A$8:$D$16,4,FALSE),VLOOKUP(ABS(K68)+1,$A$8:$D$16,2,FALSE))</f>
      </c>
      <c r="L109" s="1">
        <f>IF(L68&gt;0,1/VLOOKUP(ABS(L68)+1,$A$8:$D$16,4,FALSE),VLOOKUP(ABS(L68)+1,$A$8:$D$16,2,FALSE))</f>
      </c>
      <c r="M109" s="1">
        <f>IF(M68&gt;0,1/VLOOKUP(ABS(M68)+1,$A$8:$D$16,4,FALSE),VLOOKUP(ABS(M68)+1,$A$8:$D$16,2,FALSE))</f>
      </c>
      <c r="N109" s="1">
        <f>IF(N68&gt;0,1/VLOOKUP(ABS(N68)+1,$A$8:$D$16,4,FALSE),VLOOKUP(ABS(N68)+1,$A$8:$D$16,2,FALSE))</f>
      </c>
      <c r="O109" s="1">
        <f>IF(O68&gt;0,1/VLOOKUP(ABS(O68)+1,$A$8:$D$16,4,FALSE),VLOOKUP(ABS(O68)+1,$A$8:$D$16,2,FALSE))</f>
      </c>
      <c r="P109" s="1">
        <f>IF(P68&gt;0,1/VLOOKUP(ABS(P68)+1,$A$8:$D$16,4,FALSE),VLOOKUP(ABS(P68)+1,$A$8:$D$16,2,FALSE))</f>
      </c>
      <c r="Q109" s="1">
        <f>IF(Q68&gt;0,1/VLOOKUP(ABS(Q68)+1,$A$8:$D$16,4,FALSE),VLOOKUP(ABS(Q68)+1,$A$8:$D$16,2,FALSE))</f>
      </c>
      <c r="R109" s="1">
        <f>IF(R68&gt;0,1/VLOOKUP(ABS(R68)+1,$A$8:$D$16,4,FALSE),VLOOKUP(ABS(R68)+1,$A$8:$D$16,2,FALSE))</f>
      </c>
      <c r="S109" s="1">
        <f>IF(S68&gt;0,1/VLOOKUP(ABS(S68)+1,$A$8:$D$16,4,FALSE),VLOOKUP(ABS(S68)+1,$A$8:$D$16,2,FALSE))</f>
      </c>
      <c r="T109" s="1">
        <f>IF(T68&gt;0,1/VLOOKUP(ABS(T68)+1,$A$8:$D$16,4,FALSE),VLOOKUP(ABS(T68)+1,$A$8:$D$16,2,FALSE))</f>
      </c>
      <c r="U109" s="1">
        <f>IF(U68&gt;0,1/VLOOKUP(ABS(U68)+1,$A$8:$D$16,4,FALSE),VLOOKUP(ABS(U68)+1,$A$8:$D$16,2,FALSE))</f>
      </c>
      <c r="V109" s="1">
        <f>IF(V68&gt;0,1/VLOOKUP(ABS(V68)+1,$A$8:$D$16,4,FALSE),VLOOKUP(ABS(V68)+1,$A$8:$D$16,2,FALSE))</f>
      </c>
      <c r="W109" s="1">
        <f>IF(W68&gt;0,1/VLOOKUP(ABS(W68)+1,$A$8:$D$16,4,FALSE),VLOOKUP(ABS(W68)+1,$A$8:$D$16,2,FALSE))</f>
      </c>
    </row>
    <row r="110">
      <c r="A110">
        <v>26</v>
      </c>
      <c r="B110" t="str">
        <v>CP4_vs_CP9</v>
      </c>
      <c r="C110" s="1">
        <f>IF(C69&gt;0,1/VLOOKUP(ABS(C69)+1,$A$8:$D$16,4,FALSE),VLOOKUP(ABS(C69)+1,$A$8:$D$16,2,FALSE))</f>
      </c>
      <c r="D110" s="1">
        <f>IF(D69&gt;0,1/VLOOKUP(ABS(D69)+1,$A$8:$D$16,4,FALSE),VLOOKUP(ABS(D69)+1,$A$8:$D$16,2,FALSE))</f>
      </c>
      <c r="E110" s="1">
        <f>IF(E69&gt;0,1/VLOOKUP(ABS(E69)+1,$A$8:$D$16,4,FALSE),VLOOKUP(ABS(E69)+1,$A$8:$D$16,2,FALSE))</f>
      </c>
      <c r="F110" s="1">
        <f>IF(F69&gt;0,1/VLOOKUP(ABS(F69)+1,$A$8:$D$16,4,FALSE),VLOOKUP(ABS(F69)+1,$A$8:$D$16,2,FALSE))</f>
      </c>
      <c r="G110" s="1">
        <f>IF(G69&gt;0,1/VLOOKUP(ABS(G69)+1,$A$8:$D$16,4,FALSE),VLOOKUP(ABS(G69)+1,$A$8:$D$16,2,FALSE))</f>
      </c>
      <c r="H110" s="1">
        <f>IF(H69&gt;0,1/VLOOKUP(ABS(H69)+1,$A$8:$D$16,4,FALSE),VLOOKUP(ABS(H69)+1,$A$8:$D$16,2,FALSE))</f>
      </c>
      <c r="I110" s="1">
        <f>IF(I69&gt;0,1/VLOOKUP(ABS(I69)+1,$A$8:$D$16,4,FALSE),VLOOKUP(ABS(I69)+1,$A$8:$D$16,2,FALSE))</f>
      </c>
      <c r="J110" s="1">
        <f>IF(J69&gt;0,1/VLOOKUP(ABS(J69)+1,$A$8:$D$16,4,FALSE),VLOOKUP(ABS(J69)+1,$A$8:$D$16,2,FALSE))</f>
      </c>
      <c r="K110" s="1">
        <f>IF(K69&gt;0,1/VLOOKUP(ABS(K69)+1,$A$8:$D$16,4,FALSE),VLOOKUP(ABS(K69)+1,$A$8:$D$16,2,FALSE))</f>
      </c>
      <c r="L110" s="1">
        <f>IF(L69&gt;0,1/VLOOKUP(ABS(L69)+1,$A$8:$D$16,4,FALSE),VLOOKUP(ABS(L69)+1,$A$8:$D$16,2,FALSE))</f>
      </c>
      <c r="M110" s="1">
        <f>IF(M69&gt;0,1/VLOOKUP(ABS(M69)+1,$A$8:$D$16,4,FALSE),VLOOKUP(ABS(M69)+1,$A$8:$D$16,2,FALSE))</f>
      </c>
      <c r="N110" s="1">
        <f>IF(N69&gt;0,1/VLOOKUP(ABS(N69)+1,$A$8:$D$16,4,FALSE),VLOOKUP(ABS(N69)+1,$A$8:$D$16,2,FALSE))</f>
      </c>
      <c r="O110" s="1">
        <f>IF(O69&gt;0,1/VLOOKUP(ABS(O69)+1,$A$8:$D$16,4,FALSE),VLOOKUP(ABS(O69)+1,$A$8:$D$16,2,FALSE))</f>
      </c>
      <c r="P110" s="1">
        <f>IF(P69&gt;0,1/VLOOKUP(ABS(P69)+1,$A$8:$D$16,4,FALSE),VLOOKUP(ABS(P69)+1,$A$8:$D$16,2,FALSE))</f>
      </c>
      <c r="Q110" s="1">
        <f>IF(Q69&gt;0,1/VLOOKUP(ABS(Q69)+1,$A$8:$D$16,4,FALSE),VLOOKUP(ABS(Q69)+1,$A$8:$D$16,2,FALSE))</f>
      </c>
      <c r="R110" s="1">
        <f>IF(R69&gt;0,1/VLOOKUP(ABS(R69)+1,$A$8:$D$16,4,FALSE),VLOOKUP(ABS(R69)+1,$A$8:$D$16,2,FALSE))</f>
      </c>
      <c r="S110" s="1">
        <f>IF(S69&gt;0,1/VLOOKUP(ABS(S69)+1,$A$8:$D$16,4,FALSE),VLOOKUP(ABS(S69)+1,$A$8:$D$16,2,FALSE))</f>
      </c>
      <c r="T110" s="1">
        <f>IF(T69&gt;0,1/VLOOKUP(ABS(T69)+1,$A$8:$D$16,4,FALSE),VLOOKUP(ABS(T69)+1,$A$8:$D$16,2,FALSE))</f>
      </c>
      <c r="U110" s="1">
        <f>IF(U69&gt;0,1/VLOOKUP(ABS(U69)+1,$A$8:$D$16,4,FALSE),VLOOKUP(ABS(U69)+1,$A$8:$D$16,2,FALSE))</f>
      </c>
      <c r="V110" s="1">
        <f>IF(V69&gt;0,1/VLOOKUP(ABS(V69)+1,$A$8:$D$16,4,FALSE),VLOOKUP(ABS(V69)+1,$A$8:$D$16,2,FALSE))</f>
      </c>
      <c r="W110" s="1">
        <f>IF(W69&gt;0,1/VLOOKUP(ABS(W69)+1,$A$8:$D$16,4,FALSE),VLOOKUP(ABS(W69)+1,$A$8:$D$16,2,FALSE))</f>
      </c>
    </row>
    <row r="111">
      <c r="A111">
        <v>27</v>
      </c>
      <c r="B111" t="str">
        <v>CP5_vs_CP6</v>
      </c>
      <c r="C111" s="1">
        <f>IF(C70&gt;0,1/VLOOKUP(ABS(C70)+1,$A$8:$D$16,4,FALSE),VLOOKUP(ABS(C70)+1,$A$8:$D$16,2,FALSE))</f>
      </c>
      <c r="D111" s="1">
        <f>IF(D70&gt;0,1/VLOOKUP(ABS(D70)+1,$A$8:$D$16,4,FALSE),VLOOKUP(ABS(D70)+1,$A$8:$D$16,2,FALSE))</f>
      </c>
      <c r="E111" s="1">
        <f>IF(E70&gt;0,1/VLOOKUP(ABS(E70)+1,$A$8:$D$16,4,FALSE),VLOOKUP(ABS(E70)+1,$A$8:$D$16,2,FALSE))</f>
      </c>
      <c r="F111" s="1">
        <f>IF(F70&gt;0,1/VLOOKUP(ABS(F70)+1,$A$8:$D$16,4,FALSE),VLOOKUP(ABS(F70)+1,$A$8:$D$16,2,FALSE))</f>
      </c>
      <c r="G111" s="1">
        <f>IF(G70&gt;0,1/VLOOKUP(ABS(G70)+1,$A$8:$D$16,4,FALSE),VLOOKUP(ABS(G70)+1,$A$8:$D$16,2,FALSE))</f>
      </c>
      <c r="H111" s="1">
        <f>IF(H70&gt;0,1/VLOOKUP(ABS(H70)+1,$A$8:$D$16,4,FALSE),VLOOKUP(ABS(H70)+1,$A$8:$D$16,2,FALSE))</f>
      </c>
      <c r="I111" s="1">
        <f>IF(I70&gt;0,1/VLOOKUP(ABS(I70)+1,$A$8:$D$16,4,FALSE),VLOOKUP(ABS(I70)+1,$A$8:$D$16,2,FALSE))</f>
      </c>
      <c r="J111" s="1">
        <f>IF(J70&gt;0,1/VLOOKUP(ABS(J70)+1,$A$8:$D$16,4,FALSE),VLOOKUP(ABS(J70)+1,$A$8:$D$16,2,FALSE))</f>
      </c>
      <c r="K111" s="1">
        <f>IF(K70&gt;0,1/VLOOKUP(ABS(K70)+1,$A$8:$D$16,4,FALSE),VLOOKUP(ABS(K70)+1,$A$8:$D$16,2,FALSE))</f>
      </c>
      <c r="L111" s="1">
        <f>IF(L70&gt;0,1/VLOOKUP(ABS(L70)+1,$A$8:$D$16,4,FALSE),VLOOKUP(ABS(L70)+1,$A$8:$D$16,2,FALSE))</f>
      </c>
      <c r="M111" s="1">
        <f>IF(M70&gt;0,1/VLOOKUP(ABS(M70)+1,$A$8:$D$16,4,FALSE),VLOOKUP(ABS(M70)+1,$A$8:$D$16,2,FALSE))</f>
      </c>
      <c r="N111" s="1">
        <f>IF(N70&gt;0,1/VLOOKUP(ABS(N70)+1,$A$8:$D$16,4,FALSE),VLOOKUP(ABS(N70)+1,$A$8:$D$16,2,FALSE))</f>
      </c>
      <c r="O111" s="1">
        <f>IF(O70&gt;0,1/VLOOKUP(ABS(O70)+1,$A$8:$D$16,4,FALSE),VLOOKUP(ABS(O70)+1,$A$8:$D$16,2,FALSE))</f>
      </c>
      <c r="P111" s="1">
        <f>IF(P70&gt;0,1/VLOOKUP(ABS(P70)+1,$A$8:$D$16,4,FALSE),VLOOKUP(ABS(P70)+1,$A$8:$D$16,2,FALSE))</f>
      </c>
      <c r="Q111" s="1">
        <f>IF(Q70&gt;0,1/VLOOKUP(ABS(Q70)+1,$A$8:$D$16,4,FALSE),VLOOKUP(ABS(Q70)+1,$A$8:$D$16,2,FALSE))</f>
      </c>
      <c r="R111" s="1">
        <f>IF(R70&gt;0,1/VLOOKUP(ABS(R70)+1,$A$8:$D$16,4,FALSE),VLOOKUP(ABS(R70)+1,$A$8:$D$16,2,FALSE))</f>
      </c>
      <c r="S111" s="1">
        <f>IF(S70&gt;0,1/VLOOKUP(ABS(S70)+1,$A$8:$D$16,4,FALSE),VLOOKUP(ABS(S70)+1,$A$8:$D$16,2,FALSE))</f>
      </c>
      <c r="T111" s="1">
        <f>IF(T70&gt;0,1/VLOOKUP(ABS(T70)+1,$A$8:$D$16,4,FALSE),VLOOKUP(ABS(T70)+1,$A$8:$D$16,2,FALSE))</f>
      </c>
      <c r="U111" s="1">
        <f>IF(U70&gt;0,1/VLOOKUP(ABS(U70)+1,$A$8:$D$16,4,FALSE),VLOOKUP(ABS(U70)+1,$A$8:$D$16,2,FALSE))</f>
      </c>
      <c r="V111" s="1">
        <f>IF(V70&gt;0,1/VLOOKUP(ABS(V70)+1,$A$8:$D$16,4,FALSE),VLOOKUP(ABS(V70)+1,$A$8:$D$16,2,FALSE))</f>
      </c>
      <c r="W111" s="1">
        <f>IF(W70&gt;0,1/VLOOKUP(ABS(W70)+1,$A$8:$D$16,4,FALSE),VLOOKUP(ABS(W70)+1,$A$8:$D$16,2,FALSE))</f>
      </c>
    </row>
    <row r="112">
      <c r="A112">
        <v>28</v>
      </c>
      <c r="B112" t="str">
        <v>CP5_vs_CP7</v>
      </c>
      <c r="C112" s="1">
        <f>IF(C71&gt;0,1/VLOOKUP(ABS(C71)+1,$A$8:$D$16,4,FALSE),VLOOKUP(ABS(C71)+1,$A$8:$D$16,2,FALSE))</f>
      </c>
      <c r="D112" s="1">
        <f>IF(D71&gt;0,1/VLOOKUP(ABS(D71)+1,$A$8:$D$16,4,FALSE),VLOOKUP(ABS(D71)+1,$A$8:$D$16,2,FALSE))</f>
      </c>
      <c r="E112" s="1">
        <f>IF(E71&gt;0,1/VLOOKUP(ABS(E71)+1,$A$8:$D$16,4,FALSE),VLOOKUP(ABS(E71)+1,$A$8:$D$16,2,FALSE))</f>
      </c>
      <c r="F112" s="1">
        <f>IF(F71&gt;0,1/VLOOKUP(ABS(F71)+1,$A$8:$D$16,4,FALSE),VLOOKUP(ABS(F71)+1,$A$8:$D$16,2,FALSE))</f>
      </c>
      <c r="G112" s="1">
        <f>IF(G71&gt;0,1/VLOOKUP(ABS(G71)+1,$A$8:$D$16,4,FALSE),VLOOKUP(ABS(G71)+1,$A$8:$D$16,2,FALSE))</f>
      </c>
      <c r="H112" s="1">
        <f>IF(H71&gt;0,1/VLOOKUP(ABS(H71)+1,$A$8:$D$16,4,FALSE),VLOOKUP(ABS(H71)+1,$A$8:$D$16,2,FALSE))</f>
      </c>
      <c r="I112" s="1">
        <f>IF(I71&gt;0,1/VLOOKUP(ABS(I71)+1,$A$8:$D$16,4,FALSE),VLOOKUP(ABS(I71)+1,$A$8:$D$16,2,FALSE))</f>
      </c>
      <c r="J112" s="1">
        <f>IF(J71&gt;0,1/VLOOKUP(ABS(J71)+1,$A$8:$D$16,4,FALSE),VLOOKUP(ABS(J71)+1,$A$8:$D$16,2,FALSE))</f>
      </c>
      <c r="K112" s="1">
        <f>IF(K71&gt;0,1/VLOOKUP(ABS(K71)+1,$A$8:$D$16,4,FALSE),VLOOKUP(ABS(K71)+1,$A$8:$D$16,2,FALSE))</f>
      </c>
      <c r="L112" s="1">
        <f>IF(L71&gt;0,1/VLOOKUP(ABS(L71)+1,$A$8:$D$16,4,FALSE),VLOOKUP(ABS(L71)+1,$A$8:$D$16,2,FALSE))</f>
      </c>
      <c r="M112" s="1">
        <f>IF(M71&gt;0,1/VLOOKUP(ABS(M71)+1,$A$8:$D$16,4,FALSE),VLOOKUP(ABS(M71)+1,$A$8:$D$16,2,FALSE))</f>
      </c>
      <c r="N112" s="1">
        <f>IF(N71&gt;0,1/VLOOKUP(ABS(N71)+1,$A$8:$D$16,4,FALSE),VLOOKUP(ABS(N71)+1,$A$8:$D$16,2,FALSE))</f>
      </c>
      <c r="O112" s="1">
        <f>IF(O71&gt;0,1/VLOOKUP(ABS(O71)+1,$A$8:$D$16,4,FALSE),VLOOKUP(ABS(O71)+1,$A$8:$D$16,2,FALSE))</f>
      </c>
      <c r="P112" s="1">
        <f>IF(P71&gt;0,1/VLOOKUP(ABS(P71)+1,$A$8:$D$16,4,FALSE),VLOOKUP(ABS(P71)+1,$A$8:$D$16,2,FALSE))</f>
      </c>
      <c r="Q112" s="1">
        <f>IF(Q71&gt;0,1/VLOOKUP(ABS(Q71)+1,$A$8:$D$16,4,FALSE),VLOOKUP(ABS(Q71)+1,$A$8:$D$16,2,FALSE))</f>
      </c>
      <c r="R112" s="1">
        <f>IF(R71&gt;0,1/VLOOKUP(ABS(R71)+1,$A$8:$D$16,4,FALSE),VLOOKUP(ABS(R71)+1,$A$8:$D$16,2,FALSE))</f>
      </c>
      <c r="S112" s="1">
        <f>IF(S71&gt;0,1/VLOOKUP(ABS(S71)+1,$A$8:$D$16,4,FALSE),VLOOKUP(ABS(S71)+1,$A$8:$D$16,2,FALSE))</f>
      </c>
      <c r="T112" s="1">
        <f>IF(T71&gt;0,1/VLOOKUP(ABS(T71)+1,$A$8:$D$16,4,FALSE),VLOOKUP(ABS(T71)+1,$A$8:$D$16,2,FALSE))</f>
      </c>
      <c r="U112" s="1">
        <f>IF(U71&gt;0,1/VLOOKUP(ABS(U71)+1,$A$8:$D$16,4,FALSE),VLOOKUP(ABS(U71)+1,$A$8:$D$16,2,FALSE))</f>
      </c>
      <c r="V112" s="1">
        <f>IF(V71&gt;0,1/VLOOKUP(ABS(V71)+1,$A$8:$D$16,4,FALSE),VLOOKUP(ABS(V71)+1,$A$8:$D$16,2,FALSE))</f>
      </c>
      <c r="W112" s="1">
        <f>IF(W71&gt;0,1/VLOOKUP(ABS(W71)+1,$A$8:$D$16,4,FALSE),VLOOKUP(ABS(W71)+1,$A$8:$D$16,2,FALSE))</f>
      </c>
    </row>
    <row r="113">
      <c r="A113">
        <v>29</v>
      </c>
      <c r="B113" t="str">
        <v>CP5_vs_CP8</v>
      </c>
      <c r="C113" s="1">
        <f>IF(C72&gt;0,1/VLOOKUP(ABS(C72)+1,$A$8:$D$16,4,FALSE),VLOOKUP(ABS(C72)+1,$A$8:$D$16,2,FALSE))</f>
      </c>
      <c r="D113" s="1">
        <f>IF(D72&gt;0,1/VLOOKUP(ABS(D72)+1,$A$8:$D$16,4,FALSE),VLOOKUP(ABS(D72)+1,$A$8:$D$16,2,FALSE))</f>
      </c>
      <c r="E113" s="1">
        <f>IF(E72&gt;0,1/VLOOKUP(ABS(E72)+1,$A$8:$D$16,4,FALSE),VLOOKUP(ABS(E72)+1,$A$8:$D$16,2,FALSE))</f>
      </c>
      <c r="F113" s="1">
        <f>IF(F72&gt;0,1/VLOOKUP(ABS(F72)+1,$A$8:$D$16,4,FALSE),VLOOKUP(ABS(F72)+1,$A$8:$D$16,2,FALSE))</f>
      </c>
      <c r="G113" s="1">
        <f>IF(G72&gt;0,1/VLOOKUP(ABS(G72)+1,$A$8:$D$16,4,FALSE),VLOOKUP(ABS(G72)+1,$A$8:$D$16,2,FALSE))</f>
      </c>
      <c r="H113" s="1">
        <f>IF(H72&gt;0,1/VLOOKUP(ABS(H72)+1,$A$8:$D$16,4,FALSE),VLOOKUP(ABS(H72)+1,$A$8:$D$16,2,FALSE))</f>
      </c>
      <c r="I113" s="1">
        <f>IF(I72&gt;0,1/VLOOKUP(ABS(I72)+1,$A$8:$D$16,4,FALSE),VLOOKUP(ABS(I72)+1,$A$8:$D$16,2,FALSE))</f>
      </c>
      <c r="J113" s="1">
        <f>IF(J72&gt;0,1/VLOOKUP(ABS(J72)+1,$A$8:$D$16,4,FALSE),VLOOKUP(ABS(J72)+1,$A$8:$D$16,2,FALSE))</f>
      </c>
      <c r="K113" s="1">
        <f>IF(K72&gt;0,1/VLOOKUP(ABS(K72)+1,$A$8:$D$16,4,FALSE),VLOOKUP(ABS(K72)+1,$A$8:$D$16,2,FALSE))</f>
      </c>
      <c r="L113" s="1">
        <f>IF(L72&gt;0,1/VLOOKUP(ABS(L72)+1,$A$8:$D$16,4,FALSE),VLOOKUP(ABS(L72)+1,$A$8:$D$16,2,FALSE))</f>
      </c>
      <c r="M113" s="1">
        <f>IF(M72&gt;0,1/VLOOKUP(ABS(M72)+1,$A$8:$D$16,4,FALSE),VLOOKUP(ABS(M72)+1,$A$8:$D$16,2,FALSE))</f>
      </c>
      <c r="N113" s="1">
        <f>IF(N72&gt;0,1/VLOOKUP(ABS(N72)+1,$A$8:$D$16,4,FALSE),VLOOKUP(ABS(N72)+1,$A$8:$D$16,2,FALSE))</f>
      </c>
      <c r="O113" s="1">
        <f>IF(O72&gt;0,1/VLOOKUP(ABS(O72)+1,$A$8:$D$16,4,FALSE),VLOOKUP(ABS(O72)+1,$A$8:$D$16,2,FALSE))</f>
      </c>
      <c r="P113" s="1">
        <f>IF(P72&gt;0,1/VLOOKUP(ABS(P72)+1,$A$8:$D$16,4,FALSE),VLOOKUP(ABS(P72)+1,$A$8:$D$16,2,FALSE))</f>
      </c>
      <c r="Q113" s="1">
        <f>IF(Q72&gt;0,1/VLOOKUP(ABS(Q72)+1,$A$8:$D$16,4,FALSE),VLOOKUP(ABS(Q72)+1,$A$8:$D$16,2,FALSE))</f>
      </c>
      <c r="R113" s="1">
        <f>IF(R72&gt;0,1/VLOOKUP(ABS(R72)+1,$A$8:$D$16,4,FALSE),VLOOKUP(ABS(R72)+1,$A$8:$D$16,2,FALSE))</f>
      </c>
      <c r="S113" s="1">
        <f>IF(S72&gt;0,1/VLOOKUP(ABS(S72)+1,$A$8:$D$16,4,FALSE),VLOOKUP(ABS(S72)+1,$A$8:$D$16,2,FALSE))</f>
      </c>
      <c r="T113" s="1">
        <f>IF(T72&gt;0,1/VLOOKUP(ABS(T72)+1,$A$8:$D$16,4,FALSE),VLOOKUP(ABS(T72)+1,$A$8:$D$16,2,FALSE))</f>
      </c>
      <c r="U113" s="1">
        <f>IF(U72&gt;0,1/VLOOKUP(ABS(U72)+1,$A$8:$D$16,4,FALSE),VLOOKUP(ABS(U72)+1,$A$8:$D$16,2,FALSE))</f>
      </c>
      <c r="V113" s="1">
        <f>IF(V72&gt;0,1/VLOOKUP(ABS(V72)+1,$A$8:$D$16,4,FALSE),VLOOKUP(ABS(V72)+1,$A$8:$D$16,2,FALSE))</f>
      </c>
      <c r="W113" s="1">
        <f>IF(W72&gt;0,1/VLOOKUP(ABS(W72)+1,$A$8:$D$16,4,FALSE),VLOOKUP(ABS(W72)+1,$A$8:$D$16,2,FALSE))</f>
      </c>
    </row>
    <row r="114">
      <c r="A114">
        <v>30</v>
      </c>
      <c r="B114" t="str">
        <v>CP5_vs_CP9</v>
      </c>
      <c r="C114" s="1">
        <f>IF(C73&gt;0,1/VLOOKUP(ABS(C73)+1,$A$8:$D$16,4,FALSE),VLOOKUP(ABS(C73)+1,$A$8:$D$16,2,FALSE))</f>
      </c>
      <c r="D114" s="1">
        <f>IF(D73&gt;0,1/VLOOKUP(ABS(D73)+1,$A$8:$D$16,4,FALSE),VLOOKUP(ABS(D73)+1,$A$8:$D$16,2,FALSE))</f>
      </c>
      <c r="E114" s="1">
        <f>IF(E73&gt;0,1/VLOOKUP(ABS(E73)+1,$A$8:$D$16,4,FALSE),VLOOKUP(ABS(E73)+1,$A$8:$D$16,2,FALSE))</f>
      </c>
      <c r="F114" s="1">
        <f>IF(F73&gt;0,1/VLOOKUP(ABS(F73)+1,$A$8:$D$16,4,FALSE),VLOOKUP(ABS(F73)+1,$A$8:$D$16,2,FALSE))</f>
      </c>
      <c r="G114" s="1">
        <f>IF(G73&gt;0,1/VLOOKUP(ABS(G73)+1,$A$8:$D$16,4,FALSE),VLOOKUP(ABS(G73)+1,$A$8:$D$16,2,FALSE))</f>
      </c>
      <c r="H114" s="1">
        <f>IF(H73&gt;0,1/VLOOKUP(ABS(H73)+1,$A$8:$D$16,4,FALSE),VLOOKUP(ABS(H73)+1,$A$8:$D$16,2,FALSE))</f>
      </c>
      <c r="I114" s="1">
        <f>IF(I73&gt;0,1/VLOOKUP(ABS(I73)+1,$A$8:$D$16,4,FALSE),VLOOKUP(ABS(I73)+1,$A$8:$D$16,2,FALSE))</f>
      </c>
      <c r="J114" s="1">
        <f>IF(J73&gt;0,1/VLOOKUP(ABS(J73)+1,$A$8:$D$16,4,FALSE),VLOOKUP(ABS(J73)+1,$A$8:$D$16,2,FALSE))</f>
      </c>
      <c r="K114" s="1">
        <f>IF(K73&gt;0,1/VLOOKUP(ABS(K73)+1,$A$8:$D$16,4,FALSE),VLOOKUP(ABS(K73)+1,$A$8:$D$16,2,FALSE))</f>
      </c>
      <c r="L114" s="1">
        <f>IF(L73&gt;0,1/VLOOKUP(ABS(L73)+1,$A$8:$D$16,4,FALSE),VLOOKUP(ABS(L73)+1,$A$8:$D$16,2,FALSE))</f>
      </c>
      <c r="M114" s="1">
        <f>IF(M73&gt;0,1/VLOOKUP(ABS(M73)+1,$A$8:$D$16,4,FALSE),VLOOKUP(ABS(M73)+1,$A$8:$D$16,2,FALSE))</f>
      </c>
      <c r="N114" s="1">
        <f>IF(N73&gt;0,1/VLOOKUP(ABS(N73)+1,$A$8:$D$16,4,FALSE),VLOOKUP(ABS(N73)+1,$A$8:$D$16,2,FALSE))</f>
      </c>
      <c r="O114" s="1">
        <f>IF(O73&gt;0,1/VLOOKUP(ABS(O73)+1,$A$8:$D$16,4,FALSE),VLOOKUP(ABS(O73)+1,$A$8:$D$16,2,FALSE))</f>
      </c>
      <c r="P114" s="1">
        <f>IF(P73&gt;0,1/VLOOKUP(ABS(P73)+1,$A$8:$D$16,4,FALSE),VLOOKUP(ABS(P73)+1,$A$8:$D$16,2,FALSE))</f>
      </c>
      <c r="Q114" s="1">
        <f>IF(Q73&gt;0,1/VLOOKUP(ABS(Q73)+1,$A$8:$D$16,4,FALSE),VLOOKUP(ABS(Q73)+1,$A$8:$D$16,2,FALSE))</f>
      </c>
      <c r="R114" s="1">
        <f>IF(R73&gt;0,1/VLOOKUP(ABS(R73)+1,$A$8:$D$16,4,FALSE),VLOOKUP(ABS(R73)+1,$A$8:$D$16,2,FALSE))</f>
      </c>
      <c r="S114" s="1">
        <f>IF(S73&gt;0,1/VLOOKUP(ABS(S73)+1,$A$8:$D$16,4,FALSE),VLOOKUP(ABS(S73)+1,$A$8:$D$16,2,FALSE))</f>
      </c>
      <c r="T114" s="1">
        <f>IF(T73&gt;0,1/VLOOKUP(ABS(T73)+1,$A$8:$D$16,4,FALSE),VLOOKUP(ABS(T73)+1,$A$8:$D$16,2,FALSE))</f>
      </c>
      <c r="U114" s="1">
        <f>IF(U73&gt;0,1/VLOOKUP(ABS(U73)+1,$A$8:$D$16,4,FALSE),VLOOKUP(ABS(U73)+1,$A$8:$D$16,2,FALSE))</f>
      </c>
      <c r="V114" s="1">
        <f>IF(V73&gt;0,1/VLOOKUP(ABS(V73)+1,$A$8:$D$16,4,FALSE),VLOOKUP(ABS(V73)+1,$A$8:$D$16,2,FALSE))</f>
      </c>
      <c r="W114" s="1">
        <f>IF(W73&gt;0,1/VLOOKUP(ABS(W73)+1,$A$8:$D$16,4,FALSE),VLOOKUP(ABS(W73)+1,$A$8:$D$16,2,FALSE))</f>
      </c>
    </row>
    <row r="115">
      <c r="A115">
        <v>31</v>
      </c>
      <c r="B115" t="str">
        <v>CP6_vs_CP7</v>
      </c>
      <c r="C115" s="1">
        <f>IF(C74&gt;0,1/VLOOKUP(ABS(C74)+1,$A$8:$D$16,4,FALSE),VLOOKUP(ABS(C74)+1,$A$8:$D$16,2,FALSE))</f>
      </c>
      <c r="D115" s="1">
        <f>IF(D74&gt;0,1/VLOOKUP(ABS(D74)+1,$A$8:$D$16,4,FALSE),VLOOKUP(ABS(D74)+1,$A$8:$D$16,2,FALSE))</f>
      </c>
      <c r="E115" s="1">
        <f>IF(E74&gt;0,1/VLOOKUP(ABS(E74)+1,$A$8:$D$16,4,FALSE),VLOOKUP(ABS(E74)+1,$A$8:$D$16,2,FALSE))</f>
      </c>
      <c r="F115" s="1">
        <f>IF(F74&gt;0,1/VLOOKUP(ABS(F74)+1,$A$8:$D$16,4,FALSE),VLOOKUP(ABS(F74)+1,$A$8:$D$16,2,FALSE))</f>
      </c>
      <c r="G115" s="1">
        <f>IF(G74&gt;0,1/VLOOKUP(ABS(G74)+1,$A$8:$D$16,4,FALSE),VLOOKUP(ABS(G74)+1,$A$8:$D$16,2,FALSE))</f>
      </c>
      <c r="H115" s="1">
        <f>IF(H74&gt;0,1/VLOOKUP(ABS(H74)+1,$A$8:$D$16,4,FALSE),VLOOKUP(ABS(H74)+1,$A$8:$D$16,2,FALSE))</f>
      </c>
      <c r="I115" s="1">
        <f>IF(I74&gt;0,1/VLOOKUP(ABS(I74)+1,$A$8:$D$16,4,FALSE),VLOOKUP(ABS(I74)+1,$A$8:$D$16,2,FALSE))</f>
      </c>
      <c r="J115" s="1">
        <f>IF(J74&gt;0,1/VLOOKUP(ABS(J74)+1,$A$8:$D$16,4,FALSE),VLOOKUP(ABS(J74)+1,$A$8:$D$16,2,FALSE))</f>
      </c>
      <c r="K115" s="1">
        <f>IF(K74&gt;0,1/VLOOKUP(ABS(K74)+1,$A$8:$D$16,4,FALSE),VLOOKUP(ABS(K74)+1,$A$8:$D$16,2,FALSE))</f>
      </c>
      <c r="L115" s="1">
        <f>IF(L74&gt;0,1/VLOOKUP(ABS(L74)+1,$A$8:$D$16,4,FALSE),VLOOKUP(ABS(L74)+1,$A$8:$D$16,2,FALSE))</f>
      </c>
      <c r="M115" s="1">
        <f>IF(M74&gt;0,1/VLOOKUP(ABS(M74)+1,$A$8:$D$16,4,FALSE),VLOOKUP(ABS(M74)+1,$A$8:$D$16,2,FALSE))</f>
      </c>
      <c r="N115" s="1">
        <f>IF(N74&gt;0,1/VLOOKUP(ABS(N74)+1,$A$8:$D$16,4,FALSE),VLOOKUP(ABS(N74)+1,$A$8:$D$16,2,FALSE))</f>
      </c>
      <c r="O115" s="1">
        <f>IF(O74&gt;0,1/VLOOKUP(ABS(O74)+1,$A$8:$D$16,4,FALSE),VLOOKUP(ABS(O74)+1,$A$8:$D$16,2,FALSE))</f>
      </c>
      <c r="P115" s="1">
        <f>IF(P74&gt;0,1/VLOOKUP(ABS(P74)+1,$A$8:$D$16,4,FALSE),VLOOKUP(ABS(P74)+1,$A$8:$D$16,2,FALSE))</f>
      </c>
      <c r="Q115" s="1">
        <f>IF(Q74&gt;0,1/VLOOKUP(ABS(Q74)+1,$A$8:$D$16,4,FALSE),VLOOKUP(ABS(Q74)+1,$A$8:$D$16,2,FALSE))</f>
      </c>
      <c r="R115" s="1">
        <f>IF(R74&gt;0,1/VLOOKUP(ABS(R74)+1,$A$8:$D$16,4,FALSE),VLOOKUP(ABS(R74)+1,$A$8:$D$16,2,FALSE))</f>
      </c>
      <c r="S115" s="1">
        <f>IF(S74&gt;0,1/VLOOKUP(ABS(S74)+1,$A$8:$D$16,4,FALSE),VLOOKUP(ABS(S74)+1,$A$8:$D$16,2,FALSE))</f>
      </c>
      <c r="T115" s="1">
        <f>IF(T74&gt;0,1/VLOOKUP(ABS(T74)+1,$A$8:$D$16,4,FALSE),VLOOKUP(ABS(T74)+1,$A$8:$D$16,2,FALSE))</f>
      </c>
      <c r="U115" s="1">
        <f>IF(U74&gt;0,1/VLOOKUP(ABS(U74)+1,$A$8:$D$16,4,FALSE),VLOOKUP(ABS(U74)+1,$A$8:$D$16,2,FALSE))</f>
      </c>
      <c r="V115" s="1">
        <f>IF(V74&gt;0,1/VLOOKUP(ABS(V74)+1,$A$8:$D$16,4,FALSE),VLOOKUP(ABS(V74)+1,$A$8:$D$16,2,FALSE))</f>
      </c>
      <c r="W115" s="1">
        <f>IF(W74&gt;0,1/VLOOKUP(ABS(W74)+1,$A$8:$D$16,4,FALSE),VLOOKUP(ABS(W74)+1,$A$8:$D$16,2,FALSE))</f>
      </c>
    </row>
    <row r="116">
      <c r="A116">
        <v>32</v>
      </c>
      <c r="B116" t="str">
        <v>CP6_vs_CP8</v>
      </c>
      <c r="C116" s="1">
        <f>IF(C75&gt;0,1/VLOOKUP(ABS(C75)+1,$A$8:$D$16,4,FALSE),VLOOKUP(ABS(C75)+1,$A$8:$D$16,2,FALSE))</f>
      </c>
      <c r="D116" s="1">
        <f>IF(D75&gt;0,1/VLOOKUP(ABS(D75)+1,$A$8:$D$16,4,FALSE),VLOOKUP(ABS(D75)+1,$A$8:$D$16,2,FALSE))</f>
      </c>
      <c r="E116" s="1">
        <f>IF(E75&gt;0,1/VLOOKUP(ABS(E75)+1,$A$8:$D$16,4,FALSE),VLOOKUP(ABS(E75)+1,$A$8:$D$16,2,FALSE))</f>
      </c>
      <c r="F116" s="1">
        <f>IF(F75&gt;0,1/VLOOKUP(ABS(F75)+1,$A$8:$D$16,4,FALSE),VLOOKUP(ABS(F75)+1,$A$8:$D$16,2,FALSE))</f>
      </c>
      <c r="G116" s="1">
        <f>IF(G75&gt;0,1/VLOOKUP(ABS(G75)+1,$A$8:$D$16,4,FALSE),VLOOKUP(ABS(G75)+1,$A$8:$D$16,2,FALSE))</f>
      </c>
      <c r="H116" s="1">
        <f>IF(H75&gt;0,1/VLOOKUP(ABS(H75)+1,$A$8:$D$16,4,FALSE),VLOOKUP(ABS(H75)+1,$A$8:$D$16,2,FALSE))</f>
      </c>
      <c r="I116" s="1">
        <f>IF(I75&gt;0,1/VLOOKUP(ABS(I75)+1,$A$8:$D$16,4,FALSE),VLOOKUP(ABS(I75)+1,$A$8:$D$16,2,FALSE))</f>
      </c>
      <c r="J116" s="1">
        <f>IF(J75&gt;0,1/VLOOKUP(ABS(J75)+1,$A$8:$D$16,4,FALSE),VLOOKUP(ABS(J75)+1,$A$8:$D$16,2,FALSE))</f>
      </c>
      <c r="K116" s="1">
        <f>IF(K75&gt;0,1/VLOOKUP(ABS(K75)+1,$A$8:$D$16,4,FALSE),VLOOKUP(ABS(K75)+1,$A$8:$D$16,2,FALSE))</f>
      </c>
      <c r="L116" s="1">
        <f>IF(L75&gt;0,1/VLOOKUP(ABS(L75)+1,$A$8:$D$16,4,FALSE),VLOOKUP(ABS(L75)+1,$A$8:$D$16,2,FALSE))</f>
      </c>
      <c r="M116" s="1">
        <f>IF(M75&gt;0,1/VLOOKUP(ABS(M75)+1,$A$8:$D$16,4,FALSE),VLOOKUP(ABS(M75)+1,$A$8:$D$16,2,FALSE))</f>
      </c>
      <c r="N116" s="1">
        <f>IF(N75&gt;0,1/VLOOKUP(ABS(N75)+1,$A$8:$D$16,4,FALSE),VLOOKUP(ABS(N75)+1,$A$8:$D$16,2,FALSE))</f>
      </c>
      <c r="O116" s="1">
        <f>IF(O75&gt;0,1/VLOOKUP(ABS(O75)+1,$A$8:$D$16,4,FALSE),VLOOKUP(ABS(O75)+1,$A$8:$D$16,2,FALSE))</f>
      </c>
      <c r="P116" s="1">
        <f>IF(P75&gt;0,1/VLOOKUP(ABS(P75)+1,$A$8:$D$16,4,FALSE),VLOOKUP(ABS(P75)+1,$A$8:$D$16,2,FALSE))</f>
      </c>
      <c r="Q116" s="1">
        <f>IF(Q75&gt;0,1/VLOOKUP(ABS(Q75)+1,$A$8:$D$16,4,FALSE),VLOOKUP(ABS(Q75)+1,$A$8:$D$16,2,FALSE))</f>
      </c>
      <c r="R116" s="1">
        <f>IF(R75&gt;0,1/VLOOKUP(ABS(R75)+1,$A$8:$D$16,4,FALSE),VLOOKUP(ABS(R75)+1,$A$8:$D$16,2,FALSE))</f>
      </c>
      <c r="S116" s="1">
        <f>IF(S75&gt;0,1/VLOOKUP(ABS(S75)+1,$A$8:$D$16,4,FALSE),VLOOKUP(ABS(S75)+1,$A$8:$D$16,2,FALSE))</f>
      </c>
      <c r="T116" s="1">
        <f>IF(T75&gt;0,1/VLOOKUP(ABS(T75)+1,$A$8:$D$16,4,FALSE),VLOOKUP(ABS(T75)+1,$A$8:$D$16,2,FALSE))</f>
      </c>
      <c r="U116" s="1">
        <f>IF(U75&gt;0,1/VLOOKUP(ABS(U75)+1,$A$8:$D$16,4,FALSE),VLOOKUP(ABS(U75)+1,$A$8:$D$16,2,FALSE))</f>
      </c>
      <c r="V116" s="1">
        <f>IF(V75&gt;0,1/VLOOKUP(ABS(V75)+1,$A$8:$D$16,4,FALSE),VLOOKUP(ABS(V75)+1,$A$8:$D$16,2,FALSE))</f>
      </c>
      <c r="W116" s="1">
        <f>IF(W75&gt;0,1/VLOOKUP(ABS(W75)+1,$A$8:$D$16,4,FALSE),VLOOKUP(ABS(W75)+1,$A$8:$D$16,2,FALSE))</f>
      </c>
    </row>
    <row r="117">
      <c r="A117">
        <v>33</v>
      </c>
      <c r="B117" t="str">
        <v>CP6_vs_CP9</v>
      </c>
      <c r="C117" s="1">
        <f>IF(C76&gt;0,1/VLOOKUP(ABS(C76)+1,$A$8:$D$16,4,FALSE),VLOOKUP(ABS(C76)+1,$A$8:$D$16,2,FALSE))</f>
      </c>
      <c r="D117" s="1">
        <f>IF(D76&gt;0,1/VLOOKUP(ABS(D76)+1,$A$8:$D$16,4,FALSE),VLOOKUP(ABS(D76)+1,$A$8:$D$16,2,FALSE))</f>
      </c>
      <c r="E117" s="1">
        <f>IF(E76&gt;0,1/VLOOKUP(ABS(E76)+1,$A$8:$D$16,4,FALSE),VLOOKUP(ABS(E76)+1,$A$8:$D$16,2,FALSE))</f>
      </c>
      <c r="F117" s="1">
        <f>IF(F76&gt;0,1/VLOOKUP(ABS(F76)+1,$A$8:$D$16,4,FALSE),VLOOKUP(ABS(F76)+1,$A$8:$D$16,2,FALSE))</f>
      </c>
      <c r="G117" s="1">
        <f>IF(G76&gt;0,1/VLOOKUP(ABS(G76)+1,$A$8:$D$16,4,FALSE),VLOOKUP(ABS(G76)+1,$A$8:$D$16,2,FALSE))</f>
      </c>
      <c r="H117" s="1">
        <f>IF(H76&gt;0,1/VLOOKUP(ABS(H76)+1,$A$8:$D$16,4,FALSE),VLOOKUP(ABS(H76)+1,$A$8:$D$16,2,FALSE))</f>
      </c>
      <c r="I117" s="1">
        <f>IF(I76&gt;0,1/VLOOKUP(ABS(I76)+1,$A$8:$D$16,4,FALSE),VLOOKUP(ABS(I76)+1,$A$8:$D$16,2,FALSE))</f>
      </c>
      <c r="J117" s="1">
        <f>IF(J76&gt;0,1/VLOOKUP(ABS(J76)+1,$A$8:$D$16,4,FALSE),VLOOKUP(ABS(J76)+1,$A$8:$D$16,2,FALSE))</f>
      </c>
      <c r="K117" s="1">
        <f>IF(K76&gt;0,1/VLOOKUP(ABS(K76)+1,$A$8:$D$16,4,FALSE),VLOOKUP(ABS(K76)+1,$A$8:$D$16,2,FALSE))</f>
      </c>
      <c r="L117" s="1">
        <f>IF(L76&gt;0,1/VLOOKUP(ABS(L76)+1,$A$8:$D$16,4,FALSE),VLOOKUP(ABS(L76)+1,$A$8:$D$16,2,FALSE))</f>
      </c>
      <c r="M117" s="1">
        <f>IF(M76&gt;0,1/VLOOKUP(ABS(M76)+1,$A$8:$D$16,4,FALSE),VLOOKUP(ABS(M76)+1,$A$8:$D$16,2,FALSE))</f>
      </c>
      <c r="N117" s="1">
        <f>IF(N76&gt;0,1/VLOOKUP(ABS(N76)+1,$A$8:$D$16,4,FALSE),VLOOKUP(ABS(N76)+1,$A$8:$D$16,2,FALSE))</f>
      </c>
      <c r="O117" s="1">
        <f>IF(O76&gt;0,1/VLOOKUP(ABS(O76)+1,$A$8:$D$16,4,FALSE),VLOOKUP(ABS(O76)+1,$A$8:$D$16,2,FALSE))</f>
      </c>
      <c r="P117" s="1">
        <f>IF(P76&gt;0,1/VLOOKUP(ABS(P76)+1,$A$8:$D$16,4,FALSE),VLOOKUP(ABS(P76)+1,$A$8:$D$16,2,FALSE))</f>
      </c>
      <c r="Q117" s="1">
        <f>IF(Q76&gt;0,1/VLOOKUP(ABS(Q76)+1,$A$8:$D$16,4,FALSE),VLOOKUP(ABS(Q76)+1,$A$8:$D$16,2,FALSE))</f>
      </c>
      <c r="R117" s="1">
        <f>IF(R76&gt;0,1/VLOOKUP(ABS(R76)+1,$A$8:$D$16,4,FALSE),VLOOKUP(ABS(R76)+1,$A$8:$D$16,2,FALSE))</f>
      </c>
      <c r="S117" s="1">
        <f>IF(S76&gt;0,1/VLOOKUP(ABS(S76)+1,$A$8:$D$16,4,FALSE),VLOOKUP(ABS(S76)+1,$A$8:$D$16,2,FALSE))</f>
      </c>
      <c r="T117" s="1">
        <f>IF(T76&gt;0,1/VLOOKUP(ABS(T76)+1,$A$8:$D$16,4,FALSE),VLOOKUP(ABS(T76)+1,$A$8:$D$16,2,FALSE))</f>
      </c>
      <c r="U117" s="1">
        <f>IF(U76&gt;0,1/VLOOKUP(ABS(U76)+1,$A$8:$D$16,4,FALSE),VLOOKUP(ABS(U76)+1,$A$8:$D$16,2,FALSE))</f>
      </c>
      <c r="V117" s="1">
        <f>IF(V76&gt;0,1/VLOOKUP(ABS(V76)+1,$A$8:$D$16,4,FALSE),VLOOKUP(ABS(V76)+1,$A$8:$D$16,2,FALSE))</f>
      </c>
      <c r="W117" s="1">
        <f>IF(W76&gt;0,1/VLOOKUP(ABS(W76)+1,$A$8:$D$16,4,FALSE),VLOOKUP(ABS(W76)+1,$A$8:$D$16,2,FALSE))</f>
      </c>
    </row>
    <row r="118">
      <c r="A118">
        <v>34</v>
      </c>
      <c r="B118" t="str">
        <v>CP7_vs_CP8</v>
      </c>
      <c r="C118" s="1">
        <f>IF(C77&gt;0,1/VLOOKUP(ABS(C77)+1,$A$8:$D$16,4,FALSE),VLOOKUP(ABS(C77)+1,$A$8:$D$16,2,FALSE))</f>
      </c>
      <c r="D118" s="1">
        <f>IF(D77&gt;0,1/VLOOKUP(ABS(D77)+1,$A$8:$D$16,4,FALSE),VLOOKUP(ABS(D77)+1,$A$8:$D$16,2,FALSE))</f>
      </c>
      <c r="E118" s="1">
        <f>IF(E77&gt;0,1/VLOOKUP(ABS(E77)+1,$A$8:$D$16,4,FALSE),VLOOKUP(ABS(E77)+1,$A$8:$D$16,2,FALSE))</f>
      </c>
      <c r="F118" s="1">
        <f>IF(F77&gt;0,1/VLOOKUP(ABS(F77)+1,$A$8:$D$16,4,FALSE),VLOOKUP(ABS(F77)+1,$A$8:$D$16,2,FALSE))</f>
      </c>
      <c r="G118" s="1">
        <f>IF(G77&gt;0,1/VLOOKUP(ABS(G77)+1,$A$8:$D$16,4,FALSE),VLOOKUP(ABS(G77)+1,$A$8:$D$16,2,FALSE))</f>
      </c>
      <c r="H118" s="1">
        <f>IF(H77&gt;0,1/VLOOKUP(ABS(H77)+1,$A$8:$D$16,4,FALSE),VLOOKUP(ABS(H77)+1,$A$8:$D$16,2,FALSE))</f>
      </c>
      <c r="I118" s="1">
        <f>IF(I77&gt;0,1/VLOOKUP(ABS(I77)+1,$A$8:$D$16,4,FALSE),VLOOKUP(ABS(I77)+1,$A$8:$D$16,2,FALSE))</f>
      </c>
      <c r="J118" s="1">
        <f>IF(J77&gt;0,1/VLOOKUP(ABS(J77)+1,$A$8:$D$16,4,FALSE),VLOOKUP(ABS(J77)+1,$A$8:$D$16,2,FALSE))</f>
      </c>
      <c r="K118" s="1">
        <f>IF(K77&gt;0,1/VLOOKUP(ABS(K77)+1,$A$8:$D$16,4,FALSE),VLOOKUP(ABS(K77)+1,$A$8:$D$16,2,FALSE))</f>
      </c>
      <c r="L118" s="1">
        <f>IF(L77&gt;0,1/VLOOKUP(ABS(L77)+1,$A$8:$D$16,4,FALSE),VLOOKUP(ABS(L77)+1,$A$8:$D$16,2,FALSE))</f>
      </c>
      <c r="M118" s="1">
        <f>IF(M77&gt;0,1/VLOOKUP(ABS(M77)+1,$A$8:$D$16,4,FALSE),VLOOKUP(ABS(M77)+1,$A$8:$D$16,2,FALSE))</f>
      </c>
      <c r="N118" s="1">
        <f>IF(N77&gt;0,1/VLOOKUP(ABS(N77)+1,$A$8:$D$16,4,FALSE),VLOOKUP(ABS(N77)+1,$A$8:$D$16,2,FALSE))</f>
      </c>
      <c r="O118" s="1">
        <f>IF(O77&gt;0,1/VLOOKUP(ABS(O77)+1,$A$8:$D$16,4,FALSE),VLOOKUP(ABS(O77)+1,$A$8:$D$16,2,FALSE))</f>
      </c>
      <c r="P118" s="1">
        <f>IF(P77&gt;0,1/VLOOKUP(ABS(P77)+1,$A$8:$D$16,4,FALSE),VLOOKUP(ABS(P77)+1,$A$8:$D$16,2,FALSE))</f>
      </c>
      <c r="Q118" s="1">
        <f>IF(Q77&gt;0,1/VLOOKUP(ABS(Q77)+1,$A$8:$D$16,4,FALSE),VLOOKUP(ABS(Q77)+1,$A$8:$D$16,2,FALSE))</f>
      </c>
      <c r="R118" s="1">
        <f>IF(R77&gt;0,1/VLOOKUP(ABS(R77)+1,$A$8:$D$16,4,FALSE),VLOOKUP(ABS(R77)+1,$A$8:$D$16,2,FALSE))</f>
      </c>
      <c r="S118" s="1">
        <f>IF(S77&gt;0,1/VLOOKUP(ABS(S77)+1,$A$8:$D$16,4,FALSE),VLOOKUP(ABS(S77)+1,$A$8:$D$16,2,FALSE))</f>
      </c>
      <c r="T118" s="1">
        <f>IF(T77&gt;0,1/VLOOKUP(ABS(T77)+1,$A$8:$D$16,4,FALSE),VLOOKUP(ABS(T77)+1,$A$8:$D$16,2,FALSE))</f>
      </c>
      <c r="U118" s="1">
        <f>IF(U77&gt;0,1/VLOOKUP(ABS(U77)+1,$A$8:$D$16,4,FALSE),VLOOKUP(ABS(U77)+1,$A$8:$D$16,2,FALSE))</f>
      </c>
      <c r="V118" s="1">
        <f>IF(V77&gt;0,1/VLOOKUP(ABS(V77)+1,$A$8:$D$16,4,FALSE),VLOOKUP(ABS(V77)+1,$A$8:$D$16,2,FALSE))</f>
      </c>
      <c r="W118" s="1">
        <f>IF(W77&gt;0,1/VLOOKUP(ABS(W77)+1,$A$8:$D$16,4,FALSE),VLOOKUP(ABS(W77)+1,$A$8:$D$16,2,FALSE))</f>
      </c>
    </row>
    <row r="119">
      <c r="A119">
        <v>35</v>
      </c>
      <c r="B119" t="str">
        <v>CP7_vs_CP9</v>
      </c>
      <c r="C119" s="1">
        <f>IF(C78&gt;0,1/VLOOKUP(ABS(C78)+1,$A$8:$D$16,4,FALSE),VLOOKUP(ABS(C78)+1,$A$8:$D$16,2,FALSE))</f>
      </c>
      <c r="D119" s="1">
        <f>IF(D78&gt;0,1/VLOOKUP(ABS(D78)+1,$A$8:$D$16,4,FALSE),VLOOKUP(ABS(D78)+1,$A$8:$D$16,2,FALSE))</f>
      </c>
      <c r="E119" s="1">
        <f>IF(E78&gt;0,1/VLOOKUP(ABS(E78)+1,$A$8:$D$16,4,FALSE),VLOOKUP(ABS(E78)+1,$A$8:$D$16,2,FALSE))</f>
      </c>
      <c r="F119" s="1">
        <f>IF(F78&gt;0,1/VLOOKUP(ABS(F78)+1,$A$8:$D$16,4,FALSE),VLOOKUP(ABS(F78)+1,$A$8:$D$16,2,FALSE))</f>
      </c>
      <c r="G119" s="1">
        <f>IF(G78&gt;0,1/VLOOKUP(ABS(G78)+1,$A$8:$D$16,4,FALSE),VLOOKUP(ABS(G78)+1,$A$8:$D$16,2,FALSE))</f>
      </c>
      <c r="H119" s="1">
        <f>IF(H78&gt;0,1/VLOOKUP(ABS(H78)+1,$A$8:$D$16,4,FALSE),VLOOKUP(ABS(H78)+1,$A$8:$D$16,2,FALSE))</f>
      </c>
      <c r="I119" s="1">
        <f>IF(I78&gt;0,1/VLOOKUP(ABS(I78)+1,$A$8:$D$16,4,FALSE),VLOOKUP(ABS(I78)+1,$A$8:$D$16,2,FALSE))</f>
      </c>
      <c r="J119" s="1">
        <f>IF(J78&gt;0,1/VLOOKUP(ABS(J78)+1,$A$8:$D$16,4,FALSE),VLOOKUP(ABS(J78)+1,$A$8:$D$16,2,FALSE))</f>
      </c>
      <c r="K119" s="1">
        <f>IF(K78&gt;0,1/VLOOKUP(ABS(K78)+1,$A$8:$D$16,4,FALSE),VLOOKUP(ABS(K78)+1,$A$8:$D$16,2,FALSE))</f>
      </c>
      <c r="L119" s="1">
        <f>IF(L78&gt;0,1/VLOOKUP(ABS(L78)+1,$A$8:$D$16,4,FALSE),VLOOKUP(ABS(L78)+1,$A$8:$D$16,2,FALSE))</f>
      </c>
      <c r="M119" s="1">
        <f>IF(M78&gt;0,1/VLOOKUP(ABS(M78)+1,$A$8:$D$16,4,FALSE),VLOOKUP(ABS(M78)+1,$A$8:$D$16,2,FALSE))</f>
      </c>
      <c r="N119" s="1">
        <f>IF(N78&gt;0,1/VLOOKUP(ABS(N78)+1,$A$8:$D$16,4,FALSE),VLOOKUP(ABS(N78)+1,$A$8:$D$16,2,FALSE))</f>
      </c>
      <c r="O119" s="1">
        <f>IF(O78&gt;0,1/VLOOKUP(ABS(O78)+1,$A$8:$D$16,4,FALSE),VLOOKUP(ABS(O78)+1,$A$8:$D$16,2,FALSE))</f>
      </c>
      <c r="P119" s="1">
        <f>IF(P78&gt;0,1/VLOOKUP(ABS(P78)+1,$A$8:$D$16,4,FALSE),VLOOKUP(ABS(P78)+1,$A$8:$D$16,2,FALSE))</f>
      </c>
      <c r="Q119" s="1">
        <f>IF(Q78&gt;0,1/VLOOKUP(ABS(Q78)+1,$A$8:$D$16,4,FALSE),VLOOKUP(ABS(Q78)+1,$A$8:$D$16,2,FALSE))</f>
      </c>
      <c r="R119" s="1">
        <f>IF(R78&gt;0,1/VLOOKUP(ABS(R78)+1,$A$8:$D$16,4,FALSE),VLOOKUP(ABS(R78)+1,$A$8:$D$16,2,FALSE))</f>
      </c>
      <c r="S119" s="1">
        <f>IF(S78&gt;0,1/VLOOKUP(ABS(S78)+1,$A$8:$D$16,4,FALSE),VLOOKUP(ABS(S78)+1,$A$8:$D$16,2,FALSE))</f>
      </c>
      <c r="T119" s="1">
        <f>IF(T78&gt;0,1/VLOOKUP(ABS(T78)+1,$A$8:$D$16,4,FALSE),VLOOKUP(ABS(T78)+1,$A$8:$D$16,2,FALSE))</f>
      </c>
      <c r="U119" s="1">
        <f>IF(U78&gt;0,1/VLOOKUP(ABS(U78)+1,$A$8:$D$16,4,FALSE),VLOOKUP(ABS(U78)+1,$A$8:$D$16,2,FALSE))</f>
      </c>
      <c r="V119" s="1">
        <f>IF(V78&gt;0,1/VLOOKUP(ABS(V78)+1,$A$8:$D$16,4,FALSE),VLOOKUP(ABS(V78)+1,$A$8:$D$16,2,FALSE))</f>
      </c>
      <c r="W119" s="1">
        <f>IF(W78&gt;0,1/VLOOKUP(ABS(W78)+1,$A$8:$D$16,4,FALSE),VLOOKUP(ABS(W78)+1,$A$8:$D$16,2,FALSE))</f>
      </c>
    </row>
    <row r="120">
      <c r="A120">
        <v>36</v>
      </c>
      <c r="B120" t="str">
        <v>CP8_vs_CP9</v>
      </c>
      <c r="C120" s="1">
        <f>IF(C79&gt;0,1/VLOOKUP(ABS(C79)+1,$A$8:$D$16,4,FALSE),VLOOKUP(ABS(C79)+1,$A$8:$D$16,2,FALSE))</f>
      </c>
      <c r="D120" s="1">
        <f>IF(D79&gt;0,1/VLOOKUP(ABS(D79)+1,$A$8:$D$16,4,FALSE),VLOOKUP(ABS(D79)+1,$A$8:$D$16,2,FALSE))</f>
      </c>
      <c r="E120" s="1">
        <f>IF(E79&gt;0,1/VLOOKUP(ABS(E79)+1,$A$8:$D$16,4,FALSE),VLOOKUP(ABS(E79)+1,$A$8:$D$16,2,FALSE))</f>
      </c>
      <c r="F120" s="1">
        <f>IF(F79&gt;0,1/VLOOKUP(ABS(F79)+1,$A$8:$D$16,4,FALSE),VLOOKUP(ABS(F79)+1,$A$8:$D$16,2,FALSE))</f>
      </c>
      <c r="G120" s="1">
        <f>IF(G79&gt;0,1/VLOOKUP(ABS(G79)+1,$A$8:$D$16,4,FALSE),VLOOKUP(ABS(G79)+1,$A$8:$D$16,2,FALSE))</f>
      </c>
      <c r="H120" s="1">
        <f>IF(H79&gt;0,1/VLOOKUP(ABS(H79)+1,$A$8:$D$16,4,FALSE),VLOOKUP(ABS(H79)+1,$A$8:$D$16,2,FALSE))</f>
      </c>
      <c r="I120" s="1">
        <f>IF(I79&gt;0,1/VLOOKUP(ABS(I79)+1,$A$8:$D$16,4,FALSE),VLOOKUP(ABS(I79)+1,$A$8:$D$16,2,FALSE))</f>
      </c>
      <c r="J120" s="1">
        <f>IF(J79&gt;0,1/VLOOKUP(ABS(J79)+1,$A$8:$D$16,4,FALSE),VLOOKUP(ABS(J79)+1,$A$8:$D$16,2,FALSE))</f>
      </c>
      <c r="K120" s="1">
        <f>IF(K79&gt;0,1/VLOOKUP(ABS(K79)+1,$A$8:$D$16,4,FALSE),VLOOKUP(ABS(K79)+1,$A$8:$D$16,2,FALSE))</f>
      </c>
      <c r="L120" s="1">
        <f>IF(L79&gt;0,1/VLOOKUP(ABS(L79)+1,$A$8:$D$16,4,FALSE),VLOOKUP(ABS(L79)+1,$A$8:$D$16,2,FALSE))</f>
      </c>
      <c r="M120" s="1">
        <f>IF(M79&gt;0,1/VLOOKUP(ABS(M79)+1,$A$8:$D$16,4,FALSE),VLOOKUP(ABS(M79)+1,$A$8:$D$16,2,FALSE))</f>
      </c>
      <c r="N120" s="1">
        <f>IF(N79&gt;0,1/VLOOKUP(ABS(N79)+1,$A$8:$D$16,4,FALSE),VLOOKUP(ABS(N79)+1,$A$8:$D$16,2,FALSE))</f>
      </c>
      <c r="O120" s="1">
        <f>IF(O79&gt;0,1/VLOOKUP(ABS(O79)+1,$A$8:$D$16,4,FALSE),VLOOKUP(ABS(O79)+1,$A$8:$D$16,2,FALSE))</f>
      </c>
      <c r="P120" s="1">
        <f>IF(P79&gt;0,1/VLOOKUP(ABS(P79)+1,$A$8:$D$16,4,FALSE),VLOOKUP(ABS(P79)+1,$A$8:$D$16,2,FALSE))</f>
      </c>
      <c r="Q120" s="1">
        <f>IF(Q79&gt;0,1/VLOOKUP(ABS(Q79)+1,$A$8:$D$16,4,FALSE),VLOOKUP(ABS(Q79)+1,$A$8:$D$16,2,FALSE))</f>
      </c>
      <c r="R120" s="1">
        <f>IF(R79&gt;0,1/VLOOKUP(ABS(R79)+1,$A$8:$D$16,4,FALSE),VLOOKUP(ABS(R79)+1,$A$8:$D$16,2,FALSE))</f>
      </c>
      <c r="S120" s="1">
        <f>IF(S79&gt;0,1/VLOOKUP(ABS(S79)+1,$A$8:$D$16,4,FALSE),VLOOKUP(ABS(S79)+1,$A$8:$D$16,2,FALSE))</f>
      </c>
      <c r="T120" s="1">
        <f>IF(T79&gt;0,1/VLOOKUP(ABS(T79)+1,$A$8:$D$16,4,FALSE),VLOOKUP(ABS(T79)+1,$A$8:$D$16,2,FALSE))</f>
      </c>
      <c r="U120" s="1">
        <f>IF(U79&gt;0,1/VLOOKUP(ABS(U79)+1,$A$8:$D$16,4,FALSE),VLOOKUP(ABS(U79)+1,$A$8:$D$16,2,FALSE))</f>
      </c>
      <c r="V120" s="1">
        <f>IF(V79&gt;0,1/VLOOKUP(ABS(V79)+1,$A$8:$D$16,4,FALSE),VLOOKUP(ABS(V79)+1,$A$8:$D$16,2,FALSE))</f>
      </c>
      <c r="W120" s="1">
        <f>IF(W79&gt;0,1/VLOOKUP(ABS(W79)+1,$A$8:$D$16,4,FALSE),VLOOKUP(ABS(W79)+1,$A$8:$D$16,2,FALSE))</f>
      </c>
    </row>
    <row r="123">
      <c r="A123" t="str">
        <v>═══ BAGIAN 3: TFN m (Middle) per Responden ═══</v>
      </c>
    </row>
    <row r="124">
      <c r="A124" t="str">
        <v>No</v>
      </c>
      <c r="B124" t="str">
        <v>Pasangan</v>
      </c>
      <c r="C124" t="str">
        <v>R1_m</v>
      </c>
      <c r="D124" t="str">
        <v>R2_m</v>
      </c>
      <c r="E124" t="str">
        <v>R3_m</v>
      </c>
      <c r="F124" t="str">
        <v>R4_m</v>
      </c>
      <c r="G124" t="str">
        <v>R5_m</v>
      </c>
      <c r="H124" t="str">
        <v>R6_m</v>
      </c>
      <c r="I124" t="str">
        <v>R7_m</v>
      </c>
      <c r="J124" t="str">
        <v>R8_m</v>
      </c>
      <c r="K124" t="str">
        <v>R9_m</v>
      </c>
      <c r="L124" t="str">
        <v>R10_m</v>
      </c>
      <c r="M124" t="str">
        <v>R11_m</v>
      </c>
      <c r="N124" t="str">
        <v>R12_m</v>
      </c>
      <c r="O124" t="str">
        <v>R13_m</v>
      </c>
      <c r="P124" t="str">
        <v>R14_m</v>
      </c>
      <c r="Q124" t="str">
        <v>R15_m</v>
      </c>
      <c r="R124" t="str">
        <v>R16_m</v>
      </c>
      <c r="S124" t="str">
        <v>R17_m</v>
      </c>
      <c r="T124" t="str">
        <v>R18_m</v>
      </c>
      <c r="U124" t="str">
        <v>R19_m</v>
      </c>
      <c r="V124" t="str">
        <v>R20_m</v>
      </c>
      <c r="W124" t="str">
        <v>R21_m</v>
      </c>
    </row>
    <row r="125">
      <c r="A125">
        <v>1</v>
      </c>
      <c r="B125" t="str">
        <v>CP1_vs_CP2</v>
      </c>
      <c r="C125" s="1">
        <f>IF(C44&gt;0,1/VLOOKUP(ABS(C44)+1,$A$8:$D$16,3,FALSE),VLOOKUP(ABS(C44)+1,$A$8:$D$16,3,FALSE))</f>
      </c>
      <c r="D125" s="1">
        <f>IF(D44&gt;0,1/VLOOKUP(ABS(D44)+1,$A$8:$D$16,3,FALSE),VLOOKUP(ABS(D44)+1,$A$8:$D$16,3,FALSE))</f>
      </c>
      <c r="E125" s="1">
        <f>IF(E44&gt;0,1/VLOOKUP(ABS(E44)+1,$A$8:$D$16,3,FALSE),VLOOKUP(ABS(E44)+1,$A$8:$D$16,3,FALSE))</f>
      </c>
      <c r="F125" s="1">
        <f>IF(F44&gt;0,1/VLOOKUP(ABS(F44)+1,$A$8:$D$16,3,FALSE),VLOOKUP(ABS(F44)+1,$A$8:$D$16,3,FALSE))</f>
      </c>
      <c r="G125" s="1">
        <f>IF(G44&gt;0,1/VLOOKUP(ABS(G44)+1,$A$8:$D$16,3,FALSE),VLOOKUP(ABS(G44)+1,$A$8:$D$16,3,FALSE))</f>
      </c>
      <c r="H125" s="1">
        <f>IF(H44&gt;0,1/VLOOKUP(ABS(H44)+1,$A$8:$D$16,3,FALSE),VLOOKUP(ABS(H44)+1,$A$8:$D$16,3,FALSE))</f>
      </c>
      <c r="I125" s="1">
        <f>IF(I44&gt;0,1/VLOOKUP(ABS(I44)+1,$A$8:$D$16,3,FALSE),VLOOKUP(ABS(I44)+1,$A$8:$D$16,3,FALSE))</f>
      </c>
      <c r="J125" s="1">
        <f>IF(J44&gt;0,1/VLOOKUP(ABS(J44)+1,$A$8:$D$16,3,FALSE),VLOOKUP(ABS(J44)+1,$A$8:$D$16,3,FALSE))</f>
      </c>
      <c r="K125" s="1">
        <f>IF(K44&gt;0,1/VLOOKUP(ABS(K44)+1,$A$8:$D$16,3,FALSE),VLOOKUP(ABS(K44)+1,$A$8:$D$16,3,FALSE))</f>
      </c>
      <c r="L125" s="1">
        <f>IF(L44&gt;0,1/VLOOKUP(ABS(L44)+1,$A$8:$D$16,3,FALSE),VLOOKUP(ABS(L44)+1,$A$8:$D$16,3,FALSE))</f>
      </c>
      <c r="M125" s="1">
        <f>IF(M44&gt;0,1/VLOOKUP(ABS(M44)+1,$A$8:$D$16,3,FALSE),VLOOKUP(ABS(M44)+1,$A$8:$D$16,3,FALSE))</f>
      </c>
      <c r="N125" s="1">
        <f>IF(N44&gt;0,1/VLOOKUP(ABS(N44)+1,$A$8:$D$16,3,FALSE),VLOOKUP(ABS(N44)+1,$A$8:$D$16,3,FALSE))</f>
      </c>
      <c r="O125" s="1">
        <f>IF(O44&gt;0,1/VLOOKUP(ABS(O44)+1,$A$8:$D$16,3,FALSE),VLOOKUP(ABS(O44)+1,$A$8:$D$16,3,FALSE))</f>
      </c>
      <c r="P125" s="1">
        <f>IF(P44&gt;0,1/VLOOKUP(ABS(P44)+1,$A$8:$D$16,3,FALSE),VLOOKUP(ABS(P44)+1,$A$8:$D$16,3,FALSE))</f>
      </c>
      <c r="Q125" s="1">
        <f>IF(Q44&gt;0,1/VLOOKUP(ABS(Q44)+1,$A$8:$D$16,3,FALSE),VLOOKUP(ABS(Q44)+1,$A$8:$D$16,3,FALSE))</f>
      </c>
      <c r="R125" s="1">
        <f>IF(R44&gt;0,1/VLOOKUP(ABS(R44)+1,$A$8:$D$16,3,FALSE),VLOOKUP(ABS(R44)+1,$A$8:$D$16,3,FALSE))</f>
      </c>
      <c r="S125" s="1">
        <f>IF(S44&gt;0,1/VLOOKUP(ABS(S44)+1,$A$8:$D$16,3,FALSE),VLOOKUP(ABS(S44)+1,$A$8:$D$16,3,FALSE))</f>
      </c>
      <c r="T125" s="1">
        <f>IF(T44&gt;0,1/VLOOKUP(ABS(T44)+1,$A$8:$D$16,3,FALSE),VLOOKUP(ABS(T44)+1,$A$8:$D$16,3,FALSE))</f>
      </c>
      <c r="U125" s="1">
        <f>IF(U44&gt;0,1/VLOOKUP(ABS(U44)+1,$A$8:$D$16,3,FALSE),VLOOKUP(ABS(U44)+1,$A$8:$D$16,3,FALSE))</f>
      </c>
      <c r="V125" s="1">
        <f>IF(V44&gt;0,1/VLOOKUP(ABS(V44)+1,$A$8:$D$16,3,FALSE),VLOOKUP(ABS(V44)+1,$A$8:$D$16,3,FALSE))</f>
      </c>
      <c r="W125" s="1">
        <f>IF(W44&gt;0,1/VLOOKUP(ABS(W44)+1,$A$8:$D$16,3,FALSE),VLOOKUP(ABS(W44)+1,$A$8:$D$16,3,FALSE))</f>
      </c>
    </row>
    <row r="126">
      <c r="A126">
        <v>2</v>
      </c>
      <c r="B126" t="str">
        <v>CP1_vs_CP3</v>
      </c>
      <c r="C126" s="1">
        <f>IF(C45&gt;0,1/VLOOKUP(ABS(C45)+1,$A$8:$D$16,3,FALSE),VLOOKUP(ABS(C45)+1,$A$8:$D$16,3,FALSE))</f>
      </c>
      <c r="D126" s="1">
        <f>IF(D45&gt;0,1/VLOOKUP(ABS(D45)+1,$A$8:$D$16,3,FALSE),VLOOKUP(ABS(D45)+1,$A$8:$D$16,3,FALSE))</f>
      </c>
      <c r="E126" s="1">
        <f>IF(E45&gt;0,1/VLOOKUP(ABS(E45)+1,$A$8:$D$16,3,FALSE),VLOOKUP(ABS(E45)+1,$A$8:$D$16,3,FALSE))</f>
      </c>
      <c r="F126" s="1">
        <f>IF(F45&gt;0,1/VLOOKUP(ABS(F45)+1,$A$8:$D$16,3,FALSE),VLOOKUP(ABS(F45)+1,$A$8:$D$16,3,FALSE))</f>
      </c>
      <c r="G126" s="1">
        <f>IF(G45&gt;0,1/VLOOKUP(ABS(G45)+1,$A$8:$D$16,3,FALSE),VLOOKUP(ABS(G45)+1,$A$8:$D$16,3,FALSE))</f>
      </c>
      <c r="H126" s="1">
        <f>IF(H45&gt;0,1/VLOOKUP(ABS(H45)+1,$A$8:$D$16,3,FALSE),VLOOKUP(ABS(H45)+1,$A$8:$D$16,3,FALSE))</f>
      </c>
      <c r="I126" s="1">
        <f>IF(I45&gt;0,1/VLOOKUP(ABS(I45)+1,$A$8:$D$16,3,FALSE),VLOOKUP(ABS(I45)+1,$A$8:$D$16,3,FALSE))</f>
      </c>
      <c r="J126" s="1">
        <f>IF(J45&gt;0,1/VLOOKUP(ABS(J45)+1,$A$8:$D$16,3,FALSE),VLOOKUP(ABS(J45)+1,$A$8:$D$16,3,FALSE))</f>
      </c>
      <c r="K126" s="1">
        <f>IF(K45&gt;0,1/VLOOKUP(ABS(K45)+1,$A$8:$D$16,3,FALSE),VLOOKUP(ABS(K45)+1,$A$8:$D$16,3,FALSE))</f>
      </c>
      <c r="L126" s="1">
        <f>IF(L45&gt;0,1/VLOOKUP(ABS(L45)+1,$A$8:$D$16,3,FALSE),VLOOKUP(ABS(L45)+1,$A$8:$D$16,3,FALSE))</f>
      </c>
      <c r="M126" s="1">
        <f>IF(M45&gt;0,1/VLOOKUP(ABS(M45)+1,$A$8:$D$16,3,FALSE),VLOOKUP(ABS(M45)+1,$A$8:$D$16,3,FALSE))</f>
      </c>
      <c r="N126" s="1">
        <f>IF(N45&gt;0,1/VLOOKUP(ABS(N45)+1,$A$8:$D$16,3,FALSE),VLOOKUP(ABS(N45)+1,$A$8:$D$16,3,FALSE))</f>
      </c>
      <c r="O126" s="1">
        <f>IF(O45&gt;0,1/VLOOKUP(ABS(O45)+1,$A$8:$D$16,3,FALSE),VLOOKUP(ABS(O45)+1,$A$8:$D$16,3,FALSE))</f>
      </c>
      <c r="P126" s="1">
        <f>IF(P45&gt;0,1/VLOOKUP(ABS(P45)+1,$A$8:$D$16,3,FALSE),VLOOKUP(ABS(P45)+1,$A$8:$D$16,3,FALSE))</f>
      </c>
      <c r="Q126" s="1">
        <f>IF(Q45&gt;0,1/VLOOKUP(ABS(Q45)+1,$A$8:$D$16,3,FALSE),VLOOKUP(ABS(Q45)+1,$A$8:$D$16,3,FALSE))</f>
      </c>
      <c r="R126" s="1">
        <f>IF(R45&gt;0,1/VLOOKUP(ABS(R45)+1,$A$8:$D$16,3,FALSE),VLOOKUP(ABS(R45)+1,$A$8:$D$16,3,FALSE))</f>
      </c>
      <c r="S126" s="1">
        <f>IF(S45&gt;0,1/VLOOKUP(ABS(S45)+1,$A$8:$D$16,3,FALSE),VLOOKUP(ABS(S45)+1,$A$8:$D$16,3,FALSE))</f>
      </c>
      <c r="T126" s="1">
        <f>IF(T45&gt;0,1/VLOOKUP(ABS(T45)+1,$A$8:$D$16,3,FALSE),VLOOKUP(ABS(T45)+1,$A$8:$D$16,3,FALSE))</f>
      </c>
      <c r="U126" s="1">
        <f>IF(U45&gt;0,1/VLOOKUP(ABS(U45)+1,$A$8:$D$16,3,FALSE),VLOOKUP(ABS(U45)+1,$A$8:$D$16,3,FALSE))</f>
      </c>
      <c r="V126" s="1">
        <f>IF(V45&gt;0,1/VLOOKUP(ABS(V45)+1,$A$8:$D$16,3,FALSE),VLOOKUP(ABS(V45)+1,$A$8:$D$16,3,FALSE))</f>
      </c>
      <c r="W126" s="1">
        <f>IF(W45&gt;0,1/VLOOKUP(ABS(W45)+1,$A$8:$D$16,3,FALSE),VLOOKUP(ABS(W45)+1,$A$8:$D$16,3,FALSE))</f>
      </c>
    </row>
    <row r="127">
      <c r="A127">
        <v>3</v>
      </c>
      <c r="B127" t="str">
        <v>CP1_vs_CP4</v>
      </c>
      <c r="C127" s="1">
        <f>IF(C46&gt;0,1/VLOOKUP(ABS(C46)+1,$A$8:$D$16,3,FALSE),VLOOKUP(ABS(C46)+1,$A$8:$D$16,3,FALSE))</f>
      </c>
      <c r="D127" s="1">
        <f>IF(D46&gt;0,1/VLOOKUP(ABS(D46)+1,$A$8:$D$16,3,FALSE),VLOOKUP(ABS(D46)+1,$A$8:$D$16,3,FALSE))</f>
      </c>
      <c r="E127" s="1">
        <f>IF(E46&gt;0,1/VLOOKUP(ABS(E46)+1,$A$8:$D$16,3,FALSE),VLOOKUP(ABS(E46)+1,$A$8:$D$16,3,FALSE))</f>
      </c>
      <c r="F127" s="1">
        <f>IF(F46&gt;0,1/VLOOKUP(ABS(F46)+1,$A$8:$D$16,3,FALSE),VLOOKUP(ABS(F46)+1,$A$8:$D$16,3,FALSE))</f>
      </c>
      <c r="G127" s="1">
        <f>IF(G46&gt;0,1/VLOOKUP(ABS(G46)+1,$A$8:$D$16,3,FALSE),VLOOKUP(ABS(G46)+1,$A$8:$D$16,3,FALSE))</f>
      </c>
      <c r="H127" s="1">
        <f>IF(H46&gt;0,1/VLOOKUP(ABS(H46)+1,$A$8:$D$16,3,FALSE),VLOOKUP(ABS(H46)+1,$A$8:$D$16,3,FALSE))</f>
      </c>
      <c r="I127" s="1">
        <f>IF(I46&gt;0,1/VLOOKUP(ABS(I46)+1,$A$8:$D$16,3,FALSE),VLOOKUP(ABS(I46)+1,$A$8:$D$16,3,FALSE))</f>
      </c>
      <c r="J127" s="1">
        <f>IF(J46&gt;0,1/VLOOKUP(ABS(J46)+1,$A$8:$D$16,3,FALSE),VLOOKUP(ABS(J46)+1,$A$8:$D$16,3,FALSE))</f>
      </c>
      <c r="K127" s="1">
        <f>IF(K46&gt;0,1/VLOOKUP(ABS(K46)+1,$A$8:$D$16,3,FALSE),VLOOKUP(ABS(K46)+1,$A$8:$D$16,3,FALSE))</f>
      </c>
      <c r="L127" s="1">
        <f>IF(L46&gt;0,1/VLOOKUP(ABS(L46)+1,$A$8:$D$16,3,FALSE),VLOOKUP(ABS(L46)+1,$A$8:$D$16,3,FALSE))</f>
      </c>
      <c r="M127" s="1">
        <f>IF(M46&gt;0,1/VLOOKUP(ABS(M46)+1,$A$8:$D$16,3,FALSE),VLOOKUP(ABS(M46)+1,$A$8:$D$16,3,FALSE))</f>
      </c>
      <c r="N127" s="1">
        <f>IF(N46&gt;0,1/VLOOKUP(ABS(N46)+1,$A$8:$D$16,3,FALSE),VLOOKUP(ABS(N46)+1,$A$8:$D$16,3,FALSE))</f>
      </c>
      <c r="O127" s="1">
        <f>IF(O46&gt;0,1/VLOOKUP(ABS(O46)+1,$A$8:$D$16,3,FALSE),VLOOKUP(ABS(O46)+1,$A$8:$D$16,3,FALSE))</f>
      </c>
      <c r="P127" s="1">
        <f>IF(P46&gt;0,1/VLOOKUP(ABS(P46)+1,$A$8:$D$16,3,FALSE),VLOOKUP(ABS(P46)+1,$A$8:$D$16,3,FALSE))</f>
      </c>
      <c r="Q127" s="1">
        <f>IF(Q46&gt;0,1/VLOOKUP(ABS(Q46)+1,$A$8:$D$16,3,FALSE),VLOOKUP(ABS(Q46)+1,$A$8:$D$16,3,FALSE))</f>
      </c>
      <c r="R127" s="1">
        <f>IF(R46&gt;0,1/VLOOKUP(ABS(R46)+1,$A$8:$D$16,3,FALSE),VLOOKUP(ABS(R46)+1,$A$8:$D$16,3,FALSE))</f>
      </c>
      <c r="S127" s="1">
        <f>IF(S46&gt;0,1/VLOOKUP(ABS(S46)+1,$A$8:$D$16,3,FALSE),VLOOKUP(ABS(S46)+1,$A$8:$D$16,3,FALSE))</f>
      </c>
      <c r="T127" s="1">
        <f>IF(T46&gt;0,1/VLOOKUP(ABS(T46)+1,$A$8:$D$16,3,FALSE),VLOOKUP(ABS(T46)+1,$A$8:$D$16,3,FALSE))</f>
      </c>
      <c r="U127" s="1">
        <f>IF(U46&gt;0,1/VLOOKUP(ABS(U46)+1,$A$8:$D$16,3,FALSE),VLOOKUP(ABS(U46)+1,$A$8:$D$16,3,FALSE))</f>
      </c>
      <c r="V127" s="1">
        <f>IF(V46&gt;0,1/VLOOKUP(ABS(V46)+1,$A$8:$D$16,3,FALSE),VLOOKUP(ABS(V46)+1,$A$8:$D$16,3,FALSE))</f>
      </c>
      <c r="W127" s="1">
        <f>IF(W46&gt;0,1/VLOOKUP(ABS(W46)+1,$A$8:$D$16,3,FALSE),VLOOKUP(ABS(W46)+1,$A$8:$D$16,3,FALSE))</f>
      </c>
    </row>
    <row r="128">
      <c r="A128">
        <v>4</v>
      </c>
      <c r="B128" t="str">
        <v>CP1_vs_CP5</v>
      </c>
      <c r="C128" s="1">
        <f>IF(C47&gt;0,1/VLOOKUP(ABS(C47)+1,$A$8:$D$16,3,FALSE),VLOOKUP(ABS(C47)+1,$A$8:$D$16,3,FALSE))</f>
      </c>
      <c r="D128" s="1">
        <f>IF(D47&gt;0,1/VLOOKUP(ABS(D47)+1,$A$8:$D$16,3,FALSE),VLOOKUP(ABS(D47)+1,$A$8:$D$16,3,FALSE))</f>
      </c>
      <c r="E128" s="1">
        <f>IF(E47&gt;0,1/VLOOKUP(ABS(E47)+1,$A$8:$D$16,3,FALSE),VLOOKUP(ABS(E47)+1,$A$8:$D$16,3,FALSE))</f>
      </c>
      <c r="F128" s="1">
        <f>IF(F47&gt;0,1/VLOOKUP(ABS(F47)+1,$A$8:$D$16,3,FALSE),VLOOKUP(ABS(F47)+1,$A$8:$D$16,3,FALSE))</f>
      </c>
      <c r="G128" s="1">
        <f>IF(G47&gt;0,1/VLOOKUP(ABS(G47)+1,$A$8:$D$16,3,FALSE),VLOOKUP(ABS(G47)+1,$A$8:$D$16,3,FALSE))</f>
      </c>
      <c r="H128" s="1">
        <f>IF(H47&gt;0,1/VLOOKUP(ABS(H47)+1,$A$8:$D$16,3,FALSE),VLOOKUP(ABS(H47)+1,$A$8:$D$16,3,FALSE))</f>
      </c>
      <c r="I128" s="1">
        <f>IF(I47&gt;0,1/VLOOKUP(ABS(I47)+1,$A$8:$D$16,3,FALSE),VLOOKUP(ABS(I47)+1,$A$8:$D$16,3,FALSE))</f>
      </c>
      <c r="J128" s="1">
        <f>IF(J47&gt;0,1/VLOOKUP(ABS(J47)+1,$A$8:$D$16,3,FALSE),VLOOKUP(ABS(J47)+1,$A$8:$D$16,3,FALSE))</f>
      </c>
      <c r="K128" s="1">
        <f>IF(K47&gt;0,1/VLOOKUP(ABS(K47)+1,$A$8:$D$16,3,FALSE),VLOOKUP(ABS(K47)+1,$A$8:$D$16,3,FALSE))</f>
      </c>
      <c r="L128" s="1">
        <f>IF(L47&gt;0,1/VLOOKUP(ABS(L47)+1,$A$8:$D$16,3,FALSE),VLOOKUP(ABS(L47)+1,$A$8:$D$16,3,FALSE))</f>
      </c>
      <c r="M128" s="1">
        <f>IF(M47&gt;0,1/VLOOKUP(ABS(M47)+1,$A$8:$D$16,3,FALSE),VLOOKUP(ABS(M47)+1,$A$8:$D$16,3,FALSE))</f>
      </c>
      <c r="N128" s="1">
        <f>IF(N47&gt;0,1/VLOOKUP(ABS(N47)+1,$A$8:$D$16,3,FALSE),VLOOKUP(ABS(N47)+1,$A$8:$D$16,3,FALSE))</f>
      </c>
      <c r="O128" s="1">
        <f>IF(O47&gt;0,1/VLOOKUP(ABS(O47)+1,$A$8:$D$16,3,FALSE),VLOOKUP(ABS(O47)+1,$A$8:$D$16,3,FALSE))</f>
      </c>
      <c r="P128" s="1">
        <f>IF(P47&gt;0,1/VLOOKUP(ABS(P47)+1,$A$8:$D$16,3,FALSE),VLOOKUP(ABS(P47)+1,$A$8:$D$16,3,FALSE))</f>
      </c>
      <c r="Q128" s="1">
        <f>IF(Q47&gt;0,1/VLOOKUP(ABS(Q47)+1,$A$8:$D$16,3,FALSE),VLOOKUP(ABS(Q47)+1,$A$8:$D$16,3,FALSE))</f>
      </c>
      <c r="R128" s="1">
        <f>IF(R47&gt;0,1/VLOOKUP(ABS(R47)+1,$A$8:$D$16,3,FALSE),VLOOKUP(ABS(R47)+1,$A$8:$D$16,3,FALSE))</f>
      </c>
      <c r="S128" s="1">
        <f>IF(S47&gt;0,1/VLOOKUP(ABS(S47)+1,$A$8:$D$16,3,FALSE),VLOOKUP(ABS(S47)+1,$A$8:$D$16,3,FALSE))</f>
      </c>
      <c r="T128" s="1">
        <f>IF(T47&gt;0,1/VLOOKUP(ABS(T47)+1,$A$8:$D$16,3,FALSE),VLOOKUP(ABS(T47)+1,$A$8:$D$16,3,FALSE))</f>
      </c>
      <c r="U128" s="1">
        <f>IF(U47&gt;0,1/VLOOKUP(ABS(U47)+1,$A$8:$D$16,3,FALSE),VLOOKUP(ABS(U47)+1,$A$8:$D$16,3,FALSE))</f>
      </c>
      <c r="V128" s="1">
        <f>IF(V47&gt;0,1/VLOOKUP(ABS(V47)+1,$A$8:$D$16,3,FALSE),VLOOKUP(ABS(V47)+1,$A$8:$D$16,3,FALSE))</f>
      </c>
      <c r="W128" s="1">
        <f>IF(W47&gt;0,1/VLOOKUP(ABS(W47)+1,$A$8:$D$16,3,FALSE),VLOOKUP(ABS(W47)+1,$A$8:$D$16,3,FALSE))</f>
      </c>
    </row>
    <row r="129">
      <c r="A129">
        <v>5</v>
      </c>
      <c r="B129" t="str">
        <v>CP1_vs_CP6</v>
      </c>
      <c r="C129" s="1">
        <f>IF(C48&gt;0,1/VLOOKUP(ABS(C48)+1,$A$8:$D$16,3,FALSE),VLOOKUP(ABS(C48)+1,$A$8:$D$16,3,FALSE))</f>
      </c>
      <c r="D129" s="1">
        <f>IF(D48&gt;0,1/VLOOKUP(ABS(D48)+1,$A$8:$D$16,3,FALSE),VLOOKUP(ABS(D48)+1,$A$8:$D$16,3,FALSE))</f>
      </c>
      <c r="E129" s="1">
        <f>IF(E48&gt;0,1/VLOOKUP(ABS(E48)+1,$A$8:$D$16,3,FALSE),VLOOKUP(ABS(E48)+1,$A$8:$D$16,3,FALSE))</f>
      </c>
      <c r="F129" s="1">
        <f>IF(F48&gt;0,1/VLOOKUP(ABS(F48)+1,$A$8:$D$16,3,FALSE),VLOOKUP(ABS(F48)+1,$A$8:$D$16,3,FALSE))</f>
      </c>
      <c r="G129" s="1">
        <f>IF(G48&gt;0,1/VLOOKUP(ABS(G48)+1,$A$8:$D$16,3,FALSE),VLOOKUP(ABS(G48)+1,$A$8:$D$16,3,FALSE))</f>
      </c>
      <c r="H129" s="1">
        <f>IF(H48&gt;0,1/VLOOKUP(ABS(H48)+1,$A$8:$D$16,3,FALSE),VLOOKUP(ABS(H48)+1,$A$8:$D$16,3,FALSE))</f>
      </c>
      <c r="I129" s="1">
        <f>IF(I48&gt;0,1/VLOOKUP(ABS(I48)+1,$A$8:$D$16,3,FALSE),VLOOKUP(ABS(I48)+1,$A$8:$D$16,3,FALSE))</f>
      </c>
      <c r="J129" s="1">
        <f>IF(J48&gt;0,1/VLOOKUP(ABS(J48)+1,$A$8:$D$16,3,FALSE),VLOOKUP(ABS(J48)+1,$A$8:$D$16,3,FALSE))</f>
      </c>
      <c r="K129" s="1">
        <f>IF(K48&gt;0,1/VLOOKUP(ABS(K48)+1,$A$8:$D$16,3,FALSE),VLOOKUP(ABS(K48)+1,$A$8:$D$16,3,FALSE))</f>
      </c>
      <c r="L129" s="1">
        <f>IF(L48&gt;0,1/VLOOKUP(ABS(L48)+1,$A$8:$D$16,3,FALSE),VLOOKUP(ABS(L48)+1,$A$8:$D$16,3,FALSE))</f>
      </c>
      <c r="M129" s="1">
        <f>IF(M48&gt;0,1/VLOOKUP(ABS(M48)+1,$A$8:$D$16,3,FALSE),VLOOKUP(ABS(M48)+1,$A$8:$D$16,3,FALSE))</f>
      </c>
      <c r="N129" s="1">
        <f>IF(N48&gt;0,1/VLOOKUP(ABS(N48)+1,$A$8:$D$16,3,FALSE),VLOOKUP(ABS(N48)+1,$A$8:$D$16,3,FALSE))</f>
      </c>
      <c r="O129" s="1">
        <f>IF(O48&gt;0,1/VLOOKUP(ABS(O48)+1,$A$8:$D$16,3,FALSE),VLOOKUP(ABS(O48)+1,$A$8:$D$16,3,FALSE))</f>
      </c>
      <c r="P129" s="1">
        <f>IF(P48&gt;0,1/VLOOKUP(ABS(P48)+1,$A$8:$D$16,3,FALSE),VLOOKUP(ABS(P48)+1,$A$8:$D$16,3,FALSE))</f>
      </c>
      <c r="Q129" s="1">
        <f>IF(Q48&gt;0,1/VLOOKUP(ABS(Q48)+1,$A$8:$D$16,3,FALSE),VLOOKUP(ABS(Q48)+1,$A$8:$D$16,3,FALSE))</f>
      </c>
      <c r="R129" s="1">
        <f>IF(R48&gt;0,1/VLOOKUP(ABS(R48)+1,$A$8:$D$16,3,FALSE),VLOOKUP(ABS(R48)+1,$A$8:$D$16,3,FALSE))</f>
      </c>
      <c r="S129" s="1">
        <f>IF(S48&gt;0,1/VLOOKUP(ABS(S48)+1,$A$8:$D$16,3,FALSE),VLOOKUP(ABS(S48)+1,$A$8:$D$16,3,FALSE))</f>
      </c>
      <c r="T129" s="1">
        <f>IF(T48&gt;0,1/VLOOKUP(ABS(T48)+1,$A$8:$D$16,3,FALSE),VLOOKUP(ABS(T48)+1,$A$8:$D$16,3,FALSE))</f>
      </c>
      <c r="U129" s="1">
        <f>IF(U48&gt;0,1/VLOOKUP(ABS(U48)+1,$A$8:$D$16,3,FALSE),VLOOKUP(ABS(U48)+1,$A$8:$D$16,3,FALSE))</f>
      </c>
      <c r="V129" s="1">
        <f>IF(V48&gt;0,1/VLOOKUP(ABS(V48)+1,$A$8:$D$16,3,FALSE),VLOOKUP(ABS(V48)+1,$A$8:$D$16,3,FALSE))</f>
      </c>
      <c r="W129" s="1">
        <f>IF(W48&gt;0,1/VLOOKUP(ABS(W48)+1,$A$8:$D$16,3,FALSE),VLOOKUP(ABS(W48)+1,$A$8:$D$16,3,FALSE))</f>
      </c>
    </row>
    <row r="130">
      <c r="A130">
        <v>6</v>
      </c>
      <c r="B130" t="str">
        <v>CP1_vs_CP7</v>
      </c>
      <c r="C130" s="1">
        <f>IF(C49&gt;0,1/VLOOKUP(ABS(C49)+1,$A$8:$D$16,3,FALSE),VLOOKUP(ABS(C49)+1,$A$8:$D$16,3,FALSE))</f>
      </c>
      <c r="D130" s="1">
        <f>IF(D49&gt;0,1/VLOOKUP(ABS(D49)+1,$A$8:$D$16,3,FALSE),VLOOKUP(ABS(D49)+1,$A$8:$D$16,3,FALSE))</f>
      </c>
      <c r="E130" s="1">
        <f>IF(E49&gt;0,1/VLOOKUP(ABS(E49)+1,$A$8:$D$16,3,FALSE),VLOOKUP(ABS(E49)+1,$A$8:$D$16,3,FALSE))</f>
      </c>
      <c r="F130" s="1">
        <f>IF(F49&gt;0,1/VLOOKUP(ABS(F49)+1,$A$8:$D$16,3,FALSE),VLOOKUP(ABS(F49)+1,$A$8:$D$16,3,FALSE))</f>
      </c>
      <c r="G130" s="1">
        <f>IF(G49&gt;0,1/VLOOKUP(ABS(G49)+1,$A$8:$D$16,3,FALSE),VLOOKUP(ABS(G49)+1,$A$8:$D$16,3,FALSE))</f>
      </c>
      <c r="H130" s="1">
        <f>IF(H49&gt;0,1/VLOOKUP(ABS(H49)+1,$A$8:$D$16,3,FALSE),VLOOKUP(ABS(H49)+1,$A$8:$D$16,3,FALSE))</f>
      </c>
      <c r="I130" s="1">
        <f>IF(I49&gt;0,1/VLOOKUP(ABS(I49)+1,$A$8:$D$16,3,FALSE),VLOOKUP(ABS(I49)+1,$A$8:$D$16,3,FALSE))</f>
      </c>
      <c r="J130" s="1">
        <f>IF(J49&gt;0,1/VLOOKUP(ABS(J49)+1,$A$8:$D$16,3,FALSE),VLOOKUP(ABS(J49)+1,$A$8:$D$16,3,FALSE))</f>
      </c>
      <c r="K130" s="1">
        <f>IF(K49&gt;0,1/VLOOKUP(ABS(K49)+1,$A$8:$D$16,3,FALSE),VLOOKUP(ABS(K49)+1,$A$8:$D$16,3,FALSE))</f>
      </c>
      <c r="L130" s="1">
        <f>IF(L49&gt;0,1/VLOOKUP(ABS(L49)+1,$A$8:$D$16,3,FALSE),VLOOKUP(ABS(L49)+1,$A$8:$D$16,3,FALSE))</f>
      </c>
      <c r="M130" s="1">
        <f>IF(M49&gt;0,1/VLOOKUP(ABS(M49)+1,$A$8:$D$16,3,FALSE),VLOOKUP(ABS(M49)+1,$A$8:$D$16,3,FALSE))</f>
      </c>
      <c r="N130" s="1">
        <f>IF(N49&gt;0,1/VLOOKUP(ABS(N49)+1,$A$8:$D$16,3,FALSE),VLOOKUP(ABS(N49)+1,$A$8:$D$16,3,FALSE))</f>
      </c>
      <c r="O130" s="1">
        <f>IF(O49&gt;0,1/VLOOKUP(ABS(O49)+1,$A$8:$D$16,3,FALSE),VLOOKUP(ABS(O49)+1,$A$8:$D$16,3,FALSE))</f>
      </c>
      <c r="P130" s="1">
        <f>IF(P49&gt;0,1/VLOOKUP(ABS(P49)+1,$A$8:$D$16,3,FALSE),VLOOKUP(ABS(P49)+1,$A$8:$D$16,3,FALSE))</f>
      </c>
      <c r="Q130" s="1">
        <f>IF(Q49&gt;0,1/VLOOKUP(ABS(Q49)+1,$A$8:$D$16,3,FALSE),VLOOKUP(ABS(Q49)+1,$A$8:$D$16,3,FALSE))</f>
      </c>
      <c r="R130" s="1">
        <f>IF(R49&gt;0,1/VLOOKUP(ABS(R49)+1,$A$8:$D$16,3,FALSE),VLOOKUP(ABS(R49)+1,$A$8:$D$16,3,FALSE))</f>
      </c>
      <c r="S130" s="1">
        <f>IF(S49&gt;0,1/VLOOKUP(ABS(S49)+1,$A$8:$D$16,3,FALSE),VLOOKUP(ABS(S49)+1,$A$8:$D$16,3,FALSE))</f>
      </c>
      <c r="T130" s="1">
        <f>IF(T49&gt;0,1/VLOOKUP(ABS(T49)+1,$A$8:$D$16,3,FALSE),VLOOKUP(ABS(T49)+1,$A$8:$D$16,3,FALSE))</f>
      </c>
      <c r="U130" s="1">
        <f>IF(U49&gt;0,1/VLOOKUP(ABS(U49)+1,$A$8:$D$16,3,FALSE),VLOOKUP(ABS(U49)+1,$A$8:$D$16,3,FALSE))</f>
      </c>
      <c r="V130" s="1">
        <f>IF(V49&gt;0,1/VLOOKUP(ABS(V49)+1,$A$8:$D$16,3,FALSE),VLOOKUP(ABS(V49)+1,$A$8:$D$16,3,FALSE))</f>
      </c>
      <c r="W130" s="1">
        <f>IF(W49&gt;0,1/VLOOKUP(ABS(W49)+1,$A$8:$D$16,3,FALSE),VLOOKUP(ABS(W49)+1,$A$8:$D$16,3,FALSE))</f>
      </c>
    </row>
    <row r="131">
      <c r="A131">
        <v>7</v>
      </c>
      <c r="B131" t="str">
        <v>CP1_vs_CP8</v>
      </c>
      <c r="C131" s="1">
        <f>IF(C50&gt;0,1/VLOOKUP(ABS(C50)+1,$A$8:$D$16,3,FALSE),VLOOKUP(ABS(C50)+1,$A$8:$D$16,3,FALSE))</f>
      </c>
      <c r="D131" s="1">
        <f>IF(D50&gt;0,1/VLOOKUP(ABS(D50)+1,$A$8:$D$16,3,FALSE),VLOOKUP(ABS(D50)+1,$A$8:$D$16,3,FALSE))</f>
      </c>
      <c r="E131" s="1">
        <f>IF(E50&gt;0,1/VLOOKUP(ABS(E50)+1,$A$8:$D$16,3,FALSE),VLOOKUP(ABS(E50)+1,$A$8:$D$16,3,FALSE))</f>
      </c>
      <c r="F131" s="1">
        <f>IF(F50&gt;0,1/VLOOKUP(ABS(F50)+1,$A$8:$D$16,3,FALSE),VLOOKUP(ABS(F50)+1,$A$8:$D$16,3,FALSE))</f>
      </c>
      <c r="G131" s="1">
        <f>IF(G50&gt;0,1/VLOOKUP(ABS(G50)+1,$A$8:$D$16,3,FALSE),VLOOKUP(ABS(G50)+1,$A$8:$D$16,3,FALSE))</f>
      </c>
      <c r="H131" s="1">
        <f>IF(H50&gt;0,1/VLOOKUP(ABS(H50)+1,$A$8:$D$16,3,FALSE),VLOOKUP(ABS(H50)+1,$A$8:$D$16,3,FALSE))</f>
      </c>
      <c r="I131" s="1">
        <f>IF(I50&gt;0,1/VLOOKUP(ABS(I50)+1,$A$8:$D$16,3,FALSE),VLOOKUP(ABS(I50)+1,$A$8:$D$16,3,FALSE))</f>
      </c>
      <c r="J131" s="1">
        <f>IF(J50&gt;0,1/VLOOKUP(ABS(J50)+1,$A$8:$D$16,3,FALSE),VLOOKUP(ABS(J50)+1,$A$8:$D$16,3,FALSE))</f>
      </c>
      <c r="K131" s="1">
        <f>IF(K50&gt;0,1/VLOOKUP(ABS(K50)+1,$A$8:$D$16,3,FALSE),VLOOKUP(ABS(K50)+1,$A$8:$D$16,3,FALSE))</f>
      </c>
      <c r="L131" s="1">
        <f>IF(L50&gt;0,1/VLOOKUP(ABS(L50)+1,$A$8:$D$16,3,FALSE),VLOOKUP(ABS(L50)+1,$A$8:$D$16,3,FALSE))</f>
      </c>
      <c r="M131" s="1">
        <f>IF(M50&gt;0,1/VLOOKUP(ABS(M50)+1,$A$8:$D$16,3,FALSE),VLOOKUP(ABS(M50)+1,$A$8:$D$16,3,FALSE))</f>
      </c>
      <c r="N131" s="1">
        <f>IF(N50&gt;0,1/VLOOKUP(ABS(N50)+1,$A$8:$D$16,3,FALSE),VLOOKUP(ABS(N50)+1,$A$8:$D$16,3,FALSE))</f>
      </c>
      <c r="O131" s="1">
        <f>IF(O50&gt;0,1/VLOOKUP(ABS(O50)+1,$A$8:$D$16,3,FALSE),VLOOKUP(ABS(O50)+1,$A$8:$D$16,3,FALSE))</f>
      </c>
      <c r="P131" s="1">
        <f>IF(P50&gt;0,1/VLOOKUP(ABS(P50)+1,$A$8:$D$16,3,FALSE),VLOOKUP(ABS(P50)+1,$A$8:$D$16,3,FALSE))</f>
      </c>
      <c r="Q131" s="1">
        <f>IF(Q50&gt;0,1/VLOOKUP(ABS(Q50)+1,$A$8:$D$16,3,FALSE),VLOOKUP(ABS(Q50)+1,$A$8:$D$16,3,FALSE))</f>
      </c>
      <c r="R131" s="1">
        <f>IF(R50&gt;0,1/VLOOKUP(ABS(R50)+1,$A$8:$D$16,3,FALSE),VLOOKUP(ABS(R50)+1,$A$8:$D$16,3,FALSE))</f>
      </c>
      <c r="S131" s="1">
        <f>IF(S50&gt;0,1/VLOOKUP(ABS(S50)+1,$A$8:$D$16,3,FALSE),VLOOKUP(ABS(S50)+1,$A$8:$D$16,3,FALSE))</f>
      </c>
      <c r="T131" s="1">
        <f>IF(T50&gt;0,1/VLOOKUP(ABS(T50)+1,$A$8:$D$16,3,FALSE),VLOOKUP(ABS(T50)+1,$A$8:$D$16,3,FALSE))</f>
      </c>
      <c r="U131" s="1">
        <f>IF(U50&gt;0,1/VLOOKUP(ABS(U50)+1,$A$8:$D$16,3,FALSE),VLOOKUP(ABS(U50)+1,$A$8:$D$16,3,FALSE))</f>
      </c>
      <c r="V131" s="1">
        <f>IF(V50&gt;0,1/VLOOKUP(ABS(V50)+1,$A$8:$D$16,3,FALSE),VLOOKUP(ABS(V50)+1,$A$8:$D$16,3,FALSE))</f>
      </c>
      <c r="W131" s="1">
        <f>IF(W50&gt;0,1/VLOOKUP(ABS(W50)+1,$A$8:$D$16,3,FALSE),VLOOKUP(ABS(W50)+1,$A$8:$D$16,3,FALSE))</f>
      </c>
    </row>
    <row r="132">
      <c r="A132">
        <v>8</v>
      </c>
      <c r="B132" t="str">
        <v>CP1_vs_CP9</v>
      </c>
      <c r="C132" s="1">
        <f>IF(C51&gt;0,1/VLOOKUP(ABS(C51)+1,$A$8:$D$16,3,FALSE),VLOOKUP(ABS(C51)+1,$A$8:$D$16,3,FALSE))</f>
      </c>
      <c r="D132" s="1">
        <f>IF(D51&gt;0,1/VLOOKUP(ABS(D51)+1,$A$8:$D$16,3,FALSE),VLOOKUP(ABS(D51)+1,$A$8:$D$16,3,FALSE))</f>
      </c>
      <c r="E132" s="1">
        <f>IF(E51&gt;0,1/VLOOKUP(ABS(E51)+1,$A$8:$D$16,3,FALSE),VLOOKUP(ABS(E51)+1,$A$8:$D$16,3,FALSE))</f>
      </c>
      <c r="F132" s="1">
        <f>IF(F51&gt;0,1/VLOOKUP(ABS(F51)+1,$A$8:$D$16,3,FALSE),VLOOKUP(ABS(F51)+1,$A$8:$D$16,3,FALSE))</f>
      </c>
      <c r="G132" s="1">
        <f>IF(G51&gt;0,1/VLOOKUP(ABS(G51)+1,$A$8:$D$16,3,FALSE),VLOOKUP(ABS(G51)+1,$A$8:$D$16,3,FALSE))</f>
      </c>
      <c r="H132" s="1">
        <f>IF(H51&gt;0,1/VLOOKUP(ABS(H51)+1,$A$8:$D$16,3,FALSE),VLOOKUP(ABS(H51)+1,$A$8:$D$16,3,FALSE))</f>
      </c>
      <c r="I132" s="1">
        <f>IF(I51&gt;0,1/VLOOKUP(ABS(I51)+1,$A$8:$D$16,3,FALSE),VLOOKUP(ABS(I51)+1,$A$8:$D$16,3,FALSE))</f>
      </c>
      <c r="J132" s="1">
        <f>IF(J51&gt;0,1/VLOOKUP(ABS(J51)+1,$A$8:$D$16,3,FALSE),VLOOKUP(ABS(J51)+1,$A$8:$D$16,3,FALSE))</f>
      </c>
      <c r="K132" s="1">
        <f>IF(K51&gt;0,1/VLOOKUP(ABS(K51)+1,$A$8:$D$16,3,FALSE),VLOOKUP(ABS(K51)+1,$A$8:$D$16,3,FALSE))</f>
      </c>
      <c r="L132" s="1">
        <f>IF(L51&gt;0,1/VLOOKUP(ABS(L51)+1,$A$8:$D$16,3,FALSE),VLOOKUP(ABS(L51)+1,$A$8:$D$16,3,FALSE))</f>
      </c>
      <c r="M132" s="1">
        <f>IF(M51&gt;0,1/VLOOKUP(ABS(M51)+1,$A$8:$D$16,3,FALSE),VLOOKUP(ABS(M51)+1,$A$8:$D$16,3,FALSE))</f>
      </c>
      <c r="N132" s="1">
        <f>IF(N51&gt;0,1/VLOOKUP(ABS(N51)+1,$A$8:$D$16,3,FALSE),VLOOKUP(ABS(N51)+1,$A$8:$D$16,3,FALSE))</f>
      </c>
      <c r="O132" s="1">
        <f>IF(O51&gt;0,1/VLOOKUP(ABS(O51)+1,$A$8:$D$16,3,FALSE),VLOOKUP(ABS(O51)+1,$A$8:$D$16,3,FALSE))</f>
      </c>
      <c r="P132" s="1">
        <f>IF(P51&gt;0,1/VLOOKUP(ABS(P51)+1,$A$8:$D$16,3,FALSE),VLOOKUP(ABS(P51)+1,$A$8:$D$16,3,FALSE))</f>
      </c>
      <c r="Q132" s="1">
        <f>IF(Q51&gt;0,1/VLOOKUP(ABS(Q51)+1,$A$8:$D$16,3,FALSE),VLOOKUP(ABS(Q51)+1,$A$8:$D$16,3,FALSE))</f>
      </c>
      <c r="R132" s="1">
        <f>IF(R51&gt;0,1/VLOOKUP(ABS(R51)+1,$A$8:$D$16,3,FALSE),VLOOKUP(ABS(R51)+1,$A$8:$D$16,3,FALSE))</f>
      </c>
      <c r="S132" s="1">
        <f>IF(S51&gt;0,1/VLOOKUP(ABS(S51)+1,$A$8:$D$16,3,FALSE),VLOOKUP(ABS(S51)+1,$A$8:$D$16,3,FALSE))</f>
      </c>
      <c r="T132" s="1">
        <f>IF(T51&gt;0,1/VLOOKUP(ABS(T51)+1,$A$8:$D$16,3,FALSE),VLOOKUP(ABS(T51)+1,$A$8:$D$16,3,FALSE))</f>
      </c>
      <c r="U132" s="1">
        <f>IF(U51&gt;0,1/VLOOKUP(ABS(U51)+1,$A$8:$D$16,3,FALSE),VLOOKUP(ABS(U51)+1,$A$8:$D$16,3,FALSE))</f>
      </c>
      <c r="V132" s="1">
        <f>IF(V51&gt;0,1/VLOOKUP(ABS(V51)+1,$A$8:$D$16,3,FALSE),VLOOKUP(ABS(V51)+1,$A$8:$D$16,3,FALSE))</f>
      </c>
      <c r="W132" s="1">
        <f>IF(W51&gt;0,1/VLOOKUP(ABS(W51)+1,$A$8:$D$16,3,FALSE),VLOOKUP(ABS(W51)+1,$A$8:$D$16,3,FALSE))</f>
      </c>
    </row>
    <row r="133">
      <c r="A133">
        <v>9</v>
      </c>
      <c r="B133" t="str">
        <v>CP2_vs_CP3</v>
      </c>
      <c r="C133" s="1">
        <f>IF(C52&gt;0,1/VLOOKUP(ABS(C52)+1,$A$8:$D$16,3,FALSE),VLOOKUP(ABS(C52)+1,$A$8:$D$16,3,FALSE))</f>
      </c>
      <c r="D133" s="1">
        <f>IF(D52&gt;0,1/VLOOKUP(ABS(D52)+1,$A$8:$D$16,3,FALSE),VLOOKUP(ABS(D52)+1,$A$8:$D$16,3,FALSE))</f>
      </c>
      <c r="E133" s="1">
        <f>IF(E52&gt;0,1/VLOOKUP(ABS(E52)+1,$A$8:$D$16,3,FALSE),VLOOKUP(ABS(E52)+1,$A$8:$D$16,3,FALSE))</f>
      </c>
      <c r="F133" s="1">
        <f>IF(F52&gt;0,1/VLOOKUP(ABS(F52)+1,$A$8:$D$16,3,FALSE),VLOOKUP(ABS(F52)+1,$A$8:$D$16,3,FALSE))</f>
      </c>
      <c r="G133" s="1">
        <f>IF(G52&gt;0,1/VLOOKUP(ABS(G52)+1,$A$8:$D$16,3,FALSE),VLOOKUP(ABS(G52)+1,$A$8:$D$16,3,FALSE))</f>
      </c>
      <c r="H133" s="1">
        <f>IF(H52&gt;0,1/VLOOKUP(ABS(H52)+1,$A$8:$D$16,3,FALSE),VLOOKUP(ABS(H52)+1,$A$8:$D$16,3,FALSE))</f>
      </c>
      <c r="I133" s="1">
        <f>IF(I52&gt;0,1/VLOOKUP(ABS(I52)+1,$A$8:$D$16,3,FALSE),VLOOKUP(ABS(I52)+1,$A$8:$D$16,3,FALSE))</f>
      </c>
      <c r="J133" s="1">
        <f>IF(J52&gt;0,1/VLOOKUP(ABS(J52)+1,$A$8:$D$16,3,FALSE),VLOOKUP(ABS(J52)+1,$A$8:$D$16,3,FALSE))</f>
      </c>
      <c r="K133" s="1">
        <f>IF(K52&gt;0,1/VLOOKUP(ABS(K52)+1,$A$8:$D$16,3,FALSE),VLOOKUP(ABS(K52)+1,$A$8:$D$16,3,FALSE))</f>
      </c>
      <c r="L133" s="1">
        <f>IF(L52&gt;0,1/VLOOKUP(ABS(L52)+1,$A$8:$D$16,3,FALSE),VLOOKUP(ABS(L52)+1,$A$8:$D$16,3,FALSE))</f>
      </c>
      <c r="M133" s="1">
        <f>IF(M52&gt;0,1/VLOOKUP(ABS(M52)+1,$A$8:$D$16,3,FALSE),VLOOKUP(ABS(M52)+1,$A$8:$D$16,3,FALSE))</f>
      </c>
      <c r="N133" s="1">
        <f>IF(N52&gt;0,1/VLOOKUP(ABS(N52)+1,$A$8:$D$16,3,FALSE),VLOOKUP(ABS(N52)+1,$A$8:$D$16,3,FALSE))</f>
      </c>
      <c r="O133" s="1">
        <f>IF(O52&gt;0,1/VLOOKUP(ABS(O52)+1,$A$8:$D$16,3,FALSE),VLOOKUP(ABS(O52)+1,$A$8:$D$16,3,FALSE))</f>
      </c>
      <c r="P133" s="1">
        <f>IF(P52&gt;0,1/VLOOKUP(ABS(P52)+1,$A$8:$D$16,3,FALSE),VLOOKUP(ABS(P52)+1,$A$8:$D$16,3,FALSE))</f>
      </c>
      <c r="Q133" s="1">
        <f>IF(Q52&gt;0,1/VLOOKUP(ABS(Q52)+1,$A$8:$D$16,3,FALSE),VLOOKUP(ABS(Q52)+1,$A$8:$D$16,3,FALSE))</f>
      </c>
      <c r="R133" s="1">
        <f>IF(R52&gt;0,1/VLOOKUP(ABS(R52)+1,$A$8:$D$16,3,FALSE),VLOOKUP(ABS(R52)+1,$A$8:$D$16,3,FALSE))</f>
      </c>
      <c r="S133" s="1">
        <f>IF(S52&gt;0,1/VLOOKUP(ABS(S52)+1,$A$8:$D$16,3,FALSE),VLOOKUP(ABS(S52)+1,$A$8:$D$16,3,FALSE))</f>
      </c>
      <c r="T133" s="1">
        <f>IF(T52&gt;0,1/VLOOKUP(ABS(T52)+1,$A$8:$D$16,3,FALSE),VLOOKUP(ABS(T52)+1,$A$8:$D$16,3,FALSE))</f>
      </c>
      <c r="U133" s="1">
        <f>IF(U52&gt;0,1/VLOOKUP(ABS(U52)+1,$A$8:$D$16,3,FALSE),VLOOKUP(ABS(U52)+1,$A$8:$D$16,3,FALSE))</f>
      </c>
      <c r="V133" s="1">
        <f>IF(V52&gt;0,1/VLOOKUP(ABS(V52)+1,$A$8:$D$16,3,FALSE),VLOOKUP(ABS(V52)+1,$A$8:$D$16,3,FALSE))</f>
      </c>
      <c r="W133" s="1">
        <f>IF(W52&gt;0,1/VLOOKUP(ABS(W52)+1,$A$8:$D$16,3,FALSE),VLOOKUP(ABS(W52)+1,$A$8:$D$16,3,FALSE))</f>
      </c>
    </row>
    <row r="134">
      <c r="A134">
        <v>10</v>
      </c>
      <c r="B134" t="str">
        <v>CP2_vs_CP4</v>
      </c>
      <c r="C134" s="1">
        <f>IF(C53&gt;0,1/VLOOKUP(ABS(C53)+1,$A$8:$D$16,3,FALSE),VLOOKUP(ABS(C53)+1,$A$8:$D$16,3,FALSE))</f>
      </c>
      <c r="D134" s="1">
        <f>IF(D53&gt;0,1/VLOOKUP(ABS(D53)+1,$A$8:$D$16,3,FALSE),VLOOKUP(ABS(D53)+1,$A$8:$D$16,3,FALSE))</f>
      </c>
      <c r="E134" s="1">
        <f>IF(E53&gt;0,1/VLOOKUP(ABS(E53)+1,$A$8:$D$16,3,FALSE),VLOOKUP(ABS(E53)+1,$A$8:$D$16,3,FALSE))</f>
      </c>
      <c r="F134" s="1">
        <f>IF(F53&gt;0,1/VLOOKUP(ABS(F53)+1,$A$8:$D$16,3,FALSE),VLOOKUP(ABS(F53)+1,$A$8:$D$16,3,FALSE))</f>
      </c>
      <c r="G134" s="1">
        <f>IF(G53&gt;0,1/VLOOKUP(ABS(G53)+1,$A$8:$D$16,3,FALSE),VLOOKUP(ABS(G53)+1,$A$8:$D$16,3,FALSE))</f>
      </c>
      <c r="H134" s="1">
        <f>IF(H53&gt;0,1/VLOOKUP(ABS(H53)+1,$A$8:$D$16,3,FALSE),VLOOKUP(ABS(H53)+1,$A$8:$D$16,3,FALSE))</f>
      </c>
      <c r="I134" s="1">
        <f>IF(I53&gt;0,1/VLOOKUP(ABS(I53)+1,$A$8:$D$16,3,FALSE),VLOOKUP(ABS(I53)+1,$A$8:$D$16,3,FALSE))</f>
      </c>
      <c r="J134" s="1">
        <f>IF(J53&gt;0,1/VLOOKUP(ABS(J53)+1,$A$8:$D$16,3,FALSE),VLOOKUP(ABS(J53)+1,$A$8:$D$16,3,FALSE))</f>
      </c>
      <c r="K134" s="1">
        <f>IF(K53&gt;0,1/VLOOKUP(ABS(K53)+1,$A$8:$D$16,3,FALSE),VLOOKUP(ABS(K53)+1,$A$8:$D$16,3,FALSE))</f>
      </c>
      <c r="L134" s="1">
        <f>IF(L53&gt;0,1/VLOOKUP(ABS(L53)+1,$A$8:$D$16,3,FALSE),VLOOKUP(ABS(L53)+1,$A$8:$D$16,3,FALSE))</f>
      </c>
      <c r="M134" s="1">
        <f>IF(M53&gt;0,1/VLOOKUP(ABS(M53)+1,$A$8:$D$16,3,FALSE),VLOOKUP(ABS(M53)+1,$A$8:$D$16,3,FALSE))</f>
      </c>
      <c r="N134" s="1">
        <f>IF(N53&gt;0,1/VLOOKUP(ABS(N53)+1,$A$8:$D$16,3,FALSE),VLOOKUP(ABS(N53)+1,$A$8:$D$16,3,FALSE))</f>
      </c>
      <c r="O134" s="1">
        <f>IF(O53&gt;0,1/VLOOKUP(ABS(O53)+1,$A$8:$D$16,3,FALSE),VLOOKUP(ABS(O53)+1,$A$8:$D$16,3,FALSE))</f>
      </c>
      <c r="P134" s="1">
        <f>IF(P53&gt;0,1/VLOOKUP(ABS(P53)+1,$A$8:$D$16,3,FALSE),VLOOKUP(ABS(P53)+1,$A$8:$D$16,3,FALSE))</f>
      </c>
      <c r="Q134" s="1">
        <f>IF(Q53&gt;0,1/VLOOKUP(ABS(Q53)+1,$A$8:$D$16,3,FALSE),VLOOKUP(ABS(Q53)+1,$A$8:$D$16,3,FALSE))</f>
      </c>
      <c r="R134" s="1">
        <f>IF(R53&gt;0,1/VLOOKUP(ABS(R53)+1,$A$8:$D$16,3,FALSE),VLOOKUP(ABS(R53)+1,$A$8:$D$16,3,FALSE))</f>
      </c>
      <c r="S134" s="1">
        <f>IF(S53&gt;0,1/VLOOKUP(ABS(S53)+1,$A$8:$D$16,3,FALSE),VLOOKUP(ABS(S53)+1,$A$8:$D$16,3,FALSE))</f>
      </c>
      <c r="T134" s="1">
        <f>IF(T53&gt;0,1/VLOOKUP(ABS(T53)+1,$A$8:$D$16,3,FALSE),VLOOKUP(ABS(T53)+1,$A$8:$D$16,3,FALSE))</f>
      </c>
      <c r="U134" s="1">
        <f>IF(U53&gt;0,1/VLOOKUP(ABS(U53)+1,$A$8:$D$16,3,FALSE),VLOOKUP(ABS(U53)+1,$A$8:$D$16,3,FALSE))</f>
      </c>
      <c r="V134" s="1">
        <f>IF(V53&gt;0,1/VLOOKUP(ABS(V53)+1,$A$8:$D$16,3,FALSE),VLOOKUP(ABS(V53)+1,$A$8:$D$16,3,FALSE))</f>
      </c>
      <c r="W134" s="1">
        <f>IF(W53&gt;0,1/VLOOKUP(ABS(W53)+1,$A$8:$D$16,3,FALSE),VLOOKUP(ABS(W53)+1,$A$8:$D$16,3,FALSE))</f>
      </c>
    </row>
    <row r="135">
      <c r="A135">
        <v>11</v>
      </c>
      <c r="B135" t="str">
        <v>CP2_vs_CP5</v>
      </c>
      <c r="C135" s="1">
        <f>IF(C54&gt;0,1/VLOOKUP(ABS(C54)+1,$A$8:$D$16,3,FALSE),VLOOKUP(ABS(C54)+1,$A$8:$D$16,3,FALSE))</f>
      </c>
      <c r="D135" s="1">
        <f>IF(D54&gt;0,1/VLOOKUP(ABS(D54)+1,$A$8:$D$16,3,FALSE),VLOOKUP(ABS(D54)+1,$A$8:$D$16,3,FALSE))</f>
      </c>
      <c r="E135" s="1">
        <f>IF(E54&gt;0,1/VLOOKUP(ABS(E54)+1,$A$8:$D$16,3,FALSE),VLOOKUP(ABS(E54)+1,$A$8:$D$16,3,FALSE))</f>
      </c>
      <c r="F135" s="1">
        <f>IF(F54&gt;0,1/VLOOKUP(ABS(F54)+1,$A$8:$D$16,3,FALSE),VLOOKUP(ABS(F54)+1,$A$8:$D$16,3,FALSE))</f>
      </c>
      <c r="G135" s="1">
        <f>IF(G54&gt;0,1/VLOOKUP(ABS(G54)+1,$A$8:$D$16,3,FALSE),VLOOKUP(ABS(G54)+1,$A$8:$D$16,3,FALSE))</f>
      </c>
      <c r="H135" s="1">
        <f>IF(H54&gt;0,1/VLOOKUP(ABS(H54)+1,$A$8:$D$16,3,FALSE),VLOOKUP(ABS(H54)+1,$A$8:$D$16,3,FALSE))</f>
      </c>
      <c r="I135" s="1">
        <f>IF(I54&gt;0,1/VLOOKUP(ABS(I54)+1,$A$8:$D$16,3,FALSE),VLOOKUP(ABS(I54)+1,$A$8:$D$16,3,FALSE))</f>
      </c>
      <c r="J135" s="1">
        <f>IF(J54&gt;0,1/VLOOKUP(ABS(J54)+1,$A$8:$D$16,3,FALSE),VLOOKUP(ABS(J54)+1,$A$8:$D$16,3,FALSE))</f>
      </c>
      <c r="K135" s="1">
        <f>IF(K54&gt;0,1/VLOOKUP(ABS(K54)+1,$A$8:$D$16,3,FALSE),VLOOKUP(ABS(K54)+1,$A$8:$D$16,3,FALSE))</f>
      </c>
      <c r="L135" s="1">
        <f>IF(L54&gt;0,1/VLOOKUP(ABS(L54)+1,$A$8:$D$16,3,FALSE),VLOOKUP(ABS(L54)+1,$A$8:$D$16,3,FALSE))</f>
      </c>
      <c r="M135" s="1">
        <f>IF(M54&gt;0,1/VLOOKUP(ABS(M54)+1,$A$8:$D$16,3,FALSE),VLOOKUP(ABS(M54)+1,$A$8:$D$16,3,FALSE))</f>
      </c>
      <c r="N135" s="1">
        <f>IF(N54&gt;0,1/VLOOKUP(ABS(N54)+1,$A$8:$D$16,3,FALSE),VLOOKUP(ABS(N54)+1,$A$8:$D$16,3,FALSE))</f>
      </c>
      <c r="O135" s="1">
        <f>IF(O54&gt;0,1/VLOOKUP(ABS(O54)+1,$A$8:$D$16,3,FALSE),VLOOKUP(ABS(O54)+1,$A$8:$D$16,3,FALSE))</f>
      </c>
      <c r="P135" s="1">
        <f>IF(P54&gt;0,1/VLOOKUP(ABS(P54)+1,$A$8:$D$16,3,FALSE),VLOOKUP(ABS(P54)+1,$A$8:$D$16,3,FALSE))</f>
      </c>
      <c r="Q135" s="1">
        <f>IF(Q54&gt;0,1/VLOOKUP(ABS(Q54)+1,$A$8:$D$16,3,FALSE),VLOOKUP(ABS(Q54)+1,$A$8:$D$16,3,FALSE))</f>
      </c>
      <c r="R135" s="1">
        <f>IF(R54&gt;0,1/VLOOKUP(ABS(R54)+1,$A$8:$D$16,3,FALSE),VLOOKUP(ABS(R54)+1,$A$8:$D$16,3,FALSE))</f>
      </c>
      <c r="S135" s="1">
        <f>IF(S54&gt;0,1/VLOOKUP(ABS(S54)+1,$A$8:$D$16,3,FALSE),VLOOKUP(ABS(S54)+1,$A$8:$D$16,3,FALSE))</f>
      </c>
      <c r="T135" s="1">
        <f>IF(T54&gt;0,1/VLOOKUP(ABS(T54)+1,$A$8:$D$16,3,FALSE),VLOOKUP(ABS(T54)+1,$A$8:$D$16,3,FALSE))</f>
      </c>
      <c r="U135" s="1">
        <f>IF(U54&gt;0,1/VLOOKUP(ABS(U54)+1,$A$8:$D$16,3,FALSE),VLOOKUP(ABS(U54)+1,$A$8:$D$16,3,FALSE))</f>
      </c>
      <c r="V135" s="1">
        <f>IF(V54&gt;0,1/VLOOKUP(ABS(V54)+1,$A$8:$D$16,3,FALSE),VLOOKUP(ABS(V54)+1,$A$8:$D$16,3,FALSE))</f>
      </c>
      <c r="W135" s="1">
        <f>IF(W54&gt;0,1/VLOOKUP(ABS(W54)+1,$A$8:$D$16,3,FALSE),VLOOKUP(ABS(W54)+1,$A$8:$D$16,3,FALSE))</f>
      </c>
    </row>
    <row r="136">
      <c r="A136">
        <v>12</v>
      </c>
      <c r="B136" t="str">
        <v>CP2_vs_CP6</v>
      </c>
      <c r="C136" s="1">
        <f>IF(C55&gt;0,1/VLOOKUP(ABS(C55)+1,$A$8:$D$16,3,FALSE),VLOOKUP(ABS(C55)+1,$A$8:$D$16,3,FALSE))</f>
      </c>
      <c r="D136" s="1">
        <f>IF(D55&gt;0,1/VLOOKUP(ABS(D55)+1,$A$8:$D$16,3,FALSE),VLOOKUP(ABS(D55)+1,$A$8:$D$16,3,FALSE))</f>
      </c>
      <c r="E136" s="1">
        <f>IF(E55&gt;0,1/VLOOKUP(ABS(E55)+1,$A$8:$D$16,3,FALSE),VLOOKUP(ABS(E55)+1,$A$8:$D$16,3,FALSE))</f>
      </c>
      <c r="F136" s="1">
        <f>IF(F55&gt;0,1/VLOOKUP(ABS(F55)+1,$A$8:$D$16,3,FALSE),VLOOKUP(ABS(F55)+1,$A$8:$D$16,3,FALSE))</f>
      </c>
      <c r="G136" s="1">
        <f>IF(G55&gt;0,1/VLOOKUP(ABS(G55)+1,$A$8:$D$16,3,FALSE),VLOOKUP(ABS(G55)+1,$A$8:$D$16,3,FALSE))</f>
      </c>
      <c r="H136" s="1">
        <f>IF(H55&gt;0,1/VLOOKUP(ABS(H55)+1,$A$8:$D$16,3,FALSE),VLOOKUP(ABS(H55)+1,$A$8:$D$16,3,FALSE))</f>
      </c>
      <c r="I136" s="1">
        <f>IF(I55&gt;0,1/VLOOKUP(ABS(I55)+1,$A$8:$D$16,3,FALSE),VLOOKUP(ABS(I55)+1,$A$8:$D$16,3,FALSE))</f>
      </c>
      <c r="J136" s="1">
        <f>IF(J55&gt;0,1/VLOOKUP(ABS(J55)+1,$A$8:$D$16,3,FALSE),VLOOKUP(ABS(J55)+1,$A$8:$D$16,3,FALSE))</f>
      </c>
      <c r="K136" s="1">
        <f>IF(K55&gt;0,1/VLOOKUP(ABS(K55)+1,$A$8:$D$16,3,FALSE),VLOOKUP(ABS(K55)+1,$A$8:$D$16,3,FALSE))</f>
      </c>
      <c r="L136" s="1">
        <f>IF(L55&gt;0,1/VLOOKUP(ABS(L55)+1,$A$8:$D$16,3,FALSE),VLOOKUP(ABS(L55)+1,$A$8:$D$16,3,FALSE))</f>
      </c>
      <c r="M136" s="1">
        <f>IF(M55&gt;0,1/VLOOKUP(ABS(M55)+1,$A$8:$D$16,3,FALSE),VLOOKUP(ABS(M55)+1,$A$8:$D$16,3,FALSE))</f>
      </c>
      <c r="N136" s="1">
        <f>IF(N55&gt;0,1/VLOOKUP(ABS(N55)+1,$A$8:$D$16,3,FALSE),VLOOKUP(ABS(N55)+1,$A$8:$D$16,3,FALSE))</f>
      </c>
      <c r="O136" s="1">
        <f>IF(O55&gt;0,1/VLOOKUP(ABS(O55)+1,$A$8:$D$16,3,FALSE),VLOOKUP(ABS(O55)+1,$A$8:$D$16,3,FALSE))</f>
      </c>
      <c r="P136" s="1">
        <f>IF(P55&gt;0,1/VLOOKUP(ABS(P55)+1,$A$8:$D$16,3,FALSE),VLOOKUP(ABS(P55)+1,$A$8:$D$16,3,FALSE))</f>
      </c>
      <c r="Q136" s="1">
        <f>IF(Q55&gt;0,1/VLOOKUP(ABS(Q55)+1,$A$8:$D$16,3,FALSE),VLOOKUP(ABS(Q55)+1,$A$8:$D$16,3,FALSE))</f>
      </c>
      <c r="R136" s="1">
        <f>IF(R55&gt;0,1/VLOOKUP(ABS(R55)+1,$A$8:$D$16,3,FALSE),VLOOKUP(ABS(R55)+1,$A$8:$D$16,3,FALSE))</f>
      </c>
      <c r="S136" s="1">
        <f>IF(S55&gt;0,1/VLOOKUP(ABS(S55)+1,$A$8:$D$16,3,FALSE),VLOOKUP(ABS(S55)+1,$A$8:$D$16,3,FALSE))</f>
      </c>
      <c r="T136" s="1">
        <f>IF(T55&gt;0,1/VLOOKUP(ABS(T55)+1,$A$8:$D$16,3,FALSE),VLOOKUP(ABS(T55)+1,$A$8:$D$16,3,FALSE))</f>
      </c>
      <c r="U136" s="1">
        <f>IF(U55&gt;0,1/VLOOKUP(ABS(U55)+1,$A$8:$D$16,3,FALSE),VLOOKUP(ABS(U55)+1,$A$8:$D$16,3,FALSE))</f>
      </c>
      <c r="V136" s="1">
        <f>IF(V55&gt;0,1/VLOOKUP(ABS(V55)+1,$A$8:$D$16,3,FALSE),VLOOKUP(ABS(V55)+1,$A$8:$D$16,3,FALSE))</f>
      </c>
      <c r="W136" s="1">
        <f>IF(W55&gt;0,1/VLOOKUP(ABS(W55)+1,$A$8:$D$16,3,FALSE),VLOOKUP(ABS(W55)+1,$A$8:$D$16,3,FALSE))</f>
      </c>
    </row>
    <row r="137">
      <c r="A137">
        <v>13</v>
      </c>
      <c r="B137" t="str">
        <v>CP2_vs_CP7</v>
      </c>
      <c r="C137" s="1">
        <f>IF(C56&gt;0,1/VLOOKUP(ABS(C56)+1,$A$8:$D$16,3,FALSE),VLOOKUP(ABS(C56)+1,$A$8:$D$16,3,FALSE))</f>
      </c>
      <c r="D137" s="1">
        <f>IF(D56&gt;0,1/VLOOKUP(ABS(D56)+1,$A$8:$D$16,3,FALSE),VLOOKUP(ABS(D56)+1,$A$8:$D$16,3,FALSE))</f>
      </c>
      <c r="E137" s="1">
        <f>IF(E56&gt;0,1/VLOOKUP(ABS(E56)+1,$A$8:$D$16,3,FALSE),VLOOKUP(ABS(E56)+1,$A$8:$D$16,3,FALSE))</f>
      </c>
      <c r="F137" s="1">
        <f>IF(F56&gt;0,1/VLOOKUP(ABS(F56)+1,$A$8:$D$16,3,FALSE),VLOOKUP(ABS(F56)+1,$A$8:$D$16,3,FALSE))</f>
      </c>
      <c r="G137" s="1">
        <f>IF(G56&gt;0,1/VLOOKUP(ABS(G56)+1,$A$8:$D$16,3,FALSE),VLOOKUP(ABS(G56)+1,$A$8:$D$16,3,FALSE))</f>
      </c>
      <c r="H137" s="1">
        <f>IF(H56&gt;0,1/VLOOKUP(ABS(H56)+1,$A$8:$D$16,3,FALSE),VLOOKUP(ABS(H56)+1,$A$8:$D$16,3,FALSE))</f>
      </c>
      <c r="I137" s="1">
        <f>IF(I56&gt;0,1/VLOOKUP(ABS(I56)+1,$A$8:$D$16,3,FALSE),VLOOKUP(ABS(I56)+1,$A$8:$D$16,3,FALSE))</f>
      </c>
      <c r="J137" s="1">
        <f>IF(J56&gt;0,1/VLOOKUP(ABS(J56)+1,$A$8:$D$16,3,FALSE),VLOOKUP(ABS(J56)+1,$A$8:$D$16,3,FALSE))</f>
      </c>
      <c r="K137" s="1">
        <f>IF(K56&gt;0,1/VLOOKUP(ABS(K56)+1,$A$8:$D$16,3,FALSE),VLOOKUP(ABS(K56)+1,$A$8:$D$16,3,FALSE))</f>
      </c>
      <c r="L137" s="1">
        <f>IF(L56&gt;0,1/VLOOKUP(ABS(L56)+1,$A$8:$D$16,3,FALSE),VLOOKUP(ABS(L56)+1,$A$8:$D$16,3,FALSE))</f>
      </c>
      <c r="M137" s="1">
        <f>IF(M56&gt;0,1/VLOOKUP(ABS(M56)+1,$A$8:$D$16,3,FALSE),VLOOKUP(ABS(M56)+1,$A$8:$D$16,3,FALSE))</f>
      </c>
      <c r="N137" s="1">
        <f>IF(N56&gt;0,1/VLOOKUP(ABS(N56)+1,$A$8:$D$16,3,FALSE),VLOOKUP(ABS(N56)+1,$A$8:$D$16,3,FALSE))</f>
      </c>
      <c r="O137" s="1">
        <f>IF(O56&gt;0,1/VLOOKUP(ABS(O56)+1,$A$8:$D$16,3,FALSE),VLOOKUP(ABS(O56)+1,$A$8:$D$16,3,FALSE))</f>
      </c>
      <c r="P137" s="1">
        <f>IF(P56&gt;0,1/VLOOKUP(ABS(P56)+1,$A$8:$D$16,3,FALSE),VLOOKUP(ABS(P56)+1,$A$8:$D$16,3,FALSE))</f>
      </c>
      <c r="Q137" s="1">
        <f>IF(Q56&gt;0,1/VLOOKUP(ABS(Q56)+1,$A$8:$D$16,3,FALSE),VLOOKUP(ABS(Q56)+1,$A$8:$D$16,3,FALSE))</f>
      </c>
      <c r="R137" s="1">
        <f>IF(R56&gt;0,1/VLOOKUP(ABS(R56)+1,$A$8:$D$16,3,FALSE),VLOOKUP(ABS(R56)+1,$A$8:$D$16,3,FALSE))</f>
      </c>
      <c r="S137" s="1">
        <f>IF(S56&gt;0,1/VLOOKUP(ABS(S56)+1,$A$8:$D$16,3,FALSE),VLOOKUP(ABS(S56)+1,$A$8:$D$16,3,FALSE))</f>
      </c>
      <c r="T137" s="1">
        <f>IF(T56&gt;0,1/VLOOKUP(ABS(T56)+1,$A$8:$D$16,3,FALSE),VLOOKUP(ABS(T56)+1,$A$8:$D$16,3,FALSE))</f>
      </c>
      <c r="U137" s="1">
        <f>IF(U56&gt;0,1/VLOOKUP(ABS(U56)+1,$A$8:$D$16,3,FALSE),VLOOKUP(ABS(U56)+1,$A$8:$D$16,3,FALSE))</f>
      </c>
      <c r="V137" s="1">
        <f>IF(V56&gt;0,1/VLOOKUP(ABS(V56)+1,$A$8:$D$16,3,FALSE),VLOOKUP(ABS(V56)+1,$A$8:$D$16,3,FALSE))</f>
      </c>
      <c r="W137" s="1">
        <f>IF(W56&gt;0,1/VLOOKUP(ABS(W56)+1,$A$8:$D$16,3,FALSE),VLOOKUP(ABS(W56)+1,$A$8:$D$16,3,FALSE))</f>
      </c>
    </row>
    <row r="138">
      <c r="A138">
        <v>14</v>
      </c>
      <c r="B138" t="str">
        <v>CP2_vs_CP8</v>
      </c>
      <c r="C138" s="1">
        <f>IF(C57&gt;0,1/VLOOKUP(ABS(C57)+1,$A$8:$D$16,3,FALSE),VLOOKUP(ABS(C57)+1,$A$8:$D$16,3,FALSE))</f>
      </c>
      <c r="D138" s="1">
        <f>IF(D57&gt;0,1/VLOOKUP(ABS(D57)+1,$A$8:$D$16,3,FALSE),VLOOKUP(ABS(D57)+1,$A$8:$D$16,3,FALSE))</f>
      </c>
      <c r="E138" s="1">
        <f>IF(E57&gt;0,1/VLOOKUP(ABS(E57)+1,$A$8:$D$16,3,FALSE),VLOOKUP(ABS(E57)+1,$A$8:$D$16,3,FALSE))</f>
      </c>
      <c r="F138" s="1">
        <f>IF(F57&gt;0,1/VLOOKUP(ABS(F57)+1,$A$8:$D$16,3,FALSE),VLOOKUP(ABS(F57)+1,$A$8:$D$16,3,FALSE))</f>
      </c>
      <c r="G138" s="1">
        <f>IF(G57&gt;0,1/VLOOKUP(ABS(G57)+1,$A$8:$D$16,3,FALSE),VLOOKUP(ABS(G57)+1,$A$8:$D$16,3,FALSE))</f>
      </c>
      <c r="H138" s="1">
        <f>IF(H57&gt;0,1/VLOOKUP(ABS(H57)+1,$A$8:$D$16,3,FALSE),VLOOKUP(ABS(H57)+1,$A$8:$D$16,3,FALSE))</f>
      </c>
      <c r="I138" s="1">
        <f>IF(I57&gt;0,1/VLOOKUP(ABS(I57)+1,$A$8:$D$16,3,FALSE),VLOOKUP(ABS(I57)+1,$A$8:$D$16,3,FALSE))</f>
      </c>
      <c r="J138" s="1">
        <f>IF(J57&gt;0,1/VLOOKUP(ABS(J57)+1,$A$8:$D$16,3,FALSE),VLOOKUP(ABS(J57)+1,$A$8:$D$16,3,FALSE))</f>
      </c>
      <c r="K138" s="1">
        <f>IF(K57&gt;0,1/VLOOKUP(ABS(K57)+1,$A$8:$D$16,3,FALSE),VLOOKUP(ABS(K57)+1,$A$8:$D$16,3,FALSE))</f>
      </c>
      <c r="L138" s="1">
        <f>IF(L57&gt;0,1/VLOOKUP(ABS(L57)+1,$A$8:$D$16,3,FALSE),VLOOKUP(ABS(L57)+1,$A$8:$D$16,3,FALSE))</f>
      </c>
      <c r="M138" s="1">
        <f>IF(M57&gt;0,1/VLOOKUP(ABS(M57)+1,$A$8:$D$16,3,FALSE),VLOOKUP(ABS(M57)+1,$A$8:$D$16,3,FALSE))</f>
      </c>
      <c r="N138" s="1">
        <f>IF(N57&gt;0,1/VLOOKUP(ABS(N57)+1,$A$8:$D$16,3,FALSE),VLOOKUP(ABS(N57)+1,$A$8:$D$16,3,FALSE))</f>
      </c>
      <c r="O138" s="1">
        <f>IF(O57&gt;0,1/VLOOKUP(ABS(O57)+1,$A$8:$D$16,3,FALSE),VLOOKUP(ABS(O57)+1,$A$8:$D$16,3,FALSE))</f>
      </c>
      <c r="P138" s="1">
        <f>IF(P57&gt;0,1/VLOOKUP(ABS(P57)+1,$A$8:$D$16,3,FALSE),VLOOKUP(ABS(P57)+1,$A$8:$D$16,3,FALSE))</f>
      </c>
      <c r="Q138" s="1">
        <f>IF(Q57&gt;0,1/VLOOKUP(ABS(Q57)+1,$A$8:$D$16,3,FALSE),VLOOKUP(ABS(Q57)+1,$A$8:$D$16,3,FALSE))</f>
      </c>
      <c r="R138" s="1">
        <f>IF(R57&gt;0,1/VLOOKUP(ABS(R57)+1,$A$8:$D$16,3,FALSE),VLOOKUP(ABS(R57)+1,$A$8:$D$16,3,FALSE))</f>
      </c>
      <c r="S138" s="1">
        <f>IF(S57&gt;0,1/VLOOKUP(ABS(S57)+1,$A$8:$D$16,3,FALSE),VLOOKUP(ABS(S57)+1,$A$8:$D$16,3,FALSE))</f>
      </c>
      <c r="T138" s="1">
        <f>IF(T57&gt;0,1/VLOOKUP(ABS(T57)+1,$A$8:$D$16,3,FALSE),VLOOKUP(ABS(T57)+1,$A$8:$D$16,3,FALSE))</f>
      </c>
      <c r="U138" s="1">
        <f>IF(U57&gt;0,1/VLOOKUP(ABS(U57)+1,$A$8:$D$16,3,FALSE),VLOOKUP(ABS(U57)+1,$A$8:$D$16,3,FALSE))</f>
      </c>
      <c r="V138" s="1">
        <f>IF(V57&gt;0,1/VLOOKUP(ABS(V57)+1,$A$8:$D$16,3,FALSE),VLOOKUP(ABS(V57)+1,$A$8:$D$16,3,FALSE))</f>
      </c>
      <c r="W138" s="1">
        <f>IF(W57&gt;0,1/VLOOKUP(ABS(W57)+1,$A$8:$D$16,3,FALSE),VLOOKUP(ABS(W57)+1,$A$8:$D$16,3,FALSE))</f>
      </c>
    </row>
    <row r="139">
      <c r="A139">
        <v>15</v>
      </c>
      <c r="B139" t="str">
        <v>CP2_vs_CP9</v>
      </c>
      <c r="C139" s="1">
        <f>IF(C58&gt;0,1/VLOOKUP(ABS(C58)+1,$A$8:$D$16,3,FALSE),VLOOKUP(ABS(C58)+1,$A$8:$D$16,3,FALSE))</f>
      </c>
      <c r="D139" s="1">
        <f>IF(D58&gt;0,1/VLOOKUP(ABS(D58)+1,$A$8:$D$16,3,FALSE),VLOOKUP(ABS(D58)+1,$A$8:$D$16,3,FALSE))</f>
      </c>
      <c r="E139" s="1">
        <f>IF(E58&gt;0,1/VLOOKUP(ABS(E58)+1,$A$8:$D$16,3,FALSE),VLOOKUP(ABS(E58)+1,$A$8:$D$16,3,FALSE))</f>
      </c>
      <c r="F139" s="1">
        <f>IF(F58&gt;0,1/VLOOKUP(ABS(F58)+1,$A$8:$D$16,3,FALSE),VLOOKUP(ABS(F58)+1,$A$8:$D$16,3,FALSE))</f>
      </c>
      <c r="G139" s="1">
        <f>IF(G58&gt;0,1/VLOOKUP(ABS(G58)+1,$A$8:$D$16,3,FALSE),VLOOKUP(ABS(G58)+1,$A$8:$D$16,3,FALSE))</f>
      </c>
      <c r="H139" s="1">
        <f>IF(H58&gt;0,1/VLOOKUP(ABS(H58)+1,$A$8:$D$16,3,FALSE),VLOOKUP(ABS(H58)+1,$A$8:$D$16,3,FALSE))</f>
      </c>
      <c r="I139" s="1">
        <f>IF(I58&gt;0,1/VLOOKUP(ABS(I58)+1,$A$8:$D$16,3,FALSE),VLOOKUP(ABS(I58)+1,$A$8:$D$16,3,FALSE))</f>
      </c>
      <c r="J139" s="1">
        <f>IF(J58&gt;0,1/VLOOKUP(ABS(J58)+1,$A$8:$D$16,3,FALSE),VLOOKUP(ABS(J58)+1,$A$8:$D$16,3,FALSE))</f>
      </c>
      <c r="K139" s="1">
        <f>IF(K58&gt;0,1/VLOOKUP(ABS(K58)+1,$A$8:$D$16,3,FALSE),VLOOKUP(ABS(K58)+1,$A$8:$D$16,3,FALSE))</f>
      </c>
      <c r="L139" s="1">
        <f>IF(L58&gt;0,1/VLOOKUP(ABS(L58)+1,$A$8:$D$16,3,FALSE),VLOOKUP(ABS(L58)+1,$A$8:$D$16,3,FALSE))</f>
      </c>
      <c r="M139" s="1">
        <f>IF(M58&gt;0,1/VLOOKUP(ABS(M58)+1,$A$8:$D$16,3,FALSE),VLOOKUP(ABS(M58)+1,$A$8:$D$16,3,FALSE))</f>
      </c>
      <c r="N139" s="1">
        <f>IF(N58&gt;0,1/VLOOKUP(ABS(N58)+1,$A$8:$D$16,3,FALSE),VLOOKUP(ABS(N58)+1,$A$8:$D$16,3,FALSE))</f>
      </c>
      <c r="O139" s="1">
        <f>IF(O58&gt;0,1/VLOOKUP(ABS(O58)+1,$A$8:$D$16,3,FALSE),VLOOKUP(ABS(O58)+1,$A$8:$D$16,3,FALSE))</f>
      </c>
      <c r="P139" s="1">
        <f>IF(P58&gt;0,1/VLOOKUP(ABS(P58)+1,$A$8:$D$16,3,FALSE),VLOOKUP(ABS(P58)+1,$A$8:$D$16,3,FALSE))</f>
      </c>
      <c r="Q139" s="1">
        <f>IF(Q58&gt;0,1/VLOOKUP(ABS(Q58)+1,$A$8:$D$16,3,FALSE),VLOOKUP(ABS(Q58)+1,$A$8:$D$16,3,FALSE))</f>
      </c>
      <c r="R139" s="1">
        <f>IF(R58&gt;0,1/VLOOKUP(ABS(R58)+1,$A$8:$D$16,3,FALSE),VLOOKUP(ABS(R58)+1,$A$8:$D$16,3,FALSE))</f>
      </c>
      <c r="S139" s="1">
        <f>IF(S58&gt;0,1/VLOOKUP(ABS(S58)+1,$A$8:$D$16,3,FALSE),VLOOKUP(ABS(S58)+1,$A$8:$D$16,3,FALSE))</f>
      </c>
      <c r="T139" s="1">
        <f>IF(T58&gt;0,1/VLOOKUP(ABS(T58)+1,$A$8:$D$16,3,FALSE),VLOOKUP(ABS(T58)+1,$A$8:$D$16,3,FALSE))</f>
      </c>
      <c r="U139" s="1">
        <f>IF(U58&gt;0,1/VLOOKUP(ABS(U58)+1,$A$8:$D$16,3,FALSE),VLOOKUP(ABS(U58)+1,$A$8:$D$16,3,FALSE))</f>
      </c>
      <c r="V139" s="1">
        <f>IF(V58&gt;0,1/VLOOKUP(ABS(V58)+1,$A$8:$D$16,3,FALSE),VLOOKUP(ABS(V58)+1,$A$8:$D$16,3,FALSE))</f>
      </c>
      <c r="W139" s="1">
        <f>IF(W58&gt;0,1/VLOOKUP(ABS(W58)+1,$A$8:$D$16,3,FALSE),VLOOKUP(ABS(W58)+1,$A$8:$D$16,3,FALSE))</f>
      </c>
    </row>
    <row r="140">
      <c r="A140">
        <v>16</v>
      </c>
      <c r="B140" t="str">
        <v>CP3_vs_CP4</v>
      </c>
      <c r="C140" s="1">
        <f>IF(C59&gt;0,1/VLOOKUP(ABS(C59)+1,$A$8:$D$16,3,FALSE),VLOOKUP(ABS(C59)+1,$A$8:$D$16,3,FALSE))</f>
      </c>
      <c r="D140" s="1">
        <f>IF(D59&gt;0,1/VLOOKUP(ABS(D59)+1,$A$8:$D$16,3,FALSE),VLOOKUP(ABS(D59)+1,$A$8:$D$16,3,FALSE))</f>
      </c>
      <c r="E140" s="1">
        <f>IF(E59&gt;0,1/VLOOKUP(ABS(E59)+1,$A$8:$D$16,3,FALSE),VLOOKUP(ABS(E59)+1,$A$8:$D$16,3,FALSE))</f>
      </c>
      <c r="F140" s="1">
        <f>IF(F59&gt;0,1/VLOOKUP(ABS(F59)+1,$A$8:$D$16,3,FALSE),VLOOKUP(ABS(F59)+1,$A$8:$D$16,3,FALSE))</f>
      </c>
      <c r="G140" s="1">
        <f>IF(G59&gt;0,1/VLOOKUP(ABS(G59)+1,$A$8:$D$16,3,FALSE),VLOOKUP(ABS(G59)+1,$A$8:$D$16,3,FALSE))</f>
      </c>
      <c r="H140" s="1">
        <f>IF(H59&gt;0,1/VLOOKUP(ABS(H59)+1,$A$8:$D$16,3,FALSE),VLOOKUP(ABS(H59)+1,$A$8:$D$16,3,FALSE))</f>
      </c>
      <c r="I140" s="1">
        <f>IF(I59&gt;0,1/VLOOKUP(ABS(I59)+1,$A$8:$D$16,3,FALSE),VLOOKUP(ABS(I59)+1,$A$8:$D$16,3,FALSE))</f>
      </c>
      <c r="J140" s="1">
        <f>IF(J59&gt;0,1/VLOOKUP(ABS(J59)+1,$A$8:$D$16,3,FALSE),VLOOKUP(ABS(J59)+1,$A$8:$D$16,3,FALSE))</f>
      </c>
      <c r="K140" s="1">
        <f>IF(K59&gt;0,1/VLOOKUP(ABS(K59)+1,$A$8:$D$16,3,FALSE),VLOOKUP(ABS(K59)+1,$A$8:$D$16,3,FALSE))</f>
      </c>
      <c r="L140" s="1">
        <f>IF(L59&gt;0,1/VLOOKUP(ABS(L59)+1,$A$8:$D$16,3,FALSE),VLOOKUP(ABS(L59)+1,$A$8:$D$16,3,FALSE))</f>
      </c>
      <c r="M140" s="1">
        <f>IF(M59&gt;0,1/VLOOKUP(ABS(M59)+1,$A$8:$D$16,3,FALSE),VLOOKUP(ABS(M59)+1,$A$8:$D$16,3,FALSE))</f>
      </c>
      <c r="N140" s="1">
        <f>IF(N59&gt;0,1/VLOOKUP(ABS(N59)+1,$A$8:$D$16,3,FALSE),VLOOKUP(ABS(N59)+1,$A$8:$D$16,3,FALSE))</f>
      </c>
      <c r="O140" s="1">
        <f>IF(O59&gt;0,1/VLOOKUP(ABS(O59)+1,$A$8:$D$16,3,FALSE),VLOOKUP(ABS(O59)+1,$A$8:$D$16,3,FALSE))</f>
      </c>
      <c r="P140" s="1">
        <f>IF(P59&gt;0,1/VLOOKUP(ABS(P59)+1,$A$8:$D$16,3,FALSE),VLOOKUP(ABS(P59)+1,$A$8:$D$16,3,FALSE))</f>
      </c>
      <c r="Q140" s="1">
        <f>IF(Q59&gt;0,1/VLOOKUP(ABS(Q59)+1,$A$8:$D$16,3,FALSE),VLOOKUP(ABS(Q59)+1,$A$8:$D$16,3,FALSE))</f>
      </c>
      <c r="R140" s="1">
        <f>IF(R59&gt;0,1/VLOOKUP(ABS(R59)+1,$A$8:$D$16,3,FALSE),VLOOKUP(ABS(R59)+1,$A$8:$D$16,3,FALSE))</f>
      </c>
      <c r="S140" s="1">
        <f>IF(S59&gt;0,1/VLOOKUP(ABS(S59)+1,$A$8:$D$16,3,FALSE),VLOOKUP(ABS(S59)+1,$A$8:$D$16,3,FALSE))</f>
      </c>
      <c r="T140" s="1">
        <f>IF(T59&gt;0,1/VLOOKUP(ABS(T59)+1,$A$8:$D$16,3,FALSE),VLOOKUP(ABS(T59)+1,$A$8:$D$16,3,FALSE))</f>
      </c>
      <c r="U140" s="1">
        <f>IF(U59&gt;0,1/VLOOKUP(ABS(U59)+1,$A$8:$D$16,3,FALSE),VLOOKUP(ABS(U59)+1,$A$8:$D$16,3,FALSE))</f>
      </c>
      <c r="V140" s="1">
        <f>IF(V59&gt;0,1/VLOOKUP(ABS(V59)+1,$A$8:$D$16,3,FALSE),VLOOKUP(ABS(V59)+1,$A$8:$D$16,3,FALSE))</f>
      </c>
      <c r="W140" s="1">
        <f>IF(W59&gt;0,1/VLOOKUP(ABS(W59)+1,$A$8:$D$16,3,FALSE),VLOOKUP(ABS(W59)+1,$A$8:$D$16,3,FALSE))</f>
      </c>
    </row>
    <row r="141">
      <c r="A141">
        <v>17</v>
      </c>
      <c r="B141" t="str">
        <v>CP3_vs_CP5</v>
      </c>
      <c r="C141" s="1">
        <f>IF(C60&gt;0,1/VLOOKUP(ABS(C60)+1,$A$8:$D$16,3,FALSE),VLOOKUP(ABS(C60)+1,$A$8:$D$16,3,FALSE))</f>
      </c>
      <c r="D141" s="1">
        <f>IF(D60&gt;0,1/VLOOKUP(ABS(D60)+1,$A$8:$D$16,3,FALSE),VLOOKUP(ABS(D60)+1,$A$8:$D$16,3,FALSE))</f>
      </c>
      <c r="E141" s="1">
        <f>IF(E60&gt;0,1/VLOOKUP(ABS(E60)+1,$A$8:$D$16,3,FALSE),VLOOKUP(ABS(E60)+1,$A$8:$D$16,3,FALSE))</f>
      </c>
      <c r="F141" s="1">
        <f>IF(F60&gt;0,1/VLOOKUP(ABS(F60)+1,$A$8:$D$16,3,FALSE),VLOOKUP(ABS(F60)+1,$A$8:$D$16,3,FALSE))</f>
      </c>
      <c r="G141" s="1">
        <f>IF(G60&gt;0,1/VLOOKUP(ABS(G60)+1,$A$8:$D$16,3,FALSE),VLOOKUP(ABS(G60)+1,$A$8:$D$16,3,FALSE))</f>
      </c>
      <c r="H141" s="1">
        <f>IF(H60&gt;0,1/VLOOKUP(ABS(H60)+1,$A$8:$D$16,3,FALSE),VLOOKUP(ABS(H60)+1,$A$8:$D$16,3,FALSE))</f>
      </c>
      <c r="I141" s="1">
        <f>IF(I60&gt;0,1/VLOOKUP(ABS(I60)+1,$A$8:$D$16,3,FALSE),VLOOKUP(ABS(I60)+1,$A$8:$D$16,3,FALSE))</f>
      </c>
      <c r="J141" s="1">
        <f>IF(J60&gt;0,1/VLOOKUP(ABS(J60)+1,$A$8:$D$16,3,FALSE),VLOOKUP(ABS(J60)+1,$A$8:$D$16,3,FALSE))</f>
      </c>
      <c r="K141" s="1">
        <f>IF(K60&gt;0,1/VLOOKUP(ABS(K60)+1,$A$8:$D$16,3,FALSE),VLOOKUP(ABS(K60)+1,$A$8:$D$16,3,FALSE))</f>
      </c>
      <c r="L141" s="1">
        <f>IF(L60&gt;0,1/VLOOKUP(ABS(L60)+1,$A$8:$D$16,3,FALSE),VLOOKUP(ABS(L60)+1,$A$8:$D$16,3,FALSE))</f>
      </c>
      <c r="M141" s="1">
        <f>IF(M60&gt;0,1/VLOOKUP(ABS(M60)+1,$A$8:$D$16,3,FALSE),VLOOKUP(ABS(M60)+1,$A$8:$D$16,3,FALSE))</f>
      </c>
      <c r="N141" s="1">
        <f>IF(N60&gt;0,1/VLOOKUP(ABS(N60)+1,$A$8:$D$16,3,FALSE),VLOOKUP(ABS(N60)+1,$A$8:$D$16,3,FALSE))</f>
      </c>
      <c r="O141" s="1">
        <f>IF(O60&gt;0,1/VLOOKUP(ABS(O60)+1,$A$8:$D$16,3,FALSE),VLOOKUP(ABS(O60)+1,$A$8:$D$16,3,FALSE))</f>
      </c>
      <c r="P141" s="1">
        <f>IF(P60&gt;0,1/VLOOKUP(ABS(P60)+1,$A$8:$D$16,3,FALSE),VLOOKUP(ABS(P60)+1,$A$8:$D$16,3,FALSE))</f>
      </c>
      <c r="Q141" s="1">
        <f>IF(Q60&gt;0,1/VLOOKUP(ABS(Q60)+1,$A$8:$D$16,3,FALSE),VLOOKUP(ABS(Q60)+1,$A$8:$D$16,3,FALSE))</f>
      </c>
      <c r="R141" s="1">
        <f>IF(R60&gt;0,1/VLOOKUP(ABS(R60)+1,$A$8:$D$16,3,FALSE),VLOOKUP(ABS(R60)+1,$A$8:$D$16,3,FALSE))</f>
      </c>
      <c r="S141" s="1">
        <f>IF(S60&gt;0,1/VLOOKUP(ABS(S60)+1,$A$8:$D$16,3,FALSE),VLOOKUP(ABS(S60)+1,$A$8:$D$16,3,FALSE))</f>
      </c>
      <c r="T141" s="1">
        <f>IF(T60&gt;0,1/VLOOKUP(ABS(T60)+1,$A$8:$D$16,3,FALSE),VLOOKUP(ABS(T60)+1,$A$8:$D$16,3,FALSE))</f>
      </c>
      <c r="U141" s="1">
        <f>IF(U60&gt;0,1/VLOOKUP(ABS(U60)+1,$A$8:$D$16,3,FALSE),VLOOKUP(ABS(U60)+1,$A$8:$D$16,3,FALSE))</f>
      </c>
      <c r="V141" s="1">
        <f>IF(V60&gt;0,1/VLOOKUP(ABS(V60)+1,$A$8:$D$16,3,FALSE),VLOOKUP(ABS(V60)+1,$A$8:$D$16,3,FALSE))</f>
      </c>
      <c r="W141" s="1">
        <f>IF(W60&gt;0,1/VLOOKUP(ABS(W60)+1,$A$8:$D$16,3,FALSE),VLOOKUP(ABS(W60)+1,$A$8:$D$16,3,FALSE))</f>
      </c>
    </row>
    <row r="142">
      <c r="A142">
        <v>18</v>
      </c>
      <c r="B142" t="str">
        <v>CP3_vs_CP6</v>
      </c>
      <c r="C142" s="1">
        <f>IF(C61&gt;0,1/VLOOKUP(ABS(C61)+1,$A$8:$D$16,3,FALSE),VLOOKUP(ABS(C61)+1,$A$8:$D$16,3,FALSE))</f>
      </c>
      <c r="D142" s="1">
        <f>IF(D61&gt;0,1/VLOOKUP(ABS(D61)+1,$A$8:$D$16,3,FALSE),VLOOKUP(ABS(D61)+1,$A$8:$D$16,3,FALSE))</f>
      </c>
      <c r="E142" s="1">
        <f>IF(E61&gt;0,1/VLOOKUP(ABS(E61)+1,$A$8:$D$16,3,FALSE),VLOOKUP(ABS(E61)+1,$A$8:$D$16,3,FALSE))</f>
      </c>
      <c r="F142" s="1">
        <f>IF(F61&gt;0,1/VLOOKUP(ABS(F61)+1,$A$8:$D$16,3,FALSE),VLOOKUP(ABS(F61)+1,$A$8:$D$16,3,FALSE))</f>
      </c>
      <c r="G142" s="1">
        <f>IF(G61&gt;0,1/VLOOKUP(ABS(G61)+1,$A$8:$D$16,3,FALSE),VLOOKUP(ABS(G61)+1,$A$8:$D$16,3,FALSE))</f>
      </c>
      <c r="H142" s="1">
        <f>IF(H61&gt;0,1/VLOOKUP(ABS(H61)+1,$A$8:$D$16,3,FALSE),VLOOKUP(ABS(H61)+1,$A$8:$D$16,3,FALSE))</f>
      </c>
      <c r="I142" s="1">
        <f>IF(I61&gt;0,1/VLOOKUP(ABS(I61)+1,$A$8:$D$16,3,FALSE),VLOOKUP(ABS(I61)+1,$A$8:$D$16,3,FALSE))</f>
      </c>
      <c r="J142" s="1">
        <f>IF(J61&gt;0,1/VLOOKUP(ABS(J61)+1,$A$8:$D$16,3,FALSE),VLOOKUP(ABS(J61)+1,$A$8:$D$16,3,FALSE))</f>
      </c>
      <c r="K142" s="1">
        <f>IF(K61&gt;0,1/VLOOKUP(ABS(K61)+1,$A$8:$D$16,3,FALSE),VLOOKUP(ABS(K61)+1,$A$8:$D$16,3,FALSE))</f>
      </c>
      <c r="L142" s="1">
        <f>IF(L61&gt;0,1/VLOOKUP(ABS(L61)+1,$A$8:$D$16,3,FALSE),VLOOKUP(ABS(L61)+1,$A$8:$D$16,3,FALSE))</f>
      </c>
      <c r="M142" s="1">
        <f>IF(M61&gt;0,1/VLOOKUP(ABS(M61)+1,$A$8:$D$16,3,FALSE),VLOOKUP(ABS(M61)+1,$A$8:$D$16,3,FALSE))</f>
      </c>
      <c r="N142" s="1">
        <f>IF(N61&gt;0,1/VLOOKUP(ABS(N61)+1,$A$8:$D$16,3,FALSE),VLOOKUP(ABS(N61)+1,$A$8:$D$16,3,FALSE))</f>
      </c>
      <c r="O142" s="1">
        <f>IF(O61&gt;0,1/VLOOKUP(ABS(O61)+1,$A$8:$D$16,3,FALSE),VLOOKUP(ABS(O61)+1,$A$8:$D$16,3,FALSE))</f>
      </c>
      <c r="P142" s="1">
        <f>IF(P61&gt;0,1/VLOOKUP(ABS(P61)+1,$A$8:$D$16,3,FALSE),VLOOKUP(ABS(P61)+1,$A$8:$D$16,3,FALSE))</f>
      </c>
      <c r="Q142" s="1">
        <f>IF(Q61&gt;0,1/VLOOKUP(ABS(Q61)+1,$A$8:$D$16,3,FALSE),VLOOKUP(ABS(Q61)+1,$A$8:$D$16,3,FALSE))</f>
      </c>
      <c r="R142" s="1">
        <f>IF(R61&gt;0,1/VLOOKUP(ABS(R61)+1,$A$8:$D$16,3,FALSE),VLOOKUP(ABS(R61)+1,$A$8:$D$16,3,FALSE))</f>
      </c>
      <c r="S142" s="1">
        <f>IF(S61&gt;0,1/VLOOKUP(ABS(S61)+1,$A$8:$D$16,3,FALSE),VLOOKUP(ABS(S61)+1,$A$8:$D$16,3,FALSE))</f>
      </c>
      <c r="T142" s="1">
        <f>IF(T61&gt;0,1/VLOOKUP(ABS(T61)+1,$A$8:$D$16,3,FALSE),VLOOKUP(ABS(T61)+1,$A$8:$D$16,3,FALSE))</f>
      </c>
      <c r="U142" s="1">
        <f>IF(U61&gt;0,1/VLOOKUP(ABS(U61)+1,$A$8:$D$16,3,FALSE),VLOOKUP(ABS(U61)+1,$A$8:$D$16,3,FALSE))</f>
      </c>
      <c r="V142" s="1">
        <f>IF(V61&gt;0,1/VLOOKUP(ABS(V61)+1,$A$8:$D$16,3,FALSE),VLOOKUP(ABS(V61)+1,$A$8:$D$16,3,FALSE))</f>
      </c>
      <c r="W142" s="1">
        <f>IF(W61&gt;0,1/VLOOKUP(ABS(W61)+1,$A$8:$D$16,3,FALSE),VLOOKUP(ABS(W61)+1,$A$8:$D$16,3,FALSE))</f>
      </c>
    </row>
    <row r="143">
      <c r="A143">
        <v>19</v>
      </c>
      <c r="B143" t="str">
        <v>CP3_vs_CP7</v>
      </c>
      <c r="C143" s="1">
        <f>IF(C62&gt;0,1/VLOOKUP(ABS(C62)+1,$A$8:$D$16,3,FALSE),VLOOKUP(ABS(C62)+1,$A$8:$D$16,3,FALSE))</f>
      </c>
      <c r="D143" s="1">
        <f>IF(D62&gt;0,1/VLOOKUP(ABS(D62)+1,$A$8:$D$16,3,FALSE),VLOOKUP(ABS(D62)+1,$A$8:$D$16,3,FALSE))</f>
      </c>
      <c r="E143" s="1">
        <f>IF(E62&gt;0,1/VLOOKUP(ABS(E62)+1,$A$8:$D$16,3,FALSE),VLOOKUP(ABS(E62)+1,$A$8:$D$16,3,FALSE))</f>
      </c>
      <c r="F143" s="1">
        <f>IF(F62&gt;0,1/VLOOKUP(ABS(F62)+1,$A$8:$D$16,3,FALSE),VLOOKUP(ABS(F62)+1,$A$8:$D$16,3,FALSE))</f>
      </c>
      <c r="G143" s="1">
        <f>IF(G62&gt;0,1/VLOOKUP(ABS(G62)+1,$A$8:$D$16,3,FALSE),VLOOKUP(ABS(G62)+1,$A$8:$D$16,3,FALSE))</f>
      </c>
      <c r="H143" s="1">
        <f>IF(H62&gt;0,1/VLOOKUP(ABS(H62)+1,$A$8:$D$16,3,FALSE),VLOOKUP(ABS(H62)+1,$A$8:$D$16,3,FALSE))</f>
      </c>
      <c r="I143" s="1">
        <f>IF(I62&gt;0,1/VLOOKUP(ABS(I62)+1,$A$8:$D$16,3,FALSE),VLOOKUP(ABS(I62)+1,$A$8:$D$16,3,FALSE))</f>
      </c>
      <c r="J143" s="1">
        <f>IF(J62&gt;0,1/VLOOKUP(ABS(J62)+1,$A$8:$D$16,3,FALSE),VLOOKUP(ABS(J62)+1,$A$8:$D$16,3,FALSE))</f>
      </c>
      <c r="K143" s="1">
        <f>IF(K62&gt;0,1/VLOOKUP(ABS(K62)+1,$A$8:$D$16,3,FALSE),VLOOKUP(ABS(K62)+1,$A$8:$D$16,3,FALSE))</f>
      </c>
      <c r="L143" s="1">
        <f>IF(L62&gt;0,1/VLOOKUP(ABS(L62)+1,$A$8:$D$16,3,FALSE),VLOOKUP(ABS(L62)+1,$A$8:$D$16,3,FALSE))</f>
      </c>
      <c r="M143" s="1">
        <f>IF(M62&gt;0,1/VLOOKUP(ABS(M62)+1,$A$8:$D$16,3,FALSE),VLOOKUP(ABS(M62)+1,$A$8:$D$16,3,FALSE))</f>
      </c>
      <c r="N143" s="1">
        <f>IF(N62&gt;0,1/VLOOKUP(ABS(N62)+1,$A$8:$D$16,3,FALSE),VLOOKUP(ABS(N62)+1,$A$8:$D$16,3,FALSE))</f>
      </c>
      <c r="O143" s="1">
        <f>IF(O62&gt;0,1/VLOOKUP(ABS(O62)+1,$A$8:$D$16,3,FALSE),VLOOKUP(ABS(O62)+1,$A$8:$D$16,3,FALSE))</f>
      </c>
      <c r="P143" s="1">
        <f>IF(P62&gt;0,1/VLOOKUP(ABS(P62)+1,$A$8:$D$16,3,FALSE),VLOOKUP(ABS(P62)+1,$A$8:$D$16,3,FALSE))</f>
      </c>
      <c r="Q143" s="1">
        <f>IF(Q62&gt;0,1/VLOOKUP(ABS(Q62)+1,$A$8:$D$16,3,FALSE),VLOOKUP(ABS(Q62)+1,$A$8:$D$16,3,FALSE))</f>
      </c>
      <c r="R143" s="1">
        <f>IF(R62&gt;0,1/VLOOKUP(ABS(R62)+1,$A$8:$D$16,3,FALSE),VLOOKUP(ABS(R62)+1,$A$8:$D$16,3,FALSE))</f>
      </c>
      <c r="S143" s="1">
        <f>IF(S62&gt;0,1/VLOOKUP(ABS(S62)+1,$A$8:$D$16,3,FALSE),VLOOKUP(ABS(S62)+1,$A$8:$D$16,3,FALSE))</f>
      </c>
      <c r="T143" s="1">
        <f>IF(T62&gt;0,1/VLOOKUP(ABS(T62)+1,$A$8:$D$16,3,FALSE),VLOOKUP(ABS(T62)+1,$A$8:$D$16,3,FALSE))</f>
      </c>
      <c r="U143" s="1">
        <f>IF(U62&gt;0,1/VLOOKUP(ABS(U62)+1,$A$8:$D$16,3,FALSE),VLOOKUP(ABS(U62)+1,$A$8:$D$16,3,FALSE))</f>
      </c>
      <c r="V143" s="1">
        <f>IF(V62&gt;0,1/VLOOKUP(ABS(V62)+1,$A$8:$D$16,3,FALSE),VLOOKUP(ABS(V62)+1,$A$8:$D$16,3,FALSE))</f>
      </c>
      <c r="W143" s="1">
        <f>IF(W62&gt;0,1/VLOOKUP(ABS(W62)+1,$A$8:$D$16,3,FALSE),VLOOKUP(ABS(W62)+1,$A$8:$D$16,3,FALSE))</f>
      </c>
    </row>
    <row r="144">
      <c r="A144">
        <v>20</v>
      </c>
      <c r="B144" t="str">
        <v>CP3_vs_CP8</v>
      </c>
      <c r="C144" s="1">
        <f>IF(C63&gt;0,1/VLOOKUP(ABS(C63)+1,$A$8:$D$16,3,FALSE),VLOOKUP(ABS(C63)+1,$A$8:$D$16,3,FALSE))</f>
      </c>
      <c r="D144" s="1">
        <f>IF(D63&gt;0,1/VLOOKUP(ABS(D63)+1,$A$8:$D$16,3,FALSE),VLOOKUP(ABS(D63)+1,$A$8:$D$16,3,FALSE))</f>
      </c>
      <c r="E144" s="1">
        <f>IF(E63&gt;0,1/VLOOKUP(ABS(E63)+1,$A$8:$D$16,3,FALSE),VLOOKUP(ABS(E63)+1,$A$8:$D$16,3,FALSE))</f>
      </c>
      <c r="F144" s="1">
        <f>IF(F63&gt;0,1/VLOOKUP(ABS(F63)+1,$A$8:$D$16,3,FALSE),VLOOKUP(ABS(F63)+1,$A$8:$D$16,3,FALSE))</f>
      </c>
      <c r="G144" s="1">
        <f>IF(G63&gt;0,1/VLOOKUP(ABS(G63)+1,$A$8:$D$16,3,FALSE),VLOOKUP(ABS(G63)+1,$A$8:$D$16,3,FALSE))</f>
      </c>
      <c r="H144" s="1">
        <f>IF(H63&gt;0,1/VLOOKUP(ABS(H63)+1,$A$8:$D$16,3,FALSE),VLOOKUP(ABS(H63)+1,$A$8:$D$16,3,FALSE))</f>
      </c>
      <c r="I144" s="1">
        <f>IF(I63&gt;0,1/VLOOKUP(ABS(I63)+1,$A$8:$D$16,3,FALSE),VLOOKUP(ABS(I63)+1,$A$8:$D$16,3,FALSE))</f>
      </c>
      <c r="J144" s="1">
        <f>IF(J63&gt;0,1/VLOOKUP(ABS(J63)+1,$A$8:$D$16,3,FALSE),VLOOKUP(ABS(J63)+1,$A$8:$D$16,3,FALSE))</f>
      </c>
      <c r="K144" s="1">
        <f>IF(K63&gt;0,1/VLOOKUP(ABS(K63)+1,$A$8:$D$16,3,FALSE),VLOOKUP(ABS(K63)+1,$A$8:$D$16,3,FALSE))</f>
      </c>
      <c r="L144" s="1">
        <f>IF(L63&gt;0,1/VLOOKUP(ABS(L63)+1,$A$8:$D$16,3,FALSE),VLOOKUP(ABS(L63)+1,$A$8:$D$16,3,FALSE))</f>
      </c>
      <c r="M144" s="1">
        <f>IF(M63&gt;0,1/VLOOKUP(ABS(M63)+1,$A$8:$D$16,3,FALSE),VLOOKUP(ABS(M63)+1,$A$8:$D$16,3,FALSE))</f>
      </c>
      <c r="N144" s="1">
        <f>IF(N63&gt;0,1/VLOOKUP(ABS(N63)+1,$A$8:$D$16,3,FALSE),VLOOKUP(ABS(N63)+1,$A$8:$D$16,3,FALSE))</f>
      </c>
      <c r="O144" s="1">
        <f>IF(O63&gt;0,1/VLOOKUP(ABS(O63)+1,$A$8:$D$16,3,FALSE),VLOOKUP(ABS(O63)+1,$A$8:$D$16,3,FALSE))</f>
      </c>
      <c r="P144" s="1">
        <f>IF(P63&gt;0,1/VLOOKUP(ABS(P63)+1,$A$8:$D$16,3,FALSE),VLOOKUP(ABS(P63)+1,$A$8:$D$16,3,FALSE))</f>
      </c>
      <c r="Q144" s="1">
        <f>IF(Q63&gt;0,1/VLOOKUP(ABS(Q63)+1,$A$8:$D$16,3,FALSE),VLOOKUP(ABS(Q63)+1,$A$8:$D$16,3,FALSE))</f>
      </c>
      <c r="R144" s="1">
        <f>IF(R63&gt;0,1/VLOOKUP(ABS(R63)+1,$A$8:$D$16,3,FALSE),VLOOKUP(ABS(R63)+1,$A$8:$D$16,3,FALSE))</f>
      </c>
      <c r="S144" s="1">
        <f>IF(S63&gt;0,1/VLOOKUP(ABS(S63)+1,$A$8:$D$16,3,FALSE),VLOOKUP(ABS(S63)+1,$A$8:$D$16,3,FALSE))</f>
      </c>
      <c r="T144" s="1">
        <f>IF(T63&gt;0,1/VLOOKUP(ABS(T63)+1,$A$8:$D$16,3,FALSE),VLOOKUP(ABS(T63)+1,$A$8:$D$16,3,FALSE))</f>
      </c>
      <c r="U144" s="1">
        <f>IF(U63&gt;0,1/VLOOKUP(ABS(U63)+1,$A$8:$D$16,3,FALSE),VLOOKUP(ABS(U63)+1,$A$8:$D$16,3,FALSE))</f>
      </c>
      <c r="V144" s="1">
        <f>IF(V63&gt;0,1/VLOOKUP(ABS(V63)+1,$A$8:$D$16,3,FALSE),VLOOKUP(ABS(V63)+1,$A$8:$D$16,3,FALSE))</f>
      </c>
      <c r="W144" s="1">
        <f>IF(W63&gt;0,1/VLOOKUP(ABS(W63)+1,$A$8:$D$16,3,FALSE),VLOOKUP(ABS(W63)+1,$A$8:$D$16,3,FALSE))</f>
      </c>
    </row>
    <row r="145">
      <c r="A145">
        <v>21</v>
      </c>
      <c r="B145" t="str">
        <v>CP3_vs_CP9</v>
      </c>
      <c r="C145" s="1">
        <f>IF(C64&gt;0,1/VLOOKUP(ABS(C64)+1,$A$8:$D$16,3,FALSE),VLOOKUP(ABS(C64)+1,$A$8:$D$16,3,FALSE))</f>
      </c>
      <c r="D145" s="1">
        <f>IF(D64&gt;0,1/VLOOKUP(ABS(D64)+1,$A$8:$D$16,3,FALSE),VLOOKUP(ABS(D64)+1,$A$8:$D$16,3,FALSE))</f>
      </c>
      <c r="E145" s="1">
        <f>IF(E64&gt;0,1/VLOOKUP(ABS(E64)+1,$A$8:$D$16,3,FALSE),VLOOKUP(ABS(E64)+1,$A$8:$D$16,3,FALSE))</f>
      </c>
      <c r="F145" s="1">
        <f>IF(F64&gt;0,1/VLOOKUP(ABS(F64)+1,$A$8:$D$16,3,FALSE),VLOOKUP(ABS(F64)+1,$A$8:$D$16,3,FALSE))</f>
      </c>
      <c r="G145" s="1">
        <f>IF(G64&gt;0,1/VLOOKUP(ABS(G64)+1,$A$8:$D$16,3,FALSE),VLOOKUP(ABS(G64)+1,$A$8:$D$16,3,FALSE))</f>
      </c>
      <c r="H145" s="1">
        <f>IF(H64&gt;0,1/VLOOKUP(ABS(H64)+1,$A$8:$D$16,3,FALSE),VLOOKUP(ABS(H64)+1,$A$8:$D$16,3,FALSE))</f>
      </c>
      <c r="I145" s="1">
        <f>IF(I64&gt;0,1/VLOOKUP(ABS(I64)+1,$A$8:$D$16,3,FALSE),VLOOKUP(ABS(I64)+1,$A$8:$D$16,3,FALSE))</f>
      </c>
      <c r="J145" s="1">
        <f>IF(J64&gt;0,1/VLOOKUP(ABS(J64)+1,$A$8:$D$16,3,FALSE),VLOOKUP(ABS(J64)+1,$A$8:$D$16,3,FALSE))</f>
      </c>
      <c r="K145" s="1">
        <f>IF(K64&gt;0,1/VLOOKUP(ABS(K64)+1,$A$8:$D$16,3,FALSE),VLOOKUP(ABS(K64)+1,$A$8:$D$16,3,FALSE))</f>
      </c>
      <c r="L145" s="1">
        <f>IF(L64&gt;0,1/VLOOKUP(ABS(L64)+1,$A$8:$D$16,3,FALSE),VLOOKUP(ABS(L64)+1,$A$8:$D$16,3,FALSE))</f>
      </c>
      <c r="M145" s="1">
        <f>IF(M64&gt;0,1/VLOOKUP(ABS(M64)+1,$A$8:$D$16,3,FALSE),VLOOKUP(ABS(M64)+1,$A$8:$D$16,3,FALSE))</f>
      </c>
      <c r="N145" s="1">
        <f>IF(N64&gt;0,1/VLOOKUP(ABS(N64)+1,$A$8:$D$16,3,FALSE),VLOOKUP(ABS(N64)+1,$A$8:$D$16,3,FALSE))</f>
      </c>
      <c r="O145" s="1">
        <f>IF(O64&gt;0,1/VLOOKUP(ABS(O64)+1,$A$8:$D$16,3,FALSE),VLOOKUP(ABS(O64)+1,$A$8:$D$16,3,FALSE))</f>
      </c>
      <c r="P145" s="1">
        <f>IF(P64&gt;0,1/VLOOKUP(ABS(P64)+1,$A$8:$D$16,3,FALSE),VLOOKUP(ABS(P64)+1,$A$8:$D$16,3,FALSE))</f>
      </c>
      <c r="Q145" s="1">
        <f>IF(Q64&gt;0,1/VLOOKUP(ABS(Q64)+1,$A$8:$D$16,3,FALSE),VLOOKUP(ABS(Q64)+1,$A$8:$D$16,3,FALSE))</f>
      </c>
      <c r="R145" s="1">
        <f>IF(R64&gt;0,1/VLOOKUP(ABS(R64)+1,$A$8:$D$16,3,FALSE),VLOOKUP(ABS(R64)+1,$A$8:$D$16,3,FALSE))</f>
      </c>
      <c r="S145" s="1">
        <f>IF(S64&gt;0,1/VLOOKUP(ABS(S64)+1,$A$8:$D$16,3,FALSE),VLOOKUP(ABS(S64)+1,$A$8:$D$16,3,FALSE))</f>
      </c>
      <c r="T145" s="1">
        <f>IF(T64&gt;0,1/VLOOKUP(ABS(T64)+1,$A$8:$D$16,3,FALSE),VLOOKUP(ABS(T64)+1,$A$8:$D$16,3,FALSE))</f>
      </c>
      <c r="U145" s="1">
        <f>IF(U64&gt;0,1/VLOOKUP(ABS(U64)+1,$A$8:$D$16,3,FALSE),VLOOKUP(ABS(U64)+1,$A$8:$D$16,3,FALSE))</f>
      </c>
      <c r="V145" s="1">
        <f>IF(V64&gt;0,1/VLOOKUP(ABS(V64)+1,$A$8:$D$16,3,FALSE),VLOOKUP(ABS(V64)+1,$A$8:$D$16,3,FALSE))</f>
      </c>
      <c r="W145" s="1">
        <f>IF(W64&gt;0,1/VLOOKUP(ABS(W64)+1,$A$8:$D$16,3,FALSE),VLOOKUP(ABS(W64)+1,$A$8:$D$16,3,FALSE))</f>
      </c>
    </row>
    <row r="146">
      <c r="A146">
        <v>22</v>
      </c>
      <c r="B146" t="str">
        <v>CP4_vs_CP5</v>
      </c>
      <c r="C146" s="1">
        <f>IF(C65&gt;0,1/VLOOKUP(ABS(C65)+1,$A$8:$D$16,3,FALSE),VLOOKUP(ABS(C65)+1,$A$8:$D$16,3,FALSE))</f>
      </c>
      <c r="D146" s="1">
        <f>IF(D65&gt;0,1/VLOOKUP(ABS(D65)+1,$A$8:$D$16,3,FALSE),VLOOKUP(ABS(D65)+1,$A$8:$D$16,3,FALSE))</f>
      </c>
      <c r="E146" s="1">
        <f>IF(E65&gt;0,1/VLOOKUP(ABS(E65)+1,$A$8:$D$16,3,FALSE),VLOOKUP(ABS(E65)+1,$A$8:$D$16,3,FALSE))</f>
      </c>
      <c r="F146" s="1">
        <f>IF(F65&gt;0,1/VLOOKUP(ABS(F65)+1,$A$8:$D$16,3,FALSE),VLOOKUP(ABS(F65)+1,$A$8:$D$16,3,FALSE))</f>
      </c>
      <c r="G146" s="1">
        <f>IF(G65&gt;0,1/VLOOKUP(ABS(G65)+1,$A$8:$D$16,3,FALSE),VLOOKUP(ABS(G65)+1,$A$8:$D$16,3,FALSE))</f>
      </c>
      <c r="H146" s="1">
        <f>IF(H65&gt;0,1/VLOOKUP(ABS(H65)+1,$A$8:$D$16,3,FALSE),VLOOKUP(ABS(H65)+1,$A$8:$D$16,3,FALSE))</f>
      </c>
      <c r="I146" s="1">
        <f>IF(I65&gt;0,1/VLOOKUP(ABS(I65)+1,$A$8:$D$16,3,FALSE),VLOOKUP(ABS(I65)+1,$A$8:$D$16,3,FALSE))</f>
      </c>
      <c r="J146" s="1">
        <f>IF(J65&gt;0,1/VLOOKUP(ABS(J65)+1,$A$8:$D$16,3,FALSE),VLOOKUP(ABS(J65)+1,$A$8:$D$16,3,FALSE))</f>
      </c>
      <c r="K146" s="1">
        <f>IF(K65&gt;0,1/VLOOKUP(ABS(K65)+1,$A$8:$D$16,3,FALSE),VLOOKUP(ABS(K65)+1,$A$8:$D$16,3,FALSE))</f>
      </c>
      <c r="L146" s="1">
        <f>IF(L65&gt;0,1/VLOOKUP(ABS(L65)+1,$A$8:$D$16,3,FALSE),VLOOKUP(ABS(L65)+1,$A$8:$D$16,3,FALSE))</f>
      </c>
      <c r="M146" s="1">
        <f>IF(M65&gt;0,1/VLOOKUP(ABS(M65)+1,$A$8:$D$16,3,FALSE),VLOOKUP(ABS(M65)+1,$A$8:$D$16,3,FALSE))</f>
      </c>
      <c r="N146" s="1">
        <f>IF(N65&gt;0,1/VLOOKUP(ABS(N65)+1,$A$8:$D$16,3,FALSE),VLOOKUP(ABS(N65)+1,$A$8:$D$16,3,FALSE))</f>
      </c>
      <c r="O146" s="1">
        <f>IF(O65&gt;0,1/VLOOKUP(ABS(O65)+1,$A$8:$D$16,3,FALSE),VLOOKUP(ABS(O65)+1,$A$8:$D$16,3,FALSE))</f>
      </c>
      <c r="P146" s="1">
        <f>IF(P65&gt;0,1/VLOOKUP(ABS(P65)+1,$A$8:$D$16,3,FALSE),VLOOKUP(ABS(P65)+1,$A$8:$D$16,3,FALSE))</f>
      </c>
      <c r="Q146" s="1">
        <f>IF(Q65&gt;0,1/VLOOKUP(ABS(Q65)+1,$A$8:$D$16,3,FALSE),VLOOKUP(ABS(Q65)+1,$A$8:$D$16,3,FALSE))</f>
      </c>
      <c r="R146" s="1">
        <f>IF(R65&gt;0,1/VLOOKUP(ABS(R65)+1,$A$8:$D$16,3,FALSE),VLOOKUP(ABS(R65)+1,$A$8:$D$16,3,FALSE))</f>
      </c>
      <c r="S146" s="1">
        <f>IF(S65&gt;0,1/VLOOKUP(ABS(S65)+1,$A$8:$D$16,3,FALSE),VLOOKUP(ABS(S65)+1,$A$8:$D$16,3,FALSE))</f>
      </c>
      <c r="T146" s="1">
        <f>IF(T65&gt;0,1/VLOOKUP(ABS(T65)+1,$A$8:$D$16,3,FALSE),VLOOKUP(ABS(T65)+1,$A$8:$D$16,3,FALSE))</f>
      </c>
      <c r="U146" s="1">
        <f>IF(U65&gt;0,1/VLOOKUP(ABS(U65)+1,$A$8:$D$16,3,FALSE),VLOOKUP(ABS(U65)+1,$A$8:$D$16,3,FALSE))</f>
      </c>
      <c r="V146" s="1">
        <f>IF(V65&gt;0,1/VLOOKUP(ABS(V65)+1,$A$8:$D$16,3,FALSE),VLOOKUP(ABS(V65)+1,$A$8:$D$16,3,FALSE))</f>
      </c>
      <c r="W146" s="1">
        <f>IF(W65&gt;0,1/VLOOKUP(ABS(W65)+1,$A$8:$D$16,3,FALSE),VLOOKUP(ABS(W65)+1,$A$8:$D$16,3,FALSE))</f>
      </c>
    </row>
    <row r="147">
      <c r="A147">
        <v>23</v>
      </c>
      <c r="B147" t="str">
        <v>CP4_vs_CP6</v>
      </c>
      <c r="C147" s="1">
        <f>IF(C66&gt;0,1/VLOOKUP(ABS(C66)+1,$A$8:$D$16,3,FALSE),VLOOKUP(ABS(C66)+1,$A$8:$D$16,3,FALSE))</f>
      </c>
      <c r="D147" s="1">
        <f>IF(D66&gt;0,1/VLOOKUP(ABS(D66)+1,$A$8:$D$16,3,FALSE),VLOOKUP(ABS(D66)+1,$A$8:$D$16,3,FALSE))</f>
      </c>
      <c r="E147" s="1">
        <f>IF(E66&gt;0,1/VLOOKUP(ABS(E66)+1,$A$8:$D$16,3,FALSE),VLOOKUP(ABS(E66)+1,$A$8:$D$16,3,FALSE))</f>
      </c>
      <c r="F147" s="1">
        <f>IF(F66&gt;0,1/VLOOKUP(ABS(F66)+1,$A$8:$D$16,3,FALSE),VLOOKUP(ABS(F66)+1,$A$8:$D$16,3,FALSE))</f>
      </c>
      <c r="G147" s="1">
        <f>IF(G66&gt;0,1/VLOOKUP(ABS(G66)+1,$A$8:$D$16,3,FALSE),VLOOKUP(ABS(G66)+1,$A$8:$D$16,3,FALSE))</f>
      </c>
      <c r="H147" s="1">
        <f>IF(H66&gt;0,1/VLOOKUP(ABS(H66)+1,$A$8:$D$16,3,FALSE),VLOOKUP(ABS(H66)+1,$A$8:$D$16,3,FALSE))</f>
      </c>
      <c r="I147" s="1">
        <f>IF(I66&gt;0,1/VLOOKUP(ABS(I66)+1,$A$8:$D$16,3,FALSE),VLOOKUP(ABS(I66)+1,$A$8:$D$16,3,FALSE))</f>
      </c>
      <c r="J147" s="1">
        <f>IF(J66&gt;0,1/VLOOKUP(ABS(J66)+1,$A$8:$D$16,3,FALSE),VLOOKUP(ABS(J66)+1,$A$8:$D$16,3,FALSE))</f>
      </c>
      <c r="K147" s="1">
        <f>IF(K66&gt;0,1/VLOOKUP(ABS(K66)+1,$A$8:$D$16,3,FALSE),VLOOKUP(ABS(K66)+1,$A$8:$D$16,3,FALSE))</f>
      </c>
      <c r="L147" s="1">
        <f>IF(L66&gt;0,1/VLOOKUP(ABS(L66)+1,$A$8:$D$16,3,FALSE),VLOOKUP(ABS(L66)+1,$A$8:$D$16,3,FALSE))</f>
      </c>
      <c r="M147" s="1">
        <f>IF(M66&gt;0,1/VLOOKUP(ABS(M66)+1,$A$8:$D$16,3,FALSE),VLOOKUP(ABS(M66)+1,$A$8:$D$16,3,FALSE))</f>
      </c>
      <c r="N147" s="1">
        <f>IF(N66&gt;0,1/VLOOKUP(ABS(N66)+1,$A$8:$D$16,3,FALSE),VLOOKUP(ABS(N66)+1,$A$8:$D$16,3,FALSE))</f>
      </c>
      <c r="O147" s="1">
        <f>IF(O66&gt;0,1/VLOOKUP(ABS(O66)+1,$A$8:$D$16,3,FALSE),VLOOKUP(ABS(O66)+1,$A$8:$D$16,3,FALSE))</f>
      </c>
      <c r="P147" s="1">
        <f>IF(P66&gt;0,1/VLOOKUP(ABS(P66)+1,$A$8:$D$16,3,FALSE),VLOOKUP(ABS(P66)+1,$A$8:$D$16,3,FALSE))</f>
      </c>
      <c r="Q147" s="1">
        <f>IF(Q66&gt;0,1/VLOOKUP(ABS(Q66)+1,$A$8:$D$16,3,FALSE),VLOOKUP(ABS(Q66)+1,$A$8:$D$16,3,FALSE))</f>
      </c>
      <c r="R147" s="1">
        <f>IF(R66&gt;0,1/VLOOKUP(ABS(R66)+1,$A$8:$D$16,3,FALSE),VLOOKUP(ABS(R66)+1,$A$8:$D$16,3,FALSE))</f>
      </c>
      <c r="S147" s="1">
        <f>IF(S66&gt;0,1/VLOOKUP(ABS(S66)+1,$A$8:$D$16,3,FALSE),VLOOKUP(ABS(S66)+1,$A$8:$D$16,3,FALSE))</f>
      </c>
      <c r="T147" s="1">
        <f>IF(T66&gt;0,1/VLOOKUP(ABS(T66)+1,$A$8:$D$16,3,FALSE),VLOOKUP(ABS(T66)+1,$A$8:$D$16,3,FALSE))</f>
      </c>
      <c r="U147" s="1">
        <f>IF(U66&gt;0,1/VLOOKUP(ABS(U66)+1,$A$8:$D$16,3,FALSE),VLOOKUP(ABS(U66)+1,$A$8:$D$16,3,FALSE))</f>
      </c>
      <c r="V147" s="1">
        <f>IF(V66&gt;0,1/VLOOKUP(ABS(V66)+1,$A$8:$D$16,3,FALSE),VLOOKUP(ABS(V66)+1,$A$8:$D$16,3,FALSE))</f>
      </c>
      <c r="W147" s="1">
        <f>IF(W66&gt;0,1/VLOOKUP(ABS(W66)+1,$A$8:$D$16,3,FALSE),VLOOKUP(ABS(W66)+1,$A$8:$D$16,3,FALSE))</f>
      </c>
    </row>
    <row r="148">
      <c r="A148">
        <v>24</v>
      </c>
      <c r="B148" t="str">
        <v>CP4_vs_CP7</v>
      </c>
      <c r="C148" s="1">
        <f>IF(C67&gt;0,1/VLOOKUP(ABS(C67)+1,$A$8:$D$16,3,FALSE),VLOOKUP(ABS(C67)+1,$A$8:$D$16,3,FALSE))</f>
      </c>
      <c r="D148" s="1">
        <f>IF(D67&gt;0,1/VLOOKUP(ABS(D67)+1,$A$8:$D$16,3,FALSE),VLOOKUP(ABS(D67)+1,$A$8:$D$16,3,FALSE))</f>
      </c>
      <c r="E148" s="1">
        <f>IF(E67&gt;0,1/VLOOKUP(ABS(E67)+1,$A$8:$D$16,3,FALSE),VLOOKUP(ABS(E67)+1,$A$8:$D$16,3,FALSE))</f>
      </c>
      <c r="F148" s="1">
        <f>IF(F67&gt;0,1/VLOOKUP(ABS(F67)+1,$A$8:$D$16,3,FALSE),VLOOKUP(ABS(F67)+1,$A$8:$D$16,3,FALSE))</f>
      </c>
      <c r="G148" s="1">
        <f>IF(G67&gt;0,1/VLOOKUP(ABS(G67)+1,$A$8:$D$16,3,FALSE),VLOOKUP(ABS(G67)+1,$A$8:$D$16,3,FALSE))</f>
      </c>
      <c r="H148" s="1">
        <f>IF(H67&gt;0,1/VLOOKUP(ABS(H67)+1,$A$8:$D$16,3,FALSE),VLOOKUP(ABS(H67)+1,$A$8:$D$16,3,FALSE))</f>
      </c>
      <c r="I148" s="1">
        <f>IF(I67&gt;0,1/VLOOKUP(ABS(I67)+1,$A$8:$D$16,3,FALSE),VLOOKUP(ABS(I67)+1,$A$8:$D$16,3,FALSE))</f>
      </c>
      <c r="J148" s="1">
        <f>IF(J67&gt;0,1/VLOOKUP(ABS(J67)+1,$A$8:$D$16,3,FALSE),VLOOKUP(ABS(J67)+1,$A$8:$D$16,3,FALSE))</f>
      </c>
      <c r="K148" s="1">
        <f>IF(K67&gt;0,1/VLOOKUP(ABS(K67)+1,$A$8:$D$16,3,FALSE),VLOOKUP(ABS(K67)+1,$A$8:$D$16,3,FALSE))</f>
      </c>
      <c r="L148" s="1">
        <f>IF(L67&gt;0,1/VLOOKUP(ABS(L67)+1,$A$8:$D$16,3,FALSE),VLOOKUP(ABS(L67)+1,$A$8:$D$16,3,FALSE))</f>
      </c>
      <c r="M148" s="1">
        <f>IF(M67&gt;0,1/VLOOKUP(ABS(M67)+1,$A$8:$D$16,3,FALSE),VLOOKUP(ABS(M67)+1,$A$8:$D$16,3,FALSE))</f>
      </c>
      <c r="N148" s="1">
        <f>IF(N67&gt;0,1/VLOOKUP(ABS(N67)+1,$A$8:$D$16,3,FALSE),VLOOKUP(ABS(N67)+1,$A$8:$D$16,3,FALSE))</f>
      </c>
      <c r="O148" s="1">
        <f>IF(O67&gt;0,1/VLOOKUP(ABS(O67)+1,$A$8:$D$16,3,FALSE),VLOOKUP(ABS(O67)+1,$A$8:$D$16,3,FALSE))</f>
      </c>
      <c r="P148" s="1">
        <f>IF(P67&gt;0,1/VLOOKUP(ABS(P67)+1,$A$8:$D$16,3,FALSE),VLOOKUP(ABS(P67)+1,$A$8:$D$16,3,FALSE))</f>
      </c>
      <c r="Q148" s="1">
        <f>IF(Q67&gt;0,1/VLOOKUP(ABS(Q67)+1,$A$8:$D$16,3,FALSE),VLOOKUP(ABS(Q67)+1,$A$8:$D$16,3,FALSE))</f>
      </c>
      <c r="R148" s="1">
        <f>IF(R67&gt;0,1/VLOOKUP(ABS(R67)+1,$A$8:$D$16,3,FALSE),VLOOKUP(ABS(R67)+1,$A$8:$D$16,3,FALSE))</f>
      </c>
      <c r="S148" s="1">
        <f>IF(S67&gt;0,1/VLOOKUP(ABS(S67)+1,$A$8:$D$16,3,FALSE),VLOOKUP(ABS(S67)+1,$A$8:$D$16,3,FALSE))</f>
      </c>
      <c r="T148" s="1">
        <f>IF(T67&gt;0,1/VLOOKUP(ABS(T67)+1,$A$8:$D$16,3,FALSE),VLOOKUP(ABS(T67)+1,$A$8:$D$16,3,FALSE))</f>
      </c>
      <c r="U148" s="1">
        <f>IF(U67&gt;0,1/VLOOKUP(ABS(U67)+1,$A$8:$D$16,3,FALSE),VLOOKUP(ABS(U67)+1,$A$8:$D$16,3,FALSE))</f>
      </c>
      <c r="V148" s="1">
        <f>IF(V67&gt;0,1/VLOOKUP(ABS(V67)+1,$A$8:$D$16,3,FALSE),VLOOKUP(ABS(V67)+1,$A$8:$D$16,3,FALSE))</f>
      </c>
      <c r="W148" s="1">
        <f>IF(W67&gt;0,1/VLOOKUP(ABS(W67)+1,$A$8:$D$16,3,FALSE),VLOOKUP(ABS(W67)+1,$A$8:$D$16,3,FALSE))</f>
      </c>
    </row>
    <row r="149">
      <c r="A149">
        <v>25</v>
      </c>
      <c r="B149" t="str">
        <v>CP4_vs_CP8</v>
      </c>
      <c r="C149" s="1">
        <f>IF(C68&gt;0,1/VLOOKUP(ABS(C68)+1,$A$8:$D$16,3,FALSE),VLOOKUP(ABS(C68)+1,$A$8:$D$16,3,FALSE))</f>
      </c>
      <c r="D149" s="1">
        <f>IF(D68&gt;0,1/VLOOKUP(ABS(D68)+1,$A$8:$D$16,3,FALSE),VLOOKUP(ABS(D68)+1,$A$8:$D$16,3,FALSE))</f>
      </c>
      <c r="E149" s="1">
        <f>IF(E68&gt;0,1/VLOOKUP(ABS(E68)+1,$A$8:$D$16,3,FALSE),VLOOKUP(ABS(E68)+1,$A$8:$D$16,3,FALSE))</f>
      </c>
      <c r="F149" s="1">
        <f>IF(F68&gt;0,1/VLOOKUP(ABS(F68)+1,$A$8:$D$16,3,FALSE),VLOOKUP(ABS(F68)+1,$A$8:$D$16,3,FALSE))</f>
      </c>
      <c r="G149" s="1">
        <f>IF(G68&gt;0,1/VLOOKUP(ABS(G68)+1,$A$8:$D$16,3,FALSE),VLOOKUP(ABS(G68)+1,$A$8:$D$16,3,FALSE))</f>
      </c>
      <c r="H149" s="1">
        <f>IF(H68&gt;0,1/VLOOKUP(ABS(H68)+1,$A$8:$D$16,3,FALSE),VLOOKUP(ABS(H68)+1,$A$8:$D$16,3,FALSE))</f>
      </c>
      <c r="I149" s="1">
        <f>IF(I68&gt;0,1/VLOOKUP(ABS(I68)+1,$A$8:$D$16,3,FALSE),VLOOKUP(ABS(I68)+1,$A$8:$D$16,3,FALSE))</f>
      </c>
      <c r="J149" s="1">
        <f>IF(J68&gt;0,1/VLOOKUP(ABS(J68)+1,$A$8:$D$16,3,FALSE),VLOOKUP(ABS(J68)+1,$A$8:$D$16,3,FALSE))</f>
      </c>
      <c r="K149" s="1">
        <f>IF(K68&gt;0,1/VLOOKUP(ABS(K68)+1,$A$8:$D$16,3,FALSE),VLOOKUP(ABS(K68)+1,$A$8:$D$16,3,FALSE))</f>
      </c>
      <c r="L149" s="1">
        <f>IF(L68&gt;0,1/VLOOKUP(ABS(L68)+1,$A$8:$D$16,3,FALSE),VLOOKUP(ABS(L68)+1,$A$8:$D$16,3,FALSE))</f>
      </c>
      <c r="M149" s="1">
        <f>IF(M68&gt;0,1/VLOOKUP(ABS(M68)+1,$A$8:$D$16,3,FALSE),VLOOKUP(ABS(M68)+1,$A$8:$D$16,3,FALSE))</f>
      </c>
      <c r="N149" s="1">
        <f>IF(N68&gt;0,1/VLOOKUP(ABS(N68)+1,$A$8:$D$16,3,FALSE),VLOOKUP(ABS(N68)+1,$A$8:$D$16,3,FALSE))</f>
      </c>
      <c r="O149" s="1">
        <f>IF(O68&gt;0,1/VLOOKUP(ABS(O68)+1,$A$8:$D$16,3,FALSE),VLOOKUP(ABS(O68)+1,$A$8:$D$16,3,FALSE))</f>
      </c>
      <c r="P149" s="1">
        <f>IF(P68&gt;0,1/VLOOKUP(ABS(P68)+1,$A$8:$D$16,3,FALSE),VLOOKUP(ABS(P68)+1,$A$8:$D$16,3,FALSE))</f>
      </c>
      <c r="Q149" s="1">
        <f>IF(Q68&gt;0,1/VLOOKUP(ABS(Q68)+1,$A$8:$D$16,3,FALSE),VLOOKUP(ABS(Q68)+1,$A$8:$D$16,3,FALSE))</f>
      </c>
      <c r="R149" s="1">
        <f>IF(R68&gt;0,1/VLOOKUP(ABS(R68)+1,$A$8:$D$16,3,FALSE),VLOOKUP(ABS(R68)+1,$A$8:$D$16,3,FALSE))</f>
      </c>
      <c r="S149" s="1">
        <f>IF(S68&gt;0,1/VLOOKUP(ABS(S68)+1,$A$8:$D$16,3,FALSE),VLOOKUP(ABS(S68)+1,$A$8:$D$16,3,FALSE))</f>
      </c>
      <c r="T149" s="1">
        <f>IF(T68&gt;0,1/VLOOKUP(ABS(T68)+1,$A$8:$D$16,3,FALSE),VLOOKUP(ABS(T68)+1,$A$8:$D$16,3,FALSE))</f>
      </c>
      <c r="U149" s="1">
        <f>IF(U68&gt;0,1/VLOOKUP(ABS(U68)+1,$A$8:$D$16,3,FALSE),VLOOKUP(ABS(U68)+1,$A$8:$D$16,3,FALSE))</f>
      </c>
      <c r="V149" s="1">
        <f>IF(V68&gt;0,1/VLOOKUP(ABS(V68)+1,$A$8:$D$16,3,FALSE),VLOOKUP(ABS(V68)+1,$A$8:$D$16,3,FALSE))</f>
      </c>
      <c r="W149" s="1">
        <f>IF(W68&gt;0,1/VLOOKUP(ABS(W68)+1,$A$8:$D$16,3,FALSE),VLOOKUP(ABS(W68)+1,$A$8:$D$16,3,FALSE))</f>
      </c>
    </row>
    <row r="150">
      <c r="A150">
        <v>26</v>
      </c>
      <c r="B150" t="str">
        <v>CP4_vs_CP9</v>
      </c>
      <c r="C150" s="1">
        <f>IF(C69&gt;0,1/VLOOKUP(ABS(C69)+1,$A$8:$D$16,3,FALSE),VLOOKUP(ABS(C69)+1,$A$8:$D$16,3,FALSE))</f>
      </c>
      <c r="D150" s="1">
        <f>IF(D69&gt;0,1/VLOOKUP(ABS(D69)+1,$A$8:$D$16,3,FALSE),VLOOKUP(ABS(D69)+1,$A$8:$D$16,3,FALSE))</f>
      </c>
      <c r="E150" s="1">
        <f>IF(E69&gt;0,1/VLOOKUP(ABS(E69)+1,$A$8:$D$16,3,FALSE),VLOOKUP(ABS(E69)+1,$A$8:$D$16,3,FALSE))</f>
      </c>
      <c r="F150" s="1">
        <f>IF(F69&gt;0,1/VLOOKUP(ABS(F69)+1,$A$8:$D$16,3,FALSE),VLOOKUP(ABS(F69)+1,$A$8:$D$16,3,FALSE))</f>
      </c>
      <c r="G150" s="1">
        <f>IF(G69&gt;0,1/VLOOKUP(ABS(G69)+1,$A$8:$D$16,3,FALSE),VLOOKUP(ABS(G69)+1,$A$8:$D$16,3,FALSE))</f>
      </c>
      <c r="H150" s="1">
        <f>IF(H69&gt;0,1/VLOOKUP(ABS(H69)+1,$A$8:$D$16,3,FALSE),VLOOKUP(ABS(H69)+1,$A$8:$D$16,3,FALSE))</f>
      </c>
      <c r="I150" s="1">
        <f>IF(I69&gt;0,1/VLOOKUP(ABS(I69)+1,$A$8:$D$16,3,FALSE),VLOOKUP(ABS(I69)+1,$A$8:$D$16,3,FALSE))</f>
      </c>
      <c r="J150" s="1">
        <f>IF(J69&gt;0,1/VLOOKUP(ABS(J69)+1,$A$8:$D$16,3,FALSE),VLOOKUP(ABS(J69)+1,$A$8:$D$16,3,FALSE))</f>
      </c>
      <c r="K150" s="1">
        <f>IF(K69&gt;0,1/VLOOKUP(ABS(K69)+1,$A$8:$D$16,3,FALSE),VLOOKUP(ABS(K69)+1,$A$8:$D$16,3,FALSE))</f>
      </c>
      <c r="L150" s="1">
        <f>IF(L69&gt;0,1/VLOOKUP(ABS(L69)+1,$A$8:$D$16,3,FALSE),VLOOKUP(ABS(L69)+1,$A$8:$D$16,3,FALSE))</f>
      </c>
      <c r="M150" s="1">
        <f>IF(M69&gt;0,1/VLOOKUP(ABS(M69)+1,$A$8:$D$16,3,FALSE),VLOOKUP(ABS(M69)+1,$A$8:$D$16,3,FALSE))</f>
      </c>
      <c r="N150" s="1">
        <f>IF(N69&gt;0,1/VLOOKUP(ABS(N69)+1,$A$8:$D$16,3,FALSE),VLOOKUP(ABS(N69)+1,$A$8:$D$16,3,FALSE))</f>
      </c>
      <c r="O150" s="1">
        <f>IF(O69&gt;0,1/VLOOKUP(ABS(O69)+1,$A$8:$D$16,3,FALSE),VLOOKUP(ABS(O69)+1,$A$8:$D$16,3,FALSE))</f>
      </c>
      <c r="P150" s="1">
        <f>IF(P69&gt;0,1/VLOOKUP(ABS(P69)+1,$A$8:$D$16,3,FALSE),VLOOKUP(ABS(P69)+1,$A$8:$D$16,3,FALSE))</f>
      </c>
      <c r="Q150" s="1">
        <f>IF(Q69&gt;0,1/VLOOKUP(ABS(Q69)+1,$A$8:$D$16,3,FALSE),VLOOKUP(ABS(Q69)+1,$A$8:$D$16,3,FALSE))</f>
      </c>
      <c r="R150" s="1">
        <f>IF(R69&gt;0,1/VLOOKUP(ABS(R69)+1,$A$8:$D$16,3,FALSE),VLOOKUP(ABS(R69)+1,$A$8:$D$16,3,FALSE))</f>
      </c>
      <c r="S150" s="1">
        <f>IF(S69&gt;0,1/VLOOKUP(ABS(S69)+1,$A$8:$D$16,3,FALSE),VLOOKUP(ABS(S69)+1,$A$8:$D$16,3,FALSE))</f>
      </c>
      <c r="T150" s="1">
        <f>IF(T69&gt;0,1/VLOOKUP(ABS(T69)+1,$A$8:$D$16,3,FALSE),VLOOKUP(ABS(T69)+1,$A$8:$D$16,3,FALSE))</f>
      </c>
      <c r="U150" s="1">
        <f>IF(U69&gt;0,1/VLOOKUP(ABS(U69)+1,$A$8:$D$16,3,FALSE),VLOOKUP(ABS(U69)+1,$A$8:$D$16,3,FALSE))</f>
      </c>
      <c r="V150" s="1">
        <f>IF(V69&gt;0,1/VLOOKUP(ABS(V69)+1,$A$8:$D$16,3,FALSE),VLOOKUP(ABS(V69)+1,$A$8:$D$16,3,FALSE))</f>
      </c>
      <c r="W150" s="1">
        <f>IF(W69&gt;0,1/VLOOKUP(ABS(W69)+1,$A$8:$D$16,3,FALSE),VLOOKUP(ABS(W69)+1,$A$8:$D$16,3,FALSE))</f>
      </c>
    </row>
    <row r="151">
      <c r="A151">
        <v>27</v>
      </c>
      <c r="B151" t="str">
        <v>CP5_vs_CP6</v>
      </c>
      <c r="C151" s="1">
        <f>IF(C70&gt;0,1/VLOOKUP(ABS(C70)+1,$A$8:$D$16,3,FALSE),VLOOKUP(ABS(C70)+1,$A$8:$D$16,3,FALSE))</f>
      </c>
      <c r="D151" s="1">
        <f>IF(D70&gt;0,1/VLOOKUP(ABS(D70)+1,$A$8:$D$16,3,FALSE),VLOOKUP(ABS(D70)+1,$A$8:$D$16,3,FALSE))</f>
      </c>
      <c r="E151" s="1">
        <f>IF(E70&gt;0,1/VLOOKUP(ABS(E70)+1,$A$8:$D$16,3,FALSE),VLOOKUP(ABS(E70)+1,$A$8:$D$16,3,FALSE))</f>
      </c>
      <c r="F151" s="1">
        <f>IF(F70&gt;0,1/VLOOKUP(ABS(F70)+1,$A$8:$D$16,3,FALSE),VLOOKUP(ABS(F70)+1,$A$8:$D$16,3,FALSE))</f>
      </c>
      <c r="G151" s="1">
        <f>IF(G70&gt;0,1/VLOOKUP(ABS(G70)+1,$A$8:$D$16,3,FALSE),VLOOKUP(ABS(G70)+1,$A$8:$D$16,3,FALSE))</f>
      </c>
      <c r="H151" s="1">
        <f>IF(H70&gt;0,1/VLOOKUP(ABS(H70)+1,$A$8:$D$16,3,FALSE),VLOOKUP(ABS(H70)+1,$A$8:$D$16,3,FALSE))</f>
      </c>
      <c r="I151" s="1">
        <f>IF(I70&gt;0,1/VLOOKUP(ABS(I70)+1,$A$8:$D$16,3,FALSE),VLOOKUP(ABS(I70)+1,$A$8:$D$16,3,FALSE))</f>
      </c>
      <c r="J151" s="1">
        <f>IF(J70&gt;0,1/VLOOKUP(ABS(J70)+1,$A$8:$D$16,3,FALSE),VLOOKUP(ABS(J70)+1,$A$8:$D$16,3,FALSE))</f>
      </c>
      <c r="K151" s="1">
        <f>IF(K70&gt;0,1/VLOOKUP(ABS(K70)+1,$A$8:$D$16,3,FALSE),VLOOKUP(ABS(K70)+1,$A$8:$D$16,3,FALSE))</f>
      </c>
      <c r="L151" s="1">
        <f>IF(L70&gt;0,1/VLOOKUP(ABS(L70)+1,$A$8:$D$16,3,FALSE),VLOOKUP(ABS(L70)+1,$A$8:$D$16,3,FALSE))</f>
      </c>
      <c r="M151" s="1">
        <f>IF(M70&gt;0,1/VLOOKUP(ABS(M70)+1,$A$8:$D$16,3,FALSE),VLOOKUP(ABS(M70)+1,$A$8:$D$16,3,FALSE))</f>
      </c>
      <c r="N151" s="1">
        <f>IF(N70&gt;0,1/VLOOKUP(ABS(N70)+1,$A$8:$D$16,3,FALSE),VLOOKUP(ABS(N70)+1,$A$8:$D$16,3,FALSE))</f>
      </c>
      <c r="O151" s="1">
        <f>IF(O70&gt;0,1/VLOOKUP(ABS(O70)+1,$A$8:$D$16,3,FALSE),VLOOKUP(ABS(O70)+1,$A$8:$D$16,3,FALSE))</f>
      </c>
      <c r="P151" s="1">
        <f>IF(P70&gt;0,1/VLOOKUP(ABS(P70)+1,$A$8:$D$16,3,FALSE),VLOOKUP(ABS(P70)+1,$A$8:$D$16,3,FALSE))</f>
      </c>
      <c r="Q151" s="1">
        <f>IF(Q70&gt;0,1/VLOOKUP(ABS(Q70)+1,$A$8:$D$16,3,FALSE),VLOOKUP(ABS(Q70)+1,$A$8:$D$16,3,FALSE))</f>
      </c>
      <c r="R151" s="1">
        <f>IF(R70&gt;0,1/VLOOKUP(ABS(R70)+1,$A$8:$D$16,3,FALSE),VLOOKUP(ABS(R70)+1,$A$8:$D$16,3,FALSE))</f>
      </c>
      <c r="S151" s="1">
        <f>IF(S70&gt;0,1/VLOOKUP(ABS(S70)+1,$A$8:$D$16,3,FALSE),VLOOKUP(ABS(S70)+1,$A$8:$D$16,3,FALSE))</f>
      </c>
      <c r="T151" s="1">
        <f>IF(T70&gt;0,1/VLOOKUP(ABS(T70)+1,$A$8:$D$16,3,FALSE),VLOOKUP(ABS(T70)+1,$A$8:$D$16,3,FALSE))</f>
      </c>
      <c r="U151" s="1">
        <f>IF(U70&gt;0,1/VLOOKUP(ABS(U70)+1,$A$8:$D$16,3,FALSE),VLOOKUP(ABS(U70)+1,$A$8:$D$16,3,FALSE))</f>
      </c>
      <c r="V151" s="1">
        <f>IF(V70&gt;0,1/VLOOKUP(ABS(V70)+1,$A$8:$D$16,3,FALSE),VLOOKUP(ABS(V70)+1,$A$8:$D$16,3,FALSE))</f>
      </c>
      <c r="W151" s="1">
        <f>IF(W70&gt;0,1/VLOOKUP(ABS(W70)+1,$A$8:$D$16,3,FALSE),VLOOKUP(ABS(W70)+1,$A$8:$D$16,3,FALSE))</f>
      </c>
    </row>
    <row r="152">
      <c r="A152">
        <v>28</v>
      </c>
      <c r="B152" t="str">
        <v>CP5_vs_CP7</v>
      </c>
      <c r="C152" s="1">
        <f>IF(C71&gt;0,1/VLOOKUP(ABS(C71)+1,$A$8:$D$16,3,FALSE),VLOOKUP(ABS(C71)+1,$A$8:$D$16,3,FALSE))</f>
      </c>
      <c r="D152" s="1">
        <f>IF(D71&gt;0,1/VLOOKUP(ABS(D71)+1,$A$8:$D$16,3,FALSE),VLOOKUP(ABS(D71)+1,$A$8:$D$16,3,FALSE))</f>
      </c>
      <c r="E152" s="1">
        <f>IF(E71&gt;0,1/VLOOKUP(ABS(E71)+1,$A$8:$D$16,3,FALSE),VLOOKUP(ABS(E71)+1,$A$8:$D$16,3,FALSE))</f>
      </c>
      <c r="F152" s="1">
        <f>IF(F71&gt;0,1/VLOOKUP(ABS(F71)+1,$A$8:$D$16,3,FALSE),VLOOKUP(ABS(F71)+1,$A$8:$D$16,3,FALSE))</f>
      </c>
      <c r="G152" s="1">
        <f>IF(G71&gt;0,1/VLOOKUP(ABS(G71)+1,$A$8:$D$16,3,FALSE),VLOOKUP(ABS(G71)+1,$A$8:$D$16,3,FALSE))</f>
      </c>
      <c r="H152" s="1">
        <f>IF(H71&gt;0,1/VLOOKUP(ABS(H71)+1,$A$8:$D$16,3,FALSE),VLOOKUP(ABS(H71)+1,$A$8:$D$16,3,FALSE))</f>
      </c>
      <c r="I152" s="1">
        <f>IF(I71&gt;0,1/VLOOKUP(ABS(I71)+1,$A$8:$D$16,3,FALSE),VLOOKUP(ABS(I71)+1,$A$8:$D$16,3,FALSE))</f>
      </c>
      <c r="J152" s="1">
        <f>IF(J71&gt;0,1/VLOOKUP(ABS(J71)+1,$A$8:$D$16,3,FALSE),VLOOKUP(ABS(J71)+1,$A$8:$D$16,3,FALSE))</f>
      </c>
      <c r="K152" s="1">
        <f>IF(K71&gt;0,1/VLOOKUP(ABS(K71)+1,$A$8:$D$16,3,FALSE),VLOOKUP(ABS(K71)+1,$A$8:$D$16,3,FALSE))</f>
      </c>
      <c r="L152" s="1">
        <f>IF(L71&gt;0,1/VLOOKUP(ABS(L71)+1,$A$8:$D$16,3,FALSE),VLOOKUP(ABS(L71)+1,$A$8:$D$16,3,FALSE))</f>
      </c>
      <c r="M152" s="1">
        <f>IF(M71&gt;0,1/VLOOKUP(ABS(M71)+1,$A$8:$D$16,3,FALSE),VLOOKUP(ABS(M71)+1,$A$8:$D$16,3,FALSE))</f>
      </c>
      <c r="N152" s="1">
        <f>IF(N71&gt;0,1/VLOOKUP(ABS(N71)+1,$A$8:$D$16,3,FALSE),VLOOKUP(ABS(N71)+1,$A$8:$D$16,3,FALSE))</f>
      </c>
      <c r="O152" s="1">
        <f>IF(O71&gt;0,1/VLOOKUP(ABS(O71)+1,$A$8:$D$16,3,FALSE),VLOOKUP(ABS(O71)+1,$A$8:$D$16,3,FALSE))</f>
      </c>
      <c r="P152" s="1">
        <f>IF(P71&gt;0,1/VLOOKUP(ABS(P71)+1,$A$8:$D$16,3,FALSE),VLOOKUP(ABS(P71)+1,$A$8:$D$16,3,FALSE))</f>
      </c>
      <c r="Q152" s="1">
        <f>IF(Q71&gt;0,1/VLOOKUP(ABS(Q71)+1,$A$8:$D$16,3,FALSE),VLOOKUP(ABS(Q71)+1,$A$8:$D$16,3,FALSE))</f>
      </c>
      <c r="R152" s="1">
        <f>IF(R71&gt;0,1/VLOOKUP(ABS(R71)+1,$A$8:$D$16,3,FALSE),VLOOKUP(ABS(R71)+1,$A$8:$D$16,3,FALSE))</f>
      </c>
      <c r="S152" s="1">
        <f>IF(S71&gt;0,1/VLOOKUP(ABS(S71)+1,$A$8:$D$16,3,FALSE),VLOOKUP(ABS(S71)+1,$A$8:$D$16,3,FALSE))</f>
      </c>
      <c r="T152" s="1">
        <f>IF(T71&gt;0,1/VLOOKUP(ABS(T71)+1,$A$8:$D$16,3,FALSE),VLOOKUP(ABS(T71)+1,$A$8:$D$16,3,FALSE))</f>
      </c>
      <c r="U152" s="1">
        <f>IF(U71&gt;0,1/VLOOKUP(ABS(U71)+1,$A$8:$D$16,3,FALSE),VLOOKUP(ABS(U71)+1,$A$8:$D$16,3,FALSE))</f>
      </c>
      <c r="V152" s="1">
        <f>IF(V71&gt;0,1/VLOOKUP(ABS(V71)+1,$A$8:$D$16,3,FALSE),VLOOKUP(ABS(V71)+1,$A$8:$D$16,3,FALSE))</f>
      </c>
      <c r="W152" s="1">
        <f>IF(W71&gt;0,1/VLOOKUP(ABS(W71)+1,$A$8:$D$16,3,FALSE),VLOOKUP(ABS(W71)+1,$A$8:$D$16,3,FALSE))</f>
      </c>
    </row>
    <row r="153">
      <c r="A153">
        <v>29</v>
      </c>
      <c r="B153" t="str">
        <v>CP5_vs_CP8</v>
      </c>
      <c r="C153" s="1">
        <f>IF(C72&gt;0,1/VLOOKUP(ABS(C72)+1,$A$8:$D$16,3,FALSE),VLOOKUP(ABS(C72)+1,$A$8:$D$16,3,FALSE))</f>
      </c>
      <c r="D153" s="1">
        <f>IF(D72&gt;0,1/VLOOKUP(ABS(D72)+1,$A$8:$D$16,3,FALSE),VLOOKUP(ABS(D72)+1,$A$8:$D$16,3,FALSE))</f>
      </c>
      <c r="E153" s="1">
        <f>IF(E72&gt;0,1/VLOOKUP(ABS(E72)+1,$A$8:$D$16,3,FALSE),VLOOKUP(ABS(E72)+1,$A$8:$D$16,3,FALSE))</f>
      </c>
      <c r="F153" s="1">
        <f>IF(F72&gt;0,1/VLOOKUP(ABS(F72)+1,$A$8:$D$16,3,FALSE),VLOOKUP(ABS(F72)+1,$A$8:$D$16,3,FALSE))</f>
      </c>
      <c r="G153" s="1">
        <f>IF(G72&gt;0,1/VLOOKUP(ABS(G72)+1,$A$8:$D$16,3,FALSE),VLOOKUP(ABS(G72)+1,$A$8:$D$16,3,FALSE))</f>
      </c>
      <c r="H153" s="1">
        <f>IF(H72&gt;0,1/VLOOKUP(ABS(H72)+1,$A$8:$D$16,3,FALSE),VLOOKUP(ABS(H72)+1,$A$8:$D$16,3,FALSE))</f>
      </c>
      <c r="I153" s="1">
        <f>IF(I72&gt;0,1/VLOOKUP(ABS(I72)+1,$A$8:$D$16,3,FALSE),VLOOKUP(ABS(I72)+1,$A$8:$D$16,3,FALSE))</f>
      </c>
      <c r="J153" s="1">
        <f>IF(J72&gt;0,1/VLOOKUP(ABS(J72)+1,$A$8:$D$16,3,FALSE),VLOOKUP(ABS(J72)+1,$A$8:$D$16,3,FALSE))</f>
      </c>
      <c r="K153" s="1">
        <f>IF(K72&gt;0,1/VLOOKUP(ABS(K72)+1,$A$8:$D$16,3,FALSE),VLOOKUP(ABS(K72)+1,$A$8:$D$16,3,FALSE))</f>
      </c>
      <c r="L153" s="1">
        <f>IF(L72&gt;0,1/VLOOKUP(ABS(L72)+1,$A$8:$D$16,3,FALSE),VLOOKUP(ABS(L72)+1,$A$8:$D$16,3,FALSE))</f>
      </c>
      <c r="M153" s="1">
        <f>IF(M72&gt;0,1/VLOOKUP(ABS(M72)+1,$A$8:$D$16,3,FALSE),VLOOKUP(ABS(M72)+1,$A$8:$D$16,3,FALSE))</f>
      </c>
      <c r="N153" s="1">
        <f>IF(N72&gt;0,1/VLOOKUP(ABS(N72)+1,$A$8:$D$16,3,FALSE),VLOOKUP(ABS(N72)+1,$A$8:$D$16,3,FALSE))</f>
      </c>
      <c r="O153" s="1">
        <f>IF(O72&gt;0,1/VLOOKUP(ABS(O72)+1,$A$8:$D$16,3,FALSE),VLOOKUP(ABS(O72)+1,$A$8:$D$16,3,FALSE))</f>
      </c>
      <c r="P153" s="1">
        <f>IF(P72&gt;0,1/VLOOKUP(ABS(P72)+1,$A$8:$D$16,3,FALSE),VLOOKUP(ABS(P72)+1,$A$8:$D$16,3,FALSE))</f>
      </c>
      <c r="Q153" s="1">
        <f>IF(Q72&gt;0,1/VLOOKUP(ABS(Q72)+1,$A$8:$D$16,3,FALSE),VLOOKUP(ABS(Q72)+1,$A$8:$D$16,3,FALSE))</f>
      </c>
      <c r="R153" s="1">
        <f>IF(R72&gt;0,1/VLOOKUP(ABS(R72)+1,$A$8:$D$16,3,FALSE),VLOOKUP(ABS(R72)+1,$A$8:$D$16,3,FALSE))</f>
      </c>
      <c r="S153" s="1">
        <f>IF(S72&gt;0,1/VLOOKUP(ABS(S72)+1,$A$8:$D$16,3,FALSE),VLOOKUP(ABS(S72)+1,$A$8:$D$16,3,FALSE))</f>
      </c>
      <c r="T153" s="1">
        <f>IF(T72&gt;0,1/VLOOKUP(ABS(T72)+1,$A$8:$D$16,3,FALSE),VLOOKUP(ABS(T72)+1,$A$8:$D$16,3,FALSE))</f>
      </c>
      <c r="U153" s="1">
        <f>IF(U72&gt;0,1/VLOOKUP(ABS(U72)+1,$A$8:$D$16,3,FALSE),VLOOKUP(ABS(U72)+1,$A$8:$D$16,3,FALSE))</f>
      </c>
      <c r="V153" s="1">
        <f>IF(V72&gt;0,1/VLOOKUP(ABS(V72)+1,$A$8:$D$16,3,FALSE),VLOOKUP(ABS(V72)+1,$A$8:$D$16,3,FALSE))</f>
      </c>
      <c r="W153" s="1">
        <f>IF(W72&gt;0,1/VLOOKUP(ABS(W72)+1,$A$8:$D$16,3,FALSE),VLOOKUP(ABS(W72)+1,$A$8:$D$16,3,FALSE))</f>
      </c>
    </row>
    <row r="154">
      <c r="A154">
        <v>30</v>
      </c>
      <c r="B154" t="str">
        <v>CP5_vs_CP9</v>
      </c>
      <c r="C154" s="1">
        <f>IF(C73&gt;0,1/VLOOKUP(ABS(C73)+1,$A$8:$D$16,3,FALSE),VLOOKUP(ABS(C73)+1,$A$8:$D$16,3,FALSE))</f>
      </c>
      <c r="D154" s="1">
        <f>IF(D73&gt;0,1/VLOOKUP(ABS(D73)+1,$A$8:$D$16,3,FALSE),VLOOKUP(ABS(D73)+1,$A$8:$D$16,3,FALSE))</f>
      </c>
      <c r="E154" s="1">
        <f>IF(E73&gt;0,1/VLOOKUP(ABS(E73)+1,$A$8:$D$16,3,FALSE),VLOOKUP(ABS(E73)+1,$A$8:$D$16,3,FALSE))</f>
      </c>
      <c r="F154" s="1">
        <f>IF(F73&gt;0,1/VLOOKUP(ABS(F73)+1,$A$8:$D$16,3,FALSE),VLOOKUP(ABS(F73)+1,$A$8:$D$16,3,FALSE))</f>
      </c>
      <c r="G154" s="1">
        <f>IF(G73&gt;0,1/VLOOKUP(ABS(G73)+1,$A$8:$D$16,3,FALSE),VLOOKUP(ABS(G73)+1,$A$8:$D$16,3,FALSE))</f>
      </c>
      <c r="H154" s="1">
        <f>IF(H73&gt;0,1/VLOOKUP(ABS(H73)+1,$A$8:$D$16,3,FALSE),VLOOKUP(ABS(H73)+1,$A$8:$D$16,3,FALSE))</f>
      </c>
      <c r="I154" s="1">
        <f>IF(I73&gt;0,1/VLOOKUP(ABS(I73)+1,$A$8:$D$16,3,FALSE),VLOOKUP(ABS(I73)+1,$A$8:$D$16,3,FALSE))</f>
      </c>
      <c r="J154" s="1">
        <f>IF(J73&gt;0,1/VLOOKUP(ABS(J73)+1,$A$8:$D$16,3,FALSE),VLOOKUP(ABS(J73)+1,$A$8:$D$16,3,FALSE))</f>
      </c>
      <c r="K154" s="1">
        <f>IF(K73&gt;0,1/VLOOKUP(ABS(K73)+1,$A$8:$D$16,3,FALSE),VLOOKUP(ABS(K73)+1,$A$8:$D$16,3,FALSE))</f>
      </c>
      <c r="L154" s="1">
        <f>IF(L73&gt;0,1/VLOOKUP(ABS(L73)+1,$A$8:$D$16,3,FALSE),VLOOKUP(ABS(L73)+1,$A$8:$D$16,3,FALSE))</f>
      </c>
      <c r="M154" s="1">
        <f>IF(M73&gt;0,1/VLOOKUP(ABS(M73)+1,$A$8:$D$16,3,FALSE),VLOOKUP(ABS(M73)+1,$A$8:$D$16,3,FALSE))</f>
      </c>
      <c r="N154" s="1">
        <f>IF(N73&gt;0,1/VLOOKUP(ABS(N73)+1,$A$8:$D$16,3,FALSE),VLOOKUP(ABS(N73)+1,$A$8:$D$16,3,FALSE))</f>
      </c>
      <c r="O154" s="1">
        <f>IF(O73&gt;0,1/VLOOKUP(ABS(O73)+1,$A$8:$D$16,3,FALSE),VLOOKUP(ABS(O73)+1,$A$8:$D$16,3,FALSE))</f>
      </c>
      <c r="P154" s="1">
        <f>IF(P73&gt;0,1/VLOOKUP(ABS(P73)+1,$A$8:$D$16,3,FALSE),VLOOKUP(ABS(P73)+1,$A$8:$D$16,3,FALSE))</f>
      </c>
      <c r="Q154" s="1">
        <f>IF(Q73&gt;0,1/VLOOKUP(ABS(Q73)+1,$A$8:$D$16,3,FALSE),VLOOKUP(ABS(Q73)+1,$A$8:$D$16,3,FALSE))</f>
      </c>
      <c r="R154" s="1">
        <f>IF(R73&gt;0,1/VLOOKUP(ABS(R73)+1,$A$8:$D$16,3,FALSE),VLOOKUP(ABS(R73)+1,$A$8:$D$16,3,FALSE))</f>
      </c>
      <c r="S154" s="1">
        <f>IF(S73&gt;0,1/VLOOKUP(ABS(S73)+1,$A$8:$D$16,3,FALSE),VLOOKUP(ABS(S73)+1,$A$8:$D$16,3,FALSE))</f>
      </c>
      <c r="T154" s="1">
        <f>IF(T73&gt;0,1/VLOOKUP(ABS(T73)+1,$A$8:$D$16,3,FALSE),VLOOKUP(ABS(T73)+1,$A$8:$D$16,3,FALSE))</f>
      </c>
      <c r="U154" s="1">
        <f>IF(U73&gt;0,1/VLOOKUP(ABS(U73)+1,$A$8:$D$16,3,FALSE),VLOOKUP(ABS(U73)+1,$A$8:$D$16,3,FALSE))</f>
      </c>
      <c r="V154" s="1">
        <f>IF(V73&gt;0,1/VLOOKUP(ABS(V73)+1,$A$8:$D$16,3,FALSE),VLOOKUP(ABS(V73)+1,$A$8:$D$16,3,FALSE))</f>
      </c>
      <c r="W154" s="1">
        <f>IF(W73&gt;0,1/VLOOKUP(ABS(W73)+1,$A$8:$D$16,3,FALSE),VLOOKUP(ABS(W73)+1,$A$8:$D$16,3,FALSE))</f>
      </c>
    </row>
    <row r="155">
      <c r="A155">
        <v>31</v>
      </c>
      <c r="B155" t="str">
        <v>CP6_vs_CP7</v>
      </c>
      <c r="C155" s="1">
        <f>IF(C74&gt;0,1/VLOOKUP(ABS(C74)+1,$A$8:$D$16,3,FALSE),VLOOKUP(ABS(C74)+1,$A$8:$D$16,3,FALSE))</f>
      </c>
      <c r="D155" s="1">
        <f>IF(D74&gt;0,1/VLOOKUP(ABS(D74)+1,$A$8:$D$16,3,FALSE),VLOOKUP(ABS(D74)+1,$A$8:$D$16,3,FALSE))</f>
      </c>
      <c r="E155" s="1">
        <f>IF(E74&gt;0,1/VLOOKUP(ABS(E74)+1,$A$8:$D$16,3,FALSE),VLOOKUP(ABS(E74)+1,$A$8:$D$16,3,FALSE))</f>
      </c>
      <c r="F155" s="1">
        <f>IF(F74&gt;0,1/VLOOKUP(ABS(F74)+1,$A$8:$D$16,3,FALSE),VLOOKUP(ABS(F74)+1,$A$8:$D$16,3,FALSE))</f>
      </c>
      <c r="G155" s="1">
        <f>IF(G74&gt;0,1/VLOOKUP(ABS(G74)+1,$A$8:$D$16,3,FALSE),VLOOKUP(ABS(G74)+1,$A$8:$D$16,3,FALSE))</f>
      </c>
      <c r="H155" s="1">
        <f>IF(H74&gt;0,1/VLOOKUP(ABS(H74)+1,$A$8:$D$16,3,FALSE),VLOOKUP(ABS(H74)+1,$A$8:$D$16,3,FALSE))</f>
      </c>
      <c r="I155" s="1">
        <f>IF(I74&gt;0,1/VLOOKUP(ABS(I74)+1,$A$8:$D$16,3,FALSE),VLOOKUP(ABS(I74)+1,$A$8:$D$16,3,FALSE))</f>
      </c>
      <c r="J155" s="1">
        <f>IF(J74&gt;0,1/VLOOKUP(ABS(J74)+1,$A$8:$D$16,3,FALSE),VLOOKUP(ABS(J74)+1,$A$8:$D$16,3,FALSE))</f>
      </c>
      <c r="K155" s="1">
        <f>IF(K74&gt;0,1/VLOOKUP(ABS(K74)+1,$A$8:$D$16,3,FALSE),VLOOKUP(ABS(K74)+1,$A$8:$D$16,3,FALSE))</f>
      </c>
      <c r="L155" s="1">
        <f>IF(L74&gt;0,1/VLOOKUP(ABS(L74)+1,$A$8:$D$16,3,FALSE),VLOOKUP(ABS(L74)+1,$A$8:$D$16,3,FALSE))</f>
      </c>
      <c r="M155" s="1">
        <f>IF(M74&gt;0,1/VLOOKUP(ABS(M74)+1,$A$8:$D$16,3,FALSE),VLOOKUP(ABS(M74)+1,$A$8:$D$16,3,FALSE))</f>
      </c>
      <c r="N155" s="1">
        <f>IF(N74&gt;0,1/VLOOKUP(ABS(N74)+1,$A$8:$D$16,3,FALSE),VLOOKUP(ABS(N74)+1,$A$8:$D$16,3,FALSE))</f>
      </c>
      <c r="O155" s="1">
        <f>IF(O74&gt;0,1/VLOOKUP(ABS(O74)+1,$A$8:$D$16,3,FALSE),VLOOKUP(ABS(O74)+1,$A$8:$D$16,3,FALSE))</f>
      </c>
      <c r="P155" s="1">
        <f>IF(P74&gt;0,1/VLOOKUP(ABS(P74)+1,$A$8:$D$16,3,FALSE),VLOOKUP(ABS(P74)+1,$A$8:$D$16,3,FALSE))</f>
      </c>
      <c r="Q155" s="1">
        <f>IF(Q74&gt;0,1/VLOOKUP(ABS(Q74)+1,$A$8:$D$16,3,FALSE),VLOOKUP(ABS(Q74)+1,$A$8:$D$16,3,FALSE))</f>
      </c>
      <c r="R155" s="1">
        <f>IF(R74&gt;0,1/VLOOKUP(ABS(R74)+1,$A$8:$D$16,3,FALSE),VLOOKUP(ABS(R74)+1,$A$8:$D$16,3,FALSE))</f>
      </c>
      <c r="S155" s="1">
        <f>IF(S74&gt;0,1/VLOOKUP(ABS(S74)+1,$A$8:$D$16,3,FALSE),VLOOKUP(ABS(S74)+1,$A$8:$D$16,3,FALSE))</f>
      </c>
      <c r="T155" s="1">
        <f>IF(T74&gt;0,1/VLOOKUP(ABS(T74)+1,$A$8:$D$16,3,FALSE),VLOOKUP(ABS(T74)+1,$A$8:$D$16,3,FALSE))</f>
      </c>
      <c r="U155" s="1">
        <f>IF(U74&gt;0,1/VLOOKUP(ABS(U74)+1,$A$8:$D$16,3,FALSE),VLOOKUP(ABS(U74)+1,$A$8:$D$16,3,FALSE))</f>
      </c>
      <c r="V155" s="1">
        <f>IF(V74&gt;0,1/VLOOKUP(ABS(V74)+1,$A$8:$D$16,3,FALSE),VLOOKUP(ABS(V74)+1,$A$8:$D$16,3,FALSE))</f>
      </c>
      <c r="W155" s="1">
        <f>IF(W74&gt;0,1/VLOOKUP(ABS(W74)+1,$A$8:$D$16,3,FALSE),VLOOKUP(ABS(W74)+1,$A$8:$D$16,3,FALSE))</f>
      </c>
    </row>
    <row r="156">
      <c r="A156">
        <v>32</v>
      </c>
      <c r="B156" t="str">
        <v>CP6_vs_CP8</v>
      </c>
      <c r="C156" s="1">
        <f>IF(C75&gt;0,1/VLOOKUP(ABS(C75)+1,$A$8:$D$16,3,FALSE),VLOOKUP(ABS(C75)+1,$A$8:$D$16,3,FALSE))</f>
      </c>
      <c r="D156" s="1">
        <f>IF(D75&gt;0,1/VLOOKUP(ABS(D75)+1,$A$8:$D$16,3,FALSE),VLOOKUP(ABS(D75)+1,$A$8:$D$16,3,FALSE))</f>
      </c>
      <c r="E156" s="1">
        <f>IF(E75&gt;0,1/VLOOKUP(ABS(E75)+1,$A$8:$D$16,3,FALSE),VLOOKUP(ABS(E75)+1,$A$8:$D$16,3,FALSE))</f>
      </c>
      <c r="F156" s="1">
        <f>IF(F75&gt;0,1/VLOOKUP(ABS(F75)+1,$A$8:$D$16,3,FALSE),VLOOKUP(ABS(F75)+1,$A$8:$D$16,3,FALSE))</f>
      </c>
      <c r="G156" s="1">
        <f>IF(G75&gt;0,1/VLOOKUP(ABS(G75)+1,$A$8:$D$16,3,FALSE),VLOOKUP(ABS(G75)+1,$A$8:$D$16,3,FALSE))</f>
      </c>
      <c r="H156" s="1">
        <f>IF(H75&gt;0,1/VLOOKUP(ABS(H75)+1,$A$8:$D$16,3,FALSE),VLOOKUP(ABS(H75)+1,$A$8:$D$16,3,FALSE))</f>
      </c>
      <c r="I156" s="1">
        <f>IF(I75&gt;0,1/VLOOKUP(ABS(I75)+1,$A$8:$D$16,3,FALSE),VLOOKUP(ABS(I75)+1,$A$8:$D$16,3,FALSE))</f>
      </c>
      <c r="J156" s="1">
        <f>IF(J75&gt;0,1/VLOOKUP(ABS(J75)+1,$A$8:$D$16,3,FALSE),VLOOKUP(ABS(J75)+1,$A$8:$D$16,3,FALSE))</f>
      </c>
      <c r="K156" s="1">
        <f>IF(K75&gt;0,1/VLOOKUP(ABS(K75)+1,$A$8:$D$16,3,FALSE),VLOOKUP(ABS(K75)+1,$A$8:$D$16,3,FALSE))</f>
      </c>
      <c r="L156" s="1">
        <f>IF(L75&gt;0,1/VLOOKUP(ABS(L75)+1,$A$8:$D$16,3,FALSE),VLOOKUP(ABS(L75)+1,$A$8:$D$16,3,FALSE))</f>
      </c>
      <c r="M156" s="1">
        <f>IF(M75&gt;0,1/VLOOKUP(ABS(M75)+1,$A$8:$D$16,3,FALSE),VLOOKUP(ABS(M75)+1,$A$8:$D$16,3,FALSE))</f>
      </c>
      <c r="N156" s="1">
        <f>IF(N75&gt;0,1/VLOOKUP(ABS(N75)+1,$A$8:$D$16,3,FALSE),VLOOKUP(ABS(N75)+1,$A$8:$D$16,3,FALSE))</f>
      </c>
      <c r="O156" s="1">
        <f>IF(O75&gt;0,1/VLOOKUP(ABS(O75)+1,$A$8:$D$16,3,FALSE),VLOOKUP(ABS(O75)+1,$A$8:$D$16,3,FALSE))</f>
      </c>
      <c r="P156" s="1">
        <f>IF(P75&gt;0,1/VLOOKUP(ABS(P75)+1,$A$8:$D$16,3,FALSE),VLOOKUP(ABS(P75)+1,$A$8:$D$16,3,FALSE))</f>
      </c>
      <c r="Q156" s="1">
        <f>IF(Q75&gt;0,1/VLOOKUP(ABS(Q75)+1,$A$8:$D$16,3,FALSE),VLOOKUP(ABS(Q75)+1,$A$8:$D$16,3,FALSE))</f>
      </c>
      <c r="R156" s="1">
        <f>IF(R75&gt;0,1/VLOOKUP(ABS(R75)+1,$A$8:$D$16,3,FALSE),VLOOKUP(ABS(R75)+1,$A$8:$D$16,3,FALSE))</f>
      </c>
      <c r="S156" s="1">
        <f>IF(S75&gt;0,1/VLOOKUP(ABS(S75)+1,$A$8:$D$16,3,FALSE),VLOOKUP(ABS(S75)+1,$A$8:$D$16,3,FALSE))</f>
      </c>
      <c r="T156" s="1">
        <f>IF(T75&gt;0,1/VLOOKUP(ABS(T75)+1,$A$8:$D$16,3,FALSE),VLOOKUP(ABS(T75)+1,$A$8:$D$16,3,FALSE))</f>
      </c>
      <c r="U156" s="1">
        <f>IF(U75&gt;0,1/VLOOKUP(ABS(U75)+1,$A$8:$D$16,3,FALSE),VLOOKUP(ABS(U75)+1,$A$8:$D$16,3,FALSE))</f>
      </c>
      <c r="V156" s="1">
        <f>IF(V75&gt;0,1/VLOOKUP(ABS(V75)+1,$A$8:$D$16,3,FALSE),VLOOKUP(ABS(V75)+1,$A$8:$D$16,3,FALSE))</f>
      </c>
      <c r="W156" s="1">
        <f>IF(W75&gt;0,1/VLOOKUP(ABS(W75)+1,$A$8:$D$16,3,FALSE),VLOOKUP(ABS(W75)+1,$A$8:$D$16,3,FALSE))</f>
      </c>
    </row>
    <row r="157">
      <c r="A157">
        <v>33</v>
      </c>
      <c r="B157" t="str">
        <v>CP6_vs_CP9</v>
      </c>
      <c r="C157" s="1">
        <f>IF(C76&gt;0,1/VLOOKUP(ABS(C76)+1,$A$8:$D$16,3,FALSE),VLOOKUP(ABS(C76)+1,$A$8:$D$16,3,FALSE))</f>
      </c>
      <c r="D157" s="1">
        <f>IF(D76&gt;0,1/VLOOKUP(ABS(D76)+1,$A$8:$D$16,3,FALSE),VLOOKUP(ABS(D76)+1,$A$8:$D$16,3,FALSE))</f>
      </c>
      <c r="E157" s="1">
        <f>IF(E76&gt;0,1/VLOOKUP(ABS(E76)+1,$A$8:$D$16,3,FALSE),VLOOKUP(ABS(E76)+1,$A$8:$D$16,3,FALSE))</f>
      </c>
      <c r="F157" s="1">
        <f>IF(F76&gt;0,1/VLOOKUP(ABS(F76)+1,$A$8:$D$16,3,FALSE),VLOOKUP(ABS(F76)+1,$A$8:$D$16,3,FALSE))</f>
      </c>
      <c r="G157" s="1">
        <f>IF(G76&gt;0,1/VLOOKUP(ABS(G76)+1,$A$8:$D$16,3,FALSE),VLOOKUP(ABS(G76)+1,$A$8:$D$16,3,FALSE))</f>
      </c>
      <c r="H157" s="1">
        <f>IF(H76&gt;0,1/VLOOKUP(ABS(H76)+1,$A$8:$D$16,3,FALSE),VLOOKUP(ABS(H76)+1,$A$8:$D$16,3,FALSE))</f>
      </c>
      <c r="I157" s="1">
        <f>IF(I76&gt;0,1/VLOOKUP(ABS(I76)+1,$A$8:$D$16,3,FALSE),VLOOKUP(ABS(I76)+1,$A$8:$D$16,3,FALSE))</f>
      </c>
      <c r="J157" s="1">
        <f>IF(J76&gt;0,1/VLOOKUP(ABS(J76)+1,$A$8:$D$16,3,FALSE),VLOOKUP(ABS(J76)+1,$A$8:$D$16,3,FALSE))</f>
      </c>
      <c r="K157" s="1">
        <f>IF(K76&gt;0,1/VLOOKUP(ABS(K76)+1,$A$8:$D$16,3,FALSE),VLOOKUP(ABS(K76)+1,$A$8:$D$16,3,FALSE))</f>
      </c>
      <c r="L157" s="1">
        <f>IF(L76&gt;0,1/VLOOKUP(ABS(L76)+1,$A$8:$D$16,3,FALSE),VLOOKUP(ABS(L76)+1,$A$8:$D$16,3,FALSE))</f>
      </c>
      <c r="M157" s="1">
        <f>IF(M76&gt;0,1/VLOOKUP(ABS(M76)+1,$A$8:$D$16,3,FALSE),VLOOKUP(ABS(M76)+1,$A$8:$D$16,3,FALSE))</f>
      </c>
      <c r="N157" s="1">
        <f>IF(N76&gt;0,1/VLOOKUP(ABS(N76)+1,$A$8:$D$16,3,FALSE),VLOOKUP(ABS(N76)+1,$A$8:$D$16,3,FALSE))</f>
      </c>
      <c r="O157" s="1">
        <f>IF(O76&gt;0,1/VLOOKUP(ABS(O76)+1,$A$8:$D$16,3,FALSE),VLOOKUP(ABS(O76)+1,$A$8:$D$16,3,FALSE))</f>
      </c>
      <c r="P157" s="1">
        <f>IF(P76&gt;0,1/VLOOKUP(ABS(P76)+1,$A$8:$D$16,3,FALSE),VLOOKUP(ABS(P76)+1,$A$8:$D$16,3,FALSE))</f>
      </c>
      <c r="Q157" s="1">
        <f>IF(Q76&gt;0,1/VLOOKUP(ABS(Q76)+1,$A$8:$D$16,3,FALSE),VLOOKUP(ABS(Q76)+1,$A$8:$D$16,3,FALSE))</f>
      </c>
      <c r="R157" s="1">
        <f>IF(R76&gt;0,1/VLOOKUP(ABS(R76)+1,$A$8:$D$16,3,FALSE),VLOOKUP(ABS(R76)+1,$A$8:$D$16,3,FALSE))</f>
      </c>
      <c r="S157" s="1">
        <f>IF(S76&gt;0,1/VLOOKUP(ABS(S76)+1,$A$8:$D$16,3,FALSE),VLOOKUP(ABS(S76)+1,$A$8:$D$16,3,FALSE))</f>
      </c>
      <c r="T157" s="1">
        <f>IF(T76&gt;0,1/VLOOKUP(ABS(T76)+1,$A$8:$D$16,3,FALSE),VLOOKUP(ABS(T76)+1,$A$8:$D$16,3,FALSE))</f>
      </c>
      <c r="U157" s="1">
        <f>IF(U76&gt;0,1/VLOOKUP(ABS(U76)+1,$A$8:$D$16,3,FALSE),VLOOKUP(ABS(U76)+1,$A$8:$D$16,3,FALSE))</f>
      </c>
      <c r="V157" s="1">
        <f>IF(V76&gt;0,1/VLOOKUP(ABS(V76)+1,$A$8:$D$16,3,FALSE),VLOOKUP(ABS(V76)+1,$A$8:$D$16,3,FALSE))</f>
      </c>
      <c r="W157" s="1">
        <f>IF(W76&gt;0,1/VLOOKUP(ABS(W76)+1,$A$8:$D$16,3,FALSE),VLOOKUP(ABS(W76)+1,$A$8:$D$16,3,FALSE))</f>
      </c>
    </row>
    <row r="158">
      <c r="A158">
        <v>34</v>
      </c>
      <c r="B158" t="str">
        <v>CP7_vs_CP8</v>
      </c>
      <c r="C158" s="1">
        <f>IF(C77&gt;0,1/VLOOKUP(ABS(C77)+1,$A$8:$D$16,3,FALSE),VLOOKUP(ABS(C77)+1,$A$8:$D$16,3,FALSE))</f>
      </c>
      <c r="D158" s="1">
        <f>IF(D77&gt;0,1/VLOOKUP(ABS(D77)+1,$A$8:$D$16,3,FALSE),VLOOKUP(ABS(D77)+1,$A$8:$D$16,3,FALSE))</f>
      </c>
      <c r="E158" s="1">
        <f>IF(E77&gt;0,1/VLOOKUP(ABS(E77)+1,$A$8:$D$16,3,FALSE),VLOOKUP(ABS(E77)+1,$A$8:$D$16,3,FALSE))</f>
      </c>
      <c r="F158" s="1">
        <f>IF(F77&gt;0,1/VLOOKUP(ABS(F77)+1,$A$8:$D$16,3,FALSE),VLOOKUP(ABS(F77)+1,$A$8:$D$16,3,FALSE))</f>
      </c>
      <c r="G158" s="1">
        <f>IF(G77&gt;0,1/VLOOKUP(ABS(G77)+1,$A$8:$D$16,3,FALSE),VLOOKUP(ABS(G77)+1,$A$8:$D$16,3,FALSE))</f>
      </c>
      <c r="H158" s="1">
        <f>IF(H77&gt;0,1/VLOOKUP(ABS(H77)+1,$A$8:$D$16,3,FALSE),VLOOKUP(ABS(H77)+1,$A$8:$D$16,3,FALSE))</f>
      </c>
      <c r="I158" s="1">
        <f>IF(I77&gt;0,1/VLOOKUP(ABS(I77)+1,$A$8:$D$16,3,FALSE),VLOOKUP(ABS(I77)+1,$A$8:$D$16,3,FALSE))</f>
      </c>
      <c r="J158" s="1">
        <f>IF(J77&gt;0,1/VLOOKUP(ABS(J77)+1,$A$8:$D$16,3,FALSE),VLOOKUP(ABS(J77)+1,$A$8:$D$16,3,FALSE))</f>
      </c>
      <c r="K158" s="1">
        <f>IF(K77&gt;0,1/VLOOKUP(ABS(K77)+1,$A$8:$D$16,3,FALSE),VLOOKUP(ABS(K77)+1,$A$8:$D$16,3,FALSE))</f>
      </c>
      <c r="L158" s="1">
        <f>IF(L77&gt;0,1/VLOOKUP(ABS(L77)+1,$A$8:$D$16,3,FALSE),VLOOKUP(ABS(L77)+1,$A$8:$D$16,3,FALSE))</f>
      </c>
      <c r="M158" s="1">
        <f>IF(M77&gt;0,1/VLOOKUP(ABS(M77)+1,$A$8:$D$16,3,FALSE),VLOOKUP(ABS(M77)+1,$A$8:$D$16,3,FALSE))</f>
      </c>
      <c r="N158" s="1">
        <f>IF(N77&gt;0,1/VLOOKUP(ABS(N77)+1,$A$8:$D$16,3,FALSE),VLOOKUP(ABS(N77)+1,$A$8:$D$16,3,FALSE))</f>
      </c>
      <c r="O158" s="1">
        <f>IF(O77&gt;0,1/VLOOKUP(ABS(O77)+1,$A$8:$D$16,3,FALSE),VLOOKUP(ABS(O77)+1,$A$8:$D$16,3,FALSE))</f>
      </c>
      <c r="P158" s="1">
        <f>IF(P77&gt;0,1/VLOOKUP(ABS(P77)+1,$A$8:$D$16,3,FALSE),VLOOKUP(ABS(P77)+1,$A$8:$D$16,3,FALSE))</f>
      </c>
      <c r="Q158" s="1">
        <f>IF(Q77&gt;0,1/VLOOKUP(ABS(Q77)+1,$A$8:$D$16,3,FALSE),VLOOKUP(ABS(Q77)+1,$A$8:$D$16,3,FALSE))</f>
      </c>
      <c r="R158" s="1">
        <f>IF(R77&gt;0,1/VLOOKUP(ABS(R77)+1,$A$8:$D$16,3,FALSE),VLOOKUP(ABS(R77)+1,$A$8:$D$16,3,FALSE))</f>
      </c>
      <c r="S158" s="1">
        <f>IF(S77&gt;0,1/VLOOKUP(ABS(S77)+1,$A$8:$D$16,3,FALSE),VLOOKUP(ABS(S77)+1,$A$8:$D$16,3,FALSE))</f>
      </c>
      <c r="T158" s="1">
        <f>IF(T77&gt;0,1/VLOOKUP(ABS(T77)+1,$A$8:$D$16,3,FALSE),VLOOKUP(ABS(T77)+1,$A$8:$D$16,3,FALSE))</f>
      </c>
      <c r="U158" s="1">
        <f>IF(U77&gt;0,1/VLOOKUP(ABS(U77)+1,$A$8:$D$16,3,FALSE),VLOOKUP(ABS(U77)+1,$A$8:$D$16,3,FALSE))</f>
      </c>
      <c r="V158" s="1">
        <f>IF(V77&gt;0,1/VLOOKUP(ABS(V77)+1,$A$8:$D$16,3,FALSE),VLOOKUP(ABS(V77)+1,$A$8:$D$16,3,FALSE))</f>
      </c>
      <c r="W158" s="1">
        <f>IF(W77&gt;0,1/VLOOKUP(ABS(W77)+1,$A$8:$D$16,3,FALSE),VLOOKUP(ABS(W77)+1,$A$8:$D$16,3,FALSE))</f>
      </c>
    </row>
    <row r="159">
      <c r="A159">
        <v>35</v>
      </c>
      <c r="B159" t="str">
        <v>CP7_vs_CP9</v>
      </c>
      <c r="C159" s="1">
        <f>IF(C78&gt;0,1/VLOOKUP(ABS(C78)+1,$A$8:$D$16,3,FALSE),VLOOKUP(ABS(C78)+1,$A$8:$D$16,3,FALSE))</f>
      </c>
      <c r="D159" s="1">
        <f>IF(D78&gt;0,1/VLOOKUP(ABS(D78)+1,$A$8:$D$16,3,FALSE),VLOOKUP(ABS(D78)+1,$A$8:$D$16,3,FALSE))</f>
      </c>
      <c r="E159" s="1">
        <f>IF(E78&gt;0,1/VLOOKUP(ABS(E78)+1,$A$8:$D$16,3,FALSE),VLOOKUP(ABS(E78)+1,$A$8:$D$16,3,FALSE))</f>
      </c>
      <c r="F159" s="1">
        <f>IF(F78&gt;0,1/VLOOKUP(ABS(F78)+1,$A$8:$D$16,3,FALSE),VLOOKUP(ABS(F78)+1,$A$8:$D$16,3,FALSE))</f>
      </c>
      <c r="G159" s="1">
        <f>IF(G78&gt;0,1/VLOOKUP(ABS(G78)+1,$A$8:$D$16,3,FALSE),VLOOKUP(ABS(G78)+1,$A$8:$D$16,3,FALSE))</f>
      </c>
      <c r="H159" s="1">
        <f>IF(H78&gt;0,1/VLOOKUP(ABS(H78)+1,$A$8:$D$16,3,FALSE),VLOOKUP(ABS(H78)+1,$A$8:$D$16,3,FALSE))</f>
      </c>
      <c r="I159" s="1">
        <f>IF(I78&gt;0,1/VLOOKUP(ABS(I78)+1,$A$8:$D$16,3,FALSE),VLOOKUP(ABS(I78)+1,$A$8:$D$16,3,FALSE))</f>
      </c>
      <c r="J159" s="1">
        <f>IF(J78&gt;0,1/VLOOKUP(ABS(J78)+1,$A$8:$D$16,3,FALSE),VLOOKUP(ABS(J78)+1,$A$8:$D$16,3,FALSE))</f>
      </c>
      <c r="K159" s="1">
        <f>IF(K78&gt;0,1/VLOOKUP(ABS(K78)+1,$A$8:$D$16,3,FALSE),VLOOKUP(ABS(K78)+1,$A$8:$D$16,3,FALSE))</f>
      </c>
      <c r="L159" s="1">
        <f>IF(L78&gt;0,1/VLOOKUP(ABS(L78)+1,$A$8:$D$16,3,FALSE),VLOOKUP(ABS(L78)+1,$A$8:$D$16,3,FALSE))</f>
      </c>
      <c r="M159" s="1">
        <f>IF(M78&gt;0,1/VLOOKUP(ABS(M78)+1,$A$8:$D$16,3,FALSE),VLOOKUP(ABS(M78)+1,$A$8:$D$16,3,FALSE))</f>
      </c>
      <c r="N159" s="1">
        <f>IF(N78&gt;0,1/VLOOKUP(ABS(N78)+1,$A$8:$D$16,3,FALSE),VLOOKUP(ABS(N78)+1,$A$8:$D$16,3,FALSE))</f>
      </c>
      <c r="O159" s="1">
        <f>IF(O78&gt;0,1/VLOOKUP(ABS(O78)+1,$A$8:$D$16,3,FALSE),VLOOKUP(ABS(O78)+1,$A$8:$D$16,3,FALSE))</f>
      </c>
      <c r="P159" s="1">
        <f>IF(P78&gt;0,1/VLOOKUP(ABS(P78)+1,$A$8:$D$16,3,FALSE),VLOOKUP(ABS(P78)+1,$A$8:$D$16,3,FALSE))</f>
      </c>
      <c r="Q159" s="1">
        <f>IF(Q78&gt;0,1/VLOOKUP(ABS(Q78)+1,$A$8:$D$16,3,FALSE),VLOOKUP(ABS(Q78)+1,$A$8:$D$16,3,FALSE))</f>
      </c>
      <c r="R159" s="1">
        <f>IF(R78&gt;0,1/VLOOKUP(ABS(R78)+1,$A$8:$D$16,3,FALSE),VLOOKUP(ABS(R78)+1,$A$8:$D$16,3,FALSE))</f>
      </c>
      <c r="S159" s="1">
        <f>IF(S78&gt;0,1/VLOOKUP(ABS(S78)+1,$A$8:$D$16,3,FALSE),VLOOKUP(ABS(S78)+1,$A$8:$D$16,3,FALSE))</f>
      </c>
      <c r="T159" s="1">
        <f>IF(T78&gt;0,1/VLOOKUP(ABS(T78)+1,$A$8:$D$16,3,FALSE),VLOOKUP(ABS(T78)+1,$A$8:$D$16,3,FALSE))</f>
      </c>
      <c r="U159" s="1">
        <f>IF(U78&gt;0,1/VLOOKUP(ABS(U78)+1,$A$8:$D$16,3,FALSE),VLOOKUP(ABS(U78)+1,$A$8:$D$16,3,FALSE))</f>
      </c>
      <c r="V159" s="1">
        <f>IF(V78&gt;0,1/VLOOKUP(ABS(V78)+1,$A$8:$D$16,3,FALSE),VLOOKUP(ABS(V78)+1,$A$8:$D$16,3,FALSE))</f>
      </c>
      <c r="W159" s="1">
        <f>IF(W78&gt;0,1/VLOOKUP(ABS(W78)+1,$A$8:$D$16,3,FALSE),VLOOKUP(ABS(W78)+1,$A$8:$D$16,3,FALSE))</f>
      </c>
    </row>
    <row r="160">
      <c r="A160">
        <v>36</v>
      </c>
      <c r="B160" t="str">
        <v>CP8_vs_CP9</v>
      </c>
      <c r="C160" s="1">
        <f>IF(C79&gt;0,1/VLOOKUP(ABS(C79)+1,$A$8:$D$16,3,FALSE),VLOOKUP(ABS(C79)+1,$A$8:$D$16,3,FALSE))</f>
      </c>
      <c r="D160" s="1">
        <f>IF(D79&gt;0,1/VLOOKUP(ABS(D79)+1,$A$8:$D$16,3,FALSE),VLOOKUP(ABS(D79)+1,$A$8:$D$16,3,FALSE))</f>
      </c>
      <c r="E160" s="1">
        <f>IF(E79&gt;0,1/VLOOKUP(ABS(E79)+1,$A$8:$D$16,3,FALSE),VLOOKUP(ABS(E79)+1,$A$8:$D$16,3,FALSE))</f>
      </c>
      <c r="F160" s="1">
        <f>IF(F79&gt;0,1/VLOOKUP(ABS(F79)+1,$A$8:$D$16,3,FALSE),VLOOKUP(ABS(F79)+1,$A$8:$D$16,3,FALSE))</f>
      </c>
      <c r="G160" s="1">
        <f>IF(G79&gt;0,1/VLOOKUP(ABS(G79)+1,$A$8:$D$16,3,FALSE),VLOOKUP(ABS(G79)+1,$A$8:$D$16,3,FALSE))</f>
      </c>
      <c r="H160" s="1">
        <f>IF(H79&gt;0,1/VLOOKUP(ABS(H79)+1,$A$8:$D$16,3,FALSE),VLOOKUP(ABS(H79)+1,$A$8:$D$16,3,FALSE))</f>
      </c>
      <c r="I160" s="1">
        <f>IF(I79&gt;0,1/VLOOKUP(ABS(I79)+1,$A$8:$D$16,3,FALSE),VLOOKUP(ABS(I79)+1,$A$8:$D$16,3,FALSE))</f>
      </c>
      <c r="J160" s="1">
        <f>IF(J79&gt;0,1/VLOOKUP(ABS(J79)+1,$A$8:$D$16,3,FALSE),VLOOKUP(ABS(J79)+1,$A$8:$D$16,3,FALSE))</f>
      </c>
      <c r="K160" s="1">
        <f>IF(K79&gt;0,1/VLOOKUP(ABS(K79)+1,$A$8:$D$16,3,FALSE),VLOOKUP(ABS(K79)+1,$A$8:$D$16,3,FALSE))</f>
      </c>
      <c r="L160" s="1">
        <f>IF(L79&gt;0,1/VLOOKUP(ABS(L79)+1,$A$8:$D$16,3,FALSE),VLOOKUP(ABS(L79)+1,$A$8:$D$16,3,FALSE))</f>
      </c>
      <c r="M160" s="1">
        <f>IF(M79&gt;0,1/VLOOKUP(ABS(M79)+1,$A$8:$D$16,3,FALSE),VLOOKUP(ABS(M79)+1,$A$8:$D$16,3,FALSE))</f>
      </c>
      <c r="N160" s="1">
        <f>IF(N79&gt;0,1/VLOOKUP(ABS(N79)+1,$A$8:$D$16,3,FALSE),VLOOKUP(ABS(N79)+1,$A$8:$D$16,3,FALSE))</f>
      </c>
      <c r="O160" s="1">
        <f>IF(O79&gt;0,1/VLOOKUP(ABS(O79)+1,$A$8:$D$16,3,FALSE),VLOOKUP(ABS(O79)+1,$A$8:$D$16,3,FALSE))</f>
      </c>
      <c r="P160" s="1">
        <f>IF(P79&gt;0,1/VLOOKUP(ABS(P79)+1,$A$8:$D$16,3,FALSE),VLOOKUP(ABS(P79)+1,$A$8:$D$16,3,FALSE))</f>
      </c>
      <c r="Q160" s="1">
        <f>IF(Q79&gt;0,1/VLOOKUP(ABS(Q79)+1,$A$8:$D$16,3,FALSE),VLOOKUP(ABS(Q79)+1,$A$8:$D$16,3,FALSE))</f>
      </c>
      <c r="R160" s="1">
        <f>IF(R79&gt;0,1/VLOOKUP(ABS(R79)+1,$A$8:$D$16,3,FALSE),VLOOKUP(ABS(R79)+1,$A$8:$D$16,3,FALSE))</f>
      </c>
      <c r="S160" s="1">
        <f>IF(S79&gt;0,1/VLOOKUP(ABS(S79)+1,$A$8:$D$16,3,FALSE),VLOOKUP(ABS(S79)+1,$A$8:$D$16,3,FALSE))</f>
      </c>
      <c r="T160" s="1">
        <f>IF(T79&gt;0,1/VLOOKUP(ABS(T79)+1,$A$8:$D$16,3,FALSE),VLOOKUP(ABS(T79)+1,$A$8:$D$16,3,FALSE))</f>
      </c>
      <c r="U160" s="1">
        <f>IF(U79&gt;0,1/VLOOKUP(ABS(U79)+1,$A$8:$D$16,3,FALSE),VLOOKUP(ABS(U79)+1,$A$8:$D$16,3,FALSE))</f>
      </c>
      <c r="V160" s="1">
        <f>IF(V79&gt;0,1/VLOOKUP(ABS(V79)+1,$A$8:$D$16,3,FALSE),VLOOKUP(ABS(V79)+1,$A$8:$D$16,3,FALSE))</f>
      </c>
      <c r="W160" s="1">
        <f>IF(W79&gt;0,1/VLOOKUP(ABS(W79)+1,$A$8:$D$16,3,FALSE),VLOOKUP(ABS(W79)+1,$A$8:$D$16,3,FALSE))</f>
      </c>
    </row>
    <row r="163">
      <c r="A163" t="str">
        <v>═══ BAGIAN 4: TFN u (Upper) per Responden ═══</v>
      </c>
    </row>
    <row r="164">
      <c r="A164" t="str">
        <v>No</v>
      </c>
      <c r="B164" t="str">
        <v>Pasangan</v>
      </c>
      <c r="C164" t="str">
        <v>R1_u</v>
      </c>
      <c r="D164" t="str">
        <v>R2_u</v>
      </c>
      <c r="E164" t="str">
        <v>R3_u</v>
      </c>
      <c r="F164" t="str">
        <v>R4_u</v>
      </c>
      <c r="G164" t="str">
        <v>R5_u</v>
      </c>
      <c r="H164" t="str">
        <v>R6_u</v>
      </c>
      <c r="I164" t="str">
        <v>R7_u</v>
      </c>
      <c r="J164" t="str">
        <v>R8_u</v>
      </c>
      <c r="K164" t="str">
        <v>R9_u</v>
      </c>
      <c r="L164" t="str">
        <v>R10_u</v>
      </c>
      <c r="M164" t="str">
        <v>R11_u</v>
      </c>
      <c r="N164" t="str">
        <v>R12_u</v>
      </c>
      <c r="O164" t="str">
        <v>R13_u</v>
      </c>
      <c r="P164" t="str">
        <v>R14_u</v>
      </c>
      <c r="Q164" t="str">
        <v>R15_u</v>
      </c>
      <c r="R164" t="str">
        <v>R16_u</v>
      </c>
      <c r="S164" t="str">
        <v>R17_u</v>
      </c>
      <c r="T164" t="str">
        <v>R18_u</v>
      </c>
      <c r="U164" t="str">
        <v>R19_u</v>
      </c>
      <c r="V164" t="str">
        <v>R20_u</v>
      </c>
      <c r="W164" t="str">
        <v>R21_u</v>
      </c>
    </row>
    <row r="165">
      <c r="A165">
        <v>1</v>
      </c>
      <c r="B165" t="str">
        <v>CP1_vs_CP2</v>
      </c>
      <c r="C165" s="1">
        <f>IF(C44&gt;0,1/VLOOKUP(ABS(C44)+1,$A$8:$D$16,2,FALSE),VLOOKUP(ABS(C44)+1,$A$8:$D$16,4,FALSE))</f>
      </c>
      <c r="D165" s="1">
        <f>IF(D44&gt;0,1/VLOOKUP(ABS(D44)+1,$A$8:$D$16,2,FALSE),VLOOKUP(ABS(D44)+1,$A$8:$D$16,4,FALSE))</f>
      </c>
      <c r="E165" s="1">
        <f>IF(E44&gt;0,1/VLOOKUP(ABS(E44)+1,$A$8:$D$16,2,FALSE),VLOOKUP(ABS(E44)+1,$A$8:$D$16,4,FALSE))</f>
      </c>
      <c r="F165" s="1">
        <f>IF(F44&gt;0,1/VLOOKUP(ABS(F44)+1,$A$8:$D$16,2,FALSE),VLOOKUP(ABS(F44)+1,$A$8:$D$16,4,FALSE))</f>
      </c>
      <c r="G165" s="1">
        <f>IF(G44&gt;0,1/VLOOKUP(ABS(G44)+1,$A$8:$D$16,2,FALSE),VLOOKUP(ABS(G44)+1,$A$8:$D$16,4,FALSE))</f>
      </c>
      <c r="H165" s="1">
        <f>IF(H44&gt;0,1/VLOOKUP(ABS(H44)+1,$A$8:$D$16,2,FALSE),VLOOKUP(ABS(H44)+1,$A$8:$D$16,4,FALSE))</f>
      </c>
      <c r="I165" s="1">
        <f>IF(I44&gt;0,1/VLOOKUP(ABS(I44)+1,$A$8:$D$16,2,FALSE),VLOOKUP(ABS(I44)+1,$A$8:$D$16,4,FALSE))</f>
      </c>
      <c r="J165" s="1">
        <f>IF(J44&gt;0,1/VLOOKUP(ABS(J44)+1,$A$8:$D$16,2,FALSE),VLOOKUP(ABS(J44)+1,$A$8:$D$16,4,FALSE))</f>
      </c>
      <c r="K165" s="1">
        <f>IF(K44&gt;0,1/VLOOKUP(ABS(K44)+1,$A$8:$D$16,2,FALSE),VLOOKUP(ABS(K44)+1,$A$8:$D$16,4,FALSE))</f>
      </c>
      <c r="L165" s="1">
        <f>IF(L44&gt;0,1/VLOOKUP(ABS(L44)+1,$A$8:$D$16,2,FALSE),VLOOKUP(ABS(L44)+1,$A$8:$D$16,4,FALSE))</f>
      </c>
      <c r="M165" s="1">
        <f>IF(M44&gt;0,1/VLOOKUP(ABS(M44)+1,$A$8:$D$16,2,FALSE),VLOOKUP(ABS(M44)+1,$A$8:$D$16,4,FALSE))</f>
      </c>
      <c r="N165" s="1">
        <f>IF(N44&gt;0,1/VLOOKUP(ABS(N44)+1,$A$8:$D$16,2,FALSE),VLOOKUP(ABS(N44)+1,$A$8:$D$16,4,FALSE))</f>
      </c>
      <c r="O165" s="1">
        <f>IF(O44&gt;0,1/VLOOKUP(ABS(O44)+1,$A$8:$D$16,2,FALSE),VLOOKUP(ABS(O44)+1,$A$8:$D$16,4,FALSE))</f>
      </c>
      <c r="P165" s="1">
        <f>IF(P44&gt;0,1/VLOOKUP(ABS(P44)+1,$A$8:$D$16,2,FALSE),VLOOKUP(ABS(P44)+1,$A$8:$D$16,4,FALSE))</f>
      </c>
      <c r="Q165" s="1">
        <f>IF(Q44&gt;0,1/VLOOKUP(ABS(Q44)+1,$A$8:$D$16,2,FALSE),VLOOKUP(ABS(Q44)+1,$A$8:$D$16,4,FALSE))</f>
      </c>
      <c r="R165" s="1">
        <f>IF(R44&gt;0,1/VLOOKUP(ABS(R44)+1,$A$8:$D$16,2,FALSE),VLOOKUP(ABS(R44)+1,$A$8:$D$16,4,FALSE))</f>
      </c>
      <c r="S165" s="1">
        <f>IF(S44&gt;0,1/VLOOKUP(ABS(S44)+1,$A$8:$D$16,2,FALSE),VLOOKUP(ABS(S44)+1,$A$8:$D$16,4,FALSE))</f>
      </c>
      <c r="T165" s="1">
        <f>IF(T44&gt;0,1/VLOOKUP(ABS(T44)+1,$A$8:$D$16,2,FALSE),VLOOKUP(ABS(T44)+1,$A$8:$D$16,4,FALSE))</f>
      </c>
      <c r="U165" s="1">
        <f>IF(U44&gt;0,1/VLOOKUP(ABS(U44)+1,$A$8:$D$16,2,FALSE),VLOOKUP(ABS(U44)+1,$A$8:$D$16,4,FALSE))</f>
      </c>
      <c r="V165" s="1">
        <f>IF(V44&gt;0,1/VLOOKUP(ABS(V44)+1,$A$8:$D$16,2,FALSE),VLOOKUP(ABS(V44)+1,$A$8:$D$16,4,FALSE))</f>
      </c>
      <c r="W165" s="1">
        <f>IF(W44&gt;0,1/VLOOKUP(ABS(W44)+1,$A$8:$D$16,2,FALSE),VLOOKUP(ABS(W44)+1,$A$8:$D$16,4,FALSE))</f>
      </c>
    </row>
    <row r="166">
      <c r="A166">
        <v>2</v>
      </c>
      <c r="B166" t="str">
        <v>CP1_vs_CP3</v>
      </c>
      <c r="C166" s="1">
        <f>IF(C45&gt;0,1/VLOOKUP(ABS(C45)+1,$A$8:$D$16,2,FALSE),VLOOKUP(ABS(C45)+1,$A$8:$D$16,4,FALSE))</f>
      </c>
      <c r="D166" s="1">
        <f>IF(D45&gt;0,1/VLOOKUP(ABS(D45)+1,$A$8:$D$16,2,FALSE),VLOOKUP(ABS(D45)+1,$A$8:$D$16,4,FALSE))</f>
      </c>
      <c r="E166" s="1">
        <f>IF(E45&gt;0,1/VLOOKUP(ABS(E45)+1,$A$8:$D$16,2,FALSE),VLOOKUP(ABS(E45)+1,$A$8:$D$16,4,FALSE))</f>
      </c>
      <c r="F166" s="1">
        <f>IF(F45&gt;0,1/VLOOKUP(ABS(F45)+1,$A$8:$D$16,2,FALSE),VLOOKUP(ABS(F45)+1,$A$8:$D$16,4,FALSE))</f>
      </c>
      <c r="G166" s="1">
        <f>IF(G45&gt;0,1/VLOOKUP(ABS(G45)+1,$A$8:$D$16,2,FALSE),VLOOKUP(ABS(G45)+1,$A$8:$D$16,4,FALSE))</f>
      </c>
      <c r="H166" s="1">
        <f>IF(H45&gt;0,1/VLOOKUP(ABS(H45)+1,$A$8:$D$16,2,FALSE),VLOOKUP(ABS(H45)+1,$A$8:$D$16,4,FALSE))</f>
      </c>
      <c r="I166" s="1">
        <f>IF(I45&gt;0,1/VLOOKUP(ABS(I45)+1,$A$8:$D$16,2,FALSE),VLOOKUP(ABS(I45)+1,$A$8:$D$16,4,FALSE))</f>
      </c>
      <c r="J166" s="1">
        <f>IF(J45&gt;0,1/VLOOKUP(ABS(J45)+1,$A$8:$D$16,2,FALSE),VLOOKUP(ABS(J45)+1,$A$8:$D$16,4,FALSE))</f>
      </c>
      <c r="K166" s="1">
        <f>IF(K45&gt;0,1/VLOOKUP(ABS(K45)+1,$A$8:$D$16,2,FALSE),VLOOKUP(ABS(K45)+1,$A$8:$D$16,4,FALSE))</f>
      </c>
      <c r="L166" s="1">
        <f>IF(L45&gt;0,1/VLOOKUP(ABS(L45)+1,$A$8:$D$16,2,FALSE),VLOOKUP(ABS(L45)+1,$A$8:$D$16,4,FALSE))</f>
      </c>
      <c r="M166" s="1">
        <f>IF(M45&gt;0,1/VLOOKUP(ABS(M45)+1,$A$8:$D$16,2,FALSE),VLOOKUP(ABS(M45)+1,$A$8:$D$16,4,FALSE))</f>
      </c>
      <c r="N166" s="1">
        <f>IF(N45&gt;0,1/VLOOKUP(ABS(N45)+1,$A$8:$D$16,2,FALSE),VLOOKUP(ABS(N45)+1,$A$8:$D$16,4,FALSE))</f>
      </c>
      <c r="O166" s="1">
        <f>IF(O45&gt;0,1/VLOOKUP(ABS(O45)+1,$A$8:$D$16,2,FALSE),VLOOKUP(ABS(O45)+1,$A$8:$D$16,4,FALSE))</f>
      </c>
      <c r="P166" s="1">
        <f>IF(P45&gt;0,1/VLOOKUP(ABS(P45)+1,$A$8:$D$16,2,FALSE),VLOOKUP(ABS(P45)+1,$A$8:$D$16,4,FALSE))</f>
      </c>
      <c r="Q166" s="1">
        <f>IF(Q45&gt;0,1/VLOOKUP(ABS(Q45)+1,$A$8:$D$16,2,FALSE),VLOOKUP(ABS(Q45)+1,$A$8:$D$16,4,FALSE))</f>
      </c>
      <c r="R166" s="1">
        <f>IF(R45&gt;0,1/VLOOKUP(ABS(R45)+1,$A$8:$D$16,2,FALSE),VLOOKUP(ABS(R45)+1,$A$8:$D$16,4,FALSE))</f>
      </c>
      <c r="S166" s="1">
        <f>IF(S45&gt;0,1/VLOOKUP(ABS(S45)+1,$A$8:$D$16,2,FALSE),VLOOKUP(ABS(S45)+1,$A$8:$D$16,4,FALSE))</f>
      </c>
      <c r="T166" s="1">
        <f>IF(T45&gt;0,1/VLOOKUP(ABS(T45)+1,$A$8:$D$16,2,FALSE),VLOOKUP(ABS(T45)+1,$A$8:$D$16,4,FALSE))</f>
      </c>
      <c r="U166" s="1">
        <f>IF(U45&gt;0,1/VLOOKUP(ABS(U45)+1,$A$8:$D$16,2,FALSE),VLOOKUP(ABS(U45)+1,$A$8:$D$16,4,FALSE))</f>
      </c>
      <c r="V166" s="1">
        <f>IF(V45&gt;0,1/VLOOKUP(ABS(V45)+1,$A$8:$D$16,2,FALSE),VLOOKUP(ABS(V45)+1,$A$8:$D$16,4,FALSE))</f>
      </c>
      <c r="W166" s="1">
        <f>IF(W45&gt;0,1/VLOOKUP(ABS(W45)+1,$A$8:$D$16,2,FALSE),VLOOKUP(ABS(W45)+1,$A$8:$D$16,4,FALSE))</f>
      </c>
    </row>
    <row r="167">
      <c r="A167">
        <v>3</v>
      </c>
      <c r="B167" t="str">
        <v>CP1_vs_CP4</v>
      </c>
      <c r="C167" s="1">
        <f>IF(C46&gt;0,1/VLOOKUP(ABS(C46)+1,$A$8:$D$16,2,FALSE),VLOOKUP(ABS(C46)+1,$A$8:$D$16,4,FALSE))</f>
      </c>
      <c r="D167" s="1">
        <f>IF(D46&gt;0,1/VLOOKUP(ABS(D46)+1,$A$8:$D$16,2,FALSE),VLOOKUP(ABS(D46)+1,$A$8:$D$16,4,FALSE))</f>
      </c>
      <c r="E167" s="1">
        <f>IF(E46&gt;0,1/VLOOKUP(ABS(E46)+1,$A$8:$D$16,2,FALSE),VLOOKUP(ABS(E46)+1,$A$8:$D$16,4,FALSE))</f>
      </c>
      <c r="F167" s="1">
        <f>IF(F46&gt;0,1/VLOOKUP(ABS(F46)+1,$A$8:$D$16,2,FALSE),VLOOKUP(ABS(F46)+1,$A$8:$D$16,4,FALSE))</f>
      </c>
      <c r="G167" s="1">
        <f>IF(G46&gt;0,1/VLOOKUP(ABS(G46)+1,$A$8:$D$16,2,FALSE),VLOOKUP(ABS(G46)+1,$A$8:$D$16,4,FALSE))</f>
      </c>
      <c r="H167" s="1">
        <f>IF(H46&gt;0,1/VLOOKUP(ABS(H46)+1,$A$8:$D$16,2,FALSE),VLOOKUP(ABS(H46)+1,$A$8:$D$16,4,FALSE))</f>
      </c>
      <c r="I167" s="1">
        <f>IF(I46&gt;0,1/VLOOKUP(ABS(I46)+1,$A$8:$D$16,2,FALSE),VLOOKUP(ABS(I46)+1,$A$8:$D$16,4,FALSE))</f>
      </c>
      <c r="J167" s="1">
        <f>IF(J46&gt;0,1/VLOOKUP(ABS(J46)+1,$A$8:$D$16,2,FALSE),VLOOKUP(ABS(J46)+1,$A$8:$D$16,4,FALSE))</f>
      </c>
      <c r="K167" s="1">
        <f>IF(K46&gt;0,1/VLOOKUP(ABS(K46)+1,$A$8:$D$16,2,FALSE),VLOOKUP(ABS(K46)+1,$A$8:$D$16,4,FALSE))</f>
      </c>
      <c r="L167" s="1">
        <f>IF(L46&gt;0,1/VLOOKUP(ABS(L46)+1,$A$8:$D$16,2,FALSE),VLOOKUP(ABS(L46)+1,$A$8:$D$16,4,FALSE))</f>
      </c>
      <c r="M167" s="1">
        <f>IF(M46&gt;0,1/VLOOKUP(ABS(M46)+1,$A$8:$D$16,2,FALSE),VLOOKUP(ABS(M46)+1,$A$8:$D$16,4,FALSE))</f>
      </c>
      <c r="N167" s="1">
        <f>IF(N46&gt;0,1/VLOOKUP(ABS(N46)+1,$A$8:$D$16,2,FALSE),VLOOKUP(ABS(N46)+1,$A$8:$D$16,4,FALSE))</f>
      </c>
      <c r="O167" s="1">
        <f>IF(O46&gt;0,1/VLOOKUP(ABS(O46)+1,$A$8:$D$16,2,FALSE),VLOOKUP(ABS(O46)+1,$A$8:$D$16,4,FALSE))</f>
      </c>
      <c r="P167" s="1">
        <f>IF(P46&gt;0,1/VLOOKUP(ABS(P46)+1,$A$8:$D$16,2,FALSE),VLOOKUP(ABS(P46)+1,$A$8:$D$16,4,FALSE))</f>
      </c>
      <c r="Q167" s="1">
        <f>IF(Q46&gt;0,1/VLOOKUP(ABS(Q46)+1,$A$8:$D$16,2,FALSE),VLOOKUP(ABS(Q46)+1,$A$8:$D$16,4,FALSE))</f>
      </c>
      <c r="R167" s="1">
        <f>IF(R46&gt;0,1/VLOOKUP(ABS(R46)+1,$A$8:$D$16,2,FALSE),VLOOKUP(ABS(R46)+1,$A$8:$D$16,4,FALSE))</f>
      </c>
      <c r="S167" s="1">
        <f>IF(S46&gt;0,1/VLOOKUP(ABS(S46)+1,$A$8:$D$16,2,FALSE),VLOOKUP(ABS(S46)+1,$A$8:$D$16,4,FALSE))</f>
      </c>
      <c r="T167" s="1">
        <f>IF(T46&gt;0,1/VLOOKUP(ABS(T46)+1,$A$8:$D$16,2,FALSE),VLOOKUP(ABS(T46)+1,$A$8:$D$16,4,FALSE))</f>
      </c>
      <c r="U167" s="1">
        <f>IF(U46&gt;0,1/VLOOKUP(ABS(U46)+1,$A$8:$D$16,2,FALSE),VLOOKUP(ABS(U46)+1,$A$8:$D$16,4,FALSE))</f>
      </c>
      <c r="V167" s="1">
        <f>IF(V46&gt;0,1/VLOOKUP(ABS(V46)+1,$A$8:$D$16,2,FALSE),VLOOKUP(ABS(V46)+1,$A$8:$D$16,4,FALSE))</f>
      </c>
      <c r="W167" s="1">
        <f>IF(W46&gt;0,1/VLOOKUP(ABS(W46)+1,$A$8:$D$16,2,FALSE),VLOOKUP(ABS(W46)+1,$A$8:$D$16,4,FALSE))</f>
      </c>
    </row>
    <row r="168">
      <c r="A168">
        <v>4</v>
      </c>
      <c r="B168" t="str">
        <v>CP1_vs_CP5</v>
      </c>
      <c r="C168" s="1">
        <f>IF(C47&gt;0,1/VLOOKUP(ABS(C47)+1,$A$8:$D$16,2,FALSE),VLOOKUP(ABS(C47)+1,$A$8:$D$16,4,FALSE))</f>
      </c>
      <c r="D168" s="1">
        <f>IF(D47&gt;0,1/VLOOKUP(ABS(D47)+1,$A$8:$D$16,2,FALSE),VLOOKUP(ABS(D47)+1,$A$8:$D$16,4,FALSE))</f>
      </c>
      <c r="E168" s="1">
        <f>IF(E47&gt;0,1/VLOOKUP(ABS(E47)+1,$A$8:$D$16,2,FALSE),VLOOKUP(ABS(E47)+1,$A$8:$D$16,4,FALSE))</f>
      </c>
      <c r="F168" s="1">
        <f>IF(F47&gt;0,1/VLOOKUP(ABS(F47)+1,$A$8:$D$16,2,FALSE),VLOOKUP(ABS(F47)+1,$A$8:$D$16,4,FALSE))</f>
      </c>
      <c r="G168" s="1">
        <f>IF(G47&gt;0,1/VLOOKUP(ABS(G47)+1,$A$8:$D$16,2,FALSE),VLOOKUP(ABS(G47)+1,$A$8:$D$16,4,FALSE))</f>
      </c>
      <c r="H168" s="1">
        <f>IF(H47&gt;0,1/VLOOKUP(ABS(H47)+1,$A$8:$D$16,2,FALSE),VLOOKUP(ABS(H47)+1,$A$8:$D$16,4,FALSE))</f>
      </c>
      <c r="I168" s="1">
        <f>IF(I47&gt;0,1/VLOOKUP(ABS(I47)+1,$A$8:$D$16,2,FALSE),VLOOKUP(ABS(I47)+1,$A$8:$D$16,4,FALSE))</f>
      </c>
      <c r="J168" s="1">
        <f>IF(J47&gt;0,1/VLOOKUP(ABS(J47)+1,$A$8:$D$16,2,FALSE),VLOOKUP(ABS(J47)+1,$A$8:$D$16,4,FALSE))</f>
      </c>
      <c r="K168" s="1">
        <f>IF(K47&gt;0,1/VLOOKUP(ABS(K47)+1,$A$8:$D$16,2,FALSE),VLOOKUP(ABS(K47)+1,$A$8:$D$16,4,FALSE))</f>
      </c>
      <c r="L168" s="1">
        <f>IF(L47&gt;0,1/VLOOKUP(ABS(L47)+1,$A$8:$D$16,2,FALSE),VLOOKUP(ABS(L47)+1,$A$8:$D$16,4,FALSE))</f>
      </c>
      <c r="M168" s="1">
        <f>IF(M47&gt;0,1/VLOOKUP(ABS(M47)+1,$A$8:$D$16,2,FALSE),VLOOKUP(ABS(M47)+1,$A$8:$D$16,4,FALSE))</f>
      </c>
      <c r="N168" s="1">
        <f>IF(N47&gt;0,1/VLOOKUP(ABS(N47)+1,$A$8:$D$16,2,FALSE),VLOOKUP(ABS(N47)+1,$A$8:$D$16,4,FALSE))</f>
      </c>
      <c r="O168" s="1">
        <f>IF(O47&gt;0,1/VLOOKUP(ABS(O47)+1,$A$8:$D$16,2,FALSE),VLOOKUP(ABS(O47)+1,$A$8:$D$16,4,FALSE))</f>
      </c>
      <c r="P168" s="1">
        <f>IF(P47&gt;0,1/VLOOKUP(ABS(P47)+1,$A$8:$D$16,2,FALSE),VLOOKUP(ABS(P47)+1,$A$8:$D$16,4,FALSE))</f>
      </c>
      <c r="Q168" s="1">
        <f>IF(Q47&gt;0,1/VLOOKUP(ABS(Q47)+1,$A$8:$D$16,2,FALSE),VLOOKUP(ABS(Q47)+1,$A$8:$D$16,4,FALSE))</f>
      </c>
      <c r="R168" s="1">
        <f>IF(R47&gt;0,1/VLOOKUP(ABS(R47)+1,$A$8:$D$16,2,FALSE),VLOOKUP(ABS(R47)+1,$A$8:$D$16,4,FALSE))</f>
      </c>
      <c r="S168" s="1">
        <f>IF(S47&gt;0,1/VLOOKUP(ABS(S47)+1,$A$8:$D$16,2,FALSE),VLOOKUP(ABS(S47)+1,$A$8:$D$16,4,FALSE))</f>
      </c>
      <c r="T168" s="1">
        <f>IF(T47&gt;0,1/VLOOKUP(ABS(T47)+1,$A$8:$D$16,2,FALSE),VLOOKUP(ABS(T47)+1,$A$8:$D$16,4,FALSE))</f>
      </c>
      <c r="U168" s="1">
        <f>IF(U47&gt;0,1/VLOOKUP(ABS(U47)+1,$A$8:$D$16,2,FALSE),VLOOKUP(ABS(U47)+1,$A$8:$D$16,4,FALSE))</f>
      </c>
      <c r="V168" s="1">
        <f>IF(V47&gt;0,1/VLOOKUP(ABS(V47)+1,$A$8:$D$16,2,FALSE),VLOOKUP(ABS(V47)+1,$A$8:$D$16,4,FALSE))</f>
      </c>
      <c r="W168" s="1">
        <f>IF(W47&gt;0,1/VLOOKUP(ABS(W47)+1,$A$8:$D$16,2,FALSE),VLOOKUP(ABS(W47)+1,$A$8:$D$16,4,FALSE))</f>
      </c>
    </row>
    <row r="169">
      <c r="A169">
        <v>5</v>
      </c>
      <c r="B169" t="str">
        <v>CP1_vs_CP6</v>
      </c>
      <c r="C169" s="1">
        <f>IF(C48&gt;0,1/VLOOKUP(ABS(C48)+1,$A$8:$D$16,2,FALSE),VLOOKUP(ABS(C48)+1,$A$8:$D$16,4,FALSE))</f>
      </c>
      <c r="D169" s="1">
        <f>IF(D48&gt;0,1/VLOOKUP(ABS(D48)+1,$A$8:$D$16,2,FALSE),VLOOKUP(ABS(D48)+1,$A$8:$D$16,4,FALSE))</f>
      </c>
      <c r="E169" s="1">
        <f>IF(E48&gt;0,1/VLOOKUP(ABS(E48)+1,$A$8:$D$16,2,FALSE),VLOOKUP(ABS(E48)+1,$A$8:$D$16,4,FALSE))</f>
      </c>
      <c r="F169" s="1">
        <f>IF(F48&gt;0,1/VLOOKUP(ABS(F48)+1,$A$8:$D$16,2,FALSE),VLOOKUP(ABS(F48)+1,$A$8:$D$16,4,FALSE))</f>
      </c>
      <c r="G169" s="1">
        <f>IF(G48&gt;0,1/VLOOKUP(ABS(G48)+1,$A$8:$D$16,2,FALSE),VLOOKUP(ABS(G48)+1,$A$8:$D$16,4,FALSE))</f>
      </c>
      <c r="H169" s="1">
        <f>IF(H48&gt;0,1/VLOOKUP(ABS(H48)+1,$A$8:$D$16,2,FALSE),VLOOKUP(ABS(H48)+1,$A$8:$D$16,4,FALSE))</f>
      </c>
      <c r="I169" s="1">
        <f>IF(I48&gt;0,1/VLOOKUP(ABS(I48)+1,$A$8:$D$16,2,FALSE),VLOOKUP(ABS(I48)+1,$A$8:$D$16,4,FALSE))</f>
      </c>
      <c r="J169" s="1">
        <f>IF(J48&gt;0,1/VLOOKUP(ABS(J48)+1,$A$8:$D$16,2,FALSE),VLOOKUP(ABS(J48)+1,$A$8:$D$16,4,FALSE))</f>
      </c>
      <c r="K169" s="1">
        <f>IF(K48&gt;0,1/VLOOKUP(ABS(K48)+1,$A$8:$D$16,2,FALSE),VLOOKUP(ABS(K48)+1,$A$8:$D$16,4,FALSE))</f>
      </c>
      <c r="L169" s="1">
        <f>IF(L48&gt;0,1/VLOOKUP(ABS(L48)+1,$A$8:$D$16,2,FALSE),VLOOKUP(ABS(L48)+1,$A$8:$D$16,4,FALSE))</f>
      </c>
      <c r="M169" s="1">
        <f>IF(M48&gt;0,1/VLOOKUP(ABS(M48)+1,$A$8:$D$16,2,FALSE),VLOOKUP(ABS(M48)+1,$A$8:$D$16,4,FALSE))</f>
      </c>
      <c r="N169" s="1">
        <f>IF(N48&gt;0,1/VLOOKUP(ABS(N48)+1,$A$8:$D$16,2,FALSE),VLOOKUP(ABS(N48)+1,$A$8:$D$16,4,FALSE))</f>
      </c>
      <c r="O169" s="1">
        <f>IF(O48&gt;0,1/VLOOKUP(ABS(O48)+1,$A$8:$D$16,2,FALSE),VLOOKUP(ABS(O48)+1,$A$8:$D$16,4,FALSE))</f>
      </c>
      <c r="P169" s="1">
        <f>IF(P48&gt;0,1/VLOOKUP(ABS(P48)+1,$A$8:$D$16,2,FALSE),VLOOKUP(ABS(P48)+1,$A$8:$D$16,4,FALSE))</f>
      </c>
      <c r="Q169" s="1">
        <f>IF(Q48&gt;0,1/VLOOKUP(ABS(Q48)+1,$A$8:$D$16,2,FALSE),VLOOKUP(ABS(Q48)+1,$A$8:$D$16,4,FALSE))</f>
      </c>
      <c r="R169" s="1">
        <f>IF(R48&gt;0,1/VLOOKUP(ABS(R48)+1,$A$8:$D$16,2,FALSE),VLOOKUP(ABS(R48)+1,$A$8:$D$16,4,FALSE))</f>
      </c>
      <c r="S169" s="1">
        <f>IF(S48&gt;0,1/VLOOKUP(ABS(S48)+1,$A$8:$D$16,2,FALSE),VLOOKUP(ABS(S48)+1,$A$8:$D$16,4,FALSE))</f>
      </c>
      <c r="T169" s="1">
        <f>IF(T48&gt;0,1/VLOOKUP(ABS(T48)+1,$A$8:$D$16,2,FALSE),VLOOKUP(ABS(T48)+1,$A$8:$D$16,4,FALSE))</f>
      </c>
      <c r="U169" s="1">
        <f>IF(U48&gt;0,1/VLOOKUP(ABS(U48)+1,$A$8:$D$16,2,FALSE),VLOOKUP(ABS(U48)+1,$A$8:$D$16,4,FALSE))</f>
      </c>
      <c r="V169" s="1">
        <f>IF(V48&gt;0,1/VLOOKUP(ABS(V48)+1,$A$8:$D$16,2,FALSE),VLOOKUP(ABS(V48)+1,$A$8:$D$16,4,FALSE))</f>
      </c>
      <c r="W169" s="1">
        <f>IF(W48&gt;0,1/VLOOKUP(ABS(W48)+1,$A$8:$D$16,2,FALSE),VLOOKUP(ABS(W48)+1,$A$8:$D$16,4,FALSE))</f>
      </c>
    </row>
    <row r="170">
      <c r="A170">
        <v>6</v>
      </c>
      <c r="B170" t="str">
        <v>CP1_vs_CP7</v>
      </c>
      <c r="C170" s="1">
        <f>IF(C49&gt;0,1/VLOOKUP(ABS(C49)+1,$A$8:$D$16,2,FALSE),VLOOKUP(ABS(C49)+1,$A$8:$D$16,4,FALSE))</f>
      </c>
      <c r="D170" s="1">
        <f>IF(D49&gt;0,1/VLOOKUP(ABS(D49)+1,$A$8:$D$16,2,FALSE),VLOOKUP(ABS(D49)+1,$A$8:$D$16,4,FALSE))</f>
      </c>
      <c r="E170" s="1">
        <f>IF(E49&gt;0,1/VLOOKUP(ABS(E49)+1,$A$8:$D$16,2,FALSE),VLOOKUP(ABS(E49)+1,$A$8:$D$16,4,FALSE))</f>
      </c>
      <c r="F170" s="1">
        <f>IF(F49&gt;0,1/VLOOKUP(ABS(F49)+1,$A$8:$D$16,2,FALSE),VLOOKUP(ABS(F49)+1,$A$8:$D$16,4,FALSE))</f>
      </c>
      <c r="G170" s="1">
        <f>IF(G49&gt;0,1/VLOOKUP(ABS(G49)+1,$A$8:$D$16,2,FALSE),VLOOKUP(ABS(G49)+1,$A$8:$D$16,4,FALSE))</f>
      </c>
      <c r="H170" s="1">
        <f>IF(H49&gt;0,1/VLOOKUP(ABS(H49)+1,$A$8:$D$16,2,FALSE),VLOOKUP(ABS(H49)+1,$A$8:$D$16,4,FALSE))</f>
      </c>
      <c r="I170" s="1">
        <f>IF(I49&gt;0,1/VLOOKUP(ABS(I49)+1,$A$8:$D$16,2,FALSE),VLOOKUP(ABS(I49)+1,$A$8:$D$16,4,FALSE))</f>
      </c>
      <c r="J170" s="1">
        <f>IF(J49&gt;0,1/VLOOKUP(ABS(J49)+1,$A$8:$D$16,2,FALSE),VLOOKUP(ABS(J49)+1,$A$8:$D$16,4,FALSE))</f>
      </c>
      <c r="K170" s="1">
        <f>IF(K49&gt;0,1/VLOOKUP(ABS(K49)+1,$A$8:$D$16,2,FALSE),VLOOKUP(ABS(K49)+1,$A$8:$D$16,4,FALSE))</f>
      </c>
      <c r="L170" s="1">
        <f>IF(L49&gt;0,1/VLOOKUP(ABS(L49)+1,$A$8:$D$16,2,FALSE),VLOOKUP(ABS(L49)+1,$A$8:$D$16,4,FALSE))</f>
      </c>
      <c r="M170" s="1">
        <f>IF(M49&gt;0,1/VLOOKUP(ABS(M49)+1,$A$8:$D$16,2,FALSE),VLOOKUP(ABS(M49)+1,$A$8:$D$16,4,FALSE))</f>
      </c>
      <c r="N170" s="1">
        <f>IF(N49&gt;0,1/VLOOKUP(ABS(N49)+1,$A$8:$D$16,2,FALSE),VLOOKUP(ABS(N49)+1,$A$8:$D$16,4,FALSE))</f>
      </c>
      <c r="O170" s="1">
        <f>IF(O49&gt;0,1/VLOOKUP(ABS(O49)+1,$A$8:$D$16,2,FALSE),VLOOKUP(ABS(O49)+1,$A$8:$D$16,4,FALSE))</f>
      </c>
      <c r="P170" s="1">
        <f>IF(P49&gt;0,1/VLOOKUP(ABS(P49)+1,$A$8:$D$16,2,FALSE),VLOOKUP(ABS(P49)+1,$A$8:$D$16,4,FALSE))</f>
      </c>
      <c r="Q170" s="1">
        <f>IF(Q49&gt;0,1/VLOOKUP(ABS(Q49)+1,$A$8:$D$16,2,FALSE),VLOOKUP(ABS(Q49)+1,$A$8:$D$16,4,FALSE))</f>
      </c>
      <c r="R170" s="1">
        <f>IF(R49&gt;0,1/VLOOKUP(ABS(R49)+1,$A$8:$D$16,2,FALSE),VLOOKUP(ABS(R49)+1,$A$8:$D$16,4,FALSE))</f>
      </c>
      <c r="S170" s="1">
        <f>IF(S49&gt;0,1/VLOOKUP(ABS(S49)+1,$A$8:$D$16,2,FALSE),VLOOKUP(ABS(S49)+1,$A$8:$D$16,4,FALSE))</f>
      </c>
      <c r="T170" s="1">
        <f>IF(T49&gt;0,1/VLOOKUP(ABS(T49)+1,$A$8:$D$16,2,FALSE),VLOOKUP(ABS(T49)+1,$A$8:$D$16,4,FALSE))</f>
      </c>
      <c r="U170" s="1">
        <f>IF(U49&gt;0,1/VLOOKUP(ABS(U49)+1,$A$8:$D$16,2,FALSE),VLOOKUP(ABS(U49)+1,$A$8:$D$16,4,FALSE))</f>
      </c>
      <c r="V170" s="1">
        <f>IF(V49&gt;0,1/VLOOKUP(ABS(V49)+1,$A$8:$D$16,2,FALSE),VLOOKUP(ABS(V49)+1,$A$8:$D$16,4,FALSE))</f>
      </c>
      <c r="W170" s="1">
        <f>IF(W49&gt;0,1/VLOOKUP(ABS(W49)+1,$A$8:$D$16,2,FALSE),VLOOKUP(ABS(W49)+1,$A$8:$D$16,4,FALSE))</f>
      </c>
    </row>
    <row r="171">
      <c r="A171">
        <v>7</v>
      </c>
      <c r="B171" t="str">
        <v>CP1_vs_CP8</v>
      </c>
      <c r="C171" s="1">
        <f>IF(C50&gt;0,1/VLOOKUP(ABS(C50)+1,$A$8:$D$16,2,FALSE),VLOOKUP(ABS(C50)+1,$A$8:$D$16,4,FALSE))</f>
      </c>
      <c r="D171" s="1">
        <f>IF(D50&gt;0,1/VLOOKUP(ABS(D50)+1,$A$8:$D$16,2,FALSE),VLOOKUP(ABS(D50)+1,$A$8:$D$16,4,FALSE))</f>
      </c>
      <c r="E171" s="1">
        <f>IF(E50&gt;0,1/VLOOKUP(ABS(E50)+1,$A$8:$D$16,2,FALSE),VLOOKUP(ABS(E50)+1,$A$8:$D$16,4,FALSE))</f>
      </c>
      <c r="F171" s="1">
        <f>IF(F50&gt;0,1/VLOOKUP(ABS(F50)+1,$A$8:$D$16,2,FALSE),VLOOKUP(ABS(F50)+1,$A$8:$D$16,4,FALSE))</f>
      </c>
      <c r="G171" s="1">
        <f>IF(G50&gt;0,1/VLOOKUP(ABS(G50)+1,$A$8:$D$16,2,FALSE),VLOOKUP(ABS(G50)+1,$A$8:$D$16,4,FALSE))</f>
      </c>
      <c r="H171" s="1">
        <f>IF(H50&gt;0,1/VLOOKUP(ABS(H50)+1,$A$8:$D$16,2,FALSE),VLOOKUP(ABS(H50)+1,$A$8:$D$16,4,FALSE))</f>
      </c>
      <c r="I171" s="1">
        <f>IF(I50&gt;0,1/VLOOKUP(ABS(I50)+1,$A$8:$D$16,2,FALSE),VLOOKUP(ABS(I50)+1,$A$8:$D$16,4,FALSE))</f>
      </c>
      <c r="J171" s="1">
        <f>IF(J50&gt;0,1/VLOOKUP(ABS(J50)+1,$A$8:$D$16,2,FALSE),VLOOKUP(ABS(J50)+1,$A$8:$D$16,4,FALSE))</f>
      </c>
      <c r="K171" s="1">
        <f>IF(K50&gt;0,1/VLOOKUP(ABS(K50)+1,$A$8:$D$16,2,FALSE),VLOOKUP(ABS(K50)+1,$A$8:$D$16,4,FALSE))</f>
      </c>
      <c r="L171" s="1">
        <f>IF(L50&gt;0,1/VLOOKUP(ABS(L50)+1,$A$8:$D$16,2,FALSE),VLOOKUP(ABS(L50)+1,$A$8:$D$16,4,FALSE))</f>
      </c>
      <c r="M171" s="1">
        <f>IF(M50&gt;0,1/VLOOKUP(ABS(M50)+1,$A$8:$D$16,2,FALSE),VLOOKUP(ABS(M50)+1,$A$8:$D$16,4,FALSE))</f>
      </c>
      <c r="N171" s="1">
        <f>IF(N50&gt;0,1/VLOOKUP(ABS(N50)+1,$A$8:$D$16,2,FALSE),VLOOKUP(ABS(N50)+1,$A$8:$D$16,4,FALSE))</f>
      </c>
      <c r="O171" s="1">
        <f>IF(O50&gt;0,1/VLOOKUP(ABS(O50)+1,$A$8:$D$16,2,FALSE),VLOOKUP(ABS(O50)+1,$A$8:$D$16,4,FALSE))</f>
      </c>
      <c r="P171" s="1">
        <f>IF(P50&gt;0,1/VLOOKUP(ABS(P50)+1,$A$8:$D$16,2,FALSE),VLOOKUP(ABS(P50)+1,$A$8:$D$16,4,FALSE))</f>
      </c>
      <c r="Q171" s="1">
        <f>IF(Q50&gt;0,1/VLOOKUP(ABS(Q50)+1,$A$8:$D$16,2,FALSE),VLOOKUP(ABS(Q50)+1,$A$8:$D$16,4,FALSE))</f>
      </c>
      <c r="R171" s="1">
        <f>IF(R50&gt;0,1/VLOOKUP(ABS(R50)+1,$A$8:$D$16,2,FALSE),VLOOKUP(ABS(R50)+1,$A$8:$D$16,4,FALSE))</f>
      </c>
      <c r="S171" s="1">
        <f>IF(S50&gt;0,1/VLOOKUP(ABS(S50)+1,$A$8:$D$16,2,FALSE),VLOOKUP(ABS(S50)+1,$A$8:$D$16,4,FALSE))</f>
      </c>
      <c r="T171" s="1">
        <f>IF(T50&gt;0,1/VLOOKUP(ABS(T50)+1,$A$8:$D$16,2,FALSE),VLOOKUP(ABS(T50)+1,$A$8:$D$16,4,FALSE))</f>
      </c>
      <c r="U171" s="1">
        <f>IF(U50&gt;0,1/VLOOKUP(ABS(U50)+1,$A$8:$D$16,2,FALSE),VLOOKUP(ABS(U50)+1,$A$8:$D$16,4,FALSE))</f>
      </c>
      <c r="V171" s="1">
        <f>IF(V50&gt;0,1/VLOOKUP(ABS(V50)+1,$A$8:$D$16,2,FALSE),VLOOKUP(ABS(V50)+1,$A$8:$D$16,4,FALSE))</f>
      </c>
      <c r="W171" s="1">
        <f>IF(W50&gt;0,1/VLOOKUP(ABS(W50)+1,$A$8:$D$16,2,FALSE),VLOOKUP(ABS(W50)+1,$A$8:$D$16,4,FALSE))</f>
      </c>
    </row>
    <row r="172">
      <c r="A172">
        <v>8</v>
      </c>
      <c r="B172" t="str">
        <v>CP1_vs_CP9</v>
      </c>
      <c r="C172" s="1">
        <f>IF(C51&gt;0,1/VLOOKUP(ABS(C51)+1,$A$8:$D$16,2,FALSE),VLOOKUP(ABS(C51)+1,$A$8:$D$16,4,FALSE))</f>
      </c>
      <c r="D172" s="1">
        <f>IF(D51&gt;0,1/VLOOKUP(ABS(D51)+1,$A$8:$D$16,2,FALSE),VLOOKUP(ABS(D51)+1,$A$8:$D$16,4,FALSE))</f>
      </c>
      <c r="E172" s="1">
        <f>IF(E51&gt;0,1/VLOOKUP(ABS(E51)+1,$A$8:$D$16,2,FALSE),VLOOKUP(ABS(E51)+1,$A$8:$D$16,4,FALSE))</f>
      </c>
      <c r="F172" s="1">
        <f>IF(F51&gt;0,1/VLOOKUP(ABS(F51)+1,$A$8:$D$16,2,FALSE),VLOOKUP(ABS(F51)+1,$A$8:$D$16,4,FALSE))</f>
      </c>
      <c r="G172" s="1">
        <f>IF(G51&gt;0,1/VLOOKUP(ABS(G51)+1,$A$8:$D$16,2,FALSE),VLOOKUP(ABS(G51)+1,$A$8:$D$16,4,FALSE))</f>
      </c>
      <c r="H172" s="1">
        <f>IF(H51&gt;0,1/VLOOKUP(ABS(H51)+1,$A$8:$D$16,2,FALSE),VLOOKUP(ABS(H51)+1,$A$8:$D$16,4,FALSE))</f>
      </c>
      <c r="I172" s="1">
        <f>IF(I51&gt;0,1/VLOOKUP(ABS(I51)+1,$A$8:$D$16,2,FALSE),VLOOKUP(ABS(I51)+1,$A$8:$D$16,4,FALSE))</f>
      </c>
      <c r="J172" s="1">
        <f>IF(J51&gt;0,1/VLOOKUP(ABS(J51)+1,$A$8:$D$16,2,FALSE),VLOOKUP(ABS(J51)+1,$A$8:$D$16,4,FALSE))</f>
      </c>
      <c r="K172" s="1">
        <f>IF(K51&gt;0,1/VLOOKUP(ABS(K51)+1,$A$8:$D$16,2,FALSE),VLOOKUP(ABS(K51)+1,$A$8:$D$16,4,FALSE))</f>
      </c>
      <c r="L172" s="1">
        <f>IF(L51&gt;0,1/VLOOKUP(ABS(L51)+1,$A$8:$D$16,2,FALSE),VLOOKUP(ABS(L51)+1,$A$8:$D$16,4,FALSE))</f>
      </c>
      <c r="M172" s="1">
        <f>IF(M51&gt;0,1/VLOOKUP(ABS(M51)+1,$A$8:$D$16,2,FALSE),VLOOKUP(ABS(M51)+1,$A$8:$D$16,4,FALSE))</f>
      </c>
      <c r="N172" s="1">
        <f>IF(N51&gt;0,1/VLOOKUP(ABS(N51)+1,$A$8:$D$16,2,FALSE),VLOOKUP(ABS(N51)+1,$A$8:$D$16,4,FALSE))</f>
      </c>
      <c r="O172" s="1">
        <f>IF(O51&gt;0,1/VLOOKUP(ABS(O51)+1,$A$8:$D$16,2,FALSE),VLOOKUP(ABS(O51)+1,$A$8:$D$16,4,FALSE))</f>
      </c>
      <c r="P172" s="1">
        <f>IF(P51&gt;0,1/VLOOKUP(ABS(P51)+1,$A$8:$D$16,2,FALSE),VLOOKUP(ABS(P51)+1,$A$8:$D$16,4,FALSE))</f>
      </c>
      <c r="Q172" s="1">
        <f>IF(Q51&gt;0,1/VLOOKUP(ABS(Q51)+1,$A$8:$D$16,2,FALSE),VLOOKUP(ABS(Q51)+1,$A$8:$D$16,4,FALSE))</f>
      </c>
      <c r="R172" s="1">
        <f>IF(R51&gt;0,1/VLOOKUP(ABS(R51)+1,$A$8:$D$16,2,FALSE),VLOOKUP(ABS(R51)+1,$A$8:$D$16,4,FALSE))</f>
      </c>
      <c r="S172" s="1">
        <f>IF(S51&gt;0,1/VLOOKUP(ABS(S51)+1,$A$8:$D$16,2,FALSE),VLOOKUP(ABS(S51)+1,$A$8:$D$16,4,FALSE))</f>
      </c>
      <c r="T172" s="1">
        <f>IF(T51&gt;0,1/VLOOKUP(ABS(T51)+1,$A$8:$D$16,2,FALSE),VLOOKUP(ABS(T51)+1,$A$8:$D$16,4,FALSE))</f>
      </c>
      <c r="U172" s="1">
        <f>IF(U51&gt;0,1/VLOOKUP(ABS(U51)+1,$A$8:$D$16,2,FALSE),VLOOKUP(ABS(U51)+1,$A$8:$D$16,4,FALSE))</f>
      </c>
      <c r="V172" s="1">
        <f>IF(V51&gt;0,1/VLOOKUP(ABS(V51)+1,$A$8:$D$16,2,FALSE),VLOOKUP(ABS(V51)+1,$A$8:$D$16,4,FALSE))</f>
      </c>
      <c r="W172" s="1">
        <f>IF(W51&gt;0,1/VLOOKUP(ABS(W51)+1,$A$8:$D$16,2,FALSE),VLOOKUP(ABS(W51)+1,$A$8:$D$16,4,FALSE))</f>
      </c>
    </row>
    <row r="173">
      <c r="A173">
        <v>9</v>
      </c>
      <c r="B173" t="str">
        <v>CP2_vs_CP3</v>
      </c>
      <c r="C173" s="1">
        <f>IF(C52&gt;0,1/VLOOKUP(ABS(C52)+1,$A$8:$D$16,2,FALSE),VLOOKUP(ABS(C52)+1,$A$8:$D$16,4,FALSE))</f>
      </c>
      <c r="D173" s="1">
        <f>IF(D52&gt;0,1/VLOOKUP(ABS(D52)+1,$A$8:$D$16,2,FALSE),VLOOKUP(ABS(D52)+1,$A$8:$D$16,4,FALSE))</f>
      </c>
      <c r="E173" s="1">
        <f>IF(E52&gt;0,1/VLOOKUP(ABS(E52)+1,$A$8:$D$16,2,FALSE),VLOOKUP(ABS(E52)+1,$A$8:$D$16,4,FALSE))</f>
      </c>
      <c r="F173" s="1">
        <f>IF(F52&gt;0,1/VLOOKUP(ABS(F52)+1,$A$8:$D$16,2,FALSE),VLOOKUP(ABS(F52)+1,$A$8:$D$16,4,FALSE))</f>
      </c>
      <c r="G173" s="1">
        <f>IF(G52&gt;0,1/VLOOKUP(ABS(G52)+1,$A$8:$D$16,2,FALSE),VLOOKUP(ABS(G52)+1,$A$8:$D$16,4,FALSE))</f>
      </c>
      <c r="H173" s="1">
        <f>IF(H52&gt;0,1/VLOOKUP(ABS(H52)+1,$A$8:$D$16,2,FALSE),VLOOKUP(ABS(H52)+1,$A$8:$D$16,4,FALSE))</f>
      </c>
      <c r="I173" s="1">
        <f>IF(I52&gt;0,1/VLOOKUP(ABS(I52)+1,$A$8:$D$16,2,FALSE),VLOOKUP(ABS(I52)+1,$A$8:$D$16,4,FALSE))</f>
      </c>
      <c r="J173" s="1">
        <f>IF(J52&gt;0,1/VLOOKUP(ABS(J52)+1,$A$8:$D$16,2,FALSE),VLOOKUP(ABS(J52)+1,$A$8:$D$16,4,FALSE))</f>
      </c>
      <c r="K173" s="1">
        <f>IF(K52&gt;0,1/VLOOKUP(ABS(K52)+1,$A$8:$D$16,2,FALSE),VLOOKUP(ABS(K52)+1,$A$8:$D$16,4,FALSE))</f>
      </c>
      <c r="L173" s="1">
        <f>IF(L52&gt;0,1/VLOOKUP(ABS(L52)+1,$A$8:$D$16,2,FALSE),VLOOKUP(ABS(L52)+1,$A$8:$D$16,4,FALSE))</f>
      </c>
      <c r="M173" s="1">
        <f>IF(M52&gt;0,1/VLOOKUP(ABS(M52)+1,$A$8:$D$16,2,FALSE),VLOOKUP(ABS(M52)+1,$A$8:$D$16,4,FALSE))</f>
      </c>
      <c r="N173" s="1">
        <f>IF(N52&gt;0,1/VLOOKUP(ABS(N52)+1,$A$8:$D$16,2,FALSE),VLOOKUP(ABS(N52)+1,$A$8:$D$16,4,FALSE))</f>
      </c>
      <c r="O173" s="1">
        <f>IF(O52&gt;0,1/VLOOKUP(ABS(O52)+1,$A$8:$D$16,2,FALSE),VLOOKUP(ABS(O52)+1,$A$8:$D$16,4,FALSE))</f>
      </c>
      <c r="P173" s="1">
        <f>IF(P52&gt;0,1/VLOOKUP(ABS(P52)+1,$A$8:$D$16,2,FALSE),VLOOKUP(ABS(P52)+1,$A$8:$D$16,4,FALSE))</f>
      </c>
      <c r="Q173" s="1">
        <f>IF(Q52&gt;0,1/VLOOKUP(ABS(Q52)+1,$A$8:$D$16,2,FALSE),VLOOKUP(ABS(Q52)+1,$A$8:$D$16,4,FALSE))</f>
      </c>
      <c r="R173" s="1">
        <f>IF(R52&gt;0,1/VLOOKUP(ABS(R52)+1,$A$8:$D$16,2,FALSE),VLOOKUP(ABS(R52)+1,$A$8:$D$16,4,FALSE))</f>
      </c>
      <c r="S173" s="1">
        <f>IF(S52&gt;0,1/VLOOKUP(ABS(S52)+1,$A$8:$D$16,2,FALSE),VLOOKUP(ABS(S52)+1,$A$8:$D$16,4,FALSE))</f>
      </c>
      <c r="T173" s="1">
        <f>IF(T52&gt;0,1/VLOOKUP(ABS(T52)+1,$A$8:$D$16,2,FALSE),VLOOKUP(ABS(T52)+1,$A$8:$D$16,4,FALSE))</f>
      </c>
      <c r="U173" s="1">
        <f>IF(U52&gt;0,1/VLOOKUP(ABS(U52)+1,$A$8:$D$16,2,FALSE),VLOOKUP(ABS(U52)+1,$A$8:$D$16,4,FALSE))</f>
      </c>
      <c r="V173" s="1">
        <f>IF(V52&gt;0,1/VLOOKUP(ABS(V52)+1,$A$8:$D$16,2,FALSE),VLOOKUP(ABS(V52)+1,$A$8:$D$16,4,FALSE))</f>
      </c>
      <c r="W173" s="1">
        <f>IF(W52&gt;0,1/VLOOKUP(ABS(W52)+1,$A$8:$D$16,2,FALSE),VLOOKUP(ABS(W52)+1,$A$8:$D$16,4,FALSE))</f>
      </c>
    </row>
    <row r="174">
      <c r="A174">
        <v>10</v>
      </c>
      <c r="B174" t="str">
        <v>CP2_vs_CP4</v>
      </c>
      <c r="C174" s="1">
        <f>IF(C53&gt;0,1/VLOOKUP(ABS(C53)+1,$A$8:$D$16,2,FALSE),VLOOKUP(ABS(C53)+1,$A$8:$D$16,4,FALSE))</f>
      </c>
      <c r="D174" s="1">
        <f>IF(D53&gt;0,1/VLOOKUP(ABS(D53)+1,$A$8:$D$16,2,FALSE),VLOOKUP(ABS(D53)+1,$A$8:$D$16,4,FALSE))</f>
      </c>
      <c r="E174" s="1">
        <f>IF(E53&gt;0,1/VLOOKUP(ABS(E53)+1,$A$8:$D$16,2,FALSE),VLOOKUP(ABS(E53)+1,$A$8:$D$16,4,FALSE))</f>
      </c>
      <c r="F174" s="1">
        <f>IF(F53&gt;0,1/VLOOKUP(ABS(F53)+1,$A$8:$D$16,2,FALSE),VLOOKUP(ABS(F53)+1,$A$8:$D$16,4,FALSE))</f>
      </c>
      <c r="G174" s="1">
        <f>IF(G53&gt;0,1/VLOOKUP(ABS(G53)+1,$A$8:$D$16,2,FALSE),VLOOKUP(ABS(G53)+1,$A$8:$D$16,4,FALSE))</f>
      </c>
      <c r="H174" s="1">
        <f>IF(H53&gt;0,1/VLOOKUP(ABS(H53)+1,$A$8:$D$16,2,FALSE),VLOOKUP(ABS(H53)+1,$A$8:$D$16,4,FALSE))</f>
      </c>
      <c r="I174" s="1">
        <f>IF(I53&gt;0,1/VLOOKUP(ABS(I53)+1,$A$8:$D$16,2,FALSE),VLOOKUP(ABS(I53)+1,$A$8:$D$16,4,FALSE))</f>
      </c>
      <c r="J174" s="1">
        <f>IF(J53&gt;0,1/VLOOKUP(ABS(J53)+1,$A$8:$D$16,2,FALSE),VLOOKUP(ABS(J53)+1,$A$8:$D$16,4,FALSE))</f>
      </c>
      <c r="K174" s="1">
        <f>IF(K53&gt;0,1/VLOOKUP(ABS(K53)+1,$A$8:$D$16,2,FALSE),VLOOKUP(ABS(K53)+1,$A$8:$D$16,4,FALSE))</f>
      </c>
      <c r="L174" s="1">
        <f>IF(L53&gt;0,1/VLOOKUP(ABS(L53)+1,$A$8:$D$16,2,FALSE),VLOOKUP(ABS(L53)+1,$A$8:$D$16,4,FALSE))</f>
      </c>
      <c r="M174" s="1">
        <f>IF(M53&gt;0,1/VLOOKUP(ABS(M53)+1,$A$8:$D$16,2,FALSE),VLOOKUP(ABS(M53)+1,$A$8:$D$16,4,FALSE))</f>
      </c>
      <c r="N174" s="1">
        <f>IF(N53&gt;0,1/VLOOKUP(ABS(N53)+1,$A$8:$D$16,2,FALSE),VLOOKUP(ABS(N53)+1,$A$8:$D$16,4,FALSE))</f>
      </c>
      <c r="O174" s="1">
        <f>IF(O53&gt;0,1/VLOOKUP(ABS(O53)+1,$A$8:$D$16,2,FALSE),VLOOKUP(ABS(O53)+1,$A$8:$D$16,4,FALSE))</f>
      </c>
      <c r="P174" s="1">
        <f>IF(P53&gt;0,1/VLOOKUP(ABS(P53)+1,$A$8:$D$16,2,FALSE),VLOOKUP(ABS(P53)+1,$A$8:$D$16,4,FALSE))</f>
      </c>
      <c r="Q174" s="1">
        <f>IF(Q53&gt;0,1/VLOOKUP(ABS(Q53)+1,$A$8:$D$16,2,FALSE),VLOOKUP(ABS(Q53)+1,$A$8:$D$16,4,FALSE))</f>
      </c>
      <c r="R174" s="1">
        <f>IF(R53&gt;0,1/VLOOKUP(ABS(R53)+1,$A$8:$D$16,2,FALSE),VLOOKUP(ABS(R53)+1,$A$8:$D$16,4,FALSE))</f>
      </c>
      <c r="S174" s="1">
        <f>IF(S53&gt;0,1/VLOOKUP(ABS(S53)+1,$A$8:$D$16,2,FALSE),VLOOKUP(ABS(S53)+1,$A$8:$D$16,4,FALSE))</f>
      </c>
      <c r="T174" s="1">
        <f>IF(T53&gt;0,1/VLOOKUP(ABS(T53)+1,$A$8:$D$16,2,FALSE),VLOOKUP(ABS(T53)+1,$A$8:$D$16,4,FALSE))</f>
      </c>
      <c r="U174" s="1">
        <f>IF(U53&gt;0,1/VLOOKUP(ABS(U53)+1,$A$8:$D$16,2,FALSE),VLOOKUP(ABS(U53)+1,$A$8:$D$16,4,FALSE))</f>
      </c>
      <c r="V174" s="1">
        <f>IF(V53&gt;0,1/VLOOKUP(ABS(V53)+1,$A$8:$D$16,2,FALSE),VLOOKUP(ABS(V53)+1,$A$8:$D$16,4,FALSE))</f>
      </c>
      <c r="W174" s="1">
        <f>IF(W53&gt;0,1/VLOOKUP(ABS(W53)+1,$A$8:$D$16,2,FALSE),VLOOKUP(ABS(W53)+1,$A$8:$D$16,4,FALSE))</f>
      </c>
    </row>
    <row r="175">
      <c r="A175">
        <v>11</v>
      </c>
      <c r="B175" t="str">
        <v>CP2_vs_CP5</v>
      </c>
      <c r="C175" s="1">
        <f>IF(C54&gt;0,1/VLOOKUP(ABS(C54)+1,$A$8:$D$16,2,FALSE),VLOOKUP(ABS(C54)+1,$A$8:$D$16,4,FALSE))</f>
      </c>
      <c r="D175" s="1">
        <f>IF(D54&gt;0,1/VLOOKUP(ABS(D54)+1,$A$8:$D$16,2,FALSE),VLOOKUP(ABS(D54)+1,$A$8:$D$16,4,FALSE))</f>
      </c>
      <c r="E175" s="1">
        <f>IF(E54&gt;0,1/VLOOKUP(ABS(E54)+1,$A$8:$D$16,2,FALSE),VLOOKUP(ABS(E54)+1,$A$8:$D$16,4,FALSE))</f>
      </c>
      <c r="F175" s="1">
        <f>IF(F54&gt;0,1/VLOOKUP(ABS(F54)+1,$A$8:$D$16,2,FALSE),VLOOKUP(ABS(F54)+1,$A$8:$D$16,4,FALSE))</f>
      </c>
      <c r="G175" s="1">
        <f>IF(G54&gt;0,1/VLOOKUP(ABS(G54)+1,$A$8:$D$16,2,FALSE),VLOOKUP(ABS(G54)+1,$A$8:$D$16,4,FALSE))</f>
      </c>
      <c r="H175" s="1">
        <f>IF(H54&gt;0,1/VLOOKUP(ABS(H54)+1,$A$8:$D$16,2,FALSE),VLOOKUP(ABS(H54)+1,$A$8:$D$16,4,FALSE))</f>
      </c>
      <c r="I175" s="1">
        <f>IF(I54&gt;0,1/VLOOKUP(ABS(I54)+1,$A$8:$D$16,2,FALSE),VLOOKUP(ABS(I54)+1,$A$8:$D$16,4,FALSE))</f>
      </c>
      <c r="J175" s="1">
        <f>IF(J54&gt;0,1/VLOOKUP(ABS(J54)+1,$A$8:$D$16,2,FALSE),VLOOKUP(ABS(J54)+1,$A$8:$D$16,4,FALSE))</f>
      </c>
      <c r="K175" s="1">
        <f>IF(K54&gt;0,1/VLOOKUP(ABS(K54)+1,$A$8:$D$16,2,FALSE),VLOOKUP(ABS(K54)+1,$A$8:$D$16,4,FALSE))</f>
      </c>
      <c r="L175" s="1">
        <f>IF(L54&gt;0,1/VLOOKUP(ABS(L54)+1,$A$8:$D$16,2,FALSE),VLOOKUP(ABS(L54)+1,$A$8:$D$16,4,FALSE))</f>
      </c>
      <c r="M175" s="1">
        <f>IF(M54&gt;0,1/VLOOKUP(ABS(M54)+1,$A$8:$D$16,2,FALSE),VLOOKUP(ABS(M54)+1,$A$8:$D$16,4,FALSE))</f>
      </c>
      <c r="N175" s="1">
        <f>IF(N54&gt;0,1/VLOOKUP(ABS(N54)+1,$A$8:$D$16,2,FALSE),VLOOKUP(ABS(N54)+1,$A$8:$D$16,4,FALSE))</f>
      </c>
      <c r="O175" s="1">
        <f>IF(O54&gt;0,1/VLOOKUP(ABS(O54)+1,$A$8:$D$16,2,FALSE),VLOOKUP(ABS(O54)+1,$A$8:$D$16,4,FALSE))</f>
      </c>
      <c r="P175" s="1">
        <f>IF(P54&gt;0,1/VLOOKUP(ABS(P54)+1,$A$8:$D$16,2,FALSE),VLOOKUP(ABS(P54)+1,$A$8:$D$16,4,FALSE))</f>
      </c>
      <c r="Q175" s="1">
        <f>IF(Q54&gt;0,1/VLOOKUP(ABS(Q54)+1,$A$8:$D$16,2,FALSE),VLOOKUP(ABS(Q54)+1,$A$8:$D$16,4,FALSE))</f>
      </c>
      <c r="R175" s="1">
        <f>IF(R54&gt;0,1/VLOOKUP(ABS(R54)+1,$A$8:$D$16,2,FALSE),VLOOKUP(ABS(R54)+1,$A$8:$D$16,4,FALSE))</f>
      </c>
      <c r="S175" s="1">
        <f>IF(S54&gt;0,1/VLOOKUP(ABS(S54)+1,$A$8:$D$16,2,FALSE),VLOOKUP(ABS(S54)+1,$A$8:$D$16,4,FALSE))</f>
      </c>
      <c r="T175" s="1">
        <f>IF(T54&gt;0,1/VLOOKUP(ABS(T54)+1,$A$8:$D$16,2,FALSE),VLOOKUP(ABS(T54)+1,$A$8:$D$16,4,FALSE))</f>
      </c>
      <c r="U175" s="1">
        <f>IF(U54&gt;0,1/VLOOKUP(ABS(U54)+1,$A$8:$D$16,2,FALSE),VLOOKUP(ABS(U54)+1,$A$8:$D$16,4,FALSE))</f>
      </c>
      <c r="V175" s="1">
        <f>IF(V54&gt;0,1/VLOOKUP(ABS(V54)+1,$A$8:$D$16,2,FALSE),VLOOKUP(ABS(V54)+1,$A$8:$D$16,4,FALSE))</f>
      </c>
      <c r="W175" s="1">
        <f>IF(W54&gt;0,1/VLOOKUP(ABS(W54)+1,$A$8:$D$16,2,FALSE),VLOOKUP(ABS(W54)+1,$A$8:$D$16,4,FALSE))</f>
      </c>
    </row>
    <row r="176">
      <c r="A176">
        <v>12</v>
      </c>
      <c r="B176" t="str">
        <v>CP2_vs_CP6</v>
      </c>
      <c r="C176" s="1">
        <f>IF(C55&gt;0,1/VLOOKUP(ABS(C55)+1,$A$8:$D$16,2,FALSE),VLOOKUP(ABS(C55)+1,$A$8:$D$16,4,FALSE))</f>
      </c>
      <c r="D176" s="1">
        <f>IF(D55&gt;0,1/VLOOKUP(ABS(D55)+1,$A$8:$D$16,2,FALSE),VLOOKUP(ABS(D55)+1,$A$8:$D$16,4,FALSE))</f>
      </c>
      <c r="E176" s="1">
        <f>IF(E55&gt;0,1/VLOOKUP(ABS(E55)+1,$A$8:$D$16,2,FALSE),VLOOKUP(ABS(E55)+1,$A$8:$D$16,4,FALSE))</f>
      </c>
      <c r="F176" s="1">
        <f>IF(F55&gt;0,1/VLOOKUP(ABS(F55)+1,$A$8:$D$16,2,FALSE),VLOOKUP(ABS(F55)+1,$A$8:$D$16,4,FALSE))</f>
      </c>
      <c r="G176" s="1">
        <f>IF(G55&gt;0,1/VLOOKUP(ABS(G55)+1,$A$8:$D$16,2,FALSE),VLOOKUP(ABS(G55)+1,$A$8:$D$16,4,FALSE))</f>
      </c>
      <c r="H176" s="1">
        <f>IF(H55&gt;0,1/VLOOKUP(ABS(H55)+1,$A$8:$D$16,2,FALSE),VLOOKUP(ABS(H55)+1,$A$8:$D$16,4,FALSE))</f>
      </c>
      <c r="I176" s="1">
        <f>IF(I55&gt;0,1/VLOOKUP(ABS(I55)+1,$A$8:$D$16,2,FALSE),VLOOKUP(ABS(I55)+1,$A$8:$D$16,4,FALSE))</f>
      </c>
      <c r="J176" s="1">
        <f>IF(J55&gt;0,1/VLOOKUP(ABS(J55)+1,$A$8:$D$16,2,FALSE),VLOOKUP(ABS(J55)+1,$A$8:$D$16,4,FALSE))</f>
      </c>
      <c r="K176" s="1">
        <f>IF(K55&gt;0,1/VLOOKUP(ABS(K55)+1,$A$8:$D$16,2,FALSE),VLOOKUP(ABS(K55)+1,$A$8:$D$16,4,FALSE))</f>
      </c>
      <c r="L176" s="1">
        <f>IF(L55&gt;0,1/VLOOKUP(ABS(L55)+1,$A$8:$D$16,2,FALSE),VLOOKUP(ABS(L55)+1,$A$8:$D$16,4,FALSE))</f>
      </c>
      <c r="M176" s="1">
        <f>IF(M55&gt;0,1/VLOOKUP(ABS(M55)+1,$A$8:$D$16,2,FALSE),VLOOKUP(ABS(M55)+1,$A$8:$D$16,4,FALSE))</f>
      </c>
      <c r="N176" s="1">
        <f>IF(N55&gt;0,1/VLOOKUP(ABS(N55)+1,$A$8:$D$16,2,FALSE),VLOOKUP(ABS(N55)+1,$A$8:$D$16,4,FALSE))</f>
      </c>
      <c r="O176" s="1">
        <f>IF(O55&gt;0,1/VLOOKUP(ABS(O55)+1,$A$8:$D$16,2,FALSE),VLOOKUP(ABS(O55)+1,$A$8:$D$16,4,FALSE))</f>
      </c>
      <c r="P176" s="1">
        <f>IF(P55&gt;0,1/VLOOKUP(ABS(P55)+1,$A$8:$D$16,2,FALSE),VLOOKUP(ABS(P55)+1,$A$8:$D$16,4,FALSE))</f>
      </c>
      <c r="Q176" s="1">
        <f>IF(Q55&gt;0,1/VLOOKUP(ABS(Q55)+1,$A$8:$D$16,2,FALSE),VLOOKUP(ABS(Q55)+1,$A$8:$D$16,4,FALSE))</f>
      </c>
      <c r="R176" s="1">
        <f>IF(R55&gt;0,1/VLOOKUP(ABS(R55)+1,$A$8:$D$16,2,FALSE),VLOOKUP(ABS(R55)+1,$A$8:$D$16,4,FALSE))</f>
      </c>
      <c r="S176" s="1">
        <f>IF(S55&gt;0,1/VLOOKUP(ABS(S55)+1,$A$8:$D$16,2,FALSE),VLOOKUP(ABS(S55)+1,$A$8:$D$16,4,FALSE))</f>
      </c>
      <c r="T176" s="1">
        <f>IF(T55&gt;0,1/VLOOKUP(ABS(T55)+1,$A$8:$D$16,2,FALSE),VLOOKUP(ABS(T55)+1,$A$8:$D$16,4,FALSE))</f>
      </c>
      <c r="U176" s="1">
        <f>IF(U55&gt;0,1/VLOOKUP(ABS(U55)+1,$A$8:$D$16,2,FALSE),VLOOKUP(ABS(U55)+1,$A$8:$D$16,4,FALSE))</f>
      </c>
      <c r="V176" s="1">
        <f>IF(V55&gt;0,1/VLOOKUP(ABS(V55)+1,$A$8:$D$16,2,FALSE),VLOOKUP(ABS(V55)+1,$A$8:$D$16,4,FALSE))</f>
      </c>
      <c r="W176" s="1">
        <f>IF(W55&gt;0,1/VLOOKUP(ABS(W55)+1,$A$8:$D$16,2,FALSE),VLOOKUP(ABS(W55)+1,$A$8:$D$16,4,FALSE))</f>
      </c>
    </row>
    <row r="177">
      <c r="A177">
        <v>13</v>
      </c>
      <c r="B177" t="str">
        <v>CP2_vs_CP7</v>
      </c>
      <c r="C177" s="1">
        <f>IF(C56&gt;0,1/VLOOKUP(ABS(C56)+1,$A$8:$D$16,2,FALSE),VLOOKUP(ABS(C56)+1,$A$8:$D$16,4,FALSE))</f>
      </c>
      <c r="D177" s="1">
        <f>IF(D56&gt;0,1/VLOOKUP(ABS(D56)+1,$A$8:$D$16,2,FALSE),VLOOKUP(ABS(D56)+1,$A$8:$D$16,4,FALSE))</f>
      </c>
      <c r="E177" s="1">
        <f>IF(E56&gt;0,1/VLOOKUP(ABS(E56)+1,$A$8:$D$16,2,FALSE),VLOOKUP(ABS(E56)+1,$A$8:$D$16,4,FALSE))</f>
      </c>
      <c r="F177" s="1">
        <f>IF(F56&gt;0,1/VLOOKUP(ABS(F56)+1,$A$8:$D$16,2,FALSE),VLOOKUP(ABS(F56)+1,$A$8:$D$16,4,FALSE))</f>
      </c>
      <c r="G177" s="1">
        <f>IF(G56&gt;0,1/VLOOKUP(ABS(G56)+1,$A$8:$D$16,2,FALSE),VLOOKUP(ABS(G56)+1,$A$8:$D$16,4,FALSE))</f>
      </c>
      <c r="H177" s="1">
        <f>IF(H56&gt;0,1/VLOOKUP(ABS(H56)+1,$A$8:$D$16,2,FALSE),VLOOKUP(ABS(H56)+1,$A$8:$D$16,4,FALSE))</f>
      </c>
      <c r="I177" s="1">
        <f>IF(I56&gt;0,1/VLOOKUP(ABS(I56)+1,$A$8:$D$16,2,FALSE),VLOOKUP(ABS(I56)+1,$A$8:$D$16,4,FALSE))</f>
      </c>
      <c r="J177" s="1">
        <f>IF(J56&gt;0,1/VLOOKUP(ABS(J56)+1,$A$8:$D$16,2,FALSE),VLOOKUP(ABS(J56)+1,$A$8:$D$16,4,FALSE))</f>
      </c>
      <c r="K177" s="1">
        <f>IF(K56&gt;0,1/VLOOKUP(ABS(K56)+1,$A$8:$D$16,2,FALSE),VLOOKUP(ABS(K56)+1,$A$8:$D$16,4,FALSE))</f>
      </c>
      <c r="L177" s="1">
        <f>IF(L56&gt;0,1/VLOOKUP(ABS(L56)+1,$A$8:$D$16,2,FALSE),VLOOKUP(ABS(L56)+1,$A$8:$D$16,4,FALSE))</f>
      </c>
      <c r="M177" s="1">
        <f>IF(M56&gt;0,1/VLOOKUP(ABS(M56)+1,$A$8:$D$16,2,FALSE),VLOOKUP(ABS(M56)+1,$A$8:$D$16,4,FALSE))</f>
      </c>
      <c r="N177" s="1">
        <f>IF(N56&gt;0,1/VLOOKUP(ABS(N56)+1,$A$8:$D$16,2,FALSE),VLOOKUP(ABS(N56)+1,$A$8:$D$16,4,FALSE))</f>
      </c>
      <c r="O177" s="1">
        <f>IF(O56&gt;0,1/VLOOKUP(ABS(O56)+1,$A$8:$D$16,2,FALSE),VLOOKUP(ABS(O56)+1,$A$8:$D$16,4,FALSE))</f>
      </c>
      <c r="P177" s="1">
        <f>IF(P56&gt;0,1/VLOOKUP(ABS(P56)+1,$A$8:$D$16,2,FALSE),VLOOKUP(ABS(P56)+1,$A$8:$D$16,4,FALSE))</f>
      </c>
      <c r="Q177" s="1">
        <f>IF(Q56&gt;0,1/VLOOKUP(ABS(Q56)+1,$A$8:$D$16,2,FALSE),VLOOKUP(ABS(Q56)+1,$A$8:$D$16,4,FALSE))</f>
      </c>
      <c r="R177" s="1">
        <f>IF(R56&gt;0,1/VLOOKUP(ABS(R56)+1,$A$8:$D$16,2,FALSE),VLOOKUP(ABS(R56)+1,$A$8:$D$16,4,FALSE))</f>
      </c>
      <c r="S177" s="1">
        <f>IF(S56&gt;0,1/VLOOKUP(ABS(S56)+1,$A$8:$D$16,2,FALSE),VLOOKUP(ABS(S56)+1,$A$8:$D$16,4,FALSE))</f>
      </c>
      <c r="T177" s="1">
        <f>IF(T56&gt;0,1/VLOOKUP(ABS(T56)+1,$A$8:$D$16,2,FALSE),VLOOKUP(ABS(T56)+1,$A$8:$D$16,4,FALSE))</f>
      </c>
      <c r="U177" s="1">
        <f>IF(U56&gt;0,1/VLOOKUP(ABS(U56)+1,$A$8:$D$16,2,FALSE),VLOOKUP(ABS(U56)+1,$A$8:$D$16,4,FALSE))</f>
      </c>
      <c r="V177" s="1">
        <f>IF(V56&gt;0,1/VLOOKUP(ABS(V56)+1,$A$8:$D$16,2,FALSE),VLOOKUP(ABS(V56)+1,$A$8:$D$16,4,FALSE))</f>
      </c>
      <c r="W177" s="1">
        <f>IF(W56&gt;0,1/VLOOKUP(ABS(W56)+1,$A$8:$D$16,2,FALSE),VLOOKUP(ABS(W56)+1,$A$8:$D$16,4,FALSE))</f>
      </c>
    </row>
    <row r="178">
      <c r="A178">
        <v>14</v>
      </c>
      <c r="B178" t="str">
        <v>CP2_vs_CP8</v>
      </c>
      <c r="C178" s="1">
        <f>IF(C57&gt;0,1/VLOOKUP(ABS(C57)+1,$A$8:$D$16,2,FALSE),VLOOKUP(ABS(C57)+1,$A$8:$D$16,4,FALSE))</f>
      </c>
      <c r="D178" s="1">
        <f>IF(D57&gt;0,1/VLOOKUP(ABS(D57)+1,$A$8:$D$16,2,FALSE),VLOOKUP(ABS(D57)+1,$A$8:$D$16,4,FALSE))</f>
      </c>
      <c r="E178" s="1">
        <f>IF(E57&gt;0,1/VLOOKUP(ABS(E57)+1,$A$8:$D$16,2,FALSE),VLOOKUP(ABS(E57)+1,$A$8:$D$16,4,FALSE))</f>
      </c>
      <c r="F178" s="1">
        <f>IF(F57&gt;0,1/VLOOKUP(ABS(F57)+1,$A$8:$D$16,2,FALSE),VLOOKUP(ABS(F57)+1,$A$8:$D$16,4,FALSE))</f>
      </c>
      <c r="G178" s="1">
        <f>IF(G57&gt;0,1/VLOOKUP(ABS(G57)+1,$A$8:$D$16,2,FALSE),VLOOKUP(ABS(G57)+1,$A$8:$D$16,4,FALSE))</f>
      </c>
      <c r="H178" s="1">
        <f>IF(H57&gt;0,1/VLOOKUP(ABS(H57)+1,$A$8:$D$16,2,FALSE),VLOOKUP(ABS(H57)+1,$A$8:$D$16,4,FALSE))</f>
      </c>
      <c r="I178" s="1">
        <f>IF(I57&gt;0,1/VLOOKUP(ABS(I57)+1,$A$8:$D$16,2,FALSE),VLOOKUP(ABS(I57)+1,$A$8:$D$16,4,FALSE))</f>
      </c>
      <c r="J178" s="1">
        <f>IF(J57&gt;0,1/VLOOKUP(ABS(J57)+1,$A$8:$D$16,2,FALSE),VLOOKUP(ABS(J57)+1,$A$8:$D$16,4,FALSE))</f>
      </c>
      <c r="K178" s="1">
        <f>IF(K57&gt;0,1/VLOOKUP(ABS(K57)+1,$A$8:$D$16,2,FALSE),VLOOKUP(ABS(K57)+1,$A$8:$D$16,4,FALSE))</f>
      </c>
      <c r="L178" s="1">
        <f>IF(L57&gt;0,1/VLOOKUP(ABS(L57)+1,$A$8:$D$16,2,FALSE),VLOOKUP(ABS(L57)+1,$A$8:$D$16,4,FALSE))</f>
      </c>
      <c r="M178" s="1">
        <f>IF(M57&gt;0,1/VLOOKUP(ABS(M57)+1,$A$8:$D$16,2,FALSE),VLOOKUP(ABS(M57)+1,$A$8:$D$16,4,FALSE))</f>
      </c>
      <c r="N178" s="1">
        <f>IF(N57&gt;0,1/VLOOKUP(ABS(N57)+1,$A$8:$D$16,2,FALSE),VLOOKUP(ABS(N57)+1,$A$8:$D$16,4,FALSE))</f>
      </c>
      <c r="O178" s="1">
        <f>IF(O57&gt;0,1/VLOOKUP(ABS(O57)+1,$A$8:$D$16,2,FALSE),VLOOKUP(ABS(O57)+1,$A$8:$D$16,4,FALSE))</f>
      </c>
      <c r="P178" s="1">
        <f>IF(P57&gt;0,1/VLOOKUP(ABS(P57)+1,$A$8:$D$16,2,FALSE),VLOOKUP(ABS(P57)+1,$A$8:$D$16,4,FALSE))</f>
      </c>
      <c r="Q178" s="1">
        <f>IF(Q57&gt;0,1/VLOOKUP(ABS(Q57)+1,$A$8:$D$16,2,FALSE),VLOOKUP(ABS(Q57)+1,$A$8:$D$16,4,FALSE))</f>
      </c>
      <c r="R178" s="1">
        <f>IF(R57&gt;0,1/VLOOKUP(ABS(R57)+1,$A$8:$D$16,2,FALSE),VLOOKUP(ABS(R57)+1,$A$8:$D$16,4,FALSE))</f>
      </c>
      <c r="S178" s="1">
        <f>IF(S57&gt;0,1/VLOOKUP(ABS(S57)+1,$A$8:$D$16,2,FALSE),VLOOKUP(ABS(S57)+1,$A$8:$D$16,4,FALSE))</f>
      </c>
      <c r="T178" s="1">
        <f>IF(T57&gt;0,1/VLOOKUP(ABS(T57)+1,$A$8:$D$16,2,FALSE),VLOOKUP(ABS(T57)+1,$A$8:$D$16,4,FALSE))</f>
      </c>
      <c r="U178" s="1">
        <f>IF(U57&gt;0,1/VLOOKUP(ABS(U57)+1,$A$8:$D$16,2,FALSE),VLOOKUP(ABS(U57)+1,$A$8:$D$16,4,FALSE))</f>
      </c>
      <c r="V178" s="1">
        <f>IF(V57&gt;0,1/VLOOKUP(ABS(V57)+1,$A$8:$D$16,2,FALSE),VLOOKUP(ABS(V57)+1,$A$8:$D$16,4,FALSE))</f>
      </c>
      <c r="W178" s="1">
        <f>IF(W57&gt;0,1/VLOOKUP(ABS(W57)+1,$A$8:$D$16,2,FALSE),VLOOKUP(ABS(W57)+1,$A$8:$D$16,4,FALSE))</f>
      </c>
    </row>
    <row r="179">
      <c r="A179">
        <v>15</v>
      </c>
      <c r="B179" t="str">
        <v>CP2_vs_CP9</v>
      </c>
      <c r="C179" s="1">
        <f>IF(C58&gt;0,1/VLOOKUP(ABS(C58)+1,$A$8:$D$16,2,FALSE),VLOOKUP(ABS(C58)+1,$A$8:$D$16,4,FALSE))</f>
      </c>
      <c r="D179" s="1">
        <f>IF(D58&gt;0,1/VLOOKUP(ABS(D58)+1,$A$8:$D$16,2,FALSE),VLOOKUP(ABS(D58)+1,$A$8:$D$16,4,FALSE))</f>
      </c>
      <c r="E179" s="1">
        <f>IF(E58&gt;0,1/VLOOKUP(ABS(E58)+1,$A$8:$D$16,2,FALSE),VLOOKUP(ABS(E58)+1,$A$8:$D$16,4,FALSE))</f>
      </c>
      <c r="F179" s="1">
        <f>IF(F58&gt;0,1/VLOOKUP(ABS(F58)+1,$A$8:$D$16,2,FALSE),VLOOKUP(ABS(F58)+1,$A$8:$D$16,4,FALSE))</f>
      </c>
      <c r="G179" s="1">
        <f>IF(G58&gt;0,1/VLOOKUP(ABS(G58)+1,$A$8:$D$16,2,FALSE),VLOOKUP(ABS(G58)+1,$A$8:$D$16,4,FALSE))</f>
      </c>
      <c r="H179" s="1">
        <f>IF(H58&gt;0,1/VLOOKUP(ABS(H58)+1,$A$8:$D$16,2,FALSE),VLOOKUP(ABS(H58)+1,$A$8:$D$16,4,FALSE))</f>
      </c>
      <c r="I179" s="1">
        <f>IF(I58&gt;0,1/VLOOKUP(ABS(I58)+1,$A$8:$D$16,2,FALSE),VLOOKUP(ABS(I58)+1,$A$8:$D$16,4,FALSE))</f>
      </c>
      <c r="J179" s="1">
        <f>IF(J58&gt;0,1/VLOOKUP(ABS(J58)+1,$A$8:$D$16,2,FALSE),VLOOKUP(ABS(J58)+1,$A$8:$D$16,4,FALSE))</f>
      </c>
      <c r="K179" s="1">
        <f>IF(K58&gt;0,1/VLOOKUP(ABS(K58)+1,$A$8:$D$16,2,FALSE),VLOOKUP(ABS(K58)+1,$A$8:$D$16,4,FALSE))</f>
      </c>
      <c r="L179" s="1">
        <f>IF(L58&gt;0,1/VLOOKUP(ABS(L58)+1,$A$8:$D$16,2,FALSE),VLOOKUP(ABS(L58)+1,$A$8:$D$16,4,FALSE))</f>
      </c>
      <c r="M179" s="1">
        <f>IF(M58&gt;0,1/VLOOKUP(ABS(M58)+1,$A$8:$D$16,2,FALSE),VLOOKUP(ABS(M58)+1,$A$8:$D$16,4,FALSE))</f>
      </c>
      <c r="N179" s="1">
        <f>IF(N58&gt;0,1/VLOOKUP(ABS(N58)+1,$A$8:$D$16,2,FALSE),VLOOKUP(ABS(N58)+1,$A$8:$D$16,4,FALSE))</f>
      </c>
      <c r="O179" s="1">
        <f>IF(O58&gt;0,1/VLOOKUP(ABS(O58)+1,$A$8:$D$16,2,FALSE),VLOOKUP(ABS(O58)+1,$A$8:$D$16,4,FALSE))</f>
      </c>
      <c r="P179" s="1">
        <f>IF(P58&gt;0,1/VLOOKUP(ABS(P58)+1,$A$8:$D$16,2,FALSE),VLOOKUP(ABS(P58)+1,$A$8:$D$16,4,FALSE))</f>
      </c>
      <c r="Q179" s="1">
        <f>IF(Q58&gt;0,1/VLOOKUP(ABS(Q58)+1,$A$8:$D$16,2,FALSE),VLOOKUP(ABS(Q58)+1,$A$8:$D$16,4,FALSE))</f>
      </c>
      <c r="R179" s="1">
        <f>IF(R58&gt;0,1/VLOOKUP(ABS(R58)+1,$A$8:$D$16,2,FALSE),VLOOKUP(ABS(R58)+1,$A$8:$D$16,4,FALSE))</f>
      </c>
      <c r="S179" s="1">
        <f>IF(S58&gt;0,1/VLOOKUP(ABS(S58)+1,$A$8:$D$16,2,FALSE),VLOOKUP(ABS(S58)+1,$A$8:$D$16,4,FALSE))</f>
      </c>
      <c r="T179" s="1">
        <f>IF(T58&gt;0,1/VLOOKUP(ABS(T58)+1,$A$8:$D$16,2,FALSE),VLOOKUP(ABS(T58)+1,$A$8:$D$16,4,FALSE))</f>
      </c>
      <c r="U179" s="1">
        <f>IF(U58&gt;0,1/VLOOKUP(ABS(U58)+1,$A$8:$D$16,2,FALSE),VLOOKUP(ABS(U58)+1,$A$8:$D$16,4,FALSE))</f>
      </c>
      <c r="V179" s="1">
        <f>IF(V58&gt;0,1/VLOOKUP(ABS(V58)+1,$A$8:$D$16,2,FALSE),VLOOKUP(ABS(V58)+1,$A$8:$D$16,4,FALSE))</f>
      </c>
      <c r="W179" s="1">
        <f>IF(W58&gt;0,1/VLOOKUP(ABS(W58)+1,$A$8:$D$16,2,FALSE),VLOOKUP(ABS(W58)+1,$A$8:$D$16,4,FALSE))</f>
      </c>
    </row>
    <row r="180">
      <c r="A180">
        <v>16</v>
      </c>
      <c r="B180" t="str">
        <v>CP3_vs_CP4</v>
      </c>
      <c r="C180" s="1">
        <f>IF(C59&gt;0,1/VLOOKUP(ABS(C59)+1,$A$8:$D$16,2,FALSE),VLOOKUP(ABS(C59)+1,$A$8:$D$16,4,FALSE))</f>
      </c>
      <c r="D180" s="1">
        <f>IF(D59&gt;0,1/VLOOKUP(ABS(D59)+1,$A$8:$D$16,2,FALSE),VLOOKUP(ABS(D59)+1,$A$8:$D$16,4,FALSE))</f>
      </c>
      <c r="E180" s="1">
        <f>IF(E59&gt;0,1/VLOOKUP(ABS(E59)+1,$A$8:$D$16,2,FALSE),VLOOKUP(ABS(E59)+1,$A$8:$D$16,4,FALSE))</f>
      </c>
      <c r="F180" s="1">
        <f>IF(F59&gt;0,1/VLOOKUP(ABS(F59)+1,$A$8:$D$16,2,FALSE),VLOOKUP(ABS(F59)+1,$A$8:$D$16,4,FALSE))</f>
      </c>
      <c r="G180" s="1">
        <f>IF(G59&gt;0,1/VLOOKUP(ABS(G59)+1,$A$8:$D$16,2,FALSE),VLOOKUP(ABS(G59)+1,$A$8:$D$16,4,FALSE))</f>
      </c>
      <c r="H180" s="1">
        <f>IF(H59&gt;0,1/VLOOKUP(ABS(H59)+1,$A$8:$D$16,2,FALSE),VLOOKUP(ABS(H59)+1,$A$8:$D$16,4,FALSE))</f>
      </c>
      <c r="I180" s="1">
        <f>IF(I59&gt;0,1/VLOOKUP(ABS(I59)+1,$A$8:$D$16,2,FALSE),VLOOKUP(ABS(I59)+1,$A$8:$D$16,4,FALSE))</f>
      </c>
      <c r="J180" s="1">
        <f>IF(J59&gt;0,1/VLOOKUP(ABS(J59)+1,$A$8:$D$16,2,FALSE),VLOOKUP(ABS(J59)+1,$A$8:$D$16,4,FALSE))</f>
      </c>
      <c r="K180" s="1">
        <f>IF(K59&gt;0,1/VLOOKUP(ABS(K59)+1,$A$8:$D$16,2,FALSE),VLOOKUP(ABS(K59)+1,$A$8:$D$16,4,FALSE))</f>
      </c>
      <c r="L180" s="1">
        <f>IF(L59&gt;0,1/VLOOKUP(ABS(L59)+1,$A$8:$D$16,2,FALSE),VLOOKUP(ABS(L59)+1,$A$8:$D$16,4,FALSE))</f>
      </c>
      <c r="M180" s="1">
        <f>IF(M59&gt;0,1/VLOOKUP(ABS(M59)+1,$A$8:$D$16,2,FALSE),VLOOKUP(ABS(M59)+1,$A$8:$D$16,4,FALSE))</f>
      </c>
      <c r="N180" s="1">
        <f>IF(N59&gt;0,1/VLOOKUP(ABS(N59)+1,$A$8:$D$16,2,FALSE),VLOOKUP(ABS(N59)+1,$A$8:$D$16,4,FALSE))</f>
      </c>
      <c r="O180" s="1">
        <f>IF(O59&gt;0,1/VLOOKUP(ABS(O59)+1,$A$8:$D$16,2,FALSE),VLOOKUP(ABS(O59)+1,$A$8:$D$16,4,FALSE))</f>
      </c>
      <c r="P180" s="1">
        <f>IF(P59&gt;0,1/VLOOKUP(ABS(P59)+1,$A$8:$D$16,2,FALSE),VLOOKUP(ABS(P59)+1,$A$8:$D$16,4,FALSE))</f>
      </c>
      <c r="Q180" s="1">
        <f>IF(Q59&gt;0,1/VLOOKUP(ABS(Q59)+1,$A$8:$D$16,2,FALSE),VLOOKUP(ABS(Q59)+1,$A$8:$D$16,4,FALSE))</f>
      </c>
      <c r="R180" s="1">
        <f>IF(R59&gt;0,1/VLOOKUP(ABS(R59)+1,$A$8:$D$16,2,FALSE),VLOOKUP(ABS(R59)+1,$A$8:$D$16,4,FALSE))</f>
      </c>
      <c r="S180" s="1">
        <f>IF(S59&gt;0,1/VLOOKUP(ABS(S59)+1,$A$8:$D$16,2,FALSE),VLOOKUP(ABS(S59)+1,$A$8:$D$16,4,FALSE))</f>
      </c>
      <c r="T180" s="1">
        <f>IF(T59&gt;0,1/VLOOKUP(ABS(T59)+1,$A$8:$D$16,2,FALSE),VLOOKUP(ABS(T59)+1,$A$8:$D$16,4,FALSE))</f>
      </c>
      <c r="U180" s="1">
        <f>IF(U59&gt;0,1/VLOOKUP(ABS(U59)+1,$A$8:$D$16,2,FALSE),VLOOKUP(ABS(U59)+1,$A$8:$D$16,4,FALSE))</f>
      </c>
      <c r="V180" s="1">
        <f>IF(V59&gt;0,1/VLOOKUP(ABS(V59)+1,$A$8:$D$16,2,FALSE),VLOOKUP(ABS(V59)+1,$A$8:$D$16,4,FALSE))</f>
      </c>
      <c r="W180" s="1">
        <f>IF(W59&gt;0,1/VLOOKUP(ABS(W59)+1,$A$8:$D$16,2,FALSE),VLOOKUP(ABS(W59)+1,$A$8:$D$16,4,FALSE))</f>
      </c>
    </row>
    <row r="181">
      <c r="A181">
        <v>17</v>
      </c>
      <c r="B181" t="str">
        <v>CP3_vs_CP5</v>
      </c>
      <c r="C181" s="1">
        <f>IF(C60&gt;0,1/VLOOKUP(ABS(C60)+1,$A$8:$D$16,2,FALSE),VLOOKUP(ABS(C60)+1,$A$8:$D$16,4,FALSE))</f>
      </c>
      <c r="D181" s="1">
        <f>IF(D60&gt;0,1/VLOOKUP(ABS(D60)+1,$A$8:$D$16,2,FALSE),VLOOKUP(ABS(D60)+1,$A$8:$D$16,4,FALSE))</f>
      </c>
      <c r="E181" s="1">
        <f>IF(E60&gt;0,1/VLOOKUP(ABS(E60)+1,$A$8:$D$16,2,FALSE),VLOOKUP(ABS(E60)+1,$A$8:$D$16,4,FALSE))</f>
      </c>
      <c r="F181" s="1">
        <f>IF(F60&gt;0,1/VLOOKUP(ABS(F60)+1,$A$8:$D$16,2,FALSE),VLOOKUP(ABS(F60)+1,$A$8:$D$16,4,FALSE))</f>
      </c>
      <c r="G181" s="1">
        <f>IF(G60&gt;0,1/VLOOKUP(ABS(G60)+1,$A$8:$D$16,2,FALSE),VLOOKUP(ABS(G60)+1,$A$8:$D$16,4,FALSE))</f>
      </c>
      <c r="H181" s="1">
        <f>IF(H60&gt;0,1/VLOOKUP(ABS(H60)+1,$A$8:$D$16,2,FALSE),VLOOKUP(ABS(H60)+1,$A$8:$D$16,4,FALSE))</f>
      </c>
      <c r="I181" s="1">
        <f>IF(I60&gt;0,1/VLOOKUP(ABS(I60)+1,$A$8:$D$16,2,FALSE),VLOOKUP(ABS(I60)+1,$A$8:$D$16,4,FALSE))</f>
      </c>
      <c r="J181" s="1">
        <f>IF(J60&gt;0,1/VLOOKUP(ABS(J60)+1,$A$8:$D$16,2,FALSE),VLOOKUP(ABS(J60)+1,$A$8:$D$16,4,FALSE))</f>
      </c>
      <c r="K181" s="1">
        <f>IF(K60&gt;0,1/VLOOKUP(ABS(K60)+1,$A$8:$D$16,2,FALSE),VLOOKUP(ABS(K60)+1,$A$8:$D$16,4,FALSE))</f>
      </c>
      <c r="L181" s="1">
        <f>IF(L60&gt;0,1/VLOOKUP(ABS(L60)+1,$A$8:$D$16,2,FALSE),VLOOKUP(ABS(L60)+1,$A$8:$D$16,4,FALSE))</f>
      </c>
      <c r="M181" s="1">
        <f>IF(M60&gt;0,1/VLOOKUP(ABS(M60)+1,$A$8:$D$16,2,FALSE),VLOOKUP(ABS(M60)+1,$A$8:$D$16,4,FALSE))</f>
      </c>
      <c r="N181" s="1">
        <f>IF(N60&gt;0,1/VLOOKUP(ABS(N60)+1,$A$8:$D$16,2,FALSE),VLOOKUP(ABS(N60)+1,$A$8:$D$16,4,FALSE))</f>
      </c>
      <c r="O181" s="1">
        <f>IF(O60&gt;0,1/VLOOKUP(ABS(O60)+1,$A$8:$D$16,2,FALSE),VLOOKUP(ABS(O60)+1,$A$8:$D$16,4,FALSE))</f>
      </c>
      <c r="P181" s="1">
        <f>IF(P60&gt;0,1/VLOOKUP(ABS(P60)+1,$A$8:$D$16,2,FALSE),VLOOKUP(ABS(P60)+1,$A$8:$D$16,4,FALSE))</f>
      </c>
      <c r="Q181" s="1">
        <f>IF(Q60&gt;0,1/VLOOKUP(ABS(Q60)+1,$A$8:$D$16,2,FALSE),VLOOKUP(ABS(Q60)+1,$A$8:$D$16,4,FALSE))</f>
      </c>
      <c r="R181" s="1">
        <f>IF(R60&gt;0,1/VLOOKUP(ABS(R60)+1,$A$8:$D$16,2,FALSE),VLOOKUP(ABS(R60)+1,$A$8:$D$16,4,FALSE))</f>
      </c>
      <c r="S181" s="1">
        <f>IF(S60&gt;0,1/VLOOKUP(ABS(S60)+1,$A$8:$D$16,2,FALSE),VLOOKUP(ABS(S60)+1,$A$8:$D$16,4,FALSE))</f>
      </c>
      <c r="T181" s="1">
        <f>IF(T60&gt;0,1/VLOOKUP(ABS(T60)+1,$A$8:$D$16,2,FALSE),VLOOKUP(ABS(T60)+1,$A$8:$D$16,4,FALSE))</f>
      </c>
      <c r="U181" s="1">
        <f>IF(U60&gt;0,1/VLOOKUP(ABS(U60)+1,$A$8:$D$16,2,FALSE),VLOOKUP(ABS(U60)+1,$A$8:$D$16,4,FALSE))</f>
      </c>
      <c r="V181" s="1">
        <f>IF(V60&gt;0,1/VLOOKUP(ABS(V60)+1,$A$8:$D$16,2,FALSE),VLOOKUP(ABS(V60)+1,$A$8:$D$16,4,FALSE))</f>
      </c>
      <c r="W181" s="1">
        <f>IF(W60&gt;0,1/VLOOKUP(ABS(W60)+1,$A$8:$D$16,2,FALSE),VLOOKUP(ABS(W60)+1,$A$8:$D$16,4,FALSE))</f>
      </c>
    </row>
    <row r="182">
      <c r="A182">
        <v>18</v>
      </c>
      <c r="B182" t="str">
        <v>CP3_vs_CP6</v>
      </c>
      <c r="C182" s="1">
        <f>IF(C61&gt;0,1/VLOOKUP(ABS(C61)+1,$A$8:$D$16,2,FALSE),VLOOKUP(ABS(C61)+1,$A$8:$D$16,4,FALSE))</f>
      </c>
      <c r="D182" s="1">
        <f>IF(D61&gt;0,1/VLOOKUP(ABS(D61)+1,$A$8:$D$16,2,FALSE),VLOOKUP(ABS(D61)+1,$A$8:$D$16,4,FALSE))</f>
      </c>
      <c r="E182" s="1">
        <f>IF(E61&gt;0,1/VLOOKUP(ABS(E61)+1,$A$8:$D$16,2,FALSE),VLOOKUP(ABS(E61)+1,$A$8:$D$16,4,FALSE))</f>
      </c>
      <c r="F182" s="1">
        <f>IF(F61&gt;0,1/VLOOKUP(ABS(F61)+1,$A$8:$D$16,2,FALSE),VLOOKUP(ABS(F61)+1,$A$8:$D$16,4,FALSE))</f>
      </c>
      <c r="G182" s="1">
        <f>IF(G61&gt;0,1/VLOOKUP(ABS(G61)+1,$A$8:$D$16,2,FALSE),VLOOKUP(ABS(G61)+1,$A$8:$D$16,4,FALSE))</f>
      </c>
      <c r="H182" s="1">
        <f>IF(H61&gt;0,1/VLOOKUP(ABS(H61)+1,$A$8:$D$16,2,FALSE),VLOOKUP(ABS(H61)+1,$A$8:$D$16,4,FALSE))</f>
      </c>
      <c r="I182" s="1">
        <f>IF(I61&gt;0,1/VLOOKUP(ABS(I61)+1,$A$8:$D$16,2,FALSE),VLOOKUP(ABS(I61)+1,$A$8:$D$16,4,FALSE))</f>
      </c>
      <c r="J182" s="1">
        <f>IF(J61&gt;0,1/VLOOKUP(ABS(J61)+1,$A$8:$D$16,2,FALSE),VLOOKUP(ABS(J61)+1,$A$8:$D$16,4,FALSE))</f>
      </c>
      <c r="K182" s="1">
        <f>IF(K61&gt;0,1/VLOOKUP(ABS(K61)+1,$A$8:$D$16,2,FALSE),VLOOKUP(ABS(K61)+1,$A$8:$D$16,4,FALSE))</f>
      </c>
      <c r="L182" s="1">
        <f>IF(L61&gt;0,1/VLOOKUP(ABS(L61)+1,$A$8:$D$16,2,FALSE),VLOOKUP(ABS(L61)+1,$A$8:$D$16,4,FALSE))</f>
      </c>
      <c r="M182" s="1">
        <f>IF(M61&gt;0,1/VLOOKUP(ABS(M61)+1,$A$8:$D$16,2,FALSE),VLOOKUP(ABS(M61)+1,$A$8:$D$16,4,FALSE))</f>
      </c>
      <c r="N182" s="1">
        <f>IF(N61&gt;0,1/VLOOKUP(ABS(N61)+1,$A$8:$D$16,2,FALSE),VLOOKUP(ABS(N61)+1,$A$8:$D$16,4,FALSE))</f>
      </c>
      <c r="O182" s="1">
        <f>IF(O61&gt;0,1/VLOOKUP(ABS(O61)+1,$A$8:$D$16,2,FALSE),VLOOKUP(ABS(O61)+1,$A$8:$D$16,4,FALSE))</f>
      </c>
      <c r="P182" s="1">
        <f>IF(P61&gt;0,1/VLOOKUP(ABS(P61)+1,$A$8:$D$16,2,FALSE),VLOOKUP(ABS(P61)+1,$A$8:$D$16,4,FALSE))</f>
      </c>
      <c r="Q182" s="1">
        <f>IF(Q61&gt;0,1/VLOOKUP(ABS(Q61)+1,$A$8:$D$16,2,FALSE),VLOOKUP(ABS(Q61)+1,$A$8:$D$16,4,FALSE))</f>
      </c>
      <c r="R182" s="1">
        <f>IF(R61&gt;0,1/VLOOKUP(ABS(R61)+1,$A$8:$D$16,2,FALSE),VLOOKUP(ABS(R61)+1,$A$8:$D$16,4,FALSE))</f>
      </c>
      <c r="S182" s="1">
        <f>IF(S61&gt;0,1/VLOOKUP(ABS(S61)+1,$A$8:$D$16,2,FALSE),VLOOKUP(ABS(S61)+1,$A$8:$D$16,4,FALSE))</f>
      </c>
      <c r="T182" s="1">
        <f>IF(T61&gt;0,1/VLOOKUP(ABS(T61)+1,$A$8:$D$16,2,FALSE),VLOOKUP(ABS(T61)+1,$A$8:$D$16,4,FALSE))</f>
      </c>
      <c r="U182" s="1">
        <f>IF(U61&gt;0,1/VLOOKUP(ABS(U61)+1,$A$8:$D$16,2,FALSE),VLOOKUP(ABS(U61)+1,$A$8:$D$16,4,FALSE))</f>
      </c>
      <c r="V182" s="1">
        <f>IF(V61&gt;0,1/VLOOKUP(ABS(V61)+1,$A$8:$D$16,2,FALSE),VLOOKUP(ABS(V61)+1,$A$8:$D$16,4,FALSE))</f>
      </c>
      <c r="W182" s="1">
        <f>IF(W61&gt;0,1/VLOOKUP(ABS(W61)+1,$A$8:$D$16,2,FALSE),VLOOKUP(ABS(W61)+1,$A$8:$D$16,4,FALSE))</f>
      </c>
    </row>
    <row r="183">
      <c r="A183">
        <v>19</v>
      </c>
      <c r="B183" t="str">
        <v>CP3_vs_CP7</v>
      </c>
      <c r="C183" s="1">
        <f>IF(C62&gt;0,1/VLOOKUP(ABS(C62)+1,$A$8:$D$16,2,FALSE),VLOOKUP(ABS(C62)+1,$A$8:$D$16,4,FALSE))</f>
      </c>
      <c r="D183" s="1">
        <f>IF(D62&gt;0,1/VLOOKUP(ABS(D62)+1,$A$8:$D$16,2,FALSE),VLOOKUP(ABS(D62)+1,$A$8:$D$16,4,FALSE))</f>
      </c>
      <c r="E183" s="1">
        <f>IF(E62&gt;0,1/VLOOKUP(ABS(E62)+1,$A$8:$D$16,2,FALSE),VLOOKUP(ABS(E62)+1,$A$8:$D$16,4,FALSE))</f>
      </c>
      <c r="F183" s="1">
        <f>IF(F62&gt;0,1/VLOOKUP(ABS(F62)+1,$A$8:$D$16,2,FALSE),VLOOKUP(ABS(F62)+1,$A$8:$D$16,4,FALSE))</f>
      </c>
      <c r="G183" s="1">
        <f>IF(G62&gt;0,1/VLOOKUP(ABS(G62)+1,$A$8:$D$16,2,FALSE),VLOOKUP(ABS(G62)+1,$A$8:$D$16,4,FALSE))</f>
      </c>
      <c r="H183" s="1">
        <f>IF(H62&gt;0,1/VLOOKUP(ABS(H62)+1,$A$8:$D$16,2,FALSE),VLOOKUP(ABS(H62)+1,$A$8:$D$16,4,FALSE))</f>
      </c>
      <c r="I183" s="1">
        <f>IF(I62&gt;0,1/VLOOKUP(ABS(I62)+1,$A$8:$D$16,2,FALSE),VLOOKUP(ABS(I62)+1,$A$8:$D$16,4,FALSE))</f>
      </c>
      <c r="J183" s="1">
        <f>IF(J62&gt;0,1/VLOOKUP(ABS(J62)+1,$A$8:$D$16,2,FALSE),VLOOKUP(ABS(J62)+1,$A$8:$D$16,4,FALSE))</f>
      </c>
      <c r="K183" s="1">
        <f>IF(K62&gt;0,1/VLOOKUP(ABS(K62)+1,$A$8:$D$16,2,FALSE),VLOOKUP(ABS(K62)+1,$A$8:$D$16,4,FALSE))</f>
      </c>
      <c r="L183" s="1">
        <f>IF(L62&gt;0,1/VLOOKUP(ABS(L62)+1,$A$8:$D$16,2,FALSE),VLOOKUP(ABS(L62)+1,$A$8:$D$16,4,FALSE))</f>
      </c>
      <c r="M183" s="1">
        <f>IF(M62&gt;0,1/VLOOKUP(ABS(M62)+1,$A$8:$D$16,2,FALSE),VLOOKUP(ABS(M62)+1,$A$8:$D$16,4,FALSE))</f>
      </c>
      <c r="N183" s="1">
        <f>IF(N62&gt;0,1/VLOOKUP(ABS(N62)+1,$A$8:$D$16,2,FALSE),VLOOKUP(ABS(N62)+1,$A$8:$D$16,4,FALSE))</f>
      </c>
      <c r="O183" s="1">
        <f>IF(O62&gt;0,1/VLOOKUP(ABS(O62)+1,$A$8:$D$16,2,FALSE),VLOOKUP(ABS(O62)+1,$A$8:$D$16,4,FALSE))</f>
      </c>
      <c r="P183" s="1">
        <f>IF(P62&gt;0,1/VLOOKUP(ABS(P62)+1,$A$8:$D$16,2,FALSE),VLOOKUP(ABS(P62)+1,$A$8:$D$16,4,FALSE))</f>
      </c>
      <c r="Q183" s="1">
        <f>IF(Q62&gt;0,1/VLOOKUP(ABS(Q62)+1,$A$8:$D$16,2,FALSE),VLOOKUP(ABS(Q62)+1,$A$8:$D$16,4,FALSE))</f>
      </c>
      <c r="R183" s="1">
        <f>IF(R62&gt;0,1/VLOOKUP(ABS(R62)+1,$A$8:$D$16,2,FALSE),VLOOKUP(ABS(R62)+1,$A$8:$D$16,4,FALSE))</f>
      </c>
      <c r="S183" s="1">
        <f>IF(S62&gt;0,1/VLOOKUP(ABS(S62)+1,$A$8:$D$16,2,FALSE),VLOOKUP(ABS(S62)+1,$A$8:$D$16,4,FALSE))</f>
      </c>
      <c r="T183" s="1">
        <f>IF(T62&gt;0,1/VLOOKUP(ABS(T62)+1,$A$8:$D$16,2,FALSE),VLOOKUP(ABS(T62)+1,$A$8:$D$16,4,FALSE))</f>
      </c>
      <c r="U183" s="1">
        <f>IF(U62&gt;0,1/VLOOKUP(ABS(U62)+1,$A$8:$D$16,2,FALSE),VLOOKUP(ABS(U62)+1,$A$8:$D$16,4,FALSE))</f>
      </c>
      <c r="V183" s="1">
        <f>IF(V62&gt;0,1/VLOOKUP(ABS(V62)+1,$A$8:$D$16,2,FALSE),VLOOKUP(ABS(V62)+1,$A$8:$D$16,4,FALSE))</f>
      </c>
      <c r="W183" s="1">
        <f>IF(W62&gt;0,1/VLOOKUP(ABS(W62)+1,$A$8:$D$16,2,FALSE),VLOOKUP(ABS(W62)+1,$A$8:$D$16,4,FALSE))</f>
      </c>
    </row>
    <row r="184">
      <c r="A184">
        <v>20</v>
      </c>
      <c r="B184" t="str">
        <v>CP3_vs_CP8</v>
      </c>
      <c r="C184" s="1">
        <f>IF(C63&gt;0,1/VLOOKUP(ABS(C63)+1,$A$8:$D$16,2,FALSE),VLOOKUP(ABS(C63)+1,$A$8:$D$16,4,FALSE))</f>
      </c>
      <c r="D184" s="1">
        <f>IF(D63&gt;0,1/VLOOKUP(ABS(D63)+1,$A$8:$D$16,2,FALSE),VLOOKUP(ABS(D63)+1,$A$8:$D$16,4,FALSE))</f>
      </c>
      <c r="E184" s="1">
        <f>IF(E63&gt;0,1/VLOOKUP(ABS(E63)+1,$A$8:$D$16,2,FALSE),VLOOKUP(ABS(E63)+1,$A$8:$D$16,4,FALSE))</f>
      </c>
      <c r="F184" s="1">
        <f>IF(F63&gt;0,1/VLOOKUP(ABS(F63)+1,$A$8:$D$16,2,FALSE),VLOOKUP(ABS(F63)+1,$A$8:$D$16,4,FALSE))</f>
      </c>
      <c r="G184" s="1">
        <f>IF(G63&gt;0,1/VLOOKUP(ABS(G63)+1,$A$8:$D$16,2,FALSE),VLOOKUP(ABS(G63)+1,$A$8:$D$16,4,FALSE))</f>
      </c>
      <c r="H184" s="1">
        <f>IF(H63&gt;0,1/VLOOKUP(ABS(H63)+1,$A$8:$D$16,2,FALSE),VLOOKUP(ABS(H63)+1,$A$8:$D$16,4,FALSE))</f>
      </c>
      <c r="I184" s="1">
        <f>IF(I63&gt;0,1/VLOOKUP(ABS(I63)+1,$A$8:$D$16,2,FALSE),VLOOKUP(ABS(I63)+1,$A$8:$D$16,4,FALSE))</f>
      </c>
      <c r="J184" s="1">
        <f>IF(J63&gt;0,1/VLOOKUP(ABS(J63)+1,$A$8:$D$16,2,FALSE),VLOOKUP(ABS(J63)+1,$A$8:$D$16,4,FALSE))</f>
      </c>
      <c r="K184" s="1">
        <f>IF(K63&gt;0,1/VLOOKUP(ABS(K63)+1,$A$8:$D$16,2,FALSE),VLOOKUP(ABS(K63)+1,$A$8:$D$16,4,FALSE))</f>
      </c>
      <c r="L184" s="1">
        <f>IF(L63&gt;0,1/VLOOKUP(ABS(L63)+1,$A$8:$D$16,2,FALSE),VLOOKUP(ABS(L63)+1,$A$8:$D$16,4,FALSE))</f>
      </c>
      <c r="M184" s="1">
        <f>IF(M63&gt;0,1/VLOOKUP(ABS(M63)+1,$A$8:$D$16,2,FALSE),VLOOKUP(ABS(M63)+1,$A$8:$D$16,4,FALSE))</f>
      </c>
      <c r="N184" s="1">
        <f>IF(N63&gt;0,1/VLOOKUP(ABS(N63)+1,$A$8:$D$16,2,FALSE),VLOOKUP(ABS(N63)+1,$A$8:$D$16,4,FALSE))</f>
      </c>
      <c r="O184" s="1">
        <f>IF(O63&gt;0,1/VLOOKUP(ABS(O63)+1,$A$8:$D$16,2,FALSE),VLOOKUP(ABS(O63)+1,$A$8:$D$16,4,FALSE))</f>
      </c>
      <c r="P184" s="1">
        <f>IF(P63&gt;0,1/VLOOKUP(ABS(P63)+1,$A$8:$D$16,2,FALSE),VLOOKUP(ABS(P63)+1,$A$8:$D$16,4,FALSE))</f>
      </c>
      <c r="Q184" s="1">
        <f>IF(Q63&gt;0,1/VLOOKUP(ABS(Q63)+1,$A$8:$D$16,2,FALSE),VLOOKUP(ABS(Q63)+1,$A$8:$D$16,4,FALSE))</f>
      </c>
      <c r="R184" s="1">
        <f>IF(R63&gt;0,1/VLOOKUP(ABS(R63)+1,$A$8:$D$16,2,FALSE),VLOOKUP(ABS(R63)+1,$A$8:$D$16,4,FALSE))</f>
      </c>
      <c r="S184" s="1">
        <f>IF(S63&gt;0,1/VLOOKUP(ABS(S63)+1,$A$8:$D$16,2,FALSE),VLOOKUP(ABS(S63)+1,$A$8:$D$16,4,FALSE))</f>
      </c>
      <c r="T184" s="1">
        <f>IF(T63&gt;0,1/VLOOKUP(ABS(T63)+1,$A$8:$D$16,2,FALSE),VLOOKUP(ABS(T63)+1,$A$8:$D$16,4,FALSE))</f>
      </c>
      <c r="U184" s="1">
        <f>IF(U63&gt;0,1/VLOOKUP(ABS(U63)+1,$A$8:$D$16,2,FALSE),VLOOKUP(ABS(U63)+1,$A$8:$D$16,4,FALSE))</f>
      </c>
      <c r="V184" s="1">
        <f>IF(V63&gt;0,1/VLOOKUP(ABS(V63)+1,$A$8:$D$16,2,FALSE),VLOOKUP(ABS(V63)+1,$A$8:$D$16,4,FALSE))</f>
      </c>
      <c r="W184" s="1">
        <f>IF(W63&gt;0,1/VLOOKUP(ABS(W63)+1,$A$8:$D$16,2,FALSE),VLOOKUP(ABS(W63)+1,$A$8:$D$16,4,FALSE))</f>
      </c>
    </row>
    <row r="185">
      <c r="A185">
        <v>21</v>
      </c>
      <c r="B185" t="str">
        <v>CP3_vs_CP9</v>
      </c>
      <c r="C185" s="1">
        <f>IF(C64&gt;0,1/VLOOKUP(ABS(C64)+1,$A$8:$D$16,2,FALSE),VLOOKUP(ABS(C64)+1,$A$8:$D$16,4,FALSE))</f>
      </c>
      <c r="D185" s="1">
        <f>IF(D64&gt;0,1/VLOOKUP(ABS(D64)+1,$A$8:$D$16,2,FALSE),VLOOKUP(ABS(D64)+1,$A$8:$D$16,4,FALSE))</f>
      </c>
      <c r="E185" s="1">
        <f>IF(E64&gt;0,1/VLOOKUP(ABS(E64)+1,$A$8:$D$16,2,FALSE),VLOOKUP(ABS(E64)+1,$A$8:$D$16,4,FALSE))</f>
      </c>
      <c r="F185" s="1">
        <f>IF(F64&gt;0,1/VLOOKUP(ABS(F64)+1,$A$8:$D$16,2,FALSE),VLOOKUP(ABS(F64)+1,$A$8:$D$16,4,FALSE))</f>
      </c>
      <c r="G185" s="1">
        <f>IF(G64&gt;0,1/VLOOKUP(ABS(G64)+1,$A$8:$D$16,2,FALSE),VLOOKUP(ABS(G64)+1,$A$8:$D$16,4,FALSE))</f>
      </c>
      <c r="H185" s="1">
        <f>IF(H64&gt;0,1/VLOOKUP(ABS(H64)+1,$A$8:$D$16,2,FALSE),VLOOKUP(ABS(H64)+1,$A$8:$D$16,4,FALSE))</f>
      </c>
      <c r="I185" s="1">
        <f>IF(I64&gt;0,1/VLOOKUP(ABS(I64)+1,$A$8:$D$16,2,FALSE),VLOOKUP(ABS(I64)+1,$A$8:$D$16,4,FALSE))</f>
      </c>
      <c r="J185" s="1">
        <f>IF(J64&gt;0,1/VLOOKUP(ABS(J64)+1,$A$8:$D$16,2,FALSE),VLOOKUP(ABS(J64)+1,$A$8:$D$16,4,FALSE))</f>
      </c>
      <c r="K185" s="1">
        <f>IF(K64&gt;0,1/VLOOKUP(ABS(K64)+1,$A$8:$D$16,2,FALSE),VLOOKUP(ABS(K64)+1,$A$8:$D$16,4,FALSE))</f>
      </c>
      <c r="L185" s="1">
        <f>IF(L64&gt;0,1/VLOOKUP(ABS(L64)+1,$A$8:$D$16,2,FALSE),VLOOKUP(ABS(L64)+1,$A$8:$D$16,4,FALSE))</f>
      </c>
      <c r="M185" s="1">
        <f>IF(M64&gt;0,1/VLOOKUP(ABS(M64)+1,$A$8:$D$16,2,FALSE),VLOOKUP(ABS(M64)+1,$A$8:$D$16,4,FALSE))</f>
      </c>
      <c r="N185" s="1">
        <f>IF(N64&gt;0,1/VLOOKUP(ABS(N64)+1,$A$8:$D$16,2,FALSE),VLOOKUP(ABS(N64)+1,$A$8:$D$16,4,FALSE))</f>
      </c>
      <c r="O185" s="1">
        <f>IF(O64&gt;0,1/VLOOKUP(ABS(O64)+1,$A$8:$D$16,2,FALSE),VLOOKUP(ABS(O64)+1,$A$8:$D$16,4,FALSE))</f>
      </c>
      <c r="P185" s="1">
        <f>IF(P64&gt;0,1/VLOOKUP(ABS(P64)+1,$A$8:$D$16,2,FALSE),VLOOKUP(ABS(P64)+1,$A$8:$D$16,4,FALSE))</f>
      </c>
      <c r="Q185" s="1">
        <f>IF(Q64&gt;0,1/VLOOKUP(ABS(Q64)+1,$A$8:$D$16,2,FALSE),VLOOKUP(ABS(Q64)+1,$A$8:$D$16,4,FALSE))</f>
      </c>
      <c r="R185" s="1">
        <f>IF(R64&gt;0,1/VLOOKUP(ABS(R64)+1,$A$8:$D$16,2,FALSE),VLOOKUP(ABS(R64)+1,$A$8:$D$16,4,FALSE))</f>
      </c>
      <c r="S185" s="1">
        <f>IF(S64&gt;0,1/VLOOKUP(ABS(S64)+1,$A$8:$D$16,2,FALSE),VLOOKUP(ABS(S64)+1,$A$8:$D$16,4,FALSE))</f>
      </c>
      <c r="T185" s="1">
        <f>IF(T64&gt;0,1/VLOOKUP(ABS(T64)+1,$A$8:$D$16,2,FALSE),VLOOKUP(ABS(T64)+1,$A$8:$D$16,4,FALSE))</f>
      </c>
      <c r="U185" s="1">
        <f>IF(U64&gt;0,1/VLOOKUP(ABS(U64)+1,$A$8:$D$16,2,FALSE),VLOOKUP(ABS(U64)+1,$A$8:$D$16,4,FALSE))</f>
      </c>
      <c r="V185" s="1">
        <f>IF(V64&gt;0,1/VLOOKUP(ABS(V64)+1,$A$8:$D$16,2,FALSE),VLOOKUP(ABS(V64)+1,$A$8:$D$16,4,FALSE))</f>
      </c>
      <c r="W185" s="1">
        <f>IF(W64&gt;0,1/VLOOKUP(ABS(W64)+1,$A$8:$D$16,2,FALSE),VLOOKUP(ABS(W64)+1,$A$8:$D$16,4,FALSE))</f>
      </c>
    </row>
    <row r="186">
      <c r="A186">
        <v>22</v>
      </c>
      <c r="B186" t="str">
        <v>CP4_vs_CP5</v>
      </c>
      <c r="C186" s="1">
        <f>IF(C65&gt;0,1/VLOOKUP(ABS(C65)+1,$A$8:$D$16,2,FALSE),VLOOKUP(ABS(C65)+1,$A$8:$D$16,4,FALSE))</f>
      </c>
      <c r="D186" s="1">
        <f>IF(D65&gt;0,1/VLOOKUP(ABS(D65)+1,$A$8:$D$16,2,FALSE),VLOOKUP(ABS(D65)+1,$A$8:$D$16,4,FALSE))</f>
      </c>
      <c r="E186" s="1">
        <f>IF(E65&gt;0,1/VLOOKUP(ABS(E65)+1,$A$8:$D$16,2,FALSE),VLOOKUP(ABS(E65)+1,$A$8:$D$16,4,FALSE))</f>
      </c>
      <c r="F186" s="1">
        <f>IF(F65&gt;0,1/VLOOKUP(ABS(F65)+1,$A$8:$D$16,2,FALSE),VLOOKUP(ABS(F65)+1,$A$8:$D$16,4,FALSE))</f>
      </c>
      <c r="G186" s="1">
        <f>IF(G65&gt;0,1/VLOOKUP(ABS(G65)+1,$A$8:$D$16,2,FALSE),VLOOKUP(ABS(G65)+1,$A$8:$D$16,4,FALSE))</f>
      </c>
      <c r="H186" s="1">
        <f>IF(H65&gt;0,1/VLOOKUP(ABS(H65)+1,$A$8:$D$16,2,FALSE),VLOOKUP(ABS(H65)+1,$A$8:$D$16,4,FALSE))</f>
      </c>
      <c r="I186" s="1">
        <f>IF(I65&gt;0,1/VLOOKUP(ABS(I65)+1,$A$8:$D$16,2,FALSE),VLOOKUP(ABS(I65)+1,$A$8:$D$16,4,FALSE))</f>
      </c>
      <c r="J186" s="1">
        <f>IF(J65&gt;0,1/VLOOKUP(ABS(J65)+1,$A$8:$D$16,2,FALSE),VLOOKUP(ABS(J65)+1,$A$8:$D$16,4,FALSE))</f>
      </c>
      <c r="K186" s="1">
        <f>IF(K65&gt;0,1/VLOOKUP(ABS(K65)+1,$A$8:$D$16,2,FALSE),VLOOKUP(ABS(K65)+1,$A$8:$D$16,4,FALSE))</f>
      </c>
      <c r="L186" s="1">
        <f>IF(L65&gt;0,1/VLOOKUP(ABS(L65)+1,$A$8:$D$16,2,FALSE),VLOOKUP(ABS(L65)+1,$A$8:$D$16,4,FALSE))</f>
      </c>
      <c r="M186" s="1">
        <f>IF(M65&gt;0,1/VLOOKUP(ABS(M65)+1,$A$8:$D$16,2,FALSE),VLOOKUP(ABS(M65)+1,$A$8:$D$16,4,FALSE))</f>
      </c>
      <c r="N186" s="1">
        <f>IF(N65&gt;0,1/VLOOKUP(ABS(N65)+1,$A$8:$D$16,2,FALSE),VLOOKUP(ABS(N65)+1,$A$8:$D$16,4,FALSE))</f>
      </c>
      <c r="O186" s="1">
        <f>IF(O65&gt;0,1/VLOOKUP(ABS(O65)+1,$A$8:$D$16,2,FALSE),VLOOKUP(ABS(O65)+1,$A$8:$D$16,4,FALSE))</f>
      </c>
      <c r="P186" s="1">
        <f>IF(P65&gt;0,1/VLOOKUP(ABS(P65)+1,$A$8:$D$16,2,FALSE),VLOOKUP(ABS(P65)+1,$A$8:$D$16,4,FALSE))</f>
      </c>
      <c r="Q186" s="1">
        <f>IF(Q65&gt;0,1/VLOOKUP(ABS(Q65)+1,$A$8:$D$16,2,FALSE),VLOOKUP(ABS(Q65)+1,$A$8:$D$16,4,FALSE))</f>
      </c>
      <c r="R186" s="1">
        <f>IF(R65&gt;0,1/VLOOKUP(ABS(R65)+1,$A$8:$D$16,2,FALSE),VLOOKUP(ABS(R65)+1,$A$8:$D$16,4,FALSE))</f>
      </c>
      <c r="S186" s="1">
        <f>IF(S65&gt;0,1/VLOOKUP(ABS(S65)+1,$A$8:$D$16,2,FALSE),VLOOKUP(ABS(S65)+1,$A$8:$D$16,4,FALSE))</f>
      </c>
      <c r="T186" s="1">
        <f>IF(T65&gt;0,1/VLOOKUP(ABS(T65)+1,$A$8:$D$16,2,FALSE),VLOOKUP(ABS(T65)+1,$A$8:$D$16,4,FALSE))</f>
      </c>
      <c r="U186" s="1">
        <f>IF(U65&gt;0,1/VLOOKUP(ABS(U65)+1,$A$8:$D$16,2,FALSE),VLOOKUP(ABS(U65)+1,$A$8:$D$16,4,FALSE))</f>
      </c>
      <c r="V186" s="1">
        <f>IF(V65&gt;0,1/VLOOKUP(ABS(V65)+1,$A$8:$D$16,2,FALSE),VLOOKUP(ABS(V65)+1,$A$8:$D$16,4,FALSE))</f>
      </c>
      <c r="W186" s="1">
        <f>IF(W65&gt;0,1/VLOOKUP(ABS(W65)+1,$A$8:$D$16,2,FALSE),VLOOKUP(ABS(W65)+1,$A$8:$D$16,4,FALSE))</f>
      </c>
    </row>
    <row r="187">
      <c r="A187">
        <v>23</v>
      </c>
      <c r="B187" t="str">
        <v>CP4_vs_CP6</v>
      </c>
      <c r="C187" s="1">
        <f>IF(C66&gt;0,1/VLOOKUP(ABS(C66)+1,$A$8:$D$16,2,FALSE),VLOOKUP(ABS(C66)+1,$A$8:$D$16,4,FALSE))</f>
      </c>
      <c r="D187" s="1">
        <f>IF(D66&gt;0,1/VLOOKUP(ABS(D66)+1,$A$8:$D$16,2,FALSE),VLOOKUP(ABS(D66)+1,$A$8:$D$16,4,FALSE))</f>
      </c>
      <c r="E187" s="1">
        <f>IF(E66&gt;0,1/VLOOKUP(ABS(E66)+1,$A$8:$D$16,2,FALSE),VLOOKUP(ABS(E66)+1,$A$8:$D$16,4,FALSE))</f>
      </c>
      <c r="F187" s="1">
        <f>IF(F66&gt;0,1/VLOOKUP(ABS(F66)+1,$A$8:$D$16,2,FALSE),VLOOKUP(ABS(F66)+1,$A$8:$D$16,4,FALSE))</f>
      </c>
      <c r="G187" s="1">
        <f>IF(G66&gt;0,1/VLOOKUP(ABS(G66)+1,$A$8:$D$16,2,FALSE),VLOOKUP(ABS(G66)+1,$A$8:$D$16,4,FALSE))</f>
      </c>
      <c r="H187" s="1">
        <f>IF(H66&gt;0,1/VLOOKUP(ABS(H66)+1,$A$8:$D$16,2,FALSE),VLOOKUP(ABS(H66)+1,$A$8:$D$16,4,FALSE))</f>
      </c>
      <c r="I187" s="1">
        <f>IF(I66&gt;0,1/VLOOKUP(ABS(I66)+1,$A$8:$D$16,2,FALSE),VLOOKUP(ABS(I66)+1,$A$8:$D$16,4,FALSE))</f>
      </c>
      <c r="J187" s="1">
        <f>IF(J66&gt;0,1/VLOOKUP(ABS(J66)+1,$A$8:$D$16,2,FALSE),VLOOKUP(ABS(J66)+1,$A$8:$D$16,4,FALSE))</f>
      </c>
      <c r="K187" s="1">
        <f>IF(K66&gt;0,1/VLOOKUP(ABS(K66)+1,$A$8:$D$16,2,FALSE),VLOOKUP(ABS(K66)+1,$A$8:$D$16,4,FALSE))</f>
      </c>
      <c r="L187" s="1">
        <f>IF(L66&gt;0,1/VLOOKUP(ABS(L66)+1,$A$8:$D$16,2,FALSE),VLOOKUP(ABS(L66)+1,$A$8:$D$16,4,FALSE))</f>
      </c>
      <c r="M187" s="1">
        <f>IF(M66&gt;0,1/VLOOKUP(ABS(M66)+1,$A$8:$D$16,2,FALSE),VLOOKUP(ABS(M66)+1,$A$8:$D$16,4,FALSE))</f>
      </c>
      <c r="N187" s="1">
        <f>IF(N66&gt;0,1/VLOOKUP(ABS(N66)+1,$A$8:$D$16,2,FALSE),VLOOKUP(ABS(N66)+1,$A$8:$D$16,4,FALSE))</f>
      </c>
      <c r="O187" s="1">
        <f>IF(O66&gt;0,1/VLOOKUP(ABS(O66)+1,$A$8:$D$16,2,FALSE),VLOOKUP(ABS(O66)+1,$A$8:$D$16,4,FALSE))</f>
      </c>
      <c r="P187" s="1">
        <f>IF(P66&gt;0,1/VLOOKUP(ABS(P66)+1,$A$8:$D$16,2,FALSE),VLOOKUP(ABS(P66)+1,$A$8:$D$16,4,FALSE))</f>
      </c>
      <c r="Q187" s="1">
        <f>IF(Q66&gt;0,1/VLOOKUP(ABS(Q66)+1,$A$8:$D$16,2,FALSE),VLOOKUP(ABS(Q66)+1,$A$8:$D$16,4,FALSE))</f>
      </c>
      <c r="R187" s="1">
        <f>IF(R66&gt;0,1/VLOOKUP(ABS(R66)+1,$A$8:$D$16,2,FALSE),VLOOKUP(ABS(R66)+1,$A$8:$D$16,4,FALSE))</f>
      </c>
      <c r="S187" s="1">
        <f>IF(S66&gt;0,1/VLOOKUP(ABS(S66)+1,$A$8:$D$16,2,FALSE),VLOOKUP(ABS(S66)+1,$A$8:$D$16,4,FALSE))</f>
      </c>
      <c r="T187" s="1">
        <f>IF(T66&gt;0,1/VLOOKUP(ABS(T66)+1,$A$8:$D$16,2,FALSE),VLOOKUP(ABS(T66)+1,$A$8:$D$16,4,FALSE))</f>
      </c>
      <c r="U187" s="1">
        <f>IF(U66&gt;0,1/VLOOKUP(ABS(U66)+1,$A$8:$D$16,2,FALSE),VLOOKUP(ABS(U66)+1,$A$8:$D$16,4,FALSE))</f>
      </c>
      <c r="V187" s="1">
        <f>IF(V66&gt;0,1/VLOOKUP(ABS(V66)+1,$A$8:$D$16,2,FALSE),VLOOKUP(ABS(V66)+1,$A$8:$D$16,4,FALSE))</f>
      </c>
      <c r="W187" s="1">
        <f>IF(W66&gt;0,1/VLOOKUP(ABS(W66)+1,$A$8:$D$16,2,FALSE),VLOOKUP(ABS(W66)+1,$A$8:$D$16,4,FALSE))</f>
      </c>
    </row>
    <row r="188">
      <c r="A188">
        <v>24</v>
      </c>
      <c r="B188" t="str">
        <v>CP4_vs_CP7</v>
      </c>
      <c r="C188" s="1">
        <f>IF(C67&gt;0,1/VLOOKUP(ABS(C67)+1,$A$8:$D$16,2,FALSE),VLOOKUP(ABS(C67)+1,$A$8:$D$16,4,FALSE))</f>
      </c>
      <c r="D188" s="1">
        <f>IF(D67&gt;0,1/VLOOKUP(ABS(D67)+1,$A$8:$D$16,2,FALSE),VLOOKUP(ABS(D67)+1,$A$8:$D$16,4,FALSE))</f>
      </c>
      <c r="E188" s="1">
        <f>IF(E67&gt;0,1/VLOOKUP(ABS(E67)+1,$A$8:$D$16,2,FALSE),VLOOKUP(ABS(E67)+1,$A$8:$D$16,4,FALSE))</f>
      </c>
      <c r="F188" s="1">
        <f>IF(F67&gt;0,1/VLOOKUP(ABS(F67)+1,$A$8:$D$16,2,FALSE),VLOOKUP(ABS(F67)+1,$A$8:$D$16,4,FALSE))</f>
      </c>
      <c r="G188" s="1">
        <f>IF(G67&gt;0,1/VLOOKUP(ABS(G67)+1,$A$8:$D$16,2,FALSE),VLOOKUP(ABS(G67)+1,$A$8:$D$16,4,FALSE))</f>
      </c>
      <c r="H188" s="1">
        <f>IF(H67&gt;0,1/VLOOKUP(ABS(H67)+1,$A$8:$D$16,2,FALSE),VLOOKUP(ABS(H67)+1,$A$8:$D$16,4,FALSE))</f>
      </c>
      <c r="I188" s="1">
        <f>IF(I67&gt;0,1/VLOOKUP(ABS(I67)+1,$A$8:$D$16,2,FALSE),VLOOKUP(ABS(I67)+1,$A$8:$D$16,4,FALSE))</f>
      </c>
      <c r="J188" s="1">
        <f>IF(J67&gt;0,1/VLOOKUP(ABS(J67)+1,$A$8:$D$16,2,FALSE),VLOOKUP(ABS(J67)+1,$A$8:$D$16,4,FALSE))</f>
      </c>
      <c r="K188" s="1">
        <f>IF(K67&gt;0,1/VLOOKUP(ABS(K67)+1,$A$8:$D$16,2,FALSE),VLOOKUP(ABS(K67)+1,$A$8:$D$16,4,FALSE))</f>
      </c>
      <c r="L188" s="1">
        <f>IF(L67&gt;0,1/VLOOKUP(ABS(L67)+1,$A$8:$D$16,2,FALSE),VLOOKUP(ABS(L67)+1,$A$8:$D$16,4,FALSE))</f>
      </c>
      <c r="M188" s="1">
        <f>IF(M67&gt;0,1/VLOOKUP(ABS(M67)+1,$A$8:$D$16,2,FALSE),VLOOKUP(ABS(M67)+1,$A$8:$D$16,4,FALSE))</f>
      </c>
      <c r="N188" s="1">
        <f>IF(N67&gt;0,1/VLOOKUP(ABS(N67)+1,$A$8:$D$16,2,FALSE),VLOOKUP(ABS(N67)+1,$A$8:$D$16,4,FALSE))</f>
      </c>
      <c r="O188" s="1">
        <f>IF(O67&gt;0,1/VLOOKUP(ABS(O67)+1,$A$8:$D$16,2,FALSE),VLOOKUP(ABS(O67)+1,$A$8:$D$16,4,FALSE))</f>
      </c>
      <c r="P188" s="1">
        <f>IF(P67&gt;0,1/VLOOKUP(ABS(P67)+1,$A$8:$D$16,2,FALSE),VLOOKUP(ABS(P67)+1,$A$8:$D$16,4,FALSE))</f>
      </c>
      <c r="Q188" s="1">
        <f>IF(Q67&gt;0,1/VLOOKUP(ABS(Q67)+1,$A$8:$D$16,2,FALSE),VLOOKUP(ABS(Q67)+1,$A$8:$D$16,4,FALSE))</f>
      </c>
      <c r="R188" s="1">
        <f>IF(R67&gt;0,1/VLOOKUP(ABS(R67)+1,$A$8:$D$16,2,FALSE),VLOOKUP(ABS(R67)+1,$A$8:$D$16,4,FALSE))</f>
      </c>
      <c r="S188" s="1">
        <f>IF(S67&gt;0,1/VLOOKUP(ABS(S67)+1,$A$8:$D$16,2,FALSE),VLOOKUP(ABS(S67)+1,$A$8:$D$16,4,FALSE))</f>
      </c>
      <c r="T188" s="1">
        <f>IF(T67&gt;0,1/VLOOKUP(ABS(T67)+1,$A$8:$D$16,2,FALSE),VLOOKUP(ABS(T67)+1,$A$8:$D$16,4,FALSE))</f>
      </c>
      <c r="U188" s="1">
        <f>IF(U67&gt;0,1/VLOOKUP(ABS(U67)+1,$A$8:$D$16,2,FALSE),VLOOKUP(ABS(U67)+1,$A$8:$D$16,4,FALSE))</f>
      </c>
      <c r="V188" s="1">
        <f>IF(V67&gt;0,1/VLOOKUP(ABS(V67)+1,$A$8:$D$16,2,FALSE),VLOOKUP(ABS(V67)+1,$A$8:$D$16,4,FALSE))</f>
      </c>
      <c r="W188" s="1">
        <f>IF(W67&gt;0,1/VLOOKUP(ABS(W67)+1,$A$8:$D$16,2,FALSE),VLOOKUP(ABS(W67)+1,$A$8:$D$16,4,FALSE))</f>
      </c>
    </row>
    <row r="189">
      <c r="A189">
        <v>25</v>
      </c>
      <c r="B189" t="str">
        <v>CP4_vs_CP8</v>
      </c>
      <c r="C189" s="1">
        <f>IF(C68&gt;0,1/VLOOKUP(ABS(C68)+1,$A$8:$D$16,2,FALSE),VLOOKUP(ABS(C68)+1,$A$8:$D$16,4,FALSE))</f>
      </c>
      <c r="D189" s="1">
        <f>IF(D68&gt;0,1/VLOOKUP(ABS(D68)+1,$A$8:$D$16,2,FALSE),VLOOKUP(ABS(D68)+1,$A$8:$D$16,4,FALSE))</f>
      </c>
      <c r="E189" s="1">
        <f>IF(E68&gt;0,1/VLOOKUP(ABS(E68)+1,$A$8:$D$16,2,FALSE),VLOOKUP(ABS(E68)+1,$A$8:$D$16,4,FALSE))</f>
      </c>
      <c r="F189" s="1">
        <f>IF(F68&gt;0,1/VLOOKUP(ABS(F68)+1,$A$8:$D$16,2,FALSE),VLOOKUP(ABS(F68)+1,$A$8:$D$16,4,FALSE))</f>
      </c>
      <c r="G189" s="1">
        <f>IF(G68&gt;0,1/VLOOKUP(ABS(G68)+1,$A$8:$D$16,2,FALSE),VLOOKUP(ABS(G68)+1,$A$8:$D$16,4,FALSE))</f>
      </c>
      <c r="H189" s="1">
        <f>IF(H68&gt;0,1/VLOOKUP(ABS(H68)+1,$A$8:$D$16,2,FALSE),VLOOKUP(ABS(H68)+1,$A$8:$D$16,4,FALSE))</f>
      </c>
      <c r="I189" s="1">
        <f>IF(I68&gt;0,1/VLOOKUP(ABS(I68)+1,$A$8:$D$16,2,FALSE),VLOOKUP(ABS(I68)+1,$A$8:$D$16,4,FALSE))</f>
      </c>
      <c r="J189" s="1">
        <f>IF(J68&gt;0,1/VLOOKUP(ABS(J68)+1,$A$8:$D$16,2,FALSE),VLOOKUP(ABS(J68)+1,$A$8:$D$16,4,FALSE))</f>
      </c>
      <c r="K189" s="1">
        <f>IF(K68&gt;0,1/VLOOKUP(ABS(K68)+1,$A$8:$D$16,2,FALSE),VLOOKUP(ABS(K68)+1,$A$8:$D$16,4,FALSE))</f>
      </c>
      <c r="L189" s="1">
        <f>IF(L68&gt;0,1/VLOOKUP(ABS(L68)+1,$A$8:$D$16,2,FALSE),VLOOKUP(ABS(L68)+1,$A$8:$D$16,4,FALSE))</f>
      </c>
      <c r="M189" s="1">
        <f>IF(M68&gt;0,1/VLOOKUP(ABS(M68)+1,$A$8:$D$16,2,FALSE),VLOOKUP(ABS(M68)+1,$A$8:$D$16,4,FALSE))</f>
      </c>
      <c r="N189" s="1">
        <f>IF(N68&gt;0,1/VLOOKUP(ABS(N68)+1,$A$8:$D$16,2,FALSE),VLOOKUP(ABS(N68)+1,$A$8:$D$16,4,FALSE))</f>
      </c>
      <c r="O189" s="1">
        <f>IF(O68&gt;0,1/VLOOKUP(ABS(O68)+1,$A$8:$D$16,2,FALSE),VLOOKUP(ABS(O68)+1,$A$8:$D$16,4,FALSE))</f>
      </c>
      <c r="P189" s="1">
        <f>IF(P68&gt;0,1/VLOOKUP(ABS(P68)+1,$A$8:$D$16,2,FALSE),VLOOKUP(ABS(P68)+1,$A$8:$D$16,4,FALSE))</f>
      </c>
      <c r="Q189" s="1">
        <f>IF(Q68&gt;0,1/VLOOKUP(ABS(Q68)+1,$A$8:$D$16,2,FALSE),VLOOKUP(ABS(Q68)+1,$A$8:$D$16,4,FALSE))</f>
      </c>
      <c r="R189" s="1">
        <f>IF(R68&gt;0,1/VLOOKUP(ABS(R68)+1,$A$8:$D$16,2,FALSE),VLOOKUP(ABS(R68)+1,$A$8:$D$16,4,FALSE))</f>
      </c>
      <c r="S189" s="1">
        <f>IF(S68&gt;0,1/VLOOKUP(ABS(S68)+1,$A$8:$D$16,2,FALSE),VLOOKUP(ABS(S68)+1,$A$8:$D$16,4,FALSE))</f>
      </c>
      <c r="T189" s="1">
        <f>IF(T68&gt;0,1/VLOOKUP(ABS(T68)+1,$A$8:$D$16,2,FALSE),VLOOKUP(ABS(T68)+1,$A$8:$D$16,4,FALSE))</f>
      </c>
      <c r="U189" s="1">
        <f>IF(U68&gt;0,1/VLOOKUP(ABS(U68)+1,$A$8:$D$16,2,FALSE),VLOOKUP(ABS(U68)+1,$A$8:$D$16,4,FALSE))</f>
      </c>
      <c r="V189" s="1">
        <f>IF(V68&gt;0,1/VLOOKUP(ABS(V68)+1,$A$8:$D$16,2,FALSE),VLOOKUP(ABS(V68)+1,$A$8:$D$16,4,FALSE))</f>
      </c>
      <c r="W189" s="1">
        <f>IF(W68&gt;0,1/VLOOKUP(ABS(W68)+1,$A$8:$D$16,2,FALSE),VLOOKUP(ABS(W68)+1,$A$8:$D$16,4,FALSE))</f>
      </c>
    </row>
    <row r="190">
      <c r="A190">
        <v>26</v>
      </c>
      <c r="B190" t="str">
        <v>CP4_vs_CP9</v>
      </c>
      <c r="C190" s="1">
        <f>IF(C69&gt;0,1/VLOOKUP(ABS(C69)+1,$A$8:$D$16,2,FALSE),VLOOKUP(ABS(C69)+1,$A$8:$D$16,4,FALSE))</f>
      </c>
      <c r="D190" s="1">
        <f>IF(D69&gt;0,1/VLOOKUP(ABS(D69)+1,$A$8:$D$16,2,FALSE),VLOOKUP(ABS(D69)+1,$A$8:$D$16,4,FALSE))</f>
      </c>
      <c r="E190" s="1">
        <f>IF(E69&gt;0,1/VLOOKUP(ABS(E69)+1,$A$8:$D$16,2,FALSE),VLOOKUP(ABS(E69)+1,$A$8:$D$16,4,FALSE))</f>
      </c>
      <c r="F190" s="1">
        <f>IF(F69&gt;0,1/VLOOKUP(ABS(F69)+1,$A$8:$D$16,2,FALSE),VLOOKUP(ABS(F69)+1,$A$8:$D$16,4,FALSE))</f>
      </c>
      <c r="G190" s="1">
        <f>IF(G69&gt;0,1/VLOOKUP(ABS(G69)+1,$A$8:$D$16,2,FALSE),VLOOKUP(ABS(G69)+1,$A$8:$D$16,4,FALSE))</f>
      </c>
      <c r="H190" s="1">
        <f>IF(H69&gt;0,1/VLOOKUP(ABS(H69)+1,$A$8:$D$16,2,FALSE),VLOOKUP(ABS(H69)+1,$A$8:$D$16,4,FALSE))</f>
      </c>
      <c r="I190" s="1">
        <f>IF(I69&gt;0,1/VLOOKUP(ABS(I69)+1,$A$8:$D$16,2,FALSE),VLOOKUP(ABS(I69)+1,$A$8:$D$16,4,FALSE))</f>
      </c>
      <c r="J190" s="1">
        <f>IF(J69&gt;0,1/VLOOKUP(ABS(J69)+1,$A$8:$D$16,2,FALSE),VLOOKUP(ABS(J69)+1,$A$8:$D$16,4,FALSE))</f>
      </c>
      <c r="K190" s="1">
        <f>IF(K69&gt;0,1/VLOOKUP(ABS(K69)+1,$A$8:$D$16,2,FALSE),VLOOKUP(ABS(K69)+1,$A$8:$D$16,4,FALSE))</f>
      </c>
      <c r="L190" s="1">
        <f>IF(L69&gt;0,1/VLOOKUP(ABS(L69)+1,$A$8:$D$16,2,FALSE),VLOOKUP(ABS(L69)+1,$A$8:$D$16,4,FALSE))</f>
      </c>
      <c r="M190" s="1">
        <f>IF(M69&gt;0,1/VLOOKUP(ABS(M69)+1,$A$8:$D$16,2,FALSE),VLOOKUP(ABS(M69)+1,$A$8:$D$16,4,FALSE))</f>
      </c>
      <c r="N190" s="1">
        <f>IF(N69&gt;0,1/VLOOKUP(ABS(N69)+1,$A$8:$D$16,2,FALSE),VLOOKUP(ABS(N69)+1,$A$8:$D$16,4,FALSE))</f>
      </c>
      <c r="O190" s="1">
        <f>IF(O69&gt;0,1/VLOOKUP(ABS(O69)+1,$A$8:$D$16,2,FALSE),VLOOKUP(ABS(O69)+1,$A$8:$D$16,4,FALSE))</f>
      </c>
      <c r="P190" s="1">
        <f>IF(P69&gt;0,1/VLOOKUP(ABS(P69)+1,$A$8:$D$16,2,FALSE),VLOOKUP(ABS(P69)+1,$A$8:$D$16,4,FALSE))</f>
      </c>
      <c r="Q190" s="1">
        <f>IF(Q69&gt;0,1/VLOOKUP(ABS(Q69)+1,$A$8:$D$16,2,FALSE),VLOOKUP(ABS(Q69)+1,$A$8:$D$16,4,FALSE))</f>
      </c>
      <c r="R190" s="1">
        <f>IF(R69&gt;0,1/VLOOKUP(ABS(R69)+1,$A$8:$D$16,2,FALSE),VLOOKUP(ABS(R69)+1,$A$8:$D$16,4,FALSE))</f>
      </c>
      <c r="S190" s="1">
        <f>IF(S69&gt;0,1/VLOOKUP(ABS(S69)+1,$A$8:$D$16,2,FALSE),VLOOKUP(ABS(S69)+1,$A$8:$D$16,4,FALSE))</f>
      </c>
      <c r="T190" s="1">
        <f>IF(T69&gt;0,1/VLOOKUP(ABS(T69)+1,$A$8:$D$16,2,FALSE),VLOOKUP(ABS(T69)+1,$A$8:$D$16,4,FALSE))</f>
      </c>
      <c r="U190" s="1">
        <f>IF(U69&gt;0,1/VLOOKUP(ABS(U69)+1,$A$8:$D$16,2,FALSE),VLOOKUP(ABS(U69)+1,$A$8:$D$16,4,FALSE))</f>
      </c>
      <c r="V190" s="1">
        <f>IF(V69&gt;0,1/VLOOKUP(ABS(V69)+1,$A$8:$D$16,2,FALSE),VLOOKUP(ABS(V69)+1,$A$8:$D$16,4,FALSE))</f>
      </c>
      <c r="W190" s="1">
        <f>IF(W69&gt;0,1/VLOOKUP(ABS(W69)+1,$A$8:$D$16,2,FALSE),VLOOKUP(ABS(W69)+1,$A$8:$D$16,4,FALSE))</f>
      </c>
    </row>
    <row r="191">
      <c r="A191">
        <v>27</v>
      </c>
      <c r="B191" t="str">
        <v>CP5_vs_CP6</v>
      </c>
      <c r="C191" s="1">
        <f>IF(C70&gt;0,1/VLOOKUP(ABS(C70)+1,$A$8:$D$16,2,FALSE),VLOOKUP(ABS(C70)+1,$A$8:$D$16,4,FALSE))</f>
      </c>
      <c r="D191" s="1">
        <f>IF(D70&gt;0,1/VLOOKUP(ABS(D70)+1,$A$8:$D$16,2,FALSE),VLOOKUP(ABS(D70)+1,$A$8:$D$16,4,FALSE))</f>
      </c>
      <c r="E191" s="1">
        <f>IF(E70&gt;0,1/VLOOKUP(ABS(E70)+1,$A$8:$D$16,2,FALSE),VLOOKUP(ABS(E70)+1,$A$8:$D$16,4,FALSE))</f>
      </c>
      <c r="F191" s="1">
        <f>IF(F70&gt;0,1/VLOOKUP(ABS(F70)+1,$A$8:$D$16,2,FALSE),VLOOKUP(ABS(F70)+1,$A$8:$D$16,4,FALSE))</f>
      </c>
      <c r="G191" s="1">
        <f>IF(G70&gt;0,1/VLOOKUP(ABS(G70)+1,$A$8:$D$16,2,FALSE),VLOOKUP(ABS(G70)+1,$A$8:$D$16,4,FALSE))</f>
      </c>
      <c r="H191" s="1">
        <f>IF(H70&gt;0,1/VLOOKUP(ABS(H70)+1,$A$8:$D$16,2,FALSE),VLOOKUP(ABS(H70)+1,$A$8:$D$16,4,FALSE))</f>
      </c>
      <c r="I191" s="1">
        <f>IF(I70&gt;0,1/VLOOKUP(ABS(I70)+1,$A$8:$D$16,2,FALSE),VLOOKUP(ABS(I70)+1,$A$8:$D$16,4,FALSE))</f>
      </c>
      <c r="J191" s="1">
        <f>IF(J70&gt;0,1/VLOOKUP(ABS(J70)+1,$A$8:$D$16,2,FALSE),VLOOKUP(ABS(J70)+1,$A$8:$D$16,4,FALSE))</f>
      </c>
      <c r="K191" s="1">
        <f>IF(K70&gt;0,1/VLOOKUP(ABS(K70)+1,$A$8:$D$16,2,FALSE),VLOOKUP(ABS(K70)+1,$A$8:$D$16,4,FALSE))</f>
      </c>
      <c r="L191" s="1">
        <f>IF(L70&gt;0,1/VLOOKUP(ABS(L70)+1,$A$8:$D$16,2,FALSE),VLOOKUP(ABS(L70)+1,$A$8:$D$16,4,FALSE))</f>
      </c>
      <c r="M191" s="1">
        <f>IF(M70&gt;0,1/VLOOKUP(ABS(M70)+1,$A$8:$D$16,2,FALSE),VLOOKUP(ABS(M70)+1,$A$8:$D$16,4,FALSE))</f>
      </c>
      <c r="N191" s="1">
        <f>IF(N70&gt;0,1/VLOOKUP(ABS(N70)+1,$A$8:$D$16,2,FALSE),VLOOKUP(ABS(N70)+1,$A$8:$D$16,4,FALSE))</f>
      </c>
      <c r="O191" s="1">
        <f>IF(O70&gt;0,1/VLOOKUP(ABS(O70)+1,$A$8:$D$16,2,FALSE),VLOOKUP(ABS(O70)+1,$A$8:$D$16,4,FALSE))</f>
      </c>
      <c r="P191" s="1">
        <f>IF(P70&gt;0,1/VLOOKUP(ABS(P70)+1,$A$8:$D$16,2,FALSE),VLOOKUP(ABS(P70)+1,$A$8:$D$16,4,FALSE))</f>
      </c>
      <c r="Q191" s="1">
        <f>IF(Q70&gt;0,1/VLOOKUP(ABS(Q70)+1,$A$8:$D$16,2,FALSE),VLOOKUP(ABS(Q70)+1,$A$8:$D$16,4,FALSE))</f>
      </c>
      <c r="R191" s="1">
        <f>IF(R70&gt;0,1/VLOOKUP(ABS(R70)+1,$A$8:$D$16,2,FALSE),VLOOKUP(ABS(R70)+1,$A$8:$D$16,4,FALSE))</f>
      </c>
      <c r="S191" s="1">
        <f>IF(S70&gt;0,1/VLOOKUP(ABS(S70)+1,$A$8:$D$16,2,FALSE),VLOOKUP(ABS(S70)+1,$A$8:$D$16,4,FALSE))</f>
      </c>
      <c r="T191" s="1">
        <f>IF(T70&gt;0,1/VLOOKUP(ABS(T70)+1,$A$8:$D$16,2,FALSE),VLOOKUP(ABS(T70)+1,$A$8:$D$16,4,FALSE))</f>
      </c>
      <c r="U191" s="1">
        <f>IF(U70&gt;0,1/VLOOKUP(ABS(U70)+1,$A$8:$D$16,2,FALSE),VLOOKUP(ABS(U70)+1,$A$8:$D$16,4,FALSE))</f>
      </c>
      <c r="V191" s="1">
        <f>IF(V70&gt;0,1/VLOOKUP(ABS(V70)+1,$A$8:$D$16,2,FALSE),VLOOKUP(ABS(V70)+1,$A$8:$D$16,4,FALSE))</f>
      </c>
      <c r="W191" s="1">
        <f>IF(W70&gt;0,1/VLOOKUP(ABS(W70)+1,$A$8:$D$16,2,FALSE),VLOOKUP(ABS(W70)+1,$A$8:$D$16,4,FALSE))</f>
      </c>
    </row>
    <row r="192">
      <c r="A192">
        <v>28</v>
      </c>
      <c r="B192" t="str">
        <v>CP5_vs_CP7</v>
      </c>
      <c r="C192" s="1">
        <f>IF(C71&gt;0,1/VLOOKUP(ABS(C71)+1,$A$8:$D$16,2,FALSE),VLOOKUP(ABS(C71)+1,$A$8:$D$16,4,FALSE))</f>
      </c>
      <c r="D192" s="1">
        <f>IF(D71&gt;0,1/VLOOKUP(ABS(D71)+1,$A$8:$D$16,2,FALSE),VLOOKUP(ABS(D71)+1,$A$8:$D$16,4,FALSE))</f>
      </c>
      <c r="E192" s="1">
        <f>IF(E71&gt;0,1/VLOOKUP(ABS(E71)+1,$A$8:$D$16,2,FALSE),VLOOKUP(ABS(E71)+1,$A$8:$D$16,4,FALSE))</f>
      </c>
      <c r="F192" s="1">
        <f>IF(F71&gt;0,1/VLOOKUP(ABS(F71)+1,$A$8:$D$16,2,FALSE),VLOOKUP(ABS(F71)+1,$A$8:$D$16,4,FALSE))</f>
      </c>
      <c r="G192" s="1">
        <f>IF(G71&gt;0,1/VLOOKUP(ABS(G71)+1,$A$8:$D$16,2,FALSE),VLOOKUP(ABS(G71)+1,$A$8:$D$16,4,FALSE))</f>
      </c>
      <c r="H192" s="1">
        <f>IF(H71&gt;0,1/VLOOKUP(ABS(H71)+1,$A$8:$D$16,2,FALSE),VLOOKUP(ABS(H71)+1,$A$8:$D$16,4,FALSE))</f>
      </c>
      <c r="I192" s="1">
        <f>IF(I71&gt;0,1/VLOOKUP(ABS(I71)+1,$A$8:$D$16,2,FALSE),VLOOKUP(ABS(I71)+1,$A$8:$D$16,4,FALSE))</f>
      </c>
      <c r="J192" s="1">
        <f>IF(J71&gt;0,1/VLOOKUP(ABS(J71)+1,$A$8:$D$16,2,FALSE),VLOOKUP(ABS(J71)+1,$A$8:$D$16,4,FALSE))</f>
      </c>
      <c r="K192" s="1">
        <f>IF(K71&gt;0,1/VLOOKUP(ABS(K71)+1,$A$8:$D$16,2,FALSE),VLOOKUP(ABS(K71)+1,$A$8:$D$16,4,FALSE))</f>
      </c>
      <c r="L192" s="1">
        <f>IF(L71&gt;0,1/VLOOKUP(ABS(L71)+1,$A$8:$D$16,2,FALSE),VLOOKUP(ABS(L71)+1,$A$8:$D$16,4,FALSE))</f>
      </c>
      <c r="M192" s="1">
        <f>IF(M71&gt;0,1/VLOOKUP(ABS(M71)+1,$A$8:$D$16,2,FALSE),VLOOKUP(ABS(M71)+1,$A$8:$D$16,4,FALSE))</f>
      </c>
      <c r="N192" s="1">
        <f>IF(N71&gt;0,1/VLOOKUP(ABS(N71)+1,$A$8:$D$16,2,FALSE),VLOOKUP(ABS(N71)+1,$A$8:$D$16,4,FALSE))</f>
      </c>
      <c r="O192" s="1">
        <f>IF(O71&gt;0,1/VLOOKUP(ABS(O71)+1,$A$8:$D$16,2,FALSE),VLOOKUP(ABS(O71)+1,$A$8:$D$16,4,FALSE))</f>
      </c>
      <c r="P192" s="1">
        <f>IF(P71&gt;0,1/VLOOKUP(ABS(P71)+1,$A$8:$D$16,2,FALSE),VLOOKUP(ABS(P71)+1,$A$8:$D$16,4,FALSE))</f>
      </c>
      <c r="Q192" s="1">
        <f>IF(Q71&gt;0,1/VLOOKUP(ABS(Q71)+1,$A$8:$D$16,2,FALSE),VLOOKUP(ABS(Q71)+1,$A$8:$D$16,4,FALSE))</f>
      </c>
      <c r="R192" s="1">
        <f>IF(R71&gt;0,1/VLOOKUP(ABS(R71)+1,$A$8:$D$16,2,FALSE),VLOOKUP(ABS(R71)+1,$A$8:$D$16,4,FALSE))</f>
      </c>
      <c r="S192" s="1">
        <f>IF(S71&gt;0,1/VLOOKUP(ABS(S71)+1,$A$8:$D$16,2,FALSE),VLOOKUP(ABS(S71)+1,$A$8:$D$16,4,FALSE))</f>
      </c>
      <c r="T192" s="1">
        <f>IF(T71&gt;0,1/VLOOKUP(ABS(T71)+1,$A$8:$D$16,2,FALSE),VLOOKUP(ABS(T71)+1,$A$8:$D$16,4,FALSE))</f>
      </c>
      <c r="U192" s="1">
        <f>IF(U71&gt;0,1/VLOOKUP(ABS(U71)+1,$A$8:$D$16,2,FALSE),VLOOKUP(ABS(U71)+1,$A$8:$D$16,4,FALSE))</f>
      </c>
      <c r="V192" s="1">
        <f>IF(V71&gt;0,1/VLOOKUP(ABS(V71)+1,$A$8:$D$16,2,FALSE),VLOOKUP(ABS(V71)+1,$A$8:$D$16,4,FALSE))</f>
      </c>
      <c r="W192" s="1">
        <f>IF(W71&gt;0,1/VLOOKUP(ABS(W71)+1,$A$8:$D$16,2,FALSE),VLOOKUP(ABS(W71)+1,$A$8:$D$16,4,FALSE))</f>
      </c>
    </row>
    <row r="193">
      <c r="A193">
        <v>29</v>
      </c>
      <c r="B193" t="str">
        <v>CP5_vs_CP8</v>
      </c>
      <c r="C193" s="1">
        <f>IF(C72&gt;0,1/VLOOKUP(ABS(C72)+1,$A$8:$D$16,2,FALSE),VLOOKUP(ABS(C72)+1,$A$8:$D$16,4,FALSE))</f>
      </c>
      <c r="D193" s="1">
        <f>IF(D72&gt;0,1/VLOOKUP(ABS(D72)+1,$A$8:$D$16,2,FALSE),VLOOKUP(ABS(D72)+1,$A$8:$D$16,4,FALSE))</f>
      </c>
      <c r="E193" s="1">
        <f>IF(E72&gt;0,1/VLOOKUP(ABS(E72)+1,$A$8:$D$16,2,FALSE),VLOOKUP(ABS(E72)+1,$A$8:$D$16,4,FALSE))</f>
      </c>
      <c r="F193" s="1">
        <f>IF(F72&gt;0,1/VLOOKUP(ABS(F72)+1,$A$8:$D$16,2,FALSE),VLOOKUP(ABS(F72)+1,$A$8:$D$16,4,FALSE))</f>
      </c>
      <c r="G193" s="1">
        <f>IF(G72&gt;0,1/VLOOKUP(ABS(G72)+1,$A$8:$D$16,2,FALSE),VLOOKUP(ABS(G72)+1,$A$8:$D$16,4,FALSE))</f>
      </c>
      <c r="H193" s="1">
        <f>IF(H72&gt;0,1/VLOOKUP(ABS(H72)+1,$A$8:$D$16,2,FALSE),VLOOKUP(ABS(H72)+1,$A$8:$D$16,4,FALSE))</f>
      </c>
      <c r="I193" s="1">
        <f>IF(I72&gt;0,1/VLOOKUP(ABS(I72)+1,$A$8:$D$16,2,FALSE),VLOOKUP(ABS(I72)+1,$A$8:$D$16,4,FALSE))</f>
      </c>
      <c r="J193" s="1">
        <f>IF(J72&gt;0,1/VLOOKUP(ABS(J72)+1,$A$8:$D$16,2,FALSE),VLOOKUP(ABS(J72)+1,$A$8:$D$16,4,FALSE))</f>
      </c>
      <c r="K193" s="1">
        <f>IF(K72&gt;0,1/VLOOKUP(ABS(K72)+1,$A$8:$D$16,2,FALSE),VLOOKUP(ABS(K72)+1,$A$8:$D$16,4,FALSE))</f>
      </c>
      <c r="L193" s="1">
        <f>IF(L72&gt;0,1/VLOOKUP(ABS(L72)+1,$A$8:$D$16,2,FALSE),VLOOKUP(ABS(L72)+1,$A$8:$D$16,4,FALSE))</f>
      </c>
      <c r="M193" s="1">
        <f>IF(M72&gt;0,1/VLOOKUP(ABS(M72)+1,$A$8:$D$16,2,FALSE),VLOOKUP(ABS(M72)+1,$A$8:$D$16,4,FALSE))</f>
      </c>
      <c r="N193" s="1">
        <f>IF(N72&gt;0,1/VLOOKUP(ABS(N72)+1,$A$8:$D$16,2,FALSE),VLOOKUP(ABS(N72)+1,$A$8:$D$16,4,FALSE))</f>
      </c>
      <c r="O193" s="1">
        <f>IF(O72&gt;0,1/VLOOKUP(ABS(O72)+1,$A$8:$D$16,2,FALSE),VLOOKUP(ABS(O72)+1,$A$8:$D$16,4,FALSE))</f>
      </c>
      <c r="P193" s="1">
        <f>IF(P72&gt;0,1/VLOOKUP(ABS(P72)+1,$A$8:$D$16,2,FALSE),VLOOKUP(ABS(P72)+1,$A$8:$D$16,4,FALSE))</f>
      </c>
      <c r="Q193" s="1">
        <f>IF(Q72&gt;0,1/VLOOKUP(ABS(Q72)+1,$A$8:$D$16,2,FALSE),VLOOKUP(ABS(Q72)+1,$A$8:$D$16,4,FALSE))</f>
      </c>
      <c r="R193" s="1">
        <f>IF(R72&gt;0,1/VLOOKUP(ABS(R72)+1,$A$8:$D$16,2,FALSE),VLOOKUP(ABS(R72)+1,$A$8:$D$16,4,FALSE))</f>
      </c>
      <c r="S193" s="1">
        <f>IF(S72&gt;0,1/VLOOKUP(ABS(S72)+1,$A$8:$D$16,2,FALSE),VLOOKUP(ABS(S72)+1,$A$8:$D$16,4,FALSE))</f>
      </c>
      <c r="T193" s="1">
        <f>IF(T72&gt;0,1/VLOOKUP(ABS(T72)+1,$A$8:$D$16,2,FALSE),VLOOKUP(ABS(T72)+1,$A$8:$D$16,4,FALSE))</f>
      </c>
      <c r="U193" s="1">
        <f>IF(U72&gt;0,1/VLOOKUP(ABS(U72)+1,$A$8:$D$16,2,FALSE),VLOOKUP(ABS(U72)+1,$A$8:$D$16,4,FALSE))</f>
      </c>
      <c r="V193" s="1">
        <f>IF(V72&gt;0,1/VLOOKUP(ABS(V72)+1,$A$8:$D$16,2,FALSE),VLOOKUP(ABS(V72)+1,$A$8:$D$16,4,FALSE))</f>
      </c>
      <c r="W193" s="1">
        <f>IF(W72&gt;0,1/VLOOKUP(ABS(W72)+1,$A$8:$D$16,2,FALSE),VLOOKUP(ABS(W72)+1,$A$8:$D$16,4,FALSE))</f>
      </c>
    </row>
    <row r="194">
      <c r="A194">
        <v>30</v>
      </c>
      <c r="B194" t="str">
        <v>CP5_vs_CP9</v>
      </c>
      <c r="C194" s="1">
        <f>IF(C73&gt;0,1/VLOOKUP(ABS(C73)+1,$A$8:$D$16,2,FALSE),VLOOKUP(ABS(C73)+1,$A$8:$D$16,4,FALSE))</f>
      </c>
      <c r="D194" s="1">
        <f>IF(D73&gt;0,1/VLOOKUP(ABS(D73)+1,$A$8:$D$16,2,FALSE),VLOOKUP(ABS(D73)+1,$A$8:$D$16,4,FALSE))</f>
      </c>
      <c r="E194" s="1">
        <f>IF(E73&gt;0,1/VLOOKUP(ABS(E73)+1,$A$8:$D$16,2,FALSE),VLOOKUP(ABS(E73)+1,$A$8:$D$16,4,FALSE))</f>
      </c>
      <c r="F194" s="1">
        <f>IF(F73&gt;0,1/VLOOKUP(ABS(F73)+1,$A$8:$D$16,2,FALSE),VLOOKUP(ABS(F73)+1,$A$8:$D$16,4,FALSE))</f>
      </c>
      <c r="G194" s="1">
        <f>IF(G73&gt;0,1/VLOOKUP(ABS(G73)+1,$A$8:$D$16,2,FALSE),VLOOKUP(ABS(G73)+1,$A$8:$D$16,4,FALSE))</f>
      </c>
      <c r="H194" s="1">
        <f>IF(H73&gt;0,1/VLOOKUP(ABS(H73)+1,$A$8:$D$16,2,FALSE),VLOOKUP(ABS(H73)+1,$A$8:$D$16,4,FALSE))</f>
      </c>
      <c r="I194" s="1">
        <f>IF(I73&gt;0,1/VLOOKUP(ABS(I73)+1,$A$8:$D$16,2,FALSE),VLOOKUP(ABS(I73)+1,$A$8:$D$16,4,FALSE))</f>
      </c>
      <c r="J194" s="1">
        <f>IF(J73&gt;0,1/VLOOKUP(ABS(J73)+1,$A$8:$D$16,2,FALSE),VLOOKUP(ABS(J73)+1,$A$8:$D$16,4,FALSE))</f>
      </c>
      <c r="K194" s="1">
        <f>IF(K73&gt;0,1/VLOOKUP(ABS(K73)+1,$A$8:$D$16,2,FALSE),VLOOKUP(ABS(K73)+1,$A$8:$D$16,4,FALSE))</f>
      </c>
      <c r="L194" s="1">
        <f>IF(L73&gt;0,1/VLOOKUP(ABS(L73)+1,$A$8:$D$16,2,FALSE),VLOOKUP(ABS(L73)+1,$A$8:$D$16,4,FALSE))</f>
      </c>
      <c r="M194" s="1">
        <f>IF(M73&gt;0,1/VLOOKUP(ABS(M73)+1,$A$8:$D$16,2,FALSE),VLOOKUP(ABS(M73)+1,$A$8:$D$16,4,FALSE))</f>
      </c>
      <c r="N194" s="1">
        <f>IF(N73&gt;0,1/VLOOKUP(ABS(N73)+1,$A$8:$D$16,2,FALSE),VLOOKUP(ABS(N73)+1,$A$8:$D$16,4,FALSE))</f>
      </c>
      <c r="O194" s="1">
        <f>IF(O73&gt;0,1/VLOOKUP(ABS(O73)+1,$A$8:$D$16,2,FALSE),VLOOKUP(ABS(O73)+1,$A$8:$D$16,4,FALSE))</f>
      </c>
      <c r="P194" s="1">
        <f>IF(P73&gt;0,1/VLOOKUP(ABS(P73)+1,$A$8:$D$16,2,FALSE),VLOOKUP(ABS(P73)+1,$A$8:$D$16,4,FALSE))</f>
      </c>
      <c r="Q194" s="1">
        <f>IF(Q73&gt;0,1/VLOOKUP(ABS(Q73)+1,$A$8:$D$16,2,FALSE),VLOOKUP(ABS(Q73)+1,$A$8:$D$16,4,FALSE))</f>
      </c>
      <c r="R194" s="1">
        <f>IF(R73&gt;0,1/VLOOKUP(ABS(R73)+1,$A$8:$D$16,2,FALSE),VLOOKUP(ABS(R73)+1,$A$8:$D$16,4,FALSE))</f>
      </c>
      <c r="S194" s="1">
        <f>IF(S73&gt;0,1/VLOOKUP(ABS(S73)+1,$A$8:$D$16,2,FALSE),VLOOKUP(ABS(S73)+1,$A$8:$D$16,4,FALSE))</f>
      </c>
      <c r="T194" s="1">
        <f>IF(T73&gt;0,1/VLOOKUP(ABS(T73)+1,$A$8:$D$16,2,FALSE),VLOOKUP(ABS(T73)+1,$A$8:$D$16,4,FALSE))</f>
      </c>
      <c r="U194" s="1">
        <f>IF(U73&gt;0,1/VLOOKUP(ABS(U73)+1,$A$8:$D$16,2,FALSE),VLOOKUP(ABS(U73)+1,$A$8:$D$16,4,FALSE))</f>
      </c>
      <c r="V194" s="1">
        <f>IF(V73&gt;0,1/VLOOKUP(ABS(V73)+1,$A$8:$D$16,2,FALSE),VLOOKUP(ABS(V73)+1,$A$8:$D$16,4,FALSE))</f>
      </c>
      <c r="W194" s="1">
        <f>IF(W73&gt;0,1/VLOOKUP(ABS(W73)+1,$A$8:$D$16,2,FALSE),VLOOKUP(ABS(W73)+1,$A$8:$D$16,4,FALSE))</f>
      </c>
    </row>
    <row r="195">
      <c r="A195">
        <v>31</v>
      </c>
      <c r="B195" t="str">
        <v>CP6_vs_CP7</v>
      </c>
      <c r="C195" s="1">
        <f>IF(C74&gt;0,1/VLOOKUP(ABS(C74)+1,$A$8:$D$16,2,FALSE),VLOOKUP(ABS(C74)+1,$A$8:$D$16,4,FALSE))</f>
      </c>
      <c r="D195" s="1">
        <f>IF(D74&gt;0,1/VLOOKUP(ABS(D74)+1,$A$8:$D$16,2,FALSE),VLOOKUP(ABS(D74)+1,$A$8:$D$16,4,FALSE))</f>
      </c>
      <c r="E195" s="1">
        <f>IF(E74&gt;0,1/VLOOKUP(ABS(E74)+1,$A$8:$D$16,2,FALSE),VLOOKUP(ABS(E74)+1,$A$8:$D$16,4,FALSE))</f>
      </c>
      <c r="F195" s="1">
        <f>IF(F74&gt;0,1/VLOOKUP(ABS(F74)+1,$A$8:$D$16,2,FALSE),VLOOKUP(ABS(F74)+1,$A$8:$D$16,4,FALSE))</f>
      </c>
      <c r="G195" s="1">
        <f>IF(G74&gt;0,1/VLOOKUP(ABS(G74)+1,$A$8:$D$16,2,FALSE),VLOOKUP(ABS(G74)+1,$A$8:$D$16,4,FALSE))</f>
      </c>
      <c r="H195" s="1">
        <f>IF(H74&gt;0,1/VLOOKUP(ABS(H74)+1,$A$8:$D$16,2,FALSE),VLOOKUP(ABS(H74)+1,$A$8:$D$16,4,FALSE))</f>
      </c>
      <c r="I195" s="1">
        <f>IF(I74&gt;0,1/VLOOKUP(ABS(I74)+1,$A$8:$D$16,2,FALSE),VLOOKUP(ABS(I74)+1,$A$8:$D$16,4,FALSE))</f>
      </c>
      <c r="J195" s="1">
        <f>IF(J74&gt;0,1/VLOOKUP(ABS(J74)+1,$A$8:$D$16,2,FALSE),VLOOKUP(ABS(J74)+1,$A$8:$D$16,4,FALSE))</f>
      </c>
      <c r="K195" s="1">
        <f>IF(K74&gt;0,1/VLOOKUP(ABS(K74)+1,$A$8:$D$16,2,FALSE),VLOOKUP(ABS(K74)+1,$A$8:$D$16,4,FALSE))</f>
      </c>
      <c r="L195" s="1">
        <f>IF(L74&gt;0,1/VLOOKUP(ABS(L74)+1,$A$8:$D$16,2,FALSE),VLOOKUP(ABS(L74)+1,$A$8:$D$16,4,FALSE))</f>
      </c>
      <c r="M195" s="1">
        <f>IF(M74&gt;0,1/VLOOKUP(ABS(M74)+1,$A$8:$D$16,2,FALSE),VLOOKUP(ABS(M74)+1,$A$8:$D$16,4,FALSE))</f>
      </c>
      <c r="N195" s="1">
        <f>IF(N74&gt;0,1/VLOOKUP(ABS(N74)+1,$A$8:$D$16,2,FALSE),VLOOKUP(ABS(N74)+1,$A$8:$D$16,4,FALSE))</f>
      </c>
      <c r="O195" s="1">
        <f>IF(O74&gt;0,1/VLOOKUP(ABS(O74)+1,$A$8:$D$16,2,FALSE),VLOOKUP(ABS(O74)+1,$A$8:$D$16,4,FALSE))</f>
      </c>
      <c r="P195" s="1">
        <f>IF(P74&gt;0,1/VLOOKUP(ABS(P74)+1,$A$8:$D$16,2,FALSE),VLOOKUP(ABS(P74)+1,$A$8:$D$16,4,FALSE))</f>
      </c>
      <c r="Q195" s="1">
        <f>IF(Q74&gt;0,1/VLOOKUP(ABS(Q74)+1,$A$8:$D$16,2,FALSE),VLOOKUP(ABS(Q74)+1,$A$8:$D$16,4,FALSE))</f>
      </c>
      <c r="R195" s="1">
        <f>IF(R74&gt;0,1/VLOOKUP(ABS(R74)+1,$A$8:$D$16,2,FALSE),VLOOKUP(ABS(R74)+1,$A$8:$D$16,4,FALSE))</f>
      </c>
      <c r="S195" s="1">
        <f>IF(S74&gt;0,1/VLOOKUP(ABS(S74)+1,$A$8:$D$16,2,FALSE),VLOOKUP(ABS(S74)+1,$A$8:$D$16,4,FALSE))</f>
      </c>
      <c r="T195" s="1">
        <f>IF(T74&gt;0,1/VLOOKUP(ABS(T74)+1,$A$8:$D$16,2,FALSE),VLOOKUP(ABS(T74)+1,$A$8:$D$16,4,FALSE))</f>
      </c>
      <c r="U195" s="1">
        <f>IF(U74&gt;0,1/VLOOKUP(ABS(U74)+1,$A$8:$D$16,2,FALSE),VLOOKUP(ABS(U74)+1,$A$8:$D$16,4,FALSE))</f>
      </c>
      <c r="V195" s="1">
        <f>IF(V74&gt;0,1/VLOOKUP(ABS(V74)+1,$A$8:$D$16,2,FALSE),VLOOKUP(ABS(V74)+1,$A$8:$D$16,4,FALSE))</f>
      </c>
      <c r="W195" s="1">
        <f>IF(W74&gt;0,1/VLOOKUP(ABS(W74)+1,$A$8:$D$16,2,FALSE),VLOOKUP(ABS(W74)+1,$A$8:$D$16,4,FALSE))</f>
      </c>
    </row>
    <row r="196">
      <c r="A196">
        <v>32</v>
      </c>
      <c r="B196" t="str">
        <v>CP6_vs_CP8</v>
      </c>
      <c r="C196" s="1">
        <f>IF(C75&gt;0,1/VLOOKUP(ABS(C75)+1,$A$8:$D$16,2,FALSE),VLOOKUP(ABS(C75)+1,$A$8:$D$16,4,FALSE))</f>
      </c>
      <c r="D196" s="1">
        <f>IF(D75&gt;0,1/VLOOKUP(ABS(D75)+1,$A$8:$D$16,2,FALSE),VLOOKUP(ABS(D75)+1,$A$8:$D$16,4,FALSE))</f>
      </c>
      <c r="E196" s="1">
        <f>IF(E75&gt;0,1/VLOOKUP(ABS(E75)+1,$A$8:$D$16,2,FALSE),VLOOKUP(ABS(E75)+1,$A$8:$D$16,4,FALSE))</f>
      </c>
      <c r="F196" s="1">
        <f>IF(F75&gt;0,1/VLOOKUP(ABS(F75)+1,$A$8:$D$16,2,FALSE),VLOOKUP(ABS(F75)+1,$A$8:$D$16,4,FALSE))</f>
      </c>
      <c r="G196" s="1">
        <f>IF(G75&gt;0,1/VLOOKUP(ABS(G75)+1,$A$8:$D$16,2,FALSE),VLOOKUP(ABS(G75)+1,$A$8:$D$16,4,FALSE))</f>
      </c>
      <c r="H196" s="1">
        <f>IF(H75&gt;0,1/VLOOKUP(ABS(H75)+1,$A$8:$D$16,2,FALSE),VLOOKUP(ABS(H75)+1,$A$8:$D$16,4,FALSE))</f>
      </c>
      <c r="I196" s="1">
        <f>IF(I75&gt;0,1/VLOOKUP(ABS(I75)+1,$A$8:$D$16,2,FALSE),VLOOKUP(ABS(I75)+1,$A$8:$D$16,4,FALSE))</f>
      </c>
      <c r="J196" s="1">
        <f>IF(J75&gt;0,1/VLOOKUP(ABS(J75)+1,$A$8:$D$16,2,FALSE),VLOOKUP(ABS(J75)+1,$A$8:$D$16,4,FALSE))</f>
      </c>
      <c r="K196" s="1">
        <f>IF(K75&gt;0,1/VLOOKUP(ABS(K75)+1,$A$8:$D$16,2,FALSE),VLOOKUP(ABS(K75)+1,$A$8:$D$16,4,FALSE))</f>
      </c>
      <c r="L196" s="1">
        <f>IF(L75&gt;0,1/VLOOKUP(ABS(L75)+1,$A$8:$D$16,2,FALSE),VLOOKUP(ABS(L75)+1,$A$8:$D$16,4,FALSE))</f>
      </c>
      <c r="M196" s="1">
        <f>IF(M75&gt;0,1/VLOOKUP(ABS(M75)+1,$A$8:$D$16,2,FALSE),VLOOKUP(ABS(M75)+1,$A$8:$D$16,4,FALSE))</f>
      </c>
      <c r="N196" s="1">
        <f>IF(N75&gt;0,1/VLOOKUP(ABS(N75)+1,$A$8:$D$16,2,FALSE),VLOOKUP(ABS(N75)+1,$A$8:$D$16,4,FALSE))</f>
      </c>
      <c r="O196" s="1">
        <f>IF(O75&gt;0,1/VLOOKUP(ABS(O75)+1,$A$8:$D$16,2,FALSE),VLOOKUP(ABS(O75)+1,$A$8:$D$16,4,FALSE))</f>
      </c>
      <c r="P196" s="1">
        <f>IF(P75&gt;0,1/VLOOKUP(ABS(P75)+1,$A$8:$D$16,2,FALSE),VLOOKUP(ABS(P75)+1,$A$8:$D$16,4,FALSE))</f>
      </c>
      <c r="Q196" s="1">
        <f>IF(Q75&gt;0,1/VLOOKUP(ABS(Q75)+1,$A$8:$D$16,2,FALSE),VLOOKUP(ABS(Q75)+1,$A$8:$D$16,4,FALSE))</f>
      </c>
      <c r="R196" s="1">
        <f>IF(R75&gt;0,1/VLOOKUP(ABS(R75)+1,$A$8:$D$16,2,FALSE),VLOOKUP(ABS(R75)+1,$A$8:$D$16,4,FALSE))</f>
      </c>
      <c r="S196" s="1">
        <f>IF(S75&gt;0,1/VLOOKUP(ABS(S75)+1,$A$8:$D$16,2,FALSE),VLOOKUP(ABS(S75)+1,$A$8:$D$16,4,FALSE))</f>
      </c>
      <c r="T196" s="1">
        <f>IF(T75&gt;0,1/VLOOKUP(ABS(T75)+1,$A$8:$D$16,2,FALSE),VLOOKUP(ABS(T75)+1,$A$8:$D$16,4,FALSE))</f>
      </c>
      <c r="U196" s="1">
        <f>IF(U75&gt;0,1/VLOOKUP(ABS(U75)+1,$A$8:$D$16,2,FALSE),VLOOKUP(ABS(U75)+1,$A$8:$D$16,4,FALSE))</f>
      </c>
      <c r="V196" s="1">
        <f>IF(V75&gt;0,1/VLOOKUP(ABS(V75)+1,$A$8:$D$16,2,FALSE),VLOOKUP(ABS(V75)+1,$A$8:$D$16,4,FALSE))</f>
      </c>
      <c r="W196" s="1">
        <f>IF(W75&gt;0,1/VLOOKUP(ABS(W75)+1,$A$8:$D$16,2,FALSE),VLOOKUP(ABS(W75)+1,$A$8:$D$16,4,FALSE))</f>
      </c>
    </row>
    <row r="197">
      <c r="A197">
        <v>33</v>
      </c>
      <c r="B197" t="str">
        <v>CP6_vs_CP9</v>
      </c>
      <c r="C197" s="1">
        <f>IF(C76&gt;0,1/VLOOKUP(ABS(C76)+1,$A$8:$D$16,2,FALSE),VLOOKUP(ABS(C76)+1,$A$8:$D$16,4,FALSE))</f>
      </c>
      <c r="D197" s="1">
        <f>IF(D76&gt;0,1/VLOOKUP(ABS(D76)+1,$A$8:$D$16,2,FALSE),VLOOKUP(ABS(D76)+1,$A$8:$D$16,4,FALSE))</f>
      </c>
      <c r="E197" s="1">
        <f>IF(E76&gt;0,1/VLOOKUP(ABS(E76)+1,$A$8:$D$16,2,FALSE),VLOOKUP(ABS(E76)+1,$A$8:$D$16,4,FALSE))</f>
      </c>
      <c r="F197" s="1">
        <f>IF(F76&gt;0,1/VLOOKUP(ABS(F76)+1,$A$8:$D$16,2,FALSE),VLOOKUP(ABS(F76)+1,$A$8:$D$16,4,FALSE))</f>
      </c>
      <c r="G197" s="1">
        <f>IF(G76&gt;0,1/VLOOKUP(ABS(G76)+1,$A$8:$D$16,2,FALSE),VLOOKUP(ABS(G76)+1,$A$8:$D$16,4,FALSE))</f>
      </c>
      <c r="H197" s="1">
        <f>IF(H76&gt;0,1/VLOOKUP(ABS(H76)+1,$A$8:$D$16,2,FALSE),VLOOKUP(ABS(H76)+1,$A$8:$D$16,4,FALSE))</f>
      </c>
      <c r="I197" s="1">
        <f>IF(I76&gt;0,1/VLOOKUP(ABS(I76)+1,$A$8:$D$16,2,FALSE),VLOOKUP(ABS(I76)+1,$A$8:$D$16,4,FALSE))</f>
      </c>
      <c r="J197" s="1">
        <f>IF(J76&gt;0,1/VLOOKUP(ABS(J76)+1,$A$8:$D$16,2,FALSE),VLOOKUP(ABS(J76)+1,$A$8:$D$16,4,FALSE))</f>
      </c>
      <c r="K197" s="1">
        <f>IF(K76&gt;0,1/VLOOKUP(ABS(K76)+1,$A$8:$D$16,2,FALSE),VLOOKUP(ABS(K76)+1,$A$8:$D$16,4,FALSE))</f>
      </c>
      <c r="L197" s="1">
        <f>IF(L76&gt;0,1/VLOOKUP(ABS(L76)+1,$A$8:$D$16,2,FALSE),VLOOKUP(ABS(L76)+1,$A$8:$D$16,4,FALSE))</f>
      </c>
      <c r="M197" s="1">
        <f>IF(M76&gt;0,1/VLOOKUP(ABS(M76)+1,$A$8:$D$16,2,FALSE),VLOOKUP(ABS(M76)+1,$A$8:$D$16,4,FALSE))</f>
      </c>
      <c r="N197" s="1">
        <f>IF(N76&gt;0,1/VLOOKUP(ABS(N76)+1,$A$8:$D$16,2,FALSE),VLOOKUP(ABS(N76)+1,$A$8:$D$16,4,FALSE))</f>
      </c>
      <c r="O197" s="1">
        <f>IF(O76&gt;0,1/VLOOKUP(ABS(O76)+1,$A$8:$D$16,2,FALSE),VLOOKUP(ABS(O76)+1,$A$8:$D$16,4,FALSE))</f>
      </c>
      <c r="P197" s="1">
        <f>IF(P76&gt;0,1/VLOOKUP(ABS(P76)+1,$A$8:$D$16,2,FALSE),VLOOKUP(ABS(P76)+1,$A$8:$D$16,4,FALSE))</f>
      </c>
      <c r="Q197" s="1">
        <f>IF(Q76&gt;0,1/VLOOKUP(ABS(Q76)+1,$A$8:$D$16,2,FALSE),VLOOKUP(ABS(Q76)+1,$A$8:$D$16,4,FALSE))</f>
      </c>
      <c r="R197" s="1">
        <f>IF(R76&gt;0,1/VLOOKUP(ABS(R76)+1,$A$8:$D$16,2,FALSE),VLOOKUP(ABS(R76)+1,$A$8:$D$16,4,FALSE))</f>
      </c>
      <c r="S197" s="1">
        <f>IF(S76&gt;0,1/VLOOKUP(ABS(S76)+1,$A$8:$D$16,2,FALSE),VLOOKUP(ABS(S76)+1,$A$8:$D$16,4,FALSE))</f>
      </c>
      <c r="T197" s="1">
        <f>IF(T76&gt;0,1/VLOOKUP(ABS(T76)+1,$A$8:$D$16,2,FALSE),VLOOKUP(ABS(T76)+1,$A$8:$D$16,4,FALSE))</f>
      </c>
      <c r="U197" s="1">
        <f>IF(U76&gt;0,1/VLOOKUP(ABS(U76)+1,$A$8:$D$16,2,FALSE),VLOOKUP(ABS(U76)+1,$A$8:$D$16,4,FALSE))</f>
      </c>
      <c r="V197" s="1">
        <f>IF(V76&gt;0,1/VLOOKUP(ABS(V76)+1,$A$8:$D$16,2,FALSE),VLOOKUP(ABS(V76)+1,$A$8:$D$16,4,FALSE))</f>
      </c>
      <c r="W197" s="1">
        <f>IF(W76&gt;0,1/VLOOKUP(ABS(W76)+1,$A$8:$D$16,2,FALSE),VLOOKUP(ABS(W76)+1,$A$8:$D$16,4,FALSE))</f>
      </c>
    </row>
    <row r="198">
      <c r="A198">
        <v>34</v>
      </c>
      <c r="B198" t="str">
        <v>CP7_vs_CP8</v>
      </c>
      <c r="C198" s="1">
        <f>IF(C77&gt;0,1/VLOOKUP(ABS(C77)+1,$A$8:$D$16,2,FALSE),VLOOKUP(ABS(C77)+1,$A$8:$D$16,4,FALSE))</f>
      </c>
      <c r="D198" s="1">
        <f>IF(D77&gt;0,1/VLOOKUP(ABS(D77)+1,$A$8:$D$16,2,FALSE),VLOOKUP(ABS(D77)+1,$A$8:$D$16,4,FALSE))</f>
      </c>
      <c r="E198" s="1">
        <f>IF(E77&gt;0,1/VLOOKUP(ABS(E77)+1,$A$8:$D$16,2,FALSE),VLOOKUP(ABS(E77)+1,$A$8:$D$16,4,FALSE))</f>
      </c>
      <c r="F198" s="1">
        <f>IF(F77&gt;0,1/VLOOKUP(ABS(F77)+1,$A$8:$D$16,2,FALSE),VLOOKUP(ABS(F77)+1,$A$8:$D$16,4,FALSE))</f>
      </c>
      <c r="G198" s="1">
        <f>IF(G77&gt;0,1/VLOOKUP(ABS(G77)+1,$A$8:$D$16,2,FALSE),VLOOKUP(ABS(G77)+1,$A$8:$D$16,4,FALSE))</f>
      </c>
      <c r="H198" s="1">
        <f>IF(H77&gt;0,1/VLOOKUP(ABS(H77)+1,$A$8:$D$16,2,FALSE),VLOOKUP(ABS(H77)+1,$A$8:$D$16,4,FALSE))</f>
      </c>
      <c r="I198" s="1">
        <f>IF(I77&gt;0,1/VLOOKUP(ABS(I77)+1,$A$8:$D$16,2,FALSE),VLOOKUP(ABS(I77)+1,$A$8:$D$16,4,FALSE))</f>
      </c>
      <c r="J198" s="1">
        <f>IF(J77&gt;0,1/VLOOKUP(ABS(J77)+1,$A$8:$D$16,2,FALSE),VLOOKUP(ABS(J77)+1,$A$8:$D$16,4,FALSE))</f>
      </c>
      <c r="K198" s="1">
        <f>IF(K77&gt;0,1/VLOOKUP(ABS(K77)+1,$A$8:$D$16,2,FALSE),VLOOKUP(ABS(K77)+1,$A$8:$D$16,4,FALSE))</f>
      </c>
      <c r="L198" s="1">
        <f>IF(L77&gt;0,1/VLOOKUP(ABS(L77)+1,$A$8:$D$16,2,FALSE),VLOOKUP(ABS(L77)+1,$A$8:$D$16,4,FALSE))</f>
      </c>
      <c r="M198" s="1">
        <f>IF(M77&gt;0,1/VLOOKUP(ABS(M77)+1,$A$8:$D$16,2,FALSE),VLOOKUP(ABS(M77)+1,$A$8:$D$16,4,FALSE))</f>
      </c>
      <c r="N198" s="1">
        <f>IF(N77&gt;0,1/VLOOKUP(ABS(N77)+1,$A$8:$D$16,2,FALSE),VLOOKUP(ABS(N77)+1,$A$8:$D$16,4,FALSE))</f>
      </c>
      <c r="O198" s="1">
        <f>IF(O77&gt;0,1/VLOOKUP(ABS(O77)+1,$A$8:$D$16,2,FALSE),VLOOKUP(ABS(O77)+1,$A$8:$D$16,4,FALSE))</f>
      </c>
      <c r="P198" s="1">
        <f>IF(P77&gt;0,1/VLOOKUP(ABS(P77)+1,$A$8:$D$16,2,FALSE),VLOOKUP(ABS(P77)+1,$A$8:$D$16,4,FALSE))</f>
      </c>
      <c r="Q198" s="1">
        <f>IF(Q77&gt;0,1/VLOOKUP(ABS(Q77)+1,$A$8:$D$16,2,FALSE),VLOOKUP(ABS(Q77)+1,$A$8:$D$16,4,FALSE))</f>
      </c>
      <c r="R198" s="1">
        <f>IF(R77&gt;0,1/VLOOKUP(ABS(R77)+1,$A$8:$D$16,2,FALSE),VLOOKUP(ABS(R77)+1,$A$8:$D$16,4,FALSE))</f>
      </c>
      <c r="S198" s="1">
        <f>IF(S77&gt;0,1/VLOOKUP(ABS(S77)+1,$A$8:$D$16,2,FALSE),VLOOKUP(ABS(S77)+1,$A$8:$D$16,4,FALSE))</f>
      </c>
      <c r="T198" s="1">
        <f>IF(T77&gt;0,1/VLOOKUP(ABS(T77)+1,$A$8:$D$16,2,FALSE),VLOOKUP(ABS(T77)+1,$A$8:$D$16,4,FALSE))</f>
      </c>
      <c r="U198" s="1">
        <f>IF(U77&gt;0,1/VLOOKUP(ABS(U77)+1,$A$8:$D$16,2,FALSE),VLOOKUP(ABS(U77)+1,$A$8:$D$16,4,FALSE))</f>
      </c>
      <c r="V198" s="1">
        <f>IF(V77&gt;0,1/VLOOKUP(ABS(V77)+1,$A$8:$D$16,2,FALSE),VLOOKUP(ABS(V77)+1,$A$8:$D$16,4,FALSE))</f>
      </c>
      <c r="W198" s="1">
        <f>IF(W77&gt;0,1/VLOOKUP(ABS(W77)+1,$A$8:$D$16,2,FALSE),VLOOKUP(ABS(W77)+1,$A$8:$D$16,4,FALSE))</f>
      </c>
    </row>
    <row r="199">
      <c r="A199">
        <v>35</v>
      </c>
      <c r="B199" t="str">
        <v>CP7_vs_CP9</v>
      </c>
      <c r="C199" s="1">
        <f>IF(C78&gt;0,1/VLOOKUP(ABS(C78)+1,$A$8:$D$16,2,FALSE),VLOOKUP(ABS(C78)+1,$A$8:$D$16,4,FALSE))</f>
      </c>
      <c r="D199" s="1">
        <f>IF(D78&gt;0,1/VLOOKUP(ABS(D78)+1,$A$8:$D$16,2,FALSE),VLOOKUP(ABS(D78)+1,$A$8:$D$16,4,FALSE))</f>
      </c>
      <c r="E199" s="1">
        <f>IF(E78&gt;0,1/VLOOKUP(ABS(E78)+1,$A$8:$D$16,2,FALSE),VLOOKUP(ABS(E78)+1,$A$8:$D$16,4,FALSE))</f>
      </c>
      <c r="F199" s="1">
        <f>IF(F78&gt;0,1/VLOOKUP(ABS(F78)+1,$A$8:$D$16,2,FALSE),VLOOKUP(ABS(F78)+1,$A$8:$D$16,4,FALSE))</f>
      </c>
      <c r="G199" s="1">
        <f>IF(G78&gt;0,1/VLOOKUP(ABS(G78)+1,$A$8:$D$16,2,FALSE),VLOOKUP(ABS(G78)+1,$A$8:$D$16,4,FALSE))</f>
      </c>
      <c r="H199" s="1">
        <f>IF(H78&gt;0,1/VLOOKUP(ABS(H78)+1,$A$8:$D$16,2,FALSE),VLOOKUP(ABS(H78)+1,$A$8:$D$16,4,FALSE))</f>
      </c>
      <c r="I199" s="1">
        <f>IF(I78&gt;0,1/VLOOKUP(ABS(I78)+1,$A$8:$D$16,2,FALSE),VLOOKUP(ABS(I78)+1,$A$8:$D$16,4,FALSE))</f>
      </c>
      <c r="J199" s="1">
        <f>IF(J78&gt;0,1/VLOOKUP(ABS(J78)+1,$A$8:$D$16,2,FALSE),VLOOKUP(ABS(J78)+1,$A$8:$D$16,4,FALSE))</f>
      </c>
      <c r="K199" s="1">
        <f>IF(K78&gt;0,1/VLOOKUP(ABS(K78)+1,$A$8:$D$16,2,FALSE),VLOOKUP(ABS(K78)+1,$A$8:$D$16,4,FALSE))</f>
      </c>
      <c r="L199" s="1">
        <f>IF(L78&gt;0,1/VLOOKUP(ABS(L78)+1,$A$8:$D$16,2,FALSE),VLOOKUP(ABS(L78)+1,$A$8:$D$16,4,FALSE))</f>
      </c>
      <c r="M199" s="1">
        <f>IF(M78&gt;0,1/VLOOKUP(ABS(M78)+1,$A$8:$D$16,2,FALSE),VLOOKUP(ABS(M78)+1,$A$8:$D$16,4,FALSE))</f>
      </c>
      <c r="N199" s="1">
        <f>IF(N78&gt;0,1/VLOOKUP(ABS(N78)+1,$A$8:$D$16,2,FALSE),VLOOKUP(ABS(N78)+1,$A$8:$D$16,4,FALSE))</f>
      </c>
      <c r="O199" s="1">
        <f>IF(O78&gt;0,1/VLOOKUP(ABS(O78)+1,$A$8:$D$16,2,FALSE),VLOOKUP(ABS(O78)+1,$A$8:$D$16,4,FALSE))</f>
      </c>
      <c r="P199" s="1">
        <f>IF(P78&gt;0,1/VLOOKUP(ABS(P78)+1,$A$8:$D$16,2,FALSE),VLOOKUP(ABS(P78)+1,$A$8:$D$16,4,FALSE))</f>
      </c>
      <c r="Q199" s="1">
        <f>IF(Q78&gt;0,1/VLOOKUP(ABS(Q78)+1,$A$8:$D$16,2,FALSE),VLOOKUP(ABS(Q78)+1,$A$8:$D$16,4,FALSE))</f>
      </c>
      <c r="R199" s="1">
        <f>IF(R78&gt;0,1/VLOOKUP(ABS(R78)+1,$A$8:$D$16,2,FALSE),VLOOKUP(ABS(R78)+1,$A$8:$D$16,4,FALSE))</f>
      </c>
      <c r="S199" s="1">
        <f>IF(S78&gt;0,1/VLOOKUP(ABS(S78)+1,$A$8:$D$16,2,FALSE),VLOOKUP(ABS(S78)+1,$A$8:$D$16,4,FALSE))</f>
      </c>
      <c r="T199" s="1">
        <f>IF(T78&gt;0,1/VLOOKUP(ABS(T78)+1,$A$8:$D$16,2,FALSE),VLOOKUP(ABS(T78)+1,$A$8:$D$16,4,FALSE))</f>
      </c>
      <c r="U199" s="1">
        <f>IF(U78&gt;0,1/VLOOKUP(ABS(U78)+1,$A$8:$D$16,2,FALSE),VLOOKUP(ABS(U78)+1,$A$8:$D$16,4,FALSE))</f>
      </c>
      <c r="V199" s="1">
        <f>IF(V78&gt;0,1/VLOOKUP(ABS(V78)+1,$A$8:$D$16,2,FALSE),VLOOKUP(ABS(V78)+1,$A$8:$D$16,4,FALSE))</f>
      </c>
      <c r="W199" s="1">
        <f>IF(W78&gt;0,1/VLOOKUP(ABS(W78)+1,$A$8:$D$16,2,FALSE),VLOOKUP(ABS(W78)+1,$A$8:$D$16,4,FALSE))</f>
      </c>
    </row>
    <row r="200">
      <c r="A200">
        <v>36</v>
      </c>
      <c r="B200" t="str">
        <v>CP8_vs_CP9</v>
      </c>
      <c r="C200" s="1">
        <f>IF(C79&gt;0,1/VLOOKUP(ABS(C79)+1,$A$8:$D$16,2,FALSE),VLOOKUP(ABS(C79)+1,$A$8:$D$16,4,FALSE))</f>
      </c>
      <c r="D200" s="1">
        <f>IF(D79&gt;0,1/VLOOKUP(ABS(D79)+1,$A$8:$D$16,2,FALSE),VLOOKUP(ABS(D79)+1,$A$8:$D$16,4,FALSE))</f>
      </c>
      <c r="E200" s="1">
        <f>IF(E79&gt;0,1/VLOOKUP(ABS(E79)+1,$A$8:$D$16,2,FALSE),VLOOKUP(ABS(E79)+1,$A$8:$D$16,4,FALSE))</f>
      </c>
      <c r="F200" s="1">
        <f>IF(F79&gt;0,1/VLOOKUP(ABS(F79)+1,$A$8:$D$16,2,FALSE),VLOOKUP(ABS(F79)+1,$A$8:$D$16,4,FALSE))</f>
      </c>
      <c r="G200" s="1">
        <f>IF(G79&gt;0,1/VLOOKUP(ABS(G79)+1,$A$8:$D$16,2,FALSE),VLOOKUP(ABS(G79)+1,$A$8:$D$16,4,FALSE))</f>
      </c>
      <c r="H200" s="1">
        <f>IF(H79&gt;0,1/VLOOKUP(ABS(H79)+1,$A$8:$D$16,2,FALSE),VLOOKUP(ABS(H79)+1,$A$8:$D$16,4,FALSE))</f>
      </c>
      <c r="I200" s="1">
        <f>IF(I79&gt;0,1/VLOOKUP(ABS(I79)+1,$A$8:$D$16,2,FALSE),VLOOKUP(ABS(I79)+1,$A$8:$D$16,4,FALSE))</f>
      </c>
      <c r="J200" s="1">
        <f>IF(J79&gt;0,1/VLOOKUP(ABS(J79)+1,$A$8:$D$16,2,FALSE),VLOOKUP(ABS(J79)+1,$A$8:$D$16,4,FALSE))</f>
      </c>
      <c r="K200" s="1">
        <f>IF(K79&gt;0,1/VLOOKUP(ABS(K79)+1,$A$8:$D$16,2,FALSE),VLOOKUP(ABS(K79)+1,$A$8:$D$16,4,FALSE))</f>
      </c>
      <c r="L200" s="1">
        <f>IF(L79&gt;0,1/VLOOKUP(ABS(L79)+1,$A$8:$D$16,2,FALSE),VLOOKUP(ABS(L79)+1,$A$8:$D$16,4,FALSE))</f>
      </c>
      <c r="M200" s="1">
        <f>IF(M79&gt;0,1/VLOOKUP(ABS(M79)+1,$A$8:$D$16,2,FALSE),VLOOKUP(ABS(M79)+1,$A$8:$D$16,4,FALSE))</f>
      </c>
      <c r="N200" s="1">
        <f>IF(N79&gt;0,1/VLOOKUP(ABS(N79)+1,$A$8:$D$16,2,FALSE),VLOOKUP(ABS(N79)+1,$A$8:$D$16,4,FALSE))</f>
      </c>
      <c r="O200" s="1">
        <f>IF(O79&gt;0,1/VLOOKUP(ABS(O79)+1,$A$8:$D$16,2,FALSE),VLOOKUP(ABS(O79)+1,$A$8:$D$16,4,FALSE))</f>
      </c>
      <c r="P200" s="1">
        <f>IF(P79&gt;0,1/VLOOKUP(ABS(P79)+1,$A$8:$D$16,2,FALSE),VLOOKUP(ABS(P79)+1,$A$8:$D$16,4,FALSE))</f>
      </c>
      <c r="Q200" s="1">
        <f>IF(Q79&gt;0,1/VLOOKUP(ABS(Q79)+1,$A$8:$D$16,2,FALSE),VLOOKUP(ABS(Q79)+1,$A$8:$D$16,4,FALSE))</f>
      </c>
      <c r="R200" s="1">
        <f>IF(R79&gt;0,1/VLOOKUP(ABS(R79)+1,$A$8:$D$16,2,FALSE),VLOOKUP(ABS(R79)+1,$A$8:$D$16,4,FALSE))</f>
      </c>
      <c r="S200" s="1">
        <f>IF(S79&gt;0,1/VLOOKUP(ABS(S79)+1,$A$8:$D$16,2,FALSE),VLOOKUP(ABS(S79)+1,$A$8:$D$16,4,FALSE))</f>
      </c>
      <c r="T200" s="1">
        <f>IF(T79&gt;0,1/VLOOKUP(ABS(T79)+1,$A$8:$D$16,2,FALSE),VLOOKUP(ABS(T79)+1,$A$8:$D$16,4,FALSE))</f>
      </c>
      <c r="U200" s="1">
        <f>IF(U79&gt;0,1/VLOOKUP(ABS(U79)+1,$A$8:$D$16,2,FALSE),VLOOKUP(ABS(U79)+1,$A$8:$D$16,4,FALSE))</f>
      </c>
      <c r="V200" s="1">
        <f>IF(V79&gt;0,1/VLOOKUP(ABS(V79)+1,$A$8:$D$16,2,FALSE),VLOOKUP(ABS(V79)+1,$A$8:$D$16,4,FALSE))</f>
      </c>
      <c r="W200" s="1">
        <f>IF(W79&gt;0,1/VLOOKUP(ABS(W79)+1,$A$8:$D$16,2,FALSE),VLOOKUP(ABS(W79)+1,$A$8:$D$16,4,FALSE))</f>
      </c>
    </row>
    <row r="203">
      <c r="A203" t="str">
        <v>═══ BAGIAN 5: GEOMETRIC MEAN ANTAR RESPONDEN ═══</v>
      </c>
    </row>
    <row r="204">
      <c r="A204" t="str">
        <v>Rumus: GM = PRODUCT(semua R)^(1/21)</v>
      </c>
    </row>
    <row r="205">
      <c r="A205" t="str">
        <v>No</v>
      </c>
      <c r="B205" t="str">
        <v>Pasangan</v>
      </c>
      <c r="C205" t="str">
        <v>GM_l</v>
      </c>
      <c r="D205" t="str">
        <v>GM_m</v>
      </c>
      <c r="E205" t="str">
        <v>GM_u</v>
      </c>
    </row>
    <row r="206">
      <c r="A206">
        <v>1</v>
      </c>
      <c r="B206" t="str">
        <v>CP1_vs_CP2</v>
      </c>
      <c r="C206" s="1">
        <f>POWER(PRODUCT(C85,D85,E85,F85,G85,H85,I85,J85,K85,L85,M85,N85,O85,P85,Q85,R85,S85,T85,U85,V85,W85),1/21)</f>
      </c>
      <c r="D206" s="1">
        <f>POWER(PRODUCT(C125,D125,E125,F125,G125,H125,I125,J125,K125,L125,M125,N125,O125,P125,Q125,R125,S125,T125,U125,V125,W125),1/21)</f>
      </c>
      <c r="E206" s="1">
        <f>POWER(PRODUCT(C165,D165,E165,F165,G165,H165,I165,J165,K165,L165,M165,N165,O165,P165,Q165,R165,S165,T165,U165,V165,W165),1/21)</f>
      </c>
    </row>
    <row r="207">
      <c r="A207">
        <v>2</v>
      </c>
      <c r="B207" t="str">
        <v>CP1_vs_CP3</v>
      </c>
      <c r="C207" s="1">
        <f>POWER(PRODUCT(C86,D86,E86,F86,G86,H86,I86,J86,K86,L86,M86,N86,O86,P86,Q86,R86,S86,T86,U86,V86,W86),1/21)</f>
      </c>
      <c r="D207" s="1">
        <f>POWER(PRODUCT(C126,D126,E126,F126,G126,H126,I126,J126,K126,L126,M126,N126,O126,P126,Q126,R126,S126,T126,U126,V126,W126),1/21)</f>
      </c>
      <c r="E207" s="1">
        <f>POWER(PRODUCT(C166,D166,E166,F166,G166,H166,I166,J166,K166,L166,M166,N166,O166,P166,Q166,R166,S166,T166,U166,V166,W166),1/21)</f>
      </c>
    </row>
    <row r="208">
      <c r="A208">
        <v>3</v>
      </c>
      <c r="B208" t="str">
        <v>CP1_vs_CP4</v>
      </c>
      <c r="C208" s="1">
        <f>POWER(PRODUCT(C87,D87,E87,F87,G87,H87,I87,J87,K87,L87,M87,N87,O87,P87,Q87,R87,S87,T87,U87,V87,W87),1/21)</f>
      </c>
      <c r="D208" s="1">
        <f>POWER(PRODUCT(C127,D127,E127,F127,G127,H127,I127,J127,K127,L127,M127,N127,O127,P127,Q127,R127,S127,T127,U127,V127,W127),1/21)</f>
      </c>
      <c r="E208" s="1">
        <f>POWER(PRODUCT(C167,D167,E167,F167,G167,H167,I167,J167,K167,L167,M167,N167,O167,P167,Q167,R167,S167,T167,U167,V167,W167),1/21)</f>
      </c>
    </row>
    <row r="209">
      <c r="A209">
        <v>4</v>
      </c>
      <c r="B209" t="str">
        <v>CP1_vs_CP5</v>
      </c>
      <c r="C209" s="1">
        <f>POWER(PRODUCT(C88,D88,E88,F88,G88,H88,I88,J88,K88,L88,M88,N88,O88,P88,Q88,R88,S88,T88,U88,V88,W88),1/21)</f>
      </c>
      <c r="D209" s="1">
        <f>POWER(PRODUCT(C128,D128,E128,F128,G128,H128,I128,J128,K128,L128,M128,N128,O128,P128,Q128,R128,S128,T128,U128,V128,W128),1/21)</f>
      </c>
      <c r="E209" s="1">
        <f>POWER(PRODUCT(C168,D168,E168,F168,G168,H168,I168,J168,K168,L168,M168,N168,O168,P168,Q168,R168,S168,T168,U168,V168,W168),1/21)</f>
      </c>
    </row>
    <row r="210">
      <c r="A210">
        <v>5</v>
      </c>
      <c r="B210" t="str">
        <v>CP1_vs_CP6</v>
      </c>
      <c r="C210" s="1">
        <f>POWER(PRODUCT(C89,D89,E89,F89,G89,H89,I89,J89,K89,L89,M89,N89,O89,P89,Q89,R89,S89,T89,U89,V89,W89),1/21)</f>
      </c>
      <c r="D210" s="1">
        <f>POWER(PRODUCT(C129,D129,E129,F129,G129,H129,I129,J129,K129,L129,M129,N129,O129,P129,Q129,R129,S129,T129,U129,V129,W129),1/21)</f>
      </c>
      <c r="E210" s="1">
        <f>POWER(PRODUCT(C169,D169,E169,F169,G169,H169,I169,J169,K169,L169,M169,N169,O169,P169,Q169,R169,S169,T169,U169,V169,W169),1/21)</f>
      </c>
    </row>
    <row r="211">
      <c r="A211">
        <v>6</v>
      </c>
      <c r="B211" t="str">
        <v>CP1_vs_CP7</v>
      </c>
      <c r="C211" s="1">
        <f>POWER(PRODUCT(C90,D90,E90,F90,G90,H90,I90,J90,K90,L90,M90,N90,O90,P90,Q90,R90,S90,T90,U90,V90,W90),1/21)</f>
      </c>
      <c r="D211" s="1">
        <f>POWER(PRODUCT(C130,D130,E130,F130,G130,H130,I130,J130,K130,L130,M130,N130,O130,P130,Q130,R130,S130,T130,U130,V130,W130),1/21)</f>
      </c>
      <c r="E211" s="1">
        <f>POWER(PRODUCT(C170,D170,E170,F170,G170,H170,I170,J170,K170,L170,M170,N170,O170,P170,Q170,R170,S170,T170,U170,V170,W170),1/21)</f>
      </c>
    </row>
    <row r="212">
      <c r="A212">
        <v>7</v>
      </c>
      <c r="B212" t="str">
        <v>CP1_vs_CP8</v>
      </c>
      <c r="C212" s="1">
        <f>POWER(PRODUCT(C91,D91,E91,F91,G91,H91,I91,J91,K91,L91,M91,N91,O91,P91,Q91,R91,S91,T91,U91,V91,W91),1/21)</f>
      </c>
      <c r="D212" s="1">
        <f>POWER(PRODUCT(C131,D131,E131,F131,G131,H131,I131,J131,K131,L131,M131,N131,O131,P131,Q131,R131,S131,T131,U131,V131,W131),1/21)</f>
      </c>
      <c r="E212" s="1">
        <f>POWER(PRODUCT(C171,D171,E171,F171,G171,H171,I171,J171,K171,L171,M171,N171,O171,P171,Q171,R171,S171,T171,U171,V171,W171),1/21)</f>
      </c>
    </row>
    <row r="213">
      <c r="A213">
        <v>8</v>
      </c>
      <c r="B213" t="str">
        <v>CP1_vs_CP9</v>
      </c>
      <c r="C213" s="1">
        <f>POWER(PRODUCT(C92,D92,E92,F92,G92,H92,I92,J92,K92,L92,M92,N92,O92,P92,Q92,R92,S92,T92,U92,V92,W92),1/21)</f>
      </c>
      <c r="D213" s="1">
        <f>POWER(PRODUCT(C132,D132,E132,F132,G132,H132,I132,J132,K132,L132,M132,N132,O132,P132,Q132,R132,S132,T132,U132,V132,W132),1/21)</f>
      </c>
      <c r="E213" s="1">
        <f>POWER(PRODUCT(C172,D172,E172,F172,G172,H172,I172,J172,K172,L172,M172,N172,O172,P172,Q172,R172,S172,T172,U172,V172,W172),1/21)</f>
      </c>
    </row>
    <row r="214">
      <c r="A214">
        <v>9</v>
      </c>
      <c r="B214" t="str">
        <v>CP2_vs_CP3</v>
      </c>
      <c r="C214" s="1">
        <f>POWER(PRODUCT(C93,D93,E93,F93,G93,H93,I93,J93,K93,L93,M93,N93,O93,P93,Q93,R93,S93,T93,U93,V93,W93),1/21)</f>
      </c>
      <c r="D214" s="1">
        <f>POWER(PRODUCT(C133,D133,E133,F133,G133,H133,I133,J133,K133,L133,M133,N133,O133,P133,Q133,R133,S133,T133,U133,V133,W133),1/21)</f>
      </c>
      <c r="E214" s="1">
        <f>POWER(PRODUCT(C173,D173,E173,F173,G173,H173,I173,J173,K173,L173,M173,N173,O173,P173,Q173,R173,S173,T173,U173,V173,W173),1/21)</f>
      </c>
    </row>
    <row r="215">
      <c r="A215">
        <v>10</v>
      </c>
      <c r="B215" t="str">
        <v>CP2_vs_CP4</v>
      </c>
      <c r="C215" s="1">
        <f>POWER(PRODUCT(C94,D94,E94,F94,G94,H94,I94,J94,K94,L94,M94,N94,O94,P94,Q94,R94,S94,T94,U94,V94,W94),1/21)</f>
      </c>
      <c r="D215" s="1">
        <f>POWER(PRODUCT(C134,D134,E134,F134,G134,H134,I134,J134,K134,L134,M134,N134,O134,P134,Q134,R134,S134,T134,U134,V134,W134),1/21)</f>
      </c>
      <c r="E215" s="1">
        <f>POWER(PRODUCT(C174,D174,E174,F174,G174,H174,I174,J174,K174,L174,M174,N174,O174,P174,Q174,R174,S174,T174,U174,V174,W174),1/21)</f>
      </c>
    </row>
    <row r="216">
      <c r="A216">
        <v>11</v>
      </c>
      <c r="B216" t="str">
        <v>CP2_vs_CP5</v>
      </c>
      <c r="C216" s="1">
        <f>POWER(PRODUCT(C95,D95,E95,F95,G95,H95,I95,J95,K95,L95,M95,N95,O95,P95,Q95,R95,S95,T95,U95,V95,W95),1/21)</f>
      </c>
      <c r="D216" s="1">
        <f>POWER(PRODUCT(C135,D135,E135,F135,G135,H135,I135,J135,K135,L135,M135,N135,O135,P135,Q135,R135,S135,T135,U135,V135,W135),1/21)</f>
      </c>
      <c r="E216" s="1">
        <f>POWER(PRODUCT(C175,D175,E175,F175,G175,H175,I175,J175,K175,L175,M175,N175,O175,P175,Q175,R175,S175,T175,U175,V175,W175),1/21)</f>
      </c>
    </row>
    <row r="217">
      <c r="A217">
        <v>12</v>
      </c>
      <c r="B217" t="str">
        <v>CP2_vs_CP6</v>
      </c>
      <c r="C217" s="1">
        <f>POWER(PRODUCT(C96,D96,E96,F96,G96,H96,I96,J96,K96,L96,M96,N96,O96,P96,Q96,R96,S96,T96,U96,V96,W96),1/21)</f>
      </c>
      <c r="D217" s="1">
        <f>POWER(PRODUCT(C136,D136,E136,F136,G136,H136,I136,J136,K136,L136,M136,N136,O136,P136,Q136,R136,S136,T136,U136,V136,W136),1/21)</f>
      </c>
      <c r="E217" s="1">
        <f>POWER(PRODUCT(C176,D176,E176,F176,G176,H176,I176,J176,K176,L176,M176,N176,O176,P176,Q176,R176,S176,T176,U176,V176,W176),1/21)</f>
      </c>
    </row>
    <row r="218">
      <c r="A218">
        <v>13</v>
      </c>
      <c r="B218" t="str">
        <v>CP2_vs_CP7</v>
      </c>
      <c r="C218" s="1">
        <f>POWER(PRODUCT(C97,D97,E97,F97,G97,H97,I97,J97,K97,L97,M97,N97,O97,P97,Q97,R97,S97,T97,U97,V97,W97),1/21)</f>
      </c>
      <c r="D218" s="1">
        <f>POWER(PRODUCT(C137,D137,E137,F137,G137,H137,I137,J137,K137,L137,M137,N137,O137,P137,Q137,R137,S137,T137,U137,V137,W137),1/21)</f>
      </c>
      <c r="E218" s="1">
        <f>POWER(PRODUCT(C177,D177,E177,F177,G177,H177,I177,J177,K177,L177,M177,N177,O177,P177,Q177,R177,S177,T177,U177,V177,W177),1/21)</f>
      </c>
    </row>
    <row r="219">
      <c r="A219">
        <v>14</v>
      </c>
      <c r="B219" t="str">
        <v>CP2_vs_CP8</v>
      </c>
      <c r="C219" s="1">
        <f>POWER(PRODUCT(C98,D98,E98,F98,G98,H98,I98,J98,K98,L98,M98,N98,O98,P98,Q98,R98,S98,T98,U98,V98,W98),1/21)</f>
      </c>
      <c r="D219" s="1">
        <f>POWER(PRODUCT(C138,D138,E138,F138,G138,H138,I138,J138,K138,L138,M138,N138,O138,P138,Q138,R138,S138,T138,U138,V138,W138),1/21)</f>
      </c>
      <c r="E219" s="1">
        <f>POWER(PRODUCT(C178,D178,E178,F178,G178,H178,I178,J178,K178,L178,M178,N178,O178,P178,Q178,R178,S178,T178,U178,V178,W178),1/21)</f>
      </c>
    </row>
    <row r="220">
      <c r="A220">
        <v>15</v>
      </c>
      <c r="B220" t="str">
        <v>CP2_vs_CP9</v>
      </c>
      <c r="C220" s="1">
        <f>POWER(PRODUCT(C99,D99,E99,F99,G99,H99,I99,J99,K99,L99,M99,N99,O99,P99,Q99,R99,S99,T99,U99,V99,W99),1/21)</f>
      </c>
      <c r="D220" s="1">
        <f>POWER(PRODUCT(C139,D139,E139,F139,G139,H139,I139,J139,K139,L139,M139,N139,O139,P139,Q139,R139,S139,T139,U139,V139,W139),1/21)</f>
      </c>
      <c r="E220" s="1">
        <f>POWER(PRODUCT(C179,D179,E179,F179,G179,H179,I179,J179,K179,L179,M179,N179,O179,P179,Q179,R179,S179,T179,U179,V179,W179),1/21)</f>
      </c>
    </row>
    <row r="221">
      <c r="A221">
        <v>16</v>
      </c>
      <c r="B221" t="str">
        <v>CP3_vs_CP4</v>
      </c>
      <c r="C221" s="1">
        <f>POWER(PRODUCT(C100,D100,E100,F100,G100,H100,I100,J100,K100,L100,M100,N100,O100,P100,Q100,R100,S100,T100,U100,V100,W100),1/21)</f>
      </c>
      <c r="D221" s="1">
        <f>POWER(PRODUCT(C140,D140,E140,F140,G140,H140,I140,J140,K140,L140,M140,N140,O140,P140,Q140,R140,S140,T140,U140,V140,W140),1/21)</f>
      </c>
      <c r="E221" s="1">
        <f>POWER(PRODUCT(C180,D180,E180,F180,G180,H180,I180,J180,K180,L180,M180,N180,O180,P180,Q180,R180,S180,T180,U180,V180,W180),1/21)</f>
      </c>
    </row>
    <row r="222">
      <c r="A222">
        <v>17</v>
      </c>
      <c r="B222" t="str">
        <v>CP3_vs_CP5</v>
      </c>
      <c r="C222" s="1">
        <f>POWER(PRODUCT(C101,D101,E101,F101,G101,H101,I101,J101,K101,L101,M101,N101,O101,P101,Q101,R101,S101,T101,U101,V101,W101),1/21)</f>
      </c>
      <c r="D222" s="1">
        <f>POWER(PRODUCT(C141,D141,E141,F141,G141,H141,I141,J141,K141,L141,M141,N141,O141,P141,Q141,R141,S141,T141,U141,V141,W141),1/21)</f>
      </c>
      <c r="E222" s="1">
        <f>POWER(PRODUCT(C181,D181,E181,F181,G181,H181,I181,J181,K181,L181,M181,N181,O181,P181,Q181,R181,S181,T181,U181,V181,W181),1/21)</f>
      </c>
    </row>
    <row r="223">
      <c r="A223">
        <v>18</v>
      </c>
      <c r="B223" t="str">
        <v>CP3_vs_CP6</v>
      </c>
      <c r="C223" s="1">
        <f>POWER(PRODUCT(C102,D102,E102,F102,G102,H102,I102,J102,K102,L102,M102,N102,O102,P102,Q102,R102,S102,T102,U102,V102,W102),1/21)</f>
      </c>
      <c r="D223" s="1">
        <f>POWER(PRODUCT(C142,D142,E142,F142,G142,H142,I142,J142,K142,L142,M142,N142,O142,P142,Q142,R142,S142,T142,U142,V142,W142),1/21)</f>
      </c>
      <c r="E223" s="1">
        <f>POWER(PRODUCT(C182,D182,E182,F182,G182,H182,I182,J182,K182,L182,M182,N182,O182,P182,Q182,R182,S182,T182,U182,V182,W182),1/21)</f>
      </c>
    </row>
    <row r="224">
      <c r="A224">
        <v>19</v>
      </c>
      <c r="B224" t="str">
        <v>CP3_vs_CP7</v>
      </c>
      <c r="C224" s="1">
        <f>POWER(PRODUCT(C103,D103,E103,F103,G103,H103,I103,J103,K103,L103,M103,N103,O103,P103,Q103,R103,S103,T103,U103,V103,W103),1/21)</f>
      </c>
      <c r="D224" s="1">
        <f>POWER(PRODUCT(C143,D143,E143,F143,G143,H143,I143,J143,K143,L143,M143,N143,O143,P143,Q143,R143,S143,T143,U143,V143,W143),1/21)</f>
      </c>
      <c r="E224" s="1">
        <f>POWER(PRODUCT(C183,D183,E183,F183,G183,H183,I183,J183,K183,L183,M183,N183,O183,P183,Q183,R183,S183,T183,U183,V183,W183),1/21)</f>
      </c>
    </row>
    <row r="225">
      <c r="A225">
        <v>20</v>
      </c>
      <c r="B225" t="str">
        <v>CP3_vs_CP8</v>
      </c>
      <c r="C225" s="1">
        <f>POWER(PRODUCT(C104,D104,E104,F104,G104,H104,I104,J104,K104,L104,M104,N104,O104,P104,Q104,R104,S104,T104,U104,V104,W104),1/21)</f>
      </c>
      <c r="D225" s="1">
        <f>POWER(PRODUCT(C144,D144,E144,F144,G144,H144,I144,J144,K144,L144,M144,N144,O144,P144,Q144,R144,S144,T144,U144,V144,W144),1/21)</f>
      </c>
      <c r="E225" s="1">
        <f>POWER(PRODUCT(C184,D184,E184,F184,G184,H184,I184,J184,K184,L184,M184,N184,O184,P184,Q184,R184,S184,T184,U184,V184,W184),1/21)</f>
      </c>
    </row>
    <row r="226">
      <c r="A226">
        <v>21</v>
      </c>
      <c r="B226" t="str">
        <v>CP3_vs_CP9</v>
      </c>
      <c r="C226" s="1">
        <f>POWER(PRODUCT(C105,D105,E105,F105,G105,H105,I105,J105,K105,L105,M105,N105,O105,P105,Q105,R105,S105,T105,U105,V105,W105),1/21)</f>
      </c>
      <c r="D226" s="1">
        <f>POWER(PRODUCT(C145,D145,E145,F145,G145,H145,I145,J145,K145,L145,M145,N145,O145,P145,Q145,R145,S145,T145,U145,V145,W145),1/21)</f>
      </c>
      <c r="E226" s="1">
        <f>POWER(PRODUCT(C185,D185,E185,F185,G185,H185,I185,J185,K185,L185,M185,N185,O185,P185,Q185,R185,S185,T185,U185,V185,W185),1/21)</f>
      </c>
    </row>
    <row r="227">
      <c r="A227">
        <v>22</v>
      </c>
      <c r="B227" t="str">
        <v>CP4_vs_CP5</v>
      </c>
      <c r="C227" s="1">
        <f>POWER(PRODUCT(C106,D106,E106,F106,G106,H106,I106,J106,K106,L106,M106,N106,O106,P106,Q106,R106,S106,T106,U106,V106,W106),1/21)</f>
      </c>
      <c r="D227" s="1">
        <f>POWER(PRODUCT(C146,D146,E146,F146,G146,H146,I146,J146,K146,L146,M146,N146,O146,P146,Q146,R146,S146,T146,U146,V146,W146),1/21)</f>
      </c>
      <c r="E227" s="1">
        <f>POWER(PRODUCT(C186,D186,E186,F186,G186,H186,I186,J186,K186,L186,M186,N186,O186,P186,Q186,R186,S186,T186,U186,V186,W186),1/21)</f>
      </c>
    </row>
    <row r="228">
      <c r="A228">
        <v>23</v>
      </c>
      <c r="B228" t="str">
        <v>CP4_vs_CP6</v>
      </c>
      <c r="C228" s="1">
        <f>POWER(PRODUCT(C107,D107,E107,F107,G107,H107,I107,J107,K107,L107,M107,N107,O107,P107,Q107,R107,S107,T107,U107,V107,W107),1/21)</f>
      </c>
      <c r="D228" s="1">
        <f>POWER(PRODUCT(C147,D147,E147,F147,G147,H147,I147,J147,K147,L147,M147,N147,O147,P147,Q147,R147,S147,T147,U147,V147,W147),1/21)</f>
      </c>
      <c r="E228" s="1">
        <f>POWER(PRODUCT(C187,D187,E187,F187,G187,H187,I187,J187,K187,L187,M187,N187,O187,P187,Q187,R187,S187,T187,U187,V187,W187),1/21)</f>
      </c>
    </row>
    <row r="229">
      <c r="A229">
        <v>24</v>
      </c>
      <c r="B229" t="str">
        <v>CP4_vs_CP7</v>
      </c>
      <c r="C229" s="1">
        <f>POWER(PRODUCT(C108,D108,E108,F108,G108,H108,I108,J108,K108,L108,M108,N108,O108,P108,Q108,R108,S108,T108,U108,V108,W108),1/21)</f>
      </c>
      <c r="D229" s="1">
        <f>POWER(PRODUCT(C148,D148,E148,F148,G148,H148,I148,J148,K148,L148,M148,N148,O148,P148,Q148,R148,S148,T148,U148,V148,W148),1/21)</f>
      </c>
      <c r="E229" s="1">
        <f>POWER(PRODUCT(C188,D188,E188,F188,G188,H188,I188,J188,K188,L188,M188,N188,O188,P188,Q188,R188,S188,T188,U188,V188,W188),1/21)</f>
      </c>
    </row>
    <row r="230">
      <c r="A230">
        <v>25</v>
      </c>
      <c r="B230" t="str">
        <v>CP4_vs_CP8</v>
      </c>
      <c r="C230" s="1">
        <f>POWER(PRODUCT(C109,D109,E109,F109,G109,H109,I109,J109,K109,L109,M109,N109,O109,P109,Q109,R109,S109,T109,U109,V109,W109),1/21)</f>
      </c>
      <c r="D230" s="1">
        <f>POWER(PRODUCT(C149,D149,E149,F149,G149,H149,I149,J149,K149,L149,M149,N149,O149,P149,Q149,R149,S149,T149,U149,V149,W149),1/21)</f>
      </c>
      <c r="E230" s="1">
        <f>POWER(PRODUCT(C189,D189,E189,F189,G189,H189,I189,J189,K189,L189,M189,N189,O189,P189,Q189,R189,S189,T189,U189,V189,W189),1/21)</f>
      </c>
    </row>
    <row r="231">
      <c r="A231">
        <v>26</v>
      </c>
      <c r="B231" t="str">
        <v>CP4_vs_CP9</v>
      </c>
      <c r="C231" s="1">
        <f>POWER(PRODUCT(C110,D110,E110,F110,G110,H110,I110,J110,K110,L110,M110,N110,O110,P110,Q110,R110,S110,T110,U110,V110,W110),1/21)</f>
      </c>
      <c r="D231" s="1">
        <f>POWER(PRODUCT(C150,D150,E150,F150,G150,H150,I150,J150,K150,L150,M150,N150,O150,P150,Q150,R150,S150,T150,U150,V150,W150),1/21)</f>
      </c>
      <c r="E231" s="1">
        <f>POWER(PRODUCT(C190,D190,E190,F190,G190,H190,I190,J190,K190,L190,M190,N190,O190,P190,Q190,R190,S190,T190,U190,V190,W190),1/21)</f>
      </c>
    </row>
    <row r="232">
      <c r="A232">
        <v>27</v>
      </c>
      <c r="B232" t="str">
        <v>CP5_vs_CP6</v>
      </c>
      <c r="C232" s="1">
        <f>POWER(PRODUCT(C111,D111,E111,F111,G111,H111,I111,J111,K111,L111,M111,N111,O111,P111,Q111,R111,S111,T111,U111,V111,W111),1/21)</f>
      </c>
      <c r="D232" s="1">
        <f>POWER(PRODUCT(C151,D151,E151,F151,G151,H151,I151,J151,K151,L151,M151,N151,O151,P151,Q151,R151,S151,T151,U151,V151,W151),1/21)</f>
      </c>
      <c r="E232" s="1">
        <f>POWER(PRODUCT(C191,D191,E191,F191,G191,H191,I191,J191,K191,L191,M191,N191,O191,P191,Q191,R191,S191,T191,U191,V191,W191),1/21)</f>
      </c>
    </row>
    <row r="233">
      <c r="A233">
        <v>28</v>
      </c>
      <c r="B233" t="str">
        <v>CP5_vs_CP7</v>
      </c>
      <c r="C233" s="1">
        <f>POWER(PRODUCT(C112,D112,E112,F112,G112,H112,I112,J112,K112,L112,M112,N112,O112,P112,Q112,R112,S112,T112,U112,V112,W112),1/21)</f>
      </c>
      <c r="D233" s="1">
        <f>POWER(PRODUCT(C152,D152,E152,F152,G152,H152,I152,J152,K152,L152,M152,N152,O152,P152,Q152,R152,S152,T152,U152,V152,W152),1/21)</f>
      </c>
      <c r="E233" s="1">
        <f>POWER(PRODUCT(C192,D192,E192,F192,G192,H192,I192,J192,K192,L192,M192,N192,O192,P192,Q192,R192,S192,T192,U192,V192,W192),1/21)</f>
      </c>
    </row>
    <row r="234">
      <c r="A234">
        <v>29</v>
      </c>
      <c r="B234" t="str">
        <v>CP5_vs_CP8</v>
      </c>
      <c r="C234" s="1">
        <f>POWER(PRODUCT(C113,D113,E113,F113,G113,H113,I113,J113,K113,L113,M113,N113,O113,P113,Q113,R113,S113,T113,U113,V113,W113),1/21)</f>
      </c>
      <c r="D234" s="1">
        <f>POWER(PRODUCT(C153,D153,E153,F153,G153,H153,I153,J153,K153,L153,M153,N153,O153,P153,Q153,R153,S153,T153,U153,V153,W153),1/21)</f>
      </c>
      <c r="E234" s="1">
        <f>POWER(PRODUCT(C193,D193,E193,F193,G193,H193,I193,J193,K193,L193,M193,N193,O193,P193,Q193,R193,S193,T193,U193,V193,W193),1/21)</f>
      </c>
    </row>
    <row r="235">
      <c r="A235">
        <v>30</v>
      </c>
      <c r="B235" t="str">
        <v>CP5_vs_CP9</v>
      </c>
      <c r="C235" s="1">
        <f>POWER(PRODUCT(C114,D114,E114,F114,G114,H114,I114,J114,K114,L114,M114,N114,O114,P114,Q114,R114,S114,T114,U114,V114,W114),1/21)</f>
      </c>
      <c r="D235" s="1">
        <f>POWER(PRODUCT(C154,D154,E154,F154,G154,H154,I154,J154,K154,L154,M154,N154,O154,P154,Q154,R154,S154,T154,U154,V154,W154),1/21)</f>
      </c>
      <c r="E235" s="1">
        <f>POWER(PRODUCT(C194,D194,E194,F194,G194,H194,I194,J194,K194,L194,M194,N194,O194,P194,Q194,R194,S194,T194,U194,V194,W194),1/21)</f>
      </c>
    </row>
    <row r="236">
      <c r="A236">
        <v>31</v>
      </c>
      <c r="B236" t="str">
        <v>CP6_vs_CP7</v>
      </c>
      <c r="C236" s="1">
        <f>POWER(PRODUCT(C115,D115,E115,F115,G115,H115,I115,J115,K115,L115,M115,N115,O115,P115,Q115,R115,S115,T115,U115,V115,W115),1/21)</f>
      </c>
      <c r="D236" s="1">
        <f>POWER(PRODUCT(C155,D155,E155,F155,G155,H155,I155,J155,K155,L155,M155,N155,O155,P155,Q155,R155,S155,T155,U155,V155,W155),1/21)</f>
      </c>
      <c r="E236" s="1">
        <f>POWER(PRODUCT(C195,D195,E195,F195,G195,H195,I195,J195,K195,L195,M195,N195,O195,P195,Q195,R195,S195,T195,U195,V195,W195),1/21)</f>
      </c>
    </row>
    <row r="237">
      <c r="A237">
        <v>32</v>
      </c>
      <c r="B237" t="str">
        <v>CP6_vs_CP8</v>
      </c>
      <c r="C237" s="1">
        <f>POWER(PRODUCT(C116,D116,E116,F116,G116,H116,I116,J116,K116,L116,M116,N116,O116,P116,Q116,R116,S116,T116,U116,V116,W116),1/21)</f>
      </c>
      <c r="D237" s="1">
        <f>POWER(PRODUCT(C156,D156,E156,F156,G156,H156,I156,J156,K156,L156,M156,N156,O156,P156,Q156,R156,S156,T156,U156,V156,W156),1/21)</f>
      </c>
      <c r="E237" s="1">
        <f>POWER(PRODUCT(C196,D196,E196,F196,G196,H196,I196,J196,K196,L196,M196,N196,O196,P196,Q196,R196,S196,T196,U196,V196,W196),1/21)</f>
      </c>
    </row>
    <row r="238">
      <c r="A238">
        <v>33</v>
      </c>
      <c r="B238" t="str">
        <v>CP6_vs_CP9</v>
      </c>
      <c r="C238" s="1">
        <f>POWER(PRODUCT(C117,D117,E117,F117,G117,H117,I117,J117,K117,L117,M117,N117,O117,P117,Q117,R117,S117,T117,U117,V117,W117),1/21)</f>
      </c>
      <c r="D238" s="1">
        <f>POWER(PRODUCT(C157,D157,E157,F157,G157,H157,I157,J157,K157,L157,M157,N157,O157,P157,Q157,R157,S157,T157,U157,V157,W157),1/21)</f>
      </c>
      <c r="E238" s="1">
        <f>POWER(PRODUCT(C197,D197,E197,F197,G197,H197,I197,J197,K197,L197,M197,N197,O197,P197,Q197,R197,S197,T197,U197,V197,W197),1/21)</f>
      </c>
    </row>
    <row r="239">
      <c r="A239">
        <v>34</v>
      </c>
      <c r="B239" t="str">
        <v>CP7_vs_CP8</v>
      </c>
      <c r="C239" s="1">
        <f>POWER(PRODUCT(C118,D118,E118,F118,G118,H118,I118,J118,K118,L118,M118,N118,O118,P118,Q118,R118,S118,T118,U118,V118,W118),1/21)</f>
      </c>
      <c r="D239" s="1">
        <f>POWER(PRODUCT(C158,D158,E158,F158,G158,H158,I158,J158,K158,L158,M158,N158,O158,P158,Q158,R158,S158,T158,U158,V158,W158),1/21)</f>
      </c>
      <c r="E239" s="1">
        <f>POWER(PRODUCT(C198,D198,E198,F198,G198,H198,I198,J198,K198,L198,M198,N198,O198,P198,Q198,R198,S198,T198,U198,V198,W198),1/21)</f>
      </c>
    </row>
    <row r="240">
      <c r="A240">
        <v>35</v>
      </c>
      <c r="B240" t="str">
        <v>CP7_vs_CP9</v>
      </c>
      <c r="C240" s="1">
        <f>POWER(PRODUCT(C119,D119,E119,F119,G119,H119,I119,J119,K119,L119,M119,N119,O119,P119,Q119,R119,S119,T119,U119,V119,W119),1/21)</f>
      </c>
      <c r="D240" s="1">
        <f>POWER(PRODUCT(C159,D159,E159,F159,G159,H159,I159,J159,K159,L159,M159,N159,O159,P159,Q159,R159,S159,T159,U159,V159,W159),1/21)</f>
      </c>
      <c r="E240" s="1">
        <f>POWER(PRODUCT(C199,D199,E199,F199,G199,H199,I199,J199,K199,L199,M199,N199,O199,P199,Q199,R199,S199,T199,U199,V199,W199),1/21)</f>
      </c>
    </row>
    <row r="241">
      <c r="A241">
        <v>36</v>
      </c>
      <c r="B241" t="str">
        <v>CP8_vs_CP9</v>
      </c>
      <c r="C241" s="1">
        <f>POWER(PRODUCT(C120,D120,E120,F120,G120,H120,I120,J120,K120,L120,M120,N120,O120,P120,Q120,R120,S120,T120,U120,V120,W120),1/21)</f>
      </c>
      <c r="D241" s="1">
        <f>POWER(PRODUCT(C160,D160,E160,F160,G160,H160,I160,J160,K160,L160,M160,N160,O160,P160,Q160,R160,S160,T160,U160,V160,W160),1/21)</f>
      </c>
      <c r="E241" s="1">
        <f>POWER(PRODUCT(C200,D200,E200,F200,G200,H200,I200,J200,K200,L200,M200,N200,O200,P200,Q200,R200,S200,T200,U200,V200,W200),1/21)</f>
      </c>
    </row>
    <row r="244">
      <c r="A244" t="str">
        <v>═══ BAGIAN 6: MATRIKS TFN AGREGAT ═══</v>
      </c>
    </row>
    <row r="245">
      <c r="A245" t="str">
        <v>Diagonal=(1,1,1) | Upper=GM | Lower=reciprocal(1/u,1/m,1/l)</v>
      </c>
    </row>
    <row r="246">
      <c r="A246" t="str">
        <v>Matriks l (Lower)</v>
      </c>
    </row>
    <row r="247">
      <c r="A247" t="str">
        <v/>
      </c>
      <c r="B247" t="str">
        <v>CP1</v>
      </c>
      <c r="C247" t="str">
        <v>CP2</v>
      </c>
      <c r="D247" t="str">
        <v>CP3</v>
      </c>
      <c r="E247" t="str">
        <v>CP4</v>
      </c>
      <c r="F247" t="str">
        <v>CP5</v>
      </c>
      <c r="G247" t="str">
        <v>CP6</v>
      </c>
      <c r="H247" t="str">
        <v>CP7</v>
      </c>
      <c r="I247" t="str">
        <v>CP8</v>
      </c>
      <c r="J247" t="str">
        <v>CP9</v>
      </c>
      <c r="K247" t="str">
        <v>Σ Baris</v>
      </c>
    </row>
    <row r="248">
      <c r="A248" t="str">
        <v>CP1</v>
      </c>
      <c r="B248">
        <v>1</v>
      </c>
      <c r="C248" s="1">
        <f>C206</f>
      </c>
      <c r="D248" s="1">
        <f>C207</f>
      </c>
      <c r="E248" s="1">
        <f>C208</f>
      </c>
      <c r="F248" s="1">
        <f>C209</f>
      </c>
      <c r="G248" s="1">
        <f>C210</f>
      </c>
      <c r="H248" s="1">
        <f>C211</f>
      </c>
      <c r="I248" s="1">
        <f>C212</f>
      </c>
      <c r="J248" s="1">
        <f>C213</f>
      </c>
      <c r="K248" s="1">
        <f>SUM(B248:J248)</f>
      </c>
    </row>
    <row r="249">
      <c r="A249" t="str">
        <v>CP2</v>
      </c>
      <c r="B249" s="1">
        <f>1/E206</f>
      </c>
      <c r="C249">
        <v>1</v>
      </c>
      <c r="D249" s="1">
        <f>C214</f>
      </c>
      <c r="E249" s="1">
        <f>C215</f>
      </c>
      <c r="F249" s="1">
        <f>C216</f>
      </c>
      <c r="G249" s="1">
        <f>C217</f>
      </c>
      <c r="H249" s="1">
        <f>C218</f>
      </c>
      <c r="I249" s="1">
        <f>C219</f>
      </c>
      <c r="J249" s="1">
        <f>C220</f>
      </c>
      <c r="K249" s="1">
        <f>SUM(B249:J249)</f>
      </c>
    </row>
    <row r="250">
      <c r="A250" t="str">
        <v>CP3</v>
      </c>
      <c r="B250" s="1">
        <f>1/E207</f>
      </c>
      <c r="C250" s="1">
        <f>1/E214</f>
      </c>
      <c r="D250">
        <v>1</v>
      </c>
      <c r="E250" s="1">
        <f>C221</f>
      </c>
      <c r="F250" s="1">
        <f>C222</f>
      </c>
      <c r="G250" s="1">
        <f>C223</f>
      </c>
      <c r="H250" s="1">
        <f>C224</f>
      </c>
      <c r="I250" s="1">
        <f>C225</f>
      </c>
      <c r="J250" s="1">
        <f>C226</f>
      </c>
      <c r="K250" s="1">
        <f>SUM(B250:J250)</f>
      </c>
    </row>
    <row r="251">
      <c r="A251" t="str">
        <v>CP4</v>
      </c>
      <c r="B251" s="1">
        <f>1/E208</f>
      </c>
      <c r="C251" s="1">
        <f>1/E215</f>
      </c>
      <c r="D251" s="1">
        <f>1/E221</f>
      </c>
      <c r="E251">
        <v>1</v>
      </c>
      <c r="F251" s="1">
        <f>C227</f>
      </c>
      <c r="G251" s="1">
        <f>C228</f>
      </c>
      <c r="H251" s="1">
        <f>C229</f>
      </c>
      <c r="I251" s="1">
        <f>C230</f>
      </c>
      <c r="J251" s="1">
        <f>C231</f>
      </c>
      <c r="K251" s="1">
        <f>SUM(B251:J251)</f>
      </c>
    </row>
    <row r="252">
      <c r="A252" t="str">
        <v>CP5</v>
      </c>
      <c r="B252" s="1">
        <f>1/E209</f>
      </c>
      <c r="C252" s="1">
        <f>1/E216</f>
      </c>
      <c r="D252" s="1">
        <f>1/E222</f>
      </c>
      <c r="E252" s="1">
        <f>1/E227</f>
      </c>
      <c r="F252">
        <v>1</v>
      </c>
      <c r="G252" s="1">
        <f>C232</f>
      </c>
      <c r="H252" s="1">
        <f>C233</f>
      </c>
      <c r="I252" s="1">
        <f>C234</f>
      </c>
      <c r="J252" s="1">
        <f>C235</f>
      </c>
      <c r="K252" s="1">
        <f>SUM(B252:J252)</f>
      </c>
    </row>
    <row r="253">
      <c r="A253" t="str">
        <v>CP6</v>
      </c>
      <c r="B253" s="1">
        <f>1/E210</f>
      </c>
      <c r="C253" s="1">
        <f>1/E217</f>
      </c>
      <c r="D253" s="1">
        <f>1/E223</f>
      </c>
      <c r="E253" s="1">
        <f>1/E228</f>
      </c>
      <c r="F253" s="1">
        <f>1/E232</f>
      </c>
      <c r="G253">
        <v>1</v>
      </c>
      <c r="H253" s="1">
        <f>C236</f>
      </c>
      <c r="I253" s="1">
        <f>C237</f>
      </c>
      <c r="J253" s="1">
        <f>C238</f>
      </c>
      <c r="K253" s="1">
        <f>SUM(B253:J253)</f>
      </c>
    </row>
    <row r="254">
      <c r="A254" t="str">
        <v>CP7</v>
      </c>
      <c r="B254" s="1">
        <f>1/E211</f>
      </c>
      <c r="C254" s="1">
        <f>1/E218</f>
      </c>
      <c r="D254" s="1">
        <f>1/E224</f>
      </c>
      <c r="E254" s="1">
        <f>1/E229</f>
      </c>
      <c r="F254" s="1">
        <f>1/E233</f>
      </c>
      <c r="G254" s="1">
        <f>1/E236</f>
      </c>
      <c r="H254">
        <v>1</v>
      </c>
      <c r="I254" s="1">
        <f>C239</f>
      </c>
      <c r="J254" s="1">
        <f>C240</f>
      </c>
      <c r="K254" s="1">
        <f>SUM(B254:J254)</f>
      </c>
    </row>
    <row r="255">
      <c r="A255" t="str">
        <v>CP8</v>
      </c>
      <c r="B255" s="1">
        <f>1/E212</f>
      </c>
      <c r="C255" s="1">
        <f>1/E219</f>
      </c>
      <c r="D255" s="1">
        <f>1/E225</f>
      </c>
      <c r="E255" s="1">
        <f>1/E230</f>
      </c>
      <c r="F255" s="1">
        <f>1/E234</f>
      </c>
      <c r="G255" s="1">
        <f>1/E237</f>
      </c>
      <c r="H255" s="1">
        <f>1/E239</f>
      </c>
      <c r="I255">
        <v>1</v>
      </c>
      <c r="J255" s="1">
        <f>C241</f>
      </c>
      <c r="K255" s="1">
        <f>SUM(B255:J255)</f>
      </c>
    </row>
    <row r="256">
      <c r="A256" t="str">
        <v>CP9</v>
      </c>
      <c r="B256" s="1">
        <f>1/E213</f>
      </c>
      <c r="C256" s="1">
        <f>1/E220</f>
      </c>
      <c r="D256" s="1">
        <f>1/E226</f>
      </c>
      <c r="E256" s="1">
        <f>1/E231</f>
      </c>
      <c r="F256" s="1">
        <f>1/E235</f>
      </c>
      <c r="G256" s="1">
        <f>1/E238</f>
      </c>
      <c r="H256" s="1">
        <f>1/E240</f>
      </c>
      <c r="I256" s="1">
        <f>1/E241</f>
      </c>
      <c r="J256">
        <v>1</v>
      </c>
      <c r="K256" s="1">
        <f>SUM(B256:J256)</f>
      </c>
    </row>
    <row r="257">
      <c r="J257" t="str">
        <v>TOTAL</v>
      </c>
      <c r="K257" s="1">
        <f>SUM(K248:K256)</f>
      </c>
    </row>
    <row r="259">
      <c r="A259" t="str">
        <v>Matriks m (Middle)</v>
      </c>
    </row>
    <row r="260">
      <c r="A260" t="str">
        <v/>
      </c>
      <c r="B260" t="str">
        <v>CP1</v>
      </c>
      <c r="C260" t="str">
        <v>CP2</v>
      </c>
      <c r="D260" t="str">
        <v>CP3</v>
      </c>
      <c r="E260" t="str">
        <v>CP4</v>
      </c>
      <c r="F260" t="str">
        <v>CP5</v>
      </c>
      <c r="G260" t="str">
        <v>CP6</v>
      </c>
      <c r="H260" t="str">
        <v>CP7</v>
      </c>
      <c r="I260" t="str">
        <v>CP8</v>
      </c>
      <c r="J260" t="str">
        <v>CP9</v>
      </c>
      <c r="K260" t="str">
        <v>Σ Baris</v>
      </c>
    </row>
    <row r="261">
      <c r="A261" t="str">
        <v>CP1</v>
      </c>
      <c r="B261">
        <v>1</v>
      </c>
      <c r="C261" s="1">
        <f>D206</f>
      </c>
      <c r="D261" s="1">
        <f>D207</f>
      </c>
      <c r="E261" s="1">
        <f>D208</f>
      </c>
      <c r="F261" s="1">
        <f>D209</f>
      </c>
      <c r="G261" s="1">
        <f>D210</f>
      </c>
      <c r="H261" s="1">
        <f>D211</f>
      </c>
      <c r="I261" s="1">
        <f>D212</f>
      </c>
      <c r="J261" s="1">
        <f>D213</f>
      </c>
      <c r="K261" s="1">
        <f>SUM(B261:J261)</f>
      </c>
    </row>
    <row r="262">
      <c r="A262" t="str">
        <v>CP2</v>
      </c>
      <c r="B262" s="1">
        <f>1/D206</f>
      </c>
      <c r="C262">
        <v>1</v>
      </c>
      <c r="D262" s="1">
        <f>D214</f>
      </c>
      <c r="E262" s="1">
        <f>D215</f>
      </c>
      <c r="F262" s="1">
        <f>D216</f>
      </c>
      <c r="G262" s="1">
        <f>D217</f>
      </c>
      <c r="H262" s="1">
        <f>D218</f>
      </c>
      <c r="I262" s="1">
        <f>D219</f>
      </c>
      <c r="J262" s="1">
        <f>D220</f>
      </c>
      <c r="K262" s="1">
        <f>SUM(B262:J262)</f>
      </c>
    </row>
    <row r="263">
      <c r="A263" t="str">
        <v>CP3</v>
      </c>
      <c r="B263" s="1">
        <f>1/D207</f>
      </c>
      <c r="C263" s="1">
        <f>1/D214</f>
      </c>
      <c r="D263">
        <v>1</v>
      </c>
      <c r="E263" s="1">
        <f>D221</f>
      </c>
      <c r="F263" s="1">
        <f>D222</f>
      </c>
      <c r="G263" s="1">
        <f>D223</f>
      </c>
      <c r="H263" s="1">
        <f>D224</f>
      </c>
      <c r="I263" s="1">
        <f>D225</f>
      </c>
      <c r="J263" s="1">
        <f>D226</f>
      </c>
      <c r="K263" s="1">
        <f>SUM(B263:J263)</f>
      </c>
    </row>
    <row r="264">
      <c r="A264" t="str">
        <v>CP4</v>
      </c>
      <c r="B264" s="1">
        <f>1/D208</f>
      </c>
      <c r="C264" s="1">
        <f>1/D215</f>
      </c>
      <c r="D264" s="1">
        <f>1/D221</f>
      </c>
      <c r="E264">
        <v>1</v>
      </c>
      <c r="F264" s="1">
        <f>D227</f>
      </c>
      <c r="G264" s="1">
        <f>D228</f>
      </c>
      <c r="H264" s="1">
        <f>D229</f>
      </c>
      <c r="I264" s="1">
        <f>D230</f>
      </c>
      <c r="J264" s="1">
        <f>D231</f>
      </c>
      <c r="K264" s="1">
        <f>SUM(B264:J264)</f>
      </c>
    </row>
    <row r="265">
      <c r="A265" t="str">
        <v>CP5</v>
      </c>
      <c r="B265" s="1">
        <f>1/D209</f>
      </c>
      <c r="C265" s="1">
        <f>1/D216</f>
      </c>
      <c r="D265" s="1">
        <f>1/D222</f>
      </c>
      <c r="E265" s="1">
        <f>1/D227</f>
      </c>
      <c r="F265">
        <v>1</v>
      </c>
      <c r="G265" s="1">
        <f>D232</f>
      </c>
      <c r="H265" s="1">
        <f>D233</f>
      </c>
      <c r="I265" s="1">
        <f>D234</f>
      </c>
      <c r="J265" s="1">
        <f>D235</f>
      </c>
      <c r="K265" s="1">
        <f>SUM(B265:J265)</f>
      </c>
    </row>
    <row r="266">
      <c r="A266" t="str">
        <v>CP6</v>
      </c>
      <c r="B266" s="1">
        <f>1/D210</f>
      </c>
      <c r="C266" s="1">
        <f>1/D217</f>
      </c>
      <c r="D266" s="1">
        <f>1/D223</f>
      </c>
      <c r="E266" s="1">
        <f>1/D228</f>
      </c>
      <c r="F266" s="1">
        <f>1/D232</f>
      </c>
      <c r="G266">
        <v>1</v>
      </c>
      <c r="H266" s="1">
        <f>D236</f>
      </c>
      <c r="I266" s="1">
        <f>D237</f>
      </c>
      <c r="J266" s="1">
        <f>D238</f>
      </c>
      <c r="K266" s="1">
        <f>SUM(B266:J266)</f>
      </c>
    </row>
    <row r="267">
      <c r="A267" t="str">
        <v>CP7</v>
      </c>
      <c r="B267" s="1">
        <f>1/D211</f>
      </c>
      <c r="C267" s="1">
        <f>1/D218</f>
      </c>
      <c r="D267" s="1">
        <f>1/D224</f>
      </c>
      <c r="E267" s="1">
        <f>1/D229</f>
      </c>
      <c r="F267" s="1">
        <f>1/D233</f>
      </c>
      <c r="G267" s="1">
        <f>1/D236</f>
      </c>
      <c r="H267">
        <v>1</v>
      </c>
      <c r="I267" s="1">
        <f>D239</f>
      </c>
      <c r="J267" s="1">
        <f>D240</f>
      </c>
      <c r="K267" s="1">
        <f>SUM(B267:J267)</f>
      </c>
    </row>
    <row r="268">
      <c r="A268" t="str">
        <v>CP8</v>
      </c>
      <c r="B268" s="1">
        <f>1/D212</f>
      </c>
      <c r="C268" s="1">
        <f>1/D219</f>
      </c>
      <c r="D268" s="1">
        <f>1/D225</f>
      </c>
      <c r="E268" s="1">
        <f>1/D230</f>
      </c>
      <c r="F268" s="1">
        <f>1/D234</f>
      </c>
      <c r="G268" s="1">
        <f>1/D237</f>
      </c>
      <c r="H268" s="1">
        <f>1/D239</f>
      </c>
      <c r="I268">
        <v>1</v>
      </c>
      <c r="J268" s="1">
        <f>D241</f>
      </c>
      <c r="K268" s="1">
        <f>SUM(B268:J268)</f>
      </c>
    </row>
    <row r="269">
      <c r="A269" t="str">
        <v>CP9</v>
      </c>
      <c r="B269" s="1">
        <f>1/D213</f>
      </c>
      <c r="C269" s="1">
        <f>1/D220</f>
      </c>
      <c r="D269" s="1">
        <f>1/D226</f>
      </c>
      <c r="E269" s="1">
        <f>1/D231</f>
      </c>
      <c r="F269" s="1">
        <f>1/D235</f>
      </c>
      <c r="G269" s="1">
        <f>1/D238</f>
      </c>
      <c r="H269" s="1">
        <f>1/D240</f>
      </c>
      <c r="I269" s="1">
        <f>1/D241</f>
      </c>
      <c r="J269">
        <v>1</v>
      </c>
      <c r="K269" s="1">
        <f>SUM(B269:J269)</f>
      </c>
    </row>
    <row r="270">
      <c r="J270" t="str">
        <v>TOTAL</v>
      </c>
      <c r="K270" s="1">
        <f>SUM(K261:K269)</f>
      </c>
    </row>
    <row r="272">
      <c r="A272" t="str">
        <v>Matriks u (Upper)</v>
      </c>
    </row>
    <row r="273">
      <c r="A273" t="str">
        <v/>
      </c>
      <c r="B273" t="str">
        <v>CP1</v>
      </c>
      <c r="C273" t="str">
        <v>CP2</v>
      </c>
      <c r="D273" t="str">
        <v>CP3</v>
      </c>
      <c r="E273" t="str">
        <v>CP4</v>
      </c>
      <c r="F273" t="str">
        <v>CP5</v>
      </c>
      <c r="G273" t="str">
        <v>CP6</v>
      </c>
      <c r="H273" t="str">
        <v>CP7</v>
      </c>
      <c r="I273" t="str">
        <v>CP8</v>
      </c>
      <c r="J273" t="str">
        <v>CP9</v>
      </c>
      <c r="K273" t="str">
        <v>Σ Baris</v>
      </c>
    </row>
    <row r="274">
      <c r="A274" t="str">
        <v>CP1</v>
      </c>
      <c r="B274">
        <v>1</v>
      </c>
      <c r="C274" s="1">
        <f>E206</f>
      </c>
      <c r="D274" s="1">
        <f>E207</f>
      </c>
      <c r="E274" s="1">
        <f>E208</f>
      </c>
      <c r="F274" s="1">
        <f>E209</f>
      </c>
      <c r="G274" s="1">
        <f>E210</f>
      </c>
      <c r="H274" s="1">
        <f>E211</f>
      </c>
      <c r="I274" s="1">
        <f>E212</f>
      </c>
      <c r="J274" s="1">
        <f>E213</f>
      </c>
      <c r="K274" s="1">
        <f>SUM(B274:J274)</f>
      </c>
    </row>
    <row r="275">
      <c r="A275" t="str">
        <v>CP2</v>
      </c>
      <c r="B275" s="1">
        <f>1/C206</f>
      </c>
      <c r="C275">
        <v>1</v>
      </c>
      <c r="D275" s="1">
        <f>E214</f>
      </c>
      <c r="E275" s="1">
        <f>E215</f>
      </c>
      <c r="F275" s="1">
        <f>E216</f>
      </c>
      <c r="G275" s="1">
        <f>E217</f>
      </c>
      <c r="H275" s="1">
        <f>E218</f>
      </c>
      <c r="I275" s="1">
        <f>E219</f>
      </c>
      <c r="J275" s="1">
        <f>E220</f>
      </c>
      <c r="K275" s="1">
        <f>SUM(B275:J275)</f>
      </c>
    </row>
    <row r="276">
      <c r="A276" t="str">
        <v>CP3</v>
      </c>
      <c r="B276" s="1">
        <f>1/C207</f>
      </c>
      <c r="C276" s="1">
        <f>1/C214</f>
      </c>
      <c r="D276">
        <v>1</v>
      </c>
      <c r="E276" s="1">
        <f>E221</f>
      </c>
      <c r="F276" s="1">
        <f>E222</f>
      </c>
      <c r="G276" s="1">
        <f>E223</f>
      </c>
      <c r="H276" s="1">
        <f>E224</f>
      </c>
      <c r="I276" s="1">
        <f>E225</f>
      </c>
      <c r="J276" s="1">
        <f>E226</f>
      </c>
      <c r="K276" s="1">
        <f>SUM(B276:J276)</f>
      </c>
    </row>
    <row r="277">
      <c r="A277" t="str">
        <v>CP4</v>
      </c>
      <c r="B277" s="1">
        <f>1/C208</f>
      </c>
      <c r="C277" s="1">
        <f>1/C215</f>
      </c>
      <c r="D277" s="1">
        <f>1/C221</f>
      </c>
      <c r="E277">
        <v>1</v>
      </c>
      <c r="F277" s="1">
        <f>E227</f>
      </c>
      <c r="G277" s="1">
        <f>E228</f>
      </c>
      <c r="H277" s="1">
        <f>E229</f>
      </c>
      <c r="I277" s="1">
        <f>E230</f>
      </c>
      <c r="J277" s="1">
        <f>E231</f>
      </c>
      <c r="K277" s="1">
        <f>SUM(B277:J277)</f>
      </c>
    </row>
    <row r="278">
      <c r="A278" t="str">
        <v>CP5</v>
      </c>
      <c r="B278" s="1">
        <f>1/C209</f>
      </c>
      <c r="C278" s="1">
        <f>1/C216</f>
      </c>
      <c r="D278" s="1">
        <f>1/C222</f>
      </c>
      <c r="E278" s="1">
        <f>1/C227</f>
      </c>
      <c r="F278">
        <v>1</v>
      </c>
      <c r="G278" s="1">
        <f>E232</f>
      </c>
      <c r="H278" s="1">
        <f>E233</f>
      </c>
      <c r="I278" s="1">
        <f>E234</f>
      </c>
      <c r="J278" s="1">
        <f>E235</f>
      </c>
      <c r="K278" s="1">
        <f>SUM(B278:J278)</f>
      </c>
    </row>
    <row r="279">
      <c r="A279" t="str">
        <v>CP6</v>
      </c>
      <c r="B279" s="1">
        <f>1/C210</f>
      </c>
      <c r="C279" s="1">
        <f>1/C217</f>
      </c>
      <c r="D279" s="1">
        <f>1/C223</f>
      </c>
      <c r="E279" s="1">
        <f>1/C228</f>
      </c>
      <c r="F279" s="1">
        <f>1/C232</f>
      </c>
      <c r="G279">
        <v>1</v>
      </c>
      <c r="H279" s="1">
        <f>E236</f>
      </c>
      <c r="I279" s="1">
        <f>E237</f>
      </c>
      <c r="J279" s="1">
        <f>E238</f>
      </c>
      <c r="K279" s="1">
        <f>SUM(B279:J279)</f>
      </c>
    </row>
    <row r="280">
      <c r="A280" t="str">
        <v>CP7</v>
      </c>
      <c r="B280" s="1">
        <f>1/C211</f>
      </c>
      <c r="C280" s="1">
        <f>1/C218</f>
      </c>
      <c r="D280" s="1">
        <f>1/C224</f>
      </c>
      <c r="E280" s="1">
        <f>1/C229</f>
      </c>
      <c r="F280" s="1">
        <f>1/C233</f>
      </c>
      <c r="G280" s="1">
        <f>1/C236</f>
      </c>
      <c r="H280">
        <v>1</v>
      </c>
      <c r="I280" s="1">
        <f>E239</f>
      </c>
      <c r="J280" s="1">
        <f>E240</f>
      </c>
      <c r="K280" s="1">
        <f>SUM(B280:J280)</f>
      </c>
    </row>
    <row r="281">
      <c r="A281" t="str">
        <v>CP8</v>
      </c>
      <c r="B281" s="1">
        <f>1/C212</f>
      </c>
      <c r="C281" s="1">
        <f>1/C219</f>
      </c>
      <c r="D281" s="1">
        <f>1/C225</f>
      </c>
      <c r="E281" s="1">
        <f>1/C230</f>
      </c>
      <c r="F281" s="1">
        <f>1/C234</f>
      </c>
      <c r="G281" s="1">
        <f>1/C237</f>
      </c>
      <c r="H281" s="1">
        <f>1/C239</f>
      </c>
      <c r="I281">
        <v>1</v>
      </c>
      <c r="J281" s="1">
        <f>E241</f>
      </c>
      <c r="K281" s="1">
        <f>SUM(B281:J281)</f>
      </c>
    </row>
    <row r="282">
      <c r="A282" t="str">
        <v>CP9</v>
      </c>
      <c r="B282" s="1">
        <f>1/C213</f>
      </c>
      <c r="C282" s="1">
        <f>1/C220</f>
      </c>
      <c r="D282" s="1">
        <f>1/C226</f>
      </c>
      <c r="E282" s="1">
        <f>1/C231</f>
      </c>
      <c r="F282" s="1">
        <f>1/C235</f>
      </c>
      <c r="G282" s="1">
        <f>1/C238</f>
      </c>
      <c r="H282" s="1">
        <f>1/C240</f>
      </c>
      <c r="I282" s="1">
        <f>1/C241</f>
      </c>
      <c r="J282">
        <v>1</v>
      </c>
      <c r="K282" s="1">
        <f>SUM(B282:J282)</f>
      </c>
    </row>
    <row r="283">
      <c r="J283" t="str">
        <v>TOTAL</v>
      </c>
      <c r="K283" s="1">
        <f>SUM(K274:K282)</f>
      </c>
    </row>
    <row r="285">
      <c r="A285" t="str">
        <v>═══ BAGIAN 7: FUZZY SYNTHETIC EXTENT + BOBOT FINAL ═══</v>
      </c>
    </row>
    <row r="286">
      <c r="A286" t="str">
        <v>Si_l=Σl_i/ΣΣu | Si_m=Σm_i/ΣΣm | Si_u=Σu_i/ΣΣl | Defuzzy=(l+m+u)/3</v>
      </c>
    </row>
    <row r="287">
      <c r="A287" t="str">
        <v>Kriteria</v>
      </c>
      <c r="B287" t="str">
        <v>Σl_i</v>
      </c>
      <c r="C287" t="str">
        <v>Σm_i</v>
      </c>
      <c r="D287" t="str">
        <v>Σu_i</v>
      </c>
      <c r="E287" t="str">
        <v>ΣΣl</v>
      </c>
      <c r="F287" t="str">
        <v>ΣΣm</v>
      </c>
      <c r="G287" t="str">
        <v>ΣΣu</v>
      </c>
      <c r="H287" t="str">
        <v>Si_l</v>
      </c>
      <c r="I287" t="str">
        <v>Si_m</v>
      </c>
      <c r="J287" t="str">
        <v>Si_u</v>
      </c>
      <c r="K287" t="str">
        <v>Defuzzy</v>
      </c>
      <c r="L287" t="str">
        <v>Bobot</v>
      </c>
      <c r="M287" t="str">
        <v>Bobot%</v>
      </c>
      <c r="N287" t="str">
        <v>Rank</v>
      </c>
    </row>
    <row r="288">
      <c r="A288" t="str">
        <v>CP1</v>
      </c>
      <c r="B288" s="1">
        <f>K248</f>
      </c>
      <c r="C288" s="1">
        <f>K261</f>
      </c>
      <c r="D288" s="1">
        <f>K274</f>
      </c>
      <c r="E288" s="1">
        <f>K257</f>
      </c>
      <c r="F288" s="1">
        <f>K270</f>
      </c>
      <c r="G288" s="1">
        <f>K283</f>
      </c>
      <c r="H288" s="2">
        <f>B288/G288</f>
      </c>
      <c r="I288" s="2">
        <f>C288/F288</f>
      </c>
      <c r="J288" s="2">
        <f>D288/E288</f>
      </c>
      <c r="K288" s="2">
        <f>(H288+I288+J288)/3</f>
      </c>
      <c r="L288" s="2">
        <f>K288/K297</f>
      </c>
      <c r="M288" s="3">
        <f>L288*100</f>
      </c>
      <c r="N288">
        <f>RANK(L288,L$288:L$296,0)</f>
      </c>
    </row>
    <row r="289">
      <c r="A289" t="str">
        <v>CP2</v>
      </c>
      <c r="B289" s="1">
        <f>K249</f>
      </c>
      <c r="C289" s="1">
        <f>K262</f>
      </c>
      <c r="D289" s="1">
        <f>K275</f>
      </c>
      <c r="E289" s="1">
        <f>K257</f>
      </c>
      <c r="F289" s="1">
        <f>K270</f>
      </c>
      <c r="G289" s="1">
        <f>K283</f>
      </c>
      <c r="H289" s="2">
        <f>B289/G289</f>
      </c>
      <c r="I289" s="2">
        <f>C289/F289</f>
      </c>
      <c r="J289" s="2">
        <f>D289/E289</f>
      </c>
      <c r="K289" s="2">
        <f>(H289+I289+J289)/3</f>
      </c>
      <c r="L289" s="2">
        <f>K289/K297</f>
      </c>
      <c r="M289" s="3">
        <f>L289*100</f>
      </c>
      <c r="N289">
        <f>RANK(L289,L$288:L$296,0)</f>
      </c>
    </row>
    <row r="290">
      <c r="A290" t="str">
        <v>CP3</v>
      </c>
      <c r="B290" s="1">
        <f>K250</f>
      </c>
      <c r="C290" s="1">
        <f>K263</f>
      </c>
      <c r="D290" s="1">
        <f>K276</f>
      </c>
      <c r="E290" s="1">
        <f>K257</f>
      </c>
      <c r="F290" s="1">
        <f>K270</f>
      </c>
      <c r="G290" s="1">
        <f>K283</f>
      </c>
      <c r="H290" s="2">
        <f>B290/G290</f>
      </c>
      <c r="I290" s="2">
        <f>C290/F290</f>
      </c>
      <c r="J290" s="2">
        <f>D290/E290</f>
      </c>
      <c r="K290" s="2">
        <f>(H290+I290+J290)/3</f>
      </c>
      <c r="L290" s="2">
        <f>K290/K297</f>
      </c>
      <c r="M290" s="3">
        <f>L290*100</f>
      </c>
      <c r="N290">
        <f>RANK(L290,L$288:L$296,0)</f>
      </c>
    </row>
    <row r="291">
      <c r="A291" t="str">
        <v>CP4</v>
      </c>
      <c r="B291" s="1">
        <f>K251</f>
      </c>
      <c r="C291" s="1">
        <f>K264</f>
      </c>
      <c r="D291" s="1">
        <f>K277</f>
      </c>
      <c r="E291" s="1">
        <f>K257</f>
      </c>
      <c r="F291" s="1">
        <f>K270</f>
      </c>
      <c r="G291" s="1">
        <f>K283</f>
      </c>
      <c r="H291" s="2">
        <f>B291/G291</f>
      </c>
      <c r="I291" s="2">
        <f>C291/F291</f>
      </c>
      <c r="J291" s="2">
        <f>D291/E291</f>
      </c>
      <c r="K291" s="2">
        <f>(H291+I291+J291)/3</f>
      </c>
      <c r="L291" s="2">
        <f>K291/K297</f>
      </c>
      <c r="M291" s="3">
        <f>L291*100</f>
      </c>
      <c r="N291">
        <f>RANK(L291,L$288:L$296,0)</f>
      </c>
    </row>
    <row r="292">
      <c r="A292" t="str">
        <v>CP5</v>
      </c>
      <c r="B292" s="1">
        <f>K252</f>
      </c>
      <c r="C292" s="1">
        <f>K265</f>
      </c>
      <c r="D292" s="1">
        <f>K278</f>
      </c>
      <c r="E292" s="1">
        <f>K257</f>
      </c>
      <c r="F292" s="1">
        <f>K270</f>
      </c>
      <c r="G292" s="1">
        <f>K283</f>
      </c>
      <c r="H292" s="2">
        <f>B292/G292</f>
      </c>
      <c r="I292" s="2">
        <f>C292/F292</f>
      </c>
      <c r="J292" s="2">
        <f>D292/E292</f>
      </c>
      <c r="K292" s="2">
        <f>(H292+I292+J292)/3</f>
      </c>
      <c r="L292" s="2">
        <f>K292/K297</f>
      </c>
      <c r="M292" s="3">
        <f>L292*100</f>
      </c>
      <c r="N292">
        <f>RANK(L292,L$288:L$296,0)</f>
      </c>
    </row>
    <row r="293">
      <c r="A293" t="str">
        <v>CP6</v>
      </c>
      <c r="B293" s="1">
        <f>K253</f>
      </c>
      <c r="C293" s="1">
        <f>K266</f>
      </c>
      <c r="D293" s="1">
        <f>K279</f>
      </c>
      <c r="E293" s="1">
        <f>K257</f>
      </c>
      <c r="F293" s="1">
        <f>K270</f>
      </c>
      <c r="G293" s="1">
        <f>K283</f>
      </c>
      <c r="H293" s="2">
        <f>B293/G293</f>
      </c>
      <c r="I293" s="2">
        <f>C293/F293</f>
      </c>
      <c r="J293" s="2">
        <f>D293/E293</f>
      </c>
      <c r="K293" s="2">
        <f>(H293+I293+J293)/3</f>
      </c>
      <c r="L293" s="2">
        <f>K293/K297</f>
      </c>
      <c r="M293" s="3">
        <f>L293*100</f>
      </c>
      <c r="N293">
        <f>RANK(L293,L$288:L$296,0)</f>
      </c>
    </row>
    <row r="294">
      <c r="A294" t="str">
        <v>CP7</v>
      </c>
      <c r="B294" s="1">
        <f>K254</f>
      </c>
      <c r="C294" s="1">
        <f>K267</f>
      </c>
      <c r="D294" s="1">
        <f>K280</f>
      </c>
      <c r="E294" s="1">
        <f>K257</f>
      </c>
      <c r="F294" s="1">
        <f>K270</f>
      </c>
      <c r="G294" s="1">
        <f>K283</f>
      </c>
      <c r="H294" s="2">
        <f>B294/G294</f>
      </c>
      <c r="I294" s="2">
        <f>C294/F294</f>
      </c>
      <c r="J294" s="2">
        <f>D294/E294</f>
      </c>
      <c r="K294" s="2">
        <f>(H294+I294+J294)/3</f>
      </c>
      <c r="L294" s="2">
        <f>K294/K297</f>
      </c>
      <c r="M294" s="3">
        <f>L294*100</f>
      </c>
      <c r="N294">
        <f>RANK(L294,L$288:L$296,0)</f>
      </c>
    </row>
    <row r="295">
      <c r="A295" t="str">
        <v>CP8</v>
      </c>
      <c r="B295" s="1">
        <f>K255</f>
      </c>
      <c r="C295" s="1">
        <f>K268</f>
      </c>
      <c r="D295" s="1">
        <f>K281</f>
      </c>
      <c r="E295" s="1">
        <f>K257</f>
      </c>
      <c r="F295" s="1">
        <f>K270</f>
      </c>
      <c r="G295" s="1">
        <f>K283</f>
      </c>
      <c r="H295" s="2">
        <f>B295/G295</f>
      </c>
      <c r="I295" s="2">
        <f>C295/F295</f>
      </c>
      <c r="J295" s="2">
        <f>D295/E295</f>
      </c>
      <c r="K295" s="2">
        <f>(H295+I295+J295)/3</f>
      </c>
      <c r="L295" s="2">
        <f>K295/K297</f>
      </c>
      <c r="M295" s="3">
        <f>L295*100</f>
      </c>
      <c r="N295">
        <f>RANK(L295,L$288:L$296,0)</f>
      </c>
    </row>
    <row r="296">
      <c r="A296" t="str">
        <v>CP9</v>
      </c>
      <c r="B296" s="1">
        <f>K256</f>
      </c>
      <c r="C296" s="1">
        <f>K269</f>
      </c>
      <c r="D296" s="1">
        <f>K282</f>
      </c>
      <c r="E296" s="1">
        <f>K257</f>
      </c>
      <c r="F296" s="1">
        <f>K270</f>
      </c>
      <c r="G296" s="1">
        <f>K283</f>
      </c>
      <c r="H296" s="2">
        <f>B296/G296</f>
      </c>
      <c r="I296" s="2">
        <f>C296/F296</f>
      </c>
      <c r="J296" s="2">
        <f>D296/E296</f>
      </c>
      <c r="K296" s="2">
        <f>(H296+I296+J296)/3</f>
      </c>
      <c r="L296" s="2">
        <f>K296/K297</f>
      </c>
      <c r="M296" s="3">
        <f>L296*100</f>
      </c>
      <c r="N296">
        <f>RANK(L296,L$288:L$296,0)</f>
      </c>
    </row>
    <row r="297">
      <c r="J297" t="str">
        <v>TOTAL</v>
      </c>
      <c r="K297" s="2">
        <f>SUM(K288:K296)</f>
      </c>
    </row>
    <row r="298">
      <c r="K298" t="str">
        <v>Total Wi</v>
      </c>
      <c r="L298" s="2">
        <f>SUM(L288:L296)</f>
      </c>
      <c r="M298" t="str">
        <v>← harus 1</v>
      </c>
    </row>
    <row r="300">
      <c r="A300" t="str">
        <v>═══ BAGIAN 8: CONSISTENCY RATIO (CR) ═══</v>
      </c>
    </row>
    <row r="301">
      <c r="A301" t="str">
        <v>Dari matriks defuzzified: D(i,j) = (l+m+u)/3</v>
      </c>
    </row>
    <row r="302">
      <c r="A302" t="str">
        <v>Matriks Crisp D(i,j) = (l+m+u)/3</v>
      </c>
    </row>
    <row r="303">
      <c r="A303" t="str">
        <v/>
      </c>
      <c r="B303" t="str">
        <v>CP1</v>
      </c>
      <c r="C303" t="str">
        <v>CP2</v>
      </c>
      <c r="D303" t="str">
        <v>CP3</v>
      </c>
      <c r="E303" t="str">
        <v>CP4</v>
      </c>
      <c r="F303" t="str">
        <v>CP5</v>
      </c>
      <c r="G303" t="str">
        <v>CP6</v>
      </c>
      <c r="H303" t="str">
        <v>CP7</v>
      </c>
      <c r="I303" t="str">
        <v>CP8</v>
      </c>
      <c r="J303" t="str">
        <v>CP9</v>
      </c>
    </row>
    <row r="304">
      <c r="A304" t="str">
        <v>CP1</v>
      </c>
      <c r="B304">
        <v>1</v>
      </c>
      <c r="C304" s="1">
        <f>(C248+C261+C274)/3</f>
      </c>
      <c r="D304" s="1">
        <f>(D248+D261+D274)/3</f>
      </c>
      <c r="E304" s="1">
        <f>(E248+E261+E274)/3</f>
      </c>
      <c r="F304" s="1">
        <f>(F248+F261+F274)/3</f>
      </c>
      <c r="G304" s="1">
        <f>(G248+G261+G274)/3</f>
      </c>
      <c r="H304" s="1">
        <f>(H248+H261+H274)/3</f>
      </c>
      <c r="I304" s="1">
        <f>(I248+I261+I274)/3</f>
      </c>
      <c r="J304" s="1">
        <f>(J248+J261+J274)/3</f>
      </c>
    </row>
    <row r="305">
      <c r="A305" t="str">
        <v>CP2</v>
      </c>
      <c r="B305" s="1">
        <f>(B249+B262+B275)/3</f>
      </c>
      <c r="C305">
        <v>1</v>
      </c>
      <c r="D305" s="1">
        <f>(D249+D262+D275)/3</f>
      </c>
      <c r="E305" s="1">
        <f>(E249+E262+E275)/3</f>
      </c>
      <c r="F305" s="1">
        <f>(F249+F262+F275)/3</f>
      </c>
      <c r="G305" s="1">
        <f>(G249+G262+G275)/3</f>
      </c>
      <c r="H305" s="1">
        <f>(H249+H262+H275)/3</f>
      </c>
      <c r="I305" s="1">
        <f>(I249+I262+I275)/3</f>
      </c>
      <c r="J305" s="1">
        <f>(J249+J262+J275)/3</f>
      </c>
    </row>
    <row r="306">
      <c r="A306" t="str">
        <v>CP3</v>
      </c>
      <c r="B306" s="1">
        <f>(B250+B263+B276)/3</f>
      </c>
      <c r="C306" s="1">
        <f>(C250+C263+C276)/3</f>
      </c>
      <c r="D306">
        <v>1</v>
      </c>
      <c r="E306" s="1">
        <f>(E250+E263+E276)/3</f>
      </c>
      <c r="F306" s="1">
        <f>(F250+F263+F276)/3</f>
      </c>
      <c r="G306" s="1">
        <f>(G250+G263+G276)/3</f>
      </c>
      <c r="H306" s="1">
        <f>(H250+H263+H276)/3</f>
      </c>
      <c r="I306" s="1">
        <f>(I250+I263+I276)/3</f>
      </c>
      <c r="J306" s="1">
        <f>(J250+J263+J276)/3</f>
      </c>
    </row>
    <row r="307">
      <c r="A307" t="str">
        <v>CP4</v>
      </c>
      <c r="B307" s="1">
        <f>(B251+B264+B277)/3</f>
      </c>
      <c r="C307" s="1">
        <f>(C251+C264+C277)/3</f>
      </c>
      <c r="D307" s="1">
        <f>(D251+D264+D277)/3</f>
      </c>
      <c r="E307">
        <v>1</v>
      </c>
      <c r="F307" s="1">
        <f>(F251+F264+F277)/3</f>
      </c>
      <c r="G307" s="1">
        <f>(G251+G264+G277)/3</f>
      </c>
      <c r="H307" s="1">
        <f>(H251+H264+H277)/3</f>
      </c>
      <c r="I307" s="1">
        <f>(I251+I264+I277)/3</f>
      </c>
      <c r="J307" s="1">
        <f>(J251+J264+J277)/3</f>
      </c>
    </row>
    <row r="308">
      <c r="A308" t="str">
        <v>CP5</v>
      </c>
      <c r="B308" s="1">
        <f>(B252+B265+B278)/3</f>
      </c>
      <c r="C308" s="1">
        <f>(C252+C265+C278)/3</f>
      </c>
      <c r="D308" s="1">
        <f>(D252+D265+D278)/3</f>
      </c>
      <c r="E308" s="1">
        <f>(E252+E265+E278)/3</f>
      </c>
      <c r="F308">
        <v>1</v>
      </c>
      <c r="G308" s="1">
        <f>(G252+G265+G278)/3</f>
      </c>
      <c r="H308" s="1">
        <f>(H252+H265+H278)/3</f>
      </c>
      <c r="I308" s="1">
        <f>(I252+I265+I278)/3</f>
      </c>
      <c r="J308" s="1">
        <f>(J252+J265+J278)/3</f>
      </c>
    </row>
    <row r="309">
      <c r="A309" t="str">
        <v>CP6</v>
      </c>
      <c r="B309" s="1">
        <f>(B253+B266+B279)/3</f>
      </c>
      <c r="C309" s="1">
        <f>(C253+C266+C279)/3</f>
      </c>
      <c r="D309" s="1">
        <f>(D253+D266+D279)/3</f>
      </c>
      <c r="E309" s="1">
        <f>(E253+E266+E279)/3</f>
      </c>
      <c r="F309" s="1">
        <f>(F253+F266+F279)/3</f>
      </c>
      <c r="G309">
        <v>1</v>
      </c>
      <c r="H309" s="1">
        <f>(H253+H266+H279)/3</f>
      </c>
      <c r="I309" s="1">
        <f>(I253+I266+I279)/3</f>
      </c>
      <c r="J309" s="1">
        <f>(J253+J266+J279)/3</f>
      </c>
    </row>
    <row r="310">
      <c r="A310" t="str">
        <v>CP7</v>
      </c>
      <c r="B310" s="1">
        <f>(B254+B267+B280)/3</f>
      </c>
      <c r="C310" s="1">
        <f>(C254+C267+C280)/3</f>
      </c>
      <c r="D310" s="1">
        <f>(D254+D267+D280)/3</f>
      </c>
      <c r="E310" s="1">
        <f>(E254+E267+E280)/3</f>
      </c>
      <c r="F310" s="1">
        <f>(F254+F267+F280)/3</f>
      </c>
      <c r="G310" s="1">
        <f>(G254+G267+G280)/3</f>
      </c>
      <c r="H310">
        <v>1</v>
      </c>
      <c r="I310" s="1">
        <f>(I254+I267+I280)/3</f>
      </c>
      <c r="J310" s="1">
        <f>(J254+J267+J280)/3</f>
      </c>
    </row>
    <row r="311">
      <c r="A311" t="str">
        <v>CP8</v>
      </c>
      <c r="B311" s="1">
        <f>(B255+B268+B281)/3</f>
      </c>
      <c r="C311" s="1">
        <f>(C255+C268+C281)/3</f>
      </c>
      <c r="D311" s="1">
        <f>(D255+D268+D281)/3</f>
      </c>
      <c r="E311" s="1">
        <f>(E255+E268+E281)/3</f>
      </c>
      <c r="F311" s="1">
        <f>(F255+F268+F281)/3</f>
      </c>
      <c r="G311" s="1">
        <f>(G255+G268+G281)/3</f>
      </c>
      <c r="H311" s="1">
        <f>(H255+H268+H281)/3</f>
      </c>
      <c r="I311">
        <v>1</v>
      </c>
      <c r="J311" s="1">
        <f>(J255+J268+J281)/3</f>
      </c>
    </row>
    <row r="312">
      <c r="A312" t="str">
        <v>CP9</v>
      </c>
      <c r="B312" s="1">
        <f>(B256+B269+B282)/3</f>
      </c>
      <c r="C312" s="1">
        <f>(C256+C269+C282)/3</f>
      </c>
      <c r="D312" s="1">
        <f>(D256+D269+D282)/3</f>
      </c>
      <c r="E312" s="1">
        <f>(E256+E269+E282)/3</f>
      </c>
      <c r="F312" s="1">
        <f>(F256+F269+F282)/3</f>
      </c>
      <c r="G312" s="1">
        <f>(G256+G269+G282)/3</f>
      </c>
      <c r="H312" s="1">
        <f>(H256+H269+H282)/3</f>
      </c>
      <c r="I312" s="1">
        <f>(I256+I269+I282)/3</f>
      </c>
      <c r="J312">
        <v>1</v>
      </c>
    </row>
    <row r="314">
      <c r="A314" t="str">
        <v>Σ Kolom</v>
      </c>
      <c r="B314" s="1">
        <f>SUM(B304:B312)</f>
      </c>
      <c r="C314" s="1">
        <f>SUM(C304:C312)</f>
      </c>
      <c r="D314" s="1">
        <f>SUM(D304:D312)</f>
      </c>
      <c r="E314" s="1">
        <f>SUM(E304:E312)</f>
      </c>
      <c r="F314" s="1">
        <f>SUM(F304:F312)</f>
      </c>
      <c r="G314" s="1">
        <f>SUM(G304:G312)</f>
      </c>
      <c r="H314" s="1">
        <f>SUM(H304:H312)</f>
      </c>
      <c r="I314" s="1">
        <f>SUM(I304:I312)</f>
      </c>
      <c r="J314" s="1">
        <f>SUM(J304:J312)</f>
      </c>
    </row>
    <row r="316">
      <c r="A316" t="str">
        <v>Normalisasi Kolom + Bobot (Wi=rata2 baris)</v>
      </c>
    </row>
    <row r="317">
      <c r="A317" t="str">
        <v/>
      </c>
      <c r="B317" t="str">
        <v>CP1</v>
      </c>
      <c r="C317" t="str">
        <v>CP2</v>
      </c>
      <c r="D317" t="str">
        <v>CP3</v>
      </c>
      <c r="E317" t="str">
        <v>CP4</v>
      </c>
      <c r="F317" t="str">
        <v>CP5</v>
      </c>
      <c r="G317" t="str">
        <v>CP6</v>
      </c>
      <c r="H317" t="str">
        <v>CP7</v>
      </c>
      <c r="I317" t="str">
        <v>CP8</v>
      </c>
      <c r="J317" t="str">
        <v>CP9</v>
      </c>
      <c r="K317" t="str">
        <v>Wi</v>
      </c>
    </row>
    <row r="318">
      <c r="A318" t="str">
        <v>CP1</v>
      </c>
      <c r="B318" s="1">
        <f>B304/B314</f>
      </c>
      <c r="C318" s="1">
        <f>C304/C314</f>
      </c>
      <c r="D318" s="1">
        <f>D304/D314</f>
      </c>
      <c r="E318" s="1">
        <f>E304/E314</f>
      </c>
      <c r="F318" s="1">
        <f>F304/F314</f>
      </c>
      <c r="G318" s="1">
        <f>G304/G314</f>
      </c>
      <c r="H318" s="1">
        <f>H304/H314</f>
      </c>
      <c r="I318" s="1">
        <f>I304/I314</f>
      </c>
      <c r="J318" s="1">
        <f>J304/J314</f>
      </c>
      <c r="K318" s="2">
        <f>AVERAGE(B318:J318)</f>
      </c>
    </row>
    <row r="319">
      <c r="A319" t="str">
        <v>CP2</v>
      </c>
      <c r="B319" s="1">
        <f>B305/B314</f>
      </c>
      <c r="C319" s="1">
        <f>C305/C314</f>
      </c>
      <c r="D319" s="1">
        <f>D305/D314</f>
      </c>
      <c r="E319" s="1">
        <f>E305/E314</f>
      </c>
      <c r="F319" s="1">
        <f>F305/F314</f>
      </c>
      <c r="G319" s="1">
        <f>G305/G314</f>
      </c>
      <c r="H319" s="1">
        <f>H305/H314</f>
      </c>
      <c r="I319" s="1">
        <f>I305/I314</f>
      </c>
      <c r="J319" s="1">
        <f>J305/J314</f>
      </c>
      <c r="K319" s="2">
        <f>AVERAGE(B319:J319)</f>
      </c>
    </row>
    <row r="320">
      <c r="A320" t="str">
        <v>CP3</v>
      </c>
      <c r="B320" s="1">
        <f>B306/B314</f>
      </c>
      <c r="C320" s="1">
        <f>C306/C314</f>
      </c>
      <c r="D320" s="1">
        <f>D306/D314</f>
      </c>
      <c r="E320" s="1">
        <f>E306/E314</f>
      </c>
      <c r="F320" s="1">
        <f>F306/F314</f>
      </c>
      <c r="G320" s="1">
        <f>G306/G314</f>
      </c>
      <c r="H320" s="1">
        <f>H306/H314</f>
      </c>
      <c r="I320" s="1">
        <f>I306/I314</f>
      </c>
      <c r="J320" s="1">
        <f>J306/J314</f>
      </c>
      <c r="K320" s="2">
        <f>AVERAGE(B320:J320)</f>
      </c>
    </row>
    <row r="321">
      <c r="A321" t="str">
        <v>CP4</v>
      </c>
      <c r="B321" s="1">
        <f>B307/B314</f>
      </c>
      <c r="C321" s="1">
        <f>C307/C314</f>
      </c>
      <c r="D321" s="1">
        <f>D307/D314</f>
      </c>
      <c r="E321" s="1">
        <f>E307/E314</f>
      </c>
      <c r="F321" s="1">
        <f>F307/F314</f>
      </c>
      <c r="G321" s="1">
        <f>G307/G314</f>
      </c>
      <c r="H321" s="1">
        <f>H307/H314</f>
      </c>
      <c r="I321" s="1">
        <f>I307/I314</f>
      </c>
      <c r="J321" s="1">
        <f>J307/J314</f>
      </c>
      <c r="K321" s="2">
        <f>AVERAGE(B321:J321)</f>
      </c>
    </row>
    <row r="322">
      <c r="A322" t="str">
        <v>CP5</v>
      </c>
      <c r="B322" s="1">
        <f>B308/B314</f>
      </c>
      <c r="C322" s="1">
        <f>C308/C314</f>
      </c>
      <c r="D322" s="1">
        <f>D308/D314</f>
      </c>
      <c r="E322" s="1">
        <f>E308/E314</f>
      </c>
      <c r="F322" s="1">
        <f>F308/F314</f>
      </c>
      <c r="G322" s="1">
        <f>G308/G314</f>
      </c>
      <c r="H322" s="1">
        <f>H308/H314</f>
      </c>
      <c r="I322" s="1">
        <f>I308/I314</f>
      </c>
      <c r="J322" s="1">
        <f>J308/J314</f>
      </c>
      <c r="K322" s="2">
        <f>AVERAGE(B322:J322)</f>
      </c>
    </row>
    <row r="323">
      <c r="A323" t="str">
        <v>CP6</v>
      </c>
      <c r="B323" s="1">
        <f>B309/B314</f>
      </c>
      <c r="C323" s="1">
        <f>C309/C314</f>
      </c>
      <c r="D323" s="1">
        <f>D309/D314</f>
      </c>
      <c r="E323" s="1">
        <f>E309/E314</f>
      </c>
      <c r="F323" s="1">
        <f>F309/F314</f>
      </c>
      <c r="G323" s="1">
        <f>G309/G314</f>
      </c>
      <c r="H323" s="1">
        <f>H309/H314</f>
      </c>
      <c r="I323" s="1">
        <f>I309/I314</f>
      </c>
      <c r="J323" s="1">
        <f>J309/J314</f>
      </c>
      <c r="K323" s="2">
        <f>AVERAGE(B323:J323)</f>
      </c>
    </row>
    <row r="324">
      <c r="A324" t="str">
        <v>CP7</v>
      </c>
      <c r="B324" s="1">
        <f>B310/B314</f>
      </c>
      <c r="C324" s="1">
        <f>C310/C314</f>
      </c>
      <c r="D324" s="1">
        <f>D310/D314</f>
      </c>
      <c r="E324" s="1">
        <f>E310/E314</f>
      </c>
      <c r="F324" s="1">
        <f>F310/F314</f>
      </c>
      <c r="G324" s="1">
        <f>G310/G314</f>
      </c>
      <c r="H324" s="1">
        <f>H310/H314</f>
      </c>
      <c r="I324" s="1">
        <f>I310/I314</f>
      </c>
      <c r="J324" s="1">
        <f>J310/J314</f>
      </c>
      <c r="K324" s="2">
        <f>AVERAGE(B324:J324)</f>
      </c>
    </row>
    <row r="325">
      <c r="A325" t="str">
        <v>CP8</v>
      </c>
      <c r="B325" s="1">
        <f>B311/B314</f>
      </c>
      <c r="C325" s="1">
        <f>C311/C314</f>
      </c>
      <c r="D325" s="1">
        <f>D311/D314</f>
      </c>
      <c r="E325" s="1">
        <f>E311/E314</f>
      </c>
      <c r="F325" s="1">
        <f>F311/F314</f>
      </c>
      <c r="G325" s="1">
        <f>G311/G314</f>
      </c>
      <c r="H325" s="1">
        <f>H311/H314</f>
      </c>
      <c r="I325" s="1">
        <f>I311/I314</f>
      </c>
      <c r="J325" s="1">
        <f>J311/J314</f>
      </c>
      <c r="K325" s="2">
        <f>AVERAGE(B325:J325)</f>
      </c>
    </row>
    <row r="326">
      <c r="A326" t="str">
        <v>CP9</v>
      </c>
      <c r="B326" s="1">
        <f>B312/B314</f>
      </c>
      <c r="C326" s="1">
        <f>C312/C314</f>
      </c>
      <c r="D326" s="1">
        <f>D312/D314</f>
      </c>
      <c r="E326" s="1">
        <f>E312/E314</f>
      </c>
      <c r="F326" s="1">
        <f>F312/F314</f>
      </c>
      <c r="G326" s="1">
        <f>G312/G314</f>
      </c>
      <c r="H326" s="1">
        <f>H312/H314</f>
      </c>
      <c r="I326" s="1">
        <f>I312/I314</f>
      </c>
      <c r="J326" s="1">
        <f>J312/J314</f>
      </c>
      <c r="K326" s="2">
        <f>AVERAGE(B326:J326)</f>
      </c>
    </row>
    <row r="328">
      <c r="A328" t="str">
        <v>Aw = Matriks_Crisp × Wi</v>
      </c>
    </row>
    <row r="329">
      <c r="A329" t="str">
        <v>Kriteria</v>
      </c>
      <c r="B329" t="str">
        <v>Wi</v>
      </c>
      <c r="C329" t="str">
        <v>Aw</v>
      </c>
      <c r="D329" t="str">
        <v>Aw/Wi</v>
      </c>
    </row>
    <row r="330">
      <c r="A330" t="str">
        <v>CP1</v>
      </c>
      <c r="B330" s="2">
        <f>K318</f>
      </c>
      <c r="C330" s="2">
        <f>B304*$B330+C304*$B331+D304*$B332+E304*$B333+F304*$B334+G304*$B335+H304*$B336+I304*$B337+J304*$B338</f>
      </c>
      <c r="D330" s="1">
        <f>C330/B330</f>
      </c>
    </row>
    <row r="331">
      <c r="A331" t="str">
        <v>CP2</v>
      </c>
      <c r="B331" s="2">
        <f>K319</f>
      </c>
      <c r="C331" s="2">
        <f>B305*$B330+C305*$B331+D305*$B332+E305*$B333+F305*$B334+G305*$B335+H305*$B336+I305*$B337+J305*$B338</f>
      </c>
      <c r="D331" s="1">
        <f>C331/B331</f>
      </c>
    </row>
    <row r="332">
      <c r="A332" t="str">
        <v>CP3</v>
      </c>
      <c r="B332" s="2">
        <f>K320</f>
      </c>
      <c r="C332" s="2">
        <f>B306*$B330+C306*$B331+D306*$B332+E306*$B333+F306*$B334+G306*$B335+H306*$B336+I306*$B337+J306*$B338</f>
      </c>
      <c r="D332" s="1">
        <f>C332/B332</f>
      </c>
    </row>
    <row r="333">
      <c r="A333" t="str">
        <v>CP4</v>
      </c>
      <c r="B333" s="2">
        <f>K321</f>
      </c>
      <c r="C333" s="2">
        <f>B307*$B330+C307*$B331+D307*$B332+E307*$B333+F307*$B334+G307*$B335+H307*$B336+I307*$B337+J307*$B338</f>
      </c>
      <c r="D333" s="1">
        <f>C333/B333</f>
      </c>
    </row>
    <row r="334">
      <c r="A334" t="str">
        <v>CP5</v>
      </c>
      <c r="B334" s="2">
        <f>K322</f>
      </c>
      <c r="C334" s="2">
        <f>B308*$B330+C308*$B331+D308*$B332+E308*$B333+F308*$B334+G308*$B335+H308*$B336+I308*$B337+J308*$B338</f>
      </c>
      <c r="D334" s="1">
        <f>C334/B334</f>
      </c>
    </row>
    <row r="335">
      <c r="A335" t="str">
        <v>CP6</v>
      </c>
      <c r="B335" s="2">
        <f>K323</f>
      </c>
      <c r="C335" s="2">
        <f>B309*$B330+C309*$B331+D309*$B332+E309*$B333+F309*$B334+G309*$B335+H309*$B336+I309*$B337+J309*$B338</f>
      </c>
      <c r="D335" s="1">
        <f>C335/B335</f>
      </c>
    </row>
    <row r="336">
      <c r="A336" t="str">
        <v>CP7</v>
      </c>
      <c r="B336" s="2">
        <f>K324</f>
      </c>
      <c r="C336" s="2">
        <f>B310*$B330+C310*$B331+D310*$B332+E310*$B333+F310*$B334+G310*$B335+H310*$B336+I310*$B337+J310*$B338</f>
      </c>
      <c r="D336" s="1">
        <f>C336/B336</f>
      </c>
    </row>
    <row r="337">
      <c r="A337" t="str">
        <v>CP8</v>
      </c>
      <c r="B337" s="2">
        <f>K325</f>
      </c>
      <c r="C337" s="2">
        <f>B311*$B330+C311*$B331+D311*$B332+E311*$B333+F311*$B334+G311*$B335+H311*$B336+I311*$B337+J311*$B338</f>
      </c>
      <c r="D337" s="1">
        <f>C337/B337</f>
      </c>
    </row>
    <row r="338">
      <c r="A338" t="str">
        <v>CP9</v>
      </c>
      <c r="B338" s="2">
        <f>K326</f>
      </c>
      <c r="C338" s="2">
        <f>B312*$B330+C312*$B331+D312*$B332+E312*$B333+F312*$B334+G312*$B335+H312*$B336+I312*$B337+J312*$B338</f>
      </c>
      <c r="D338" s="1">
        <f>C338/B338</f>
      </c>
    </row>
    <row r="340">
      <c r="A340" t="str">
        <v>n</v>
      </c>
      <c r="B340">
        <v>9</v>
      </c>
    </row>
    <row r="341">
      <c r="A341" t="str">
        <v>λmax = AVERAGE(Aw/Wi)</v>
      </c>
      <c r="B341" s="1">
        <f>AVERAGE(D330:D338)</f>
      </c>
    </row>
    <row r="342">
      <c r="A342" t="str">
        <v>CI = (λmax-n)/(n-1)</v>
      </c>
      <c r="B342" s="1">
        <f>(B341-B340)/(B340-1)</f>
      </c>
    </row>
    <row r="343">
      <c r="A343" t="str">
        <v>RI (n=9)</v>
      </c>
      <c r="B343">
        <v>1.45</v>
      </c>
    </row>
    <row r="344">
      <c r="A344" t="str">
        <v>CR = CI/RI</v>
      </c>
      <c r="B344" s="1">
        <f>IF(B343=0,0,B342/B343)</f>
      </c>
    </row>
    <row r="345">
      <c r="A345" t="str">
        <v>KESIMPULAN</v>
      </c>
      <c r="B345">
        <f>IF(B344&lt;0.1,"KONSISTEN ✓ (CR&lt;0.10)","TIDAK KONSISTEN ✗ (CR≥0.10)")</f>
      </c>
    </row>
    <row r="348">
      <c r="A348" t="str">
        <v>═══ BAGIAN 9: PERHITUNGAN INDIVIDU PER RESPONDEN (BOBOT &amp; CR) ═══</v>
      </c>
    </row>
    <row r="349">
      <c r="A349" t="str">
        <v>Perhitungan FSE dan CR untuk masing-masing responden secara individual, menggunakan data TFN mereka sendiri.</v>
      </c>
    </row>
    <row r="351">
      <c r="A351" t="str">
        <v>▶ RESPONDEN 1: Muhammad Rizki</v>
      </c>
    </row>
    <row r="352">
      <c r="A352" t="str">
        <v>1. FUZZY SYNTHETIC EXTENT (FSE) &amp; BOBOT FINAL</v>
      </c>
    </row>
    <row r="353">
      <c r="A353" t="str">
        <v>Kriteria</v>
      </c>
      <c r="B353" t="str">
        <v>Σl</v>
      </c>
      <c r="C353" t="str">
        <v>Σm</v>
      </c>
      <c r="D353" t="str">
        <v>Σu</v>
      </c>
      <c r="E353" t="str">
        <v>Si_l</v>
      </c>
      <c r="F353" t="str">
        <v>Si_m</v>
      </c>
      <c r="G353" t="str">
        <v>Si_u</v>
      </c>
      <c r="H353" t="str">
        <v>Defuzzy</v>
      </c>
      <c r="I353" t="str">
        <v>Bobot</v>
      </c>
      <c r="J353" t="str">
        <v>Bobot%</v>
      </c>
      <c r="K353" t="str">
        <v>Rank</v>
      </c>
    </row>
    <row r="354">
      <c r="A354" t="str">
        <v>CP1</v>
      </c>
      <c r="B354" s="1">
        <f>1+C85+C86+C87+C88+C89+C90+C91+C92</f>
      </c>
      <c r="C354" s="1">
        <f>1+C125+C126+C127+C128+C129+C130+C131+C132</f>
      </c>
      <c r="D354" s="1">
        <f>1+C165+C166+C167+C168+C169+C170+C171+C172</f>
      </c>
      <c r="E354" s="2">
        <f>B354/$D363</f>
      </c>
      <c r="F354" s="2">
        <f>C354/$C363</f>
      </c>
      <c r="G354" s="2">
        <f>D354/$B363</f>
      </c>
      <c r="H354" s="2">
        <f>(E354+F354+G354)/3</f>
      </c>
      <c r="I354" s="2">
        <f>H354/$H363</f>
      </c>
      <c r="J354" s="3">
        <f>I354*100</f>
      </c>
      <c r="K354">
        <f>RANK(I354,$I$354:$I$362,0)</f>
      </c>
    </row>
    <row r="355">
      <c r="A355" t="str">
        <v>CP2</v>
      </c>
      <c r="B355" s="1">
        <f>1+1/C165+C93+C94+C95+C96+C97+C98+C99</f>
      </c>
      <c r="C355" s="1">
        <f>1+1/C125+C133+C134+C135+C136+C137+C138+C139</f>
      </c>
      <c r="D355" s="1">
        <f>1+1/C85+C173+C174+C175+C176+C177+C178+C179</f>
      </c>
      <c r="E355" s="2">
        <f>B355/$D363</f>
      </c>
      <c r="F355" s="2">
        <f>C355/$C363</f>
      </c>
      <c r="G355" s="2">
        <f>D355/$B363</f>
      </c>
      <c r="H355" s="2">
        <f>(E355+F355+G355)/3</f>
      </c>
      <c r="I355" s="2">
        <f>H355/$H363</f>
      </c>
      <c r="J355" s="3">
        <f>I355*100</f>
      </c>
      <c r="K355">
        <f>RANK(I355,$I$354:$I$362,0)</f>
      </c>
    </row>
    <row r="356">
      <c r="A356" t="str">
        <v>CP3</v>
      </c>
      <c r="B356" s="1">
        <f>1+1/C166+1/C173+C100+C101+C102+C103+C104+C105</f>
      </c>
      <c r="C356" s="1">
        <f>1+1/C126+1/C133+C140+C141+C142+C143+C144+C145</f>
      </c>
      <c r="D356" s="1">
        <f>1+1/C86+1/C93+C180+C181+C182+C183+C184+C185</f>
      </c>
      <c r="E356" s="2">
        <f>B356/$D363</f>
      </c>
      <c r="F356" s="2">
        <f>C356/$C363</f>
      </c>
      <c r="G356" s="2">
        <f>D356/$B363</f>
      </c>
      <c r="H356" s="2">
        <f>(E356+F356+G356)/3</f>
      </c>
      <c r="I356" s="2">
        <f>H356/$H363</f>
      </c>
      <c r="J356" s="3">
        <f>I356*100</f>
      </c>
      <c r="K356">
        <f>RANK(I356,$I$354:$I$362,0)</f>
      </c>
    </row>
    <row r="357">
      <c r="A357" t="str">
        <v>CP4</v>
      </c>
      <c r="B357" s="1">
        <f>1+1/C167+1/C174+1/C180+C106+C107+C108+C109+C110</f>
      </c>
      <c r="C357" s="1">
        <f>1+1/C127+1/C134+1/C140+C146+C147+C148+C149+C150</f>
      </c>
      <c r="D357" s="1">
        <f>1+1/C87+1/C94+1/C100+C186+C187+C188+C189+C190</f>
      </c>
      <c r="E357" s="2">
        <f>B357/$D363</f>
      </c>
      <c r="F357" s="2">
        <f>C357/$C363</f>
      </c>
      <c r="G357" s="2">
        <f>D357/$B363</f>
      </c>
      <c r="H357" s="2">
        <f>(E357+F357+G357)/3</f>
      </c>
      <c r="I357" s="2">
        <f>H357/$H363</f>
      </c>
      <c r="J357" s="3">
        <f>I357*100</f>
      </c>
      <c r="K357">
        <f>RANK(I357,$I$354:$I$362,0)</f>
      </c>
    </row>
    <row r="358">
      <c r="A358" t="str">
        <v>CP5</v>
      </c>
      <c r="B358" s="1">
        <f>1+1/C168+1/C175+1/C181+1/C186+C111+C112+C113+C114</f>
      </c>
      <c r="C358" s="1">
        <f>1+1/C128+1/C135+1/C141+1/C146+C151+C152+C153+C154</f>
      </c>
      <c r="D358" s="1">
        <f>1+1/C88+1/C95+1/C101+1/C106+C191+C192+C193+C194</f>
      </c>
      <c r="E358" s="2">
        <f>B358/$D363</f>
      </c>
      <c r="F358" s="2">
        <f>C358/$C363</f>
      </c>
      <c r="G358" s="2">
        <f>D358/$B363</f>
      </c>
      <c r="H358" s="2">
        <f>(E358+F358+G358)/3</f>
      </c>
      <c r="I358" s="2">
        <f>H358/$H363</f>
      </c>
      <c r="J358" s="3">
        <f>I358*100</f>
      </c>
      <c r="K358">
        <f>RANK(I358,$I$354:$I$362,0)</f>
      </c>
    </row>
    <row r="359">
      <c r="A359" t="str">
        <v>CP6</v>
      </c>
      <c r="B359" s="1">
        <f>1+1/C169+1/C176+1/C182+1/C187+1/C191+C115+C116+C117</f>
      </c>
      <c r="C359" s="1">
        <f>1+1/C129+1/C136+1/C142+1/C147+1/C151+C155+C156+C157</f>
      </c>
      <c r="D359" s="1">
        <f>1+1/C89+1/C96+1/C102+1/C107+1/C111+C195+C196+C197</f>
      </c>
      <c r="E359" s="2">
        <f>B359/$D363</f>
      </c>
      <c r="F359" s="2">
        <f>C359/$C363</f>
      </c>
      <c r="G359" s="2">
        <f>D359/$B363</f>
      </c>
      <c r="H359" s="2">
        <f>(E359+F359+G359)/3</f>
      </c>
      <c r="I359" s="2">
        <f>H359/$H363</f>
      </c>
      <c r="J359" s="3">
        <f>I359*100</f>
      </c>
      <c r="K359">
        <f>RANK(I359,$I$354:$I$362,0)</f>
      </c>
    </row>
    <row r="360">
      <c r="A360" t="str">
        <v>CP7</v>
      </c>
      <c r="B360" s="1">
        <f>1+1/C170+1/C177+1/C183+1/C188+1/C192+1/C195+C118+C119</f>
      </c>
      <c r="C360" s="1">
        <f>1+1/C130+1/C137+1/C143+1/C148+1/C152+1/C155+C158+C159</f>
      </c>
      <c r="D360" s="1">
        <f>1+1/C90+1/C97+1/C103+1/C108+1/C112+1/C115+C198+C199</f>
      </c>
      <c r="E360" s="2">
        <f>B360/$D363</f>
      </c>
      <c r="F360" s="2">
        <f>C360/$C363</f>
      </c>
      <c r="G360" s="2">
        <f>D360/$B363</f>
      </c>
      <c r="H360" s="2">
        <f>(E360+F360+G360)/3</f>
      </c>
      <c r="I360" s="2">
        <f>H360/$H363</f>
      </c>
      <c r="J360" s="3">
        <f>I360*100</f>
      </c>
      <c r="K360">
        <f>RANK(I360,$I$354:$I$362,0)</f>
      </c>
    </row>
    <row r="361">
      <c r="A361" t="str">
        <v>CP8</v>
      </c>
      <c r="B361" s="1">
        <f>1+1/C171+1/C178+1/C184+1/C189+1/C193+1/C196+1/C198+C120</f>
      </c>
      <c r="C361" s="1">
        <f>1+1/C131+1/C138+1/C144+1/C149+1/C153+1/C156+1/C158+C160</f>
      </c>
      <c r="D361" s="1">
        <f>1+1/C91+1/C98+1/C104+1/C109+1/C113+1/C116+1/C118+C200</f>
      </c>
      <c r="E361" s="2">
        <f>B361/$D363</f>
      </c>
      <c r="F361" s="2">
        <f>C361/$C363</f>
      </c>
      <c r="G361" s="2">
        <f>D361/$B363</f>
      </c>
      <c r="H361" s="2">
        <f>(E361+F361+G361)/3</f>
      </c>
      <c r="I361" s="2">
        <f>H361/$H363</f>
      </c>
      <c r="J361" s="3">
        <f>I361*100</f>
      </c>
      <c r="K361">
        <f>RANK(I361,$I$354:$I$362,0)</f>
      </c>
    </row>
    <row r="362">
      <c r="A362" t="str">
        <v>CP9</v>
      </c>
      <c r="B362" s="1">
        <f>1+1/C172+1/C179+1/C185+1/C190+1/C194+1/C197+1/C199+1/C200</f>
      </c>
      <c r="C362" s="1">
        <f>1+1/C132+1/C139+1/C145+1/C150+1/C154+1/C157+1/C159+1/C160</f>
      </c>
      <c r="D362" s="1">
        <f>1+1/C92+1/C99+1/C105+1/C110+1/C114+1/C117+1/C119+1/C120</f>
      </c>
      <c r="E362" s="2">
        <f>B362/$D363</f>
      </c>
      <c r="F362" s="2">
        <f>C362/$C363</f>
      </c>
      <c r="G362" s="2">
        <f>D362/$B363</f>
      </c>
      <c r="H362" s="2">
        <f>(E362+F362+G362)/3</f>
      </c>
      <c r="I362" s="2">
        <f>H362/$H363</f>
      </c>
      <c r="J362" s="3">
        <f>I362*100</f>
      </c>
      <c r="K362">
        <f>RANK(I362,$I$354:$I$362,0)</f>
      </c>
    </row>
    <row r="363">
      <c r="A363" t="str">
        <v>TOTAL</v>
      </c>
      <c r="B363" s="1">
        <f>SUM(B354:B362)</f>
      </c>
      <c r="C363" s="1">
        <f>SUM(C354:C362)</f>
      </c>
      <c r="D363" s="1">
        <f>SUM(D354:D362)</f>
      </c>
      <c r="H363" s="2">
        <f>SUM(H354:H362)</f>
      </c>
    </row>
    <row r="365">
      <c r="A365" t="str">
        <v>2. KONSISTENSI (CR)</v>
      </c>
    </row>
    <row r="366">
      <c r="A366" t="str">
        <v>Matriks Crisp (Defuzzified) &amp; Normalisasi &amp; Aw</v>
      </c>
    </row>
    <row r="367">
      <c r="A367" t="str">
        <v>Kriteria</v>
      </c>
      <c r="B367" t="str">
        <v>CP1</v>
      </c>
      <c r="C367" t="str">
        <v>CP2</v>
      </c>
      <c r="D367" t="str">
        <v>CP3</v>
      </c>
      <c r="E367" t="str">
        <v>CP4</v>
      </c>
      <c r="F367" t="str">
        <v>CP5</v>
      </c>
      <c r="G367" t="str">
        <v>CP6</v>
      </c>
      <c r="H367" t="str">
        <v>CP7</v>
      </c>
      <c r="I367" t="str">
        <v>CP8</v>
      </c>
      <c r="J367" t="str">
        <v>CP9</v>
      </c>
      <c r="K367" t="str">
        <v>Wi (Bobot CR)</v>
      </c>
      <c r="L367" t="str">
        <v>Aw</v>
      </c>
      <c r="M367" t="str">
        <v>Aw/Wi</v>
      </c>
    </row>
    <row r="368">
      <c r="A368" t="str">
        <v>CP1</v>
      </c>
      <c r="B368">
        <v>1</v>
      </c>
      <c r="C368" s="1">
        <f>(C85+C125+C165)/3</f>
      </c>
      <c r="D368" s="1">
        <f>(C86+C126+C166)/3</f>
      </c>
      <c r="E368" s="1">
        <f>(C87+C127+C167)/3</f>
      </c>
      <c r="F368" s="1">
        <f>(C88+C128+C168)/3</f>
      </c>
      <c r="G368" s="1">
        <f>(C89+C129+C169)/3</f>
      </c>
      <c r="H368" s="1">
        <f>(C90+C130+C170)/3</f>
      </c>
      <c r="I368" s="1">
        <f>(C91+C131+C171)/3</f>
      </c>
      <c r="J368" s="1">
        <f>(C92+C132+C172)/3</f>
      </c>
      <c r="K368" s="2">
        <f>(B368/$B377+C368/$C377+D368/$D377+E368/$E377+F368/$F377+G368/$G377+H368/$H377+I368/$I377+J368/$J377)/9</f>
      </c>
      <c r="L368" s="2">
        <f>B368*$K368+C368*$K369+D368*$K370+E368*$K371+F368*$K372+G368*$K373+H368*$K374+I368*$K375+J368*$K376</f>
      </c>
      <c r="M368" s="1">
        <f>L368/K368</f>
      </c>
    </row>
    <row r="369">
      <c r="A369" t="str">
        <v>CP2</v>
      </c>
      <c r="B369" s="1">
        <f>(1/C165+1/C125+1/C85)/3</f>
      </c>
      <c r="C369">
        <v>1</v>
      </c>
      <c r="D369" s="1">
        <f>(C93+C133+C173)/3</f>
      </c>
      <c r="E369" s="1">
        <f>(C94+C134+C174)/3</f>
      </c>
      <c r="F369" s="1">
        <f>(C95+C135+C175)/3</f>
      </c>
      <c r="G369" s="1">
        <f>(C96+C136+C176)/3</f>
      </c>
      <c r="H369" s="1">
        <f>(C97+C137+C177)/3</f>
      </c>
      <c r="I369" s="1">
        <f>(C98+C138+C178)/3</f>
      </c>
      <c r="J369" s="1">
        <f>(C99+C139+C179)/3</f>
      </c>
      <c r="K369" s="2">
        <f>(B369/$B377+C369/$C377+D369/$D377+E369/$E377+F369/$F377+G369/$G377+H369/$H377+I369/$I377+J369/$J377)/9</f>
      </c>
      <c r="L369" s="2">
        <f>B369*$K368+C369*$K369+D369*$K370+E369*$K371+F369*$K372+G369*$K373+H369*$K374+I369*$K375+J369*$K376</f>
      </c>
      <c r="M369" s="1">
        <f>L369/K369</f>
      </c>
    </row>
    <row r="370">
      <c r="A370" t="str">
        <v>CP3</v>
      </c>
      <c r="B370" s="1">
        <f>(1/C166+1/C126+1/C86)/3</f>
      </c>
      <c r="C370" s="1">
        <f>(1/C173+1/C133+1/C93)/3</f>
      </c>
      <c r="D370">
        <v>1</v>
      </c>
      <c r="E370" s="1">
        <f>(C100+C140+C180)/3</f>
      </c>
      <c r="F370" s="1">
        <f>(C101+C141+C181)/3</f>
      </c>
      <c r="G370" s="1">
        <f>(C102+C142+C182)/3</f>
      </c>
      <c r="H370" s="1">
        <f>(C103+C143+C183)/3</f>
      </c>
      <c r="I370" s="1">
        <f>(C104+C144+C184)/3</f>
      </c>
      <c r="J370" s="1">
        <f>(C105+C145+C185)/3</f>
      </c>
      <c r="K370" s="2">
        <f>(B370/$B377+C370/$C377+D370/$D377+E370/$E377+F370/$F377+G370/$G377+H370/$H377+I370/$I377+J370/$J377)/9</f>
      </c>
      <c r="L370" s="2">
        <f>B370*$K368+C370*$K369+D370*$K370+E370*$K371+F370*$K372+G370*$K373+H370*$K374+I370*$K375+J370*$K376</f>
      </c>
      <c r="M370" s="1">
        <f>L370/K370</f>
      </c>
    </row>
    <row r="371">
      <c r="A371" t="str">
        <v>CP4</v>
      </c>
      <c r="B371" s="1">
        <f>(1/C167+1/C127+1/C87)/3</f>
      </c>
      <c r="C371" s="1">
        <f>(1/C174+1/C134+1/C94)/3</f>
      </c>
      <c r="D371" s="1">
        <f>(1/C180+1/C140+1/C100)/3</f>
      </c>
      <c r="E371">
        <v>1</v>
      </c>
      <c r="F371" s="1">
        <f>(C106+C146+C186)/3</f>
      </c>
      <c r="G371" s="1">
        <f>(C107+C147+C187)/3</f>
      </c>
      <c r="H371" s="1">
        <f>(C108+C148+C188)/3</f>
      </c>
      <c r="I371" s="1">
        <f>(C109+C149+C189)/3</f>
      </c>
      <c r="J371" s="1">
        <f>(C110+C150+C190)/3</f>
      </c>
      <c r="K371" s="2">
        <f>(B371/$B377+C371/$C377+D371/$D377+E371/$E377+F371/$F377+G371/$G377+H371/$H377+I371/$I377+J371/$J377)/9</f>
      </c>
      <c r="L371" s="2">
        <f>B371*$K368+C371*$K369+D371*$K370+E371*$K371+F371*$K372+G371*$K373+H371*$K374+I371*$K375+J371*$K376</f>
      </c>
      <c r="M371" s="1">
        <f>L371/K371</f>
      </c>
    </row>
    <row r="372">
      <c r="A372" t="str">
        <v>CP5</v>
      </c>
      <c r="B372" s="1">
        <f>(1/C168+1/C128+1/C88)/3</f>
      </c>
      <c r="C372" s="1">
        <f>(1/C175+1/C135+1/C95)/3</f>
      </c>
      <c r="D372" s="1">
        <f>(1/C181+1/C141+1/C101)/3</f>
      </c>
      <c r="E372" s="1">
        <f>(1/C186+1/C146+1/C106)/3</f>
      </c>
      <c r="F372">
        <v>1</v>
      </c>
      <c r="G372" s="1">
        <f>(C111+C151+C191)/3</f>
      </c>
      <c r="H372" s="1">
        <f>(C112+C152+C192)/3</f>
      </c>
      <c r="I372" s="1">
        <f>(C113+C153+C193)/3</f>
      </c>
      <c r="J372" s="1">
        <f>(C114+C154+C194)/3</f>
      </c>
      <c r="K372" s="2">
        <f>(B372/$B377+C372/$C377+D372/$D377+E372/$E377+F372/$F377+G372/$G377+H372/$H377+I372/$I377+J372/$J377)/9</f>
      </c>
      <c r="L372" s="2">
        <f>B372*$K368+C372*$K369+D372*$K370+E372*$K371+F372*$K372+G372*$K373+H372*$K374+I372*$K375+J372*$K376</f>
      </c>
      <c r="M372" s="1">
        <f>L372/K372</f>
      </c>
    </row>
    <row r="373">
      <c r="A373" t="str">
        <v>CP6</v>
      </c>
      <c r="B373" s="1">
        <f>(1/C169+1/C129+1/C89)/3</f>
      </c>
      <c r="C373" s="1">
        <f>(1/C176+1/C136+1/C96)/3</f>
      </c>
      <c r="D373" s="1">
        <f>(1/C182+1/C142+1/C102)/3</f>
      </c>
      <c r="E373" s="1">
        <f>(1/C187+1/C147+1/C107)/3</f>
      </c>
      <c r="F373" s="1">
        <f>(1/C191+1/C151+1/C111)/3</f>
      </c>
      <c r="G373">
        <v>1</v>
      </c>
      <c r="H373" s="1">
        <f>(C115+C155+C195)/3</f>
      </c>
      <c r="I373" s="1">
        <f>(C116+C156+C196)/3</f>
      </c>
      <c r="J373" s="1">
        <f>(C117+C157+C197)/3</f>
      </c>
      <c r="K373" s="2">
        <f>(B373/$B377+C373/$C377+D373/$D377+E373/$E377+F373/$F377+G373/$G377+H373/$H377+I373/$I377+J373/$J377)/9</f>
      </c>
      <c r="L373" s="2">
        <f>B373*$K368+C373*$K369+D373*$K370+E373*$K371+F373*$K372+G373*$K373+H373*$K374+I373*$K375+J373*$K376</f>
      </c>
      <c r="M373" s="1">
        <f>L373/K373</f>
      </c>
    </row>
    <row r="374">
      <c r="A374" t="str">
        <v>CP7</v>
      </c>
      <c r="B374" s="1">
        <f>(1/C170+1/C130+1/C90)/3</f>
      </c>
      <c r="C374" s="1">
        <f>(1/C177+1/C137+1/C97)/3</f>
      </c>
      <c r="D374" s="1">
        <f>(1/C183+1/C143+1/C103)/3</f>
      </c>
      <c r="E374" s="1">
        <f>(1/C188+1/C148+1/C108)/3</f>
      </c>
      <c r="F374" s="1">
        <f>(1/C192+1/C152+1/C112)/3</f>
      </c>
      <c r="G374" s="1">
        <f>(1/C195+1/C155+1/C115)/3</f>
      </c>
      <c r="H374">
        <v>1</v>
      </c>
      <c r="I374" s="1">
        <f>(C118+C158+C198)/3</f>
      </c>
      <c r="J374" s="1">
        <f>(C119+C159+C199)/3</f>
      </c>
      <c r="K374" s="2">
        <f>(B374/$B377+C374/$C377+D374/$D377+E374/$E377+F374/$F377+G374/$G377+H374/$H377+I374/$I377+J374/$J377)/9</f>
      </c>
      <c r="L374" s="2">
        <f>B374*$K368+C374*$K369+D374*$K370+E374*$K371+F374*$K372+G374*$K373+H374*$K374+I374*$K375+J374*$K376</f>
      </c>
      <c r="M374" s="1">
        <f>L374/K374</f>
      </c>
    </row>
    <row r="375">
      <c r="A375" t="str">
        <v>CP8</v>
      </c>
      <c r="B375" s="1">
        <f>(1/C171+1/C131+1/C91)/3</f>
      </c>
      <c r="C375" s="1">
        <f>(1/C178+1/C138+1/C98)/3</f>
      </c>
      <c r="D375" s="1">
        <f>(1/C184+1/C144+1/C104)/3</f>
      </c>
      <c r="E375" s="1">
        <f>(1/C189+1/C149+1/C109)/3</f>
      </c>
      <c r="F375" s="1">
        <f>(1/C193+1/C153+1/C113)/3</f>
      </c>
      <c r="G375" s="1">
        <f>(1/C196+1/C156+1/C116)/3</f>
      </c>
      <c r="H375" s="1">
        <f>(1/C198+1/C158+1/C118)/3</f>
      </c>
      <c r="I375">
        <v>1</v>
      </c>
      <c r="J375" s="1">
        <f>(C120+C160+C200)/3</f>
      </c>
      <c r="K375" s="2">
        <f>(B375/$B377+C375/$C377+D375/$D377+E375/$E377+F375/$F377+G375/$G377+H375/$H377+I375/$I377+J375/$J377)/9</f>
      </c>
      <c r="L375" s="2">
        <f>B375*$K368+C375*$K369+D375*$K370+E375*$K371+F375*$K372+G375*$K373+H375*$K374+I375*$K375+J375*$K376</f>
      </c>
      <c r="M375" s="1">
        <f>L375/K375</f>
      </c>
    </row>
    <row r="376">
      <c r="A376" t="str">
        <v>CP9</v>
      </c>
      <c r="B376" s="1">
        <f>(1/C172+1/C132+1/C92)/3</f>
      </c>
      <c r="C376" s="1">
        <f>(1/C179+1/C139+1/C99)/3</f>
      </c>
      <c r="D376" s="1">
        <f>(1/C185+1/C145+1/C105)/3</f>
      </c>
      <c r="E376" s="1">
        <f>(1/C190+1/C150+1/C110)/3</f>
      </c>
      <c r="F376" s="1">
        <f>(1/C194+1/C154+1/C114)/3</f>
      </c>
      <c r="G376" s="1">
        <f>(1/C197+1/C157+1/C117)/3</f>
      </c>
      <c r="H376" s="1">
        <f>(1/C199+1/C159+1/C119)/3</f>
      </c>
      <c r="I376" s="1">
        <f>(1/C200+1/C160+1/C120)/3</f>
      </c>
      <c r="J376">
        <v>1</v>
      </c>
      <c r="K376" s="2">
        <f>(B376/$B377+C376/$C377+D376/$D377+E376/$E377+F376/$F377+G376/$G377+H376/$H377+I376/$I377+J376/$J377)/9</f>
      </c>
      <c r="L376" s="2">
        <f>B376*$K368+C376*$K369+D376*$K370+E376*$K371+F376*$K372+G376*$K373+H376*$K374+I376*$K375+J376*$K376</f>
      </c>
      <c r="M376" s="1">
        <f>L376/K376</f>
      </c>
    </row>
    <row r="377">
      <c r="A377" t="str">
        <v>Σ Kolom</v>
      </c>
      <c r="B377" s="1">
        <f>SUM(B368:B376)</f>
      </c>
      <c r="C377" s="1">
        <f>SUM(C368:C376)</f>
      </c>
      <c r="D377" s="1">
        <f>SUM(D368:D376)</f>
      </c>
      <c r="E377" s="1">
        <f>SUM(E368:E376)</f>
      </c>
      <c r="F377" s="1">
        <f>SUM(F368:F376)</f>
      </c>
      <c r="G377" s="1">
        <f>SUM(G368:G376)</f>
      </c>
      <c r="H377" s="1">
        <f>SUM(H368:H376)</f>
      </c>
      <c r="I377" s="1">
        <f>SUM(I368:I376)</f>
      </c>
      <c r="J377" s="1">
        <f>SUM(J368:J376)</f>
      </c>
    </row>
    <row r="379">
      <c r="A379" t="str">
        <v>λmax</v>
      </c>
      <c r="B379" s="1">
        <f>AVERAGE(M368:M376)</f>
      </c>
    </row>
    <row r="380">
      <c r="A380" t="str">
        <v>CI</v>
      </c>
      <c r="B380" s="1">
        <f>(B379-9)/(9-1)</f>
      </c>
    </row>
    <row r="381">
      <c r="A381" t="str">
        <v>CR</v>
      </c>
      <c r="B381" s="1">
        <f>IF(1.45=0,0,B380/1.45)</f>
      </c>
    </row>
    <row r="382">
      <c r="A382" t="str">
        <v>Status</v>
      </c>
      <c r="B382">
        <f>IF(B381&lt;0.1,"KONSISTEN ✓","TIDAK KONSISTEN ✗")</f>
      </c>
    </row>
    <row r="385">
      <c r="A385" t="str">
        <v>▶ RESPONDEN 2: Irdha Mirdayati</v>
      </c>
    </row>
    <row r="386">
      <c r="A386" t="str">
        <v>1. FUZZY SYNTHETIC EXTENT (FSE) &amp; BOBOT FINAL</v>
      </c>
    </row>
    <row r="387">
      <c r="A387" t="str">
        <v>Kriteria</v>
      </c>
      <c r="B387" t="str">
        <v>Σl</v>
      </c>
      <c r="C387" t="str">
        <v>Σm</v>
      </c>
      <c r="D387" t="str">
        <v>Σu</v>
      </c>
      <c r="E387" t="str">
        <v>Si_l</v>
      </c>
      <c r="F387" t="str">
        <v>Si_m</v>
      </c>
      <c r="G387" t="str">
        <v>Si_u</v>
      </c>
      <c r="H387" t="str">
        <v>Defuzzy</v>
      </c>
      <c r="I387" t="str">
        <v>Bobot</v>
      </c>
      <c r="J387" t="str">
        <v>Bobot%</v>
      </c>
      <c r="K387" t="str">
        <v>Rank</v>
      </c>
    </row>
    <row r="388">
      <c r="A388" t="str">
        <v>CP1</v>
      </c>
      <c r="B388" s="1">
        <f>1+D85+D86+D87+D88+D89+D90+D91+D92</f>
      </c>
      <c r="C388" s="1">
        <f>1+D125+D126+D127+D128+D129+D130+D131+D132</f>
      </c>
      <c r="D388" s="1">
        <f>1+D165+D166+D167+D168+D169+D170+D171+D172</f>
      </c>
      <c r="E388" s="2">
        <f>B388/$D397</f>
      </c>
      <c r="F388" s="2">
        <f>C388/$C397</f>
      </c>
      <c r="G388" s="2">
        <f>D388/$B397</f>
      </c>
      <c r="H388" s="2">
        <f>(E388+F388+G388)/3</f>
      </c>
      <c r="I388" s="2">
        <f>H388/$H397</f>
      </c>
      <c r="J388" s="3">
        <f>I388*100</f>
      </c>
      <c r="K388">
        <f>RANK(I388,$I$388:$I$396,0)</f>
      </c>
    </row>
    <row r="389">
      <c r="A389" t="str">
        <v>CP2</v>
      </c>
      <c r="B389" s="1">
        <f>1+1/D165+D93+D94+D95+D96+D97+D98+D99</f>
      </c>
      <c r="C389" s="1">
        <f>1+1/D125+D133+D134+D135+D136+D137+D138+D139</f>
      </c>
      <c r="D389" s="1">
        <f>1+1/D85+D173+D174+D175+D176+D177+D178+D179</f>
      </c>
      <c r="E389" s="2">
        <f>B389/$D397</f>
      </c>
      <c r="F389" s="2">
        <f>C389/$C397</f>
      </c>
      <c r="G389" s="2">
        <f>D389/$B397</f>
      </c>
      <c r="H389" s="2">
        <f>(E389+F389+G389)/3</f>
      </c>
      <c r="I389" s="2">
        <f>H389/$H397</f>
      </c>
      <c r="J389" s="3">
        <f>I389*100</f>
      </c>
      <c r="K389">
        <f>RANK(I389,$I$388:$I$396,0)</f>
      </c>
    </row>
    <row r="390">
      <c r="A390" t="str">
        <v>CP3</v>
      </c>
      <c r="B390" s="1">
        <f>1+1/D166+1/D173+D100+D101+D102+D103+D104+D105</f>
      </c>
      <c r="C390" s="1">
        <f>1+1/D126+1/D133+D140+D141+D142+D143+D144+D145</f>
      </c>
      <c r="D390" s="1">
        <f>1+1/D86+1/D93+D180+D181+D182+D183+D184+D185</f>
      </c>
      <c r="E390" s="2">
        <f>B390/$D397</f>
      </c>
      <c r="F390" s="2">
        <f>C390/$C397</f>
      </c>
      <c r="G390" s="2">
        <f>D390/$B397</f>
      </c>
      <c r="H390" s="2">
        <f>(E390+F390+G390)/3</f>
      </c>
      <c r="I390" s="2">
        <f>H390/$H397</f>
      </c>
      <c r="J390" s="3">
        <f>I390*100</f>
      </c>
      <c r="K390">
        <f>RANK(I390,$I$388:$I$396,0)</f>
      </c>
    </row>
    <row r="391">
      <c r="A391" t="str">
        <v>CP4</v>
      </c>
      <c r="B391" s="1">
        <f>1+1/D167+1/D174+1/D180+D106+D107+D108+D109+D110</f>
      </c>
      <c r="C391" s="1">
        <f>1+1/D127+1/D134+1/D140+D146+D147+D148+D149+D150</f>
      </c>
      <c r="D391" s="1">
        <f>1+1/D87+1/D94+1/D100+D186+D187+D188+D189+D190</f>
      </c>
      <c r="E391" s="2">
        <f>B391/$D397</f>
      </c>
      <c r="F391" s="2">
        <f>C391/$C397</f>
      </c>
      <c r="G391" s="2">
        <f>D391/$B397</f>
      </c>
      <c r="H391" s="2">
        <f>(E391+F391+G391)/3</f>
      </c>
      <c r="I391" s="2">
        <f>H391/$H397</f>
      </c>
      <c r="J391" s="3">
        <f>I391*100</f>
      </c>
      <c r="K391">
        <f>RANK(I391,$I$388:$I$396,0)</f>
      </c>
    </row>
    <row r="392">
      <c r="A392" t="str">
        <v>CP5</v>
      </c>
      <c r="B392" s="1">
        <f>1+1/D168+1/D175+1/D181+1/D186+D111+D112+D113+D114</f>
      </c>
      <c r="C392" s="1">
        <f>1+1/D128+1/D135+1/D141+1/D146+D151+D152+D153+D154</f>
      </c>
      <c r="D392" s="1">
        <f>1+1/D88+1/D95+1/D101+1/D106+D191+D192+D193+D194</f>
      </c>
      <c r="E392" s="2">
        <f>B392/$D397</f>
      </c>
      <c r="F392" s="2">
        <f>C392/$C397</f>
      </c>
      <c r="G392" s="2">
        <f>D392/$B397</f>
      </c>
      <c r="H392" s="2">
        <f>(E392+F392+G392)/3</f>
      </c>
      <c r="I392" s="2">
        <f>H392/$H397</f>
      </c>
      <c r="J392" s="3">
        <f>I392*100</f>
      </c>
      <c r="K392">
        <f>RANK(I392,$I$388:$I$396,0)</f>
      </c>
    </row>
    <row r="393">
      <c r="A393" t="str">
        <v>CP6</v>
      </c>
      <c r="B393" s="1">
        <f>1+1/D169+1/D176+1/D182+1/D187+1/D191+D115+D116+D117</f>
      </c>
      <c r="C393" s="1">
        <f>1+1/D129+1/D136+1/D142+1/D147+1/D151+D155+D156+D157</f>
      </c>
      <c r="D393" s="1">
        <f>1+1/D89+1/D96+1/D102+1/D107+1/D111+D195+D196+D197</f>
      </c>
      <c r="E393" s="2">
        <f>B393/$D397</f>
      </c>
      <c r="F393" s="2">
        <f>C393/$C397</f>
      </c>
      <c r="G393" s="2">
        <f>D393/$B397</f>
      </c>
      <c r="H393" s="2">
        <f>(E393+F393+G393)/3</f>
      </c>
      <c r="I393" s="2">
        <f>H393/$H397</f>
      </c>
      <c r="J393" s="3">
        <f>I393*100</f>
      </c>
      <c r="K393">
        <f>RANK(I393,$I$388:$I$396,0)</f>
      </c>
    </row>
    <row r="394">
      <c r="A394" t="str">
        <v>CP7</v>
      </c>
      <c r="B394" s="1">
        <f>1+1/D170+1/D177+1/D183+1/D188+1/D192+1/D195+D118+D119</f>
      </c>
      <c r="C394" s="1">
        <f>1+1/D130+1/D137+1/D143+1/D148+1/D152+1/D155+D158+D159</f>
      </c>
      <c r="D394" s="1">
        <f>1+1/D90+1/D97+1/D103+1/D108+1/D112+1/D115+D198+D199</f>
      </c>
      <c r="E394" s="2">
        <f>B394/$D397</f>
      </c>
      <c r="F394" s="2">
        <f>C394/$C397</f>
      </c>
      <c r="G394" s="2">
        <f>D394/$B397</f>
      </c>
      <c r="H394" s="2">
        <f>(E394+F394+G394)/3</f>
      </c>
      <c r="I394" s="2">
        <f>H394/$H397</f>
      </c>
      <c r="J394" s="3">
        <f>I394*100</f>
      </c>
      <c r="K394">
        <f>RANK(I394,$I$388:$I$396,0)</f>
      </c>
    </row>
    <row r="395">
      <c r="A395" t="str">
        <v>CP8</v>
      </c>
      <c r="B395" s="1">
        <f>1+1/D171+1/D178+1/D184+1/D189+1/D193+1/D196+1/D198+D120</f>
      </c>
      <c r="C395" s="1">
        <f>1+1/D131+1/D138+1/D144+1/D149+1/D153+1/D156+1/D158+D160</f>
      </c>
      <c r="D395" s="1">
        <f>1+1/D91+1/D98+1/D104+1/D109+1/D113+1/D116+1/D118+D200</f>
      </c>
      <c r="E395" s="2">
        <f>B395/$D397</f>
      </c>
      <c r="F395" s="2">
        <f>C395/$C397</f>
      </c>
      <c r="G395" s="2">
        <f>D395/$B397</f>
      </c>
      <c r="H395" s="2">
        <f>(E395+F395+G395)/3</f>
      </c>
      <c r="I395" s="2">
        <f>H395/$H397</f>
      </c>
      <c r="J395" s="3">
        <f>I395*100</f>
      </c>
      <c r="K395">
        <f>RANK(I395,$I$388:$I$396,0)</f>
      </c>
    </row>
    <row r="396">
      <c r="A396" t="str">
        <v>CP9</v>
      </c>
      <c r="B396" s="1">
        <f>1+1/D172+1/D179+1/D185+1/D190+1/D194+1/D197+1/D199+1/D200</f>
      </c>
      <c r="C396" s="1">
        <f>1+1/D132+1/D139+1/D145+1/D150+1/D154+1/D157+1/D159+1/D160</f>
      </c>
      <c r="D396" s="1">
        <f>1+1/D92+1/D99+1/D105+1/D110+1/D114+1/D117+1/D119+1/D120</f>
      </c>
      <c r="E396" s="2">
        <f>B396/$D397</f>
      </c>
      <c r="F396" s="2">
        <f>C396/$C397</f>
      </c>
      <c r="G396" s="2">
        <f>D396/$B397</f>
      </c>
      <c r="H396" s="2">
        <f>(E396+F396+G396)/3</f>
      </c>
      <c r="I396" s="2">
        <f>H396/$H397</f>
      </c>
      <c r="J396" s="3">
        <f>I396*100</f>
      </c>
      <c r="K396">
        <f>RANK(I396,$I$388:$I$396,0)</f>
      </c>
    </row>
    <row r="397">
      <c r="A397" t="str">
        <v>TOTAL</v>
      </c>
      <c r="B397" s="1">
        <f>SUM(B388:B396)</f>
      </c>
      <c r="C397" s="1">
        <f>SUM(C388:C396)</f>
      </c>
      <c r="D397" s="1">
        <f>SUM(D388:D396)</f>
      </c>
      <c r="H397" s="2">
        <f>SUM(H388:H396)</f>
      </c>
    </row>
    <row r="399">
      <c r="A399" t="str">
        <v>2. KONSISTENSI (CR)</v>
      </c>
    </row>
    <row r="400">
      <c r="A400" t="str">
        <v>Matriks Crisp (Defuzzified) &amp; Normalisasi &amp; Aw</v>
      </c>
    </row>
    <row r="401">
      <c r="A401" t="str">
        <v>Kriteria</v>
      </c>
      <c r="B401" t="str">
        <v>CP1</v>
      </c>
      <c r="C401" t="str">
        <v>CP2</v>
      </c>
      <c r="D401" t="str">
        <v>CP3</v>
      </c>
      <c r="E401" t="str">
        <v>CP4</v>
      </c>
      <c r="F401" t="str">
        <v>CP5</v>
      </c>
      <c r="G401" t="str">
        <v>CP6</v>
      </c>
      <c r="H401" t="str">
        <v>CP7</v>
      </c>
      <c r="I401" t="str">
        <v>CP8</v>
      </c>
      <c r="J401" t="str">
        <v>CP9</v>
      </c>
      <c r="K401" t="str">
        <v>Wi (Bobot CR)</v>
      </c>
      <c r="L401" t="str">
        <v>Aw</v>
      </c>
      <c r="M401" t="str">
        <v>Aw/Wi</v>
      </c>
    </row>
    <row r="402">
      <c r="A402" t="str">
        <v>CP1</v>
      </c>
      <c r="B402">
        <v>1</v>
      </c>
      <c r="C402" s="1">
        <f>(D85+D125+D165)/3</f>
      </c>
      <c r="D402" s="1">
        <f>(D86+D126+D166)/3</f>
      </c>
      <c r="E402" s="1">
        <f>(D87+D127+D167)/3</f>
      </c>
      <c r="F402" s="1">
        <f>(D88+D128+D168)/3</f>
      </c>
      <c r="G402" s="1">
        <f>(D89+D129+D169)/3</f>
      </c>
      <c r="H402" s="1">
        <f>(D90+D130+D170)/3</f>
      </c>
      <c r="I402" s="1">
        <f>(D91+D131+D171)/3</f>
      </c>
      <c r="J402" s="1">
        <f>(D92+D132+D172)/3</f>
      </c>
      <c r="K402" s="2">
        <f>(B402/$B411+C402/$C411+D402/$D411+E402/$E411+F402/$F411+G402/$G411+H402/$H411+I402/$I411+J402/$J411)/9</f>
      </c>
      <c r="L402" s="2">
        <f>B402*$K402+C402*$K403+D402*$K404+E402*$K405+F402*$K406+G402*$K407+H402*$K408+I402*$K409+J402*$K410</f>
      </c>
      <c r="M402" s="1">
        <f>L402/K402</f>
      </c>
    </row>
    <row r="403">
      <c r="A403" t="str">
        <v>CP2</v>
      </c>
      <c r="B403" s="1">
        <f>(1/D165+1/D125+1/D85)/3</f>
      </c>
      <c r="C403">
        <v>1</v>
      </c>
      <c r="D403" s="1">
        <f>(D93+D133+D173)/3</f>
      </c>
      <c r="E403" s="1">
        <f>(D94+D134+D174)/3</f>
      </c>
      <c r="F403" s="1">
        <f>(D95+D135+D175)/3</f>
      </c>
      <c r="G403" s="1">
        <f>(D96+D136+D176)/3</f>
      </c>
      <c r="H403" s="1">
        <f>(D97+D137+D177)/3</f>
      </c>
      <c r="I403" s="1">
        <f>(D98+D138+D178)/3</f>
      </c>
      <c r="J403" s="1">
        <f>(D99+D139+D179)/3</f>
      </c>
      <c r="K403" s="2">
        <f>(B403/$B411+C403/$C411+D403/$D411+E403/$E411+F403/$F411+G403/$G411+H403/$H411+I403/$I411+J403/$J411)/9</f>
      </c>
      <c r="L403" s="2">
        <f>B403*$K402+C403*$K403+D403*$K404+E403*$K405+F403*$K406+G403*$K407+H403*$K408+I403*$K409+J403*$K410</f>
      </c>
      <c r="M403" s="1">
        <f>L403/K403</f>
      </c>
    </row>
    <row r="404">
      <c r="A404" t="str">
        <v>CP3</v>
      </c>
      <c r="B404" s="1">
        <f>(1/D166+1/D126+1/D86)/3</f>
      </c>
      <c r="C404" s="1">
        <f>(1/D173+1/D133+1/D93)/3</f>
      </c>
      <c r="D404">
        <v>1</v>
      </c>
      <c r="E404" s="1">
        <f>(D100+D140+D180)/3</f>
      </c>
      <c r="F404" s="1">
        <f>(D101+D141+D181)/3</f>
      </c>
      <c r="G404" s="1">
        <f>(D102+D142+D182)/3</f>
      </c>
      <c r="H404" s="1">
        <f>(D103+D143+D183)/3</f>
      </c>
      <c r="I404" s="1">
        <f>(D104+D144+D184)/3</f>
      </c>
      <c r="J404" s="1">
        <f>(D105+D145+D185)/3</f>
      </c>
      <c r="K404" s="2">
        <f>(B404/$B411+C404/$C411+D404/$D411+E404/$E411+F404/$F411+G404/$G411+H404/$H411+I404/$I411+J404/$J411)/9</f>
      </c>
      <c r="L404" s="2">
        <f>B404*$K402+C404*$K403+D404*$K404+E404*$K405+F404*$K406+G404*$K407+H404*$K408+I404*$K409+J404*$K410</f>
      </c>
      <c r="M404" s="1">
        <f>L404/K404</f>
      </c>
    </row>
    <row r="405">
      <c r="A405" t="str">
        <v>CP4</v>
      </c>
      <c r="B405" s="1">
        <f>(1/D167+1/D127+1/D87)/3</f>
      </c>
      <c r="C405" s="1">
        <f>(1/D174+1/D134+1/D94)/3</f>
      </c>
      <c r="D405" s="1">
        <f>(1/D180+1/D140+1/D100)/3</f>
      </c>
      <c r="E405">
        <v>1</v>
      </c>
      <c r="F405" s="1">
        <f>(D106+D146+D186)/3</f>
      </c>
      <c r="G405" s="1">
        <f>(D107+D147+D187)/3</f>
      </c>
      <c r="H405" s="1">
        <f>(D108+D148+D188)/3</f>
      </c>
      <c r="I405" s="1">
        <f>(D109+D149+D189)/3</f>
      </c>
      <c r="J405" s="1">
        <f>(D110+D150+D190)/3</f>
      </c>
      <c r="K405" s="2">
        <f>(B405/$B411+C405/$C411+D405/$D411+E405/$E411+F405/$F411+G405/$G411+H405/$H411+I405/$I411+J405/$J411)/9</f>
      </c>
      <c r="L405" s="2">
        <f>B405*$K402+C405*$K403+D405*$K404+E405*$K405+F405*$K406+G405*$K407+H405*$K408+I405*$K409+J405*$K410</f>
      </c>
      <c r="M405" s="1">
        <f>L405/K405</f>
      </c>
    </row>
    <row r="406">
      <c r="A406" t="str">
        <v>CP5</v>
      </c>
      <c r="B406" s="1">
        <f>(1/D168+1/D128+1/D88)/3</f>
      </c>
      <c r="C406" s="1">
        <f>(1/D175+1/D135+1/D95)/3</f>
      </c>
      <c r="D406" s="1">
        <f>(1/D181+1/D141+1/D101)/3</f>
      </c>
      <c r="E406" s="1">
        <f>(1/D186+1/D146+1/D106)/3</f>
      </c>
      <c r="F406">
        <v>1</v>
      </c>
      <c r="G406" s="1">
        <f>(D111+D151+D191)/3</f>
      </c>
      <c r="H406" s="1">
        <f>(D112+D152+D192)/3</f>
      </c>
      <c r="I406" s="1">
        <f>(D113+D153+D193)/3</f>
      </c>
      <c r="J406" s="1">
        <f>(D114+D154+D194)/3</f>
      </c>
      <c r="K406" s="2">
        <f>(B406/$B411+C406/$C411+D406/$D411+E406/$E411+F406/$F411+G406/$G411+H406/$H411+I406/$I411+J406/$J411)/9</f>
      </c>
      <c r="L406" s="2">
        <f>B406*$K402+C406*$K403+D406*$K404+E406*$K405+F406*$K406+G406*$K407+H406*$K408+I406*$K409+J406*$K410</f>
      </c>
      <c r="M406" s="1">
        <f>L406/K406</f>
      </c>
    </row>
    <row r="407">
      <c r="A407" t="str">
        <v>CP6</v>
      </c>
      <c r="B407" s="1">
        <f>(1/D169+1/D129+1/D89)/3</f>
      </c>
      <c r="C407" s="1">
        <f>(1/D176+1/D136+1/D96)/3</f>
      </c>
      <c r="D407" s="1">
        <f>(1/D182+1/D142+1/D102)/3</f>
      </c>
      <c r="E407" s="1">
        <f>(1/D187+1/D147+1/D107)/3</f>
      </c>
      <c r="F407" s="1">
        <f>(1/D191+1/D151+1/D111)/3</f>
      </c>
      <c r="G407">
        <v>1</v>
      </c>
      <c r="H407" s="1">
        <f>(D115+D155+D195)/3</f>
      </c>
      <c r="I407" s="1">
        <f>(D116+D156+D196)/3</f>
      </c>
      <c r="J407" s="1">
        <f>(D117+D157+D197)/3</f>
      </c>
      <c r="K407" s="2">
        <f>(B407/$B411+C407/$C411+D407/$D411+E407/$E411+F407/$F411+G407/$G411+H407/$H411+I407/$I411+J407/$J411)/9</f>
      </c>
      <c r="L407" s="2">
        <f>B407*$K402+C407*$K403+D407*$K404+E407*$K405+F407*$K406+G407*$K407+H407*$K408+I407*$K409+J407*$K410</f>
      </c>
      <c r="M407" s="1">
        <f>L407/K407</f>
      </c>
    </row>
    <row r="408">
      <c r="A408" t="str">
        <v>CP7</v>
      </c>
      <c r="B408" s="1">
        <f>(1/D170+1/D130+1/D90)/3</f>
      </c>
      <c r="C408" s="1">
        <f>(1/D177+1/D137+1/D97)/3</f>
      </c>
      <c r="D408" s="1">
        <f>(1/D183+1/D143+1/D103)/3</f>
      </c>
      <c r="E408" s="1">
        <f>(1/D188+1/D148+1/D108)/3</f>
      </c>
      <c r="F408" s="1">
        <f>(1/D192+1/D152+1/D112)/3</f>
      </c>
      <c r="G408" s="1">
        <f>(1/D195+1/D155+1/D115)/3</f>
      </c>
      <c r="H408">
        <v>1</v>
      </c>
      <c r="I408" s="1">
        <f>(D118+D158+D198)/3</f>
      </c>
      <c r="J408" s="1">
        <f>(D119+D159+D199)/3</f>
      </c>
      <c r="K408" s="2">
        <f>(B408/$B411+C408/$C411+D408/$D411+E408/$E411+F408/$F411+G408/$G411+H408/$H411+I408/$I411+J408/$J411)/9</f>
      </c>
      <c r="L408" s="2">
        <f>B408*$K402+C408*$K403+D408*$K404+E408*$K405+F408*$K406+G408*$K407+H408*$K408+I408*$K409+J408*$K410</f>
      </c>
      <c r="M408" s="1">
        <f>L408/K408</f>
      </c>
    </row>
    <row r="409">
      <c r="A409" t="str">
        <v>CP8</v>
      </c>
      <c r="B409" s="1">
        <f>(1/D171+1/D131+1/D91)/3</f>
      </c>
      <c r="C409" s="1">
        <f>(1/D178+1/D138+1/D98)/3</f>
      </c>
      <c r="D409" s="1">
        <f>(1/D184+1/D144+1/D104)/3</f>
      </c>
      <c r="E409" s="1">
        <f>(1/D189+1/D149+1/D109)/3</f>
      </c>
      <c r="F409" s="1">
        <f>(1/D193+1/D153+1/D113)/3</f>
      </c>
      <c r="G409" s="1">
        <f>(1/D196+1/D156+1/D116)/3</f>
      </c>
      <c r="H409" s="1">
        <f>(1/D198+1/D158+1/D118)/3</f>
      </c>
      <c r="I409">
        <v>1</v>
      </c>
      <c r="J409" s="1">
        <f>(D120+D160+D200)/3</f>
      </c>
      <c r="K409" s="2">
        <f>(B409/$B411+C409/$C411+D409/$D411+E409/$E411+F409/$F411+G409/$G411+H409/$H411+I409/$I411+J409/$J411)/9</f>
      </c>
      <c r="L409" s="2">
        <f>B409*$K402+C409*$K403+D409*$K404+E409*$K405+F409*$K406+G409*$K407+H409*$K408+I409*$K409+J409*$K410</f>
      </c>
      <c r="M409" s="1">
        <f>L409/K409</f>
      </c>
    </row>
    <row r="410">
      <c r="A410" t="str">
        <v>CP9</v>
      </c>
      <c r="B410" s="1">
        <f>(1/D172+1/D132+1/D92)/3</f>
      </c>
      <c r="C410" s="1">
        <f>(1/D179+1/D139+1/D99)/3</f>
      </c>
      <c r="D410" s="1">
        <f>(1/D185+1/D145+1/D105)/3</f>
      </c>
      <c r="E410" s="1">
        <f>(1/D190+1/D150+1/D110)/3</f>
      </c>
      <c r="F410" s="1">
        <f>(1/D194+1/D154+1/D114)/3</f>
      </c>
      <c r="G410" s="1">
        <f>(1/D197+1/D157+1/D117)/3</f>
      </c>
      <c r="H410" s="1">
        <f>(1/D199+1/D159+1/D119)/3</f>
      </c>
      <c r="I410" s="1">
        <f>(1/D200+1/D160+1/D120)/3</f>
      </c>
      <c r="J410">
        <v>1</v>
      </c>
      <c r="K410" s="2">
        <f>(B410/$B411+C410/$C411+D410/$D411+E410/$E411+F410/$F411+G410/$G411+H410/$H411+I410/$I411+J410/$J411)/9</f>
      </c>
      <c r="L410" s="2">
        <f>B410*$K402+C410*$K403+D410*$K404+E410*$K405+F410*$K406+G410*$K407+H410*$K408+I410*$K409+J410*$K410</f>
      </c>
      <c r="M410" s="1">
        <f>L410/K410</f>
      </c>
    </row>
    <row r="411">
      <c r="A411" t="str">
        <v>Σ Kolom</v>
      </c>
      <c r="B411" s="1">
        <f>SUM(B402:B410)</f>
      </c>
      <c r="C411" s="1">
        <f>SUM(C402:C410)</f>
      </c>
      <c r="D411" s="1">
        <f>SUM(D402:D410)</f>
      </c>
      <c r="E411" s="1">
        <f>SUM(E402:E410)</f>
      </c>
      <c r="F411" s="1">
        <f>SUM(F402:F410)</f>
      </c>
      <c r="G411" s="1">
        <f>SUM(G402:G410)</f>
      </c>
      <c r="H411" s="1">
        <f>SUM(H402:H410)</f>
      </c>
      <c r="I411" s="1">
        <f>SUM(I402:I410)</f>
      </c>
      <c r="J411" s="1">
        <f>SUM(J402:J410)</f>
      </c>
    </row>
    <row r="413">
      <c r="A413" t="str">
        <v>λmax</v>
      </c>
      <c r="B413" s="1">
        <f>AVERAGE(M402:M410)</f>
      </c>
    </row>
    <row r="414">
      <c r="A414" t="str">
        <v>CI</v>
      </c>
      <c r="B414" s="1">
        <f>(B413-9)/(9-1)</f>
      </c>
    </row>
    <row r="415">
      <c r="A415" t="str">
        <v>CR</v>
      </c>
      <c r="B415" s="1">
        <f>IF(1.45=0,0,B414/1.45)</f>
      </c>
    </row>
    <row r="416">
      <c r="A416" t="str">
        <v>Status</v>
      </c>
      <c r="B416">
        <f>IF(B415&lt;0.1,"KONSISTEN ✓","TIDAK KONSISTEN ✗")</f>
      </c>
    </row>
    <row r="419">
      <c r="A419" t="str">
        <v>▶ RESPONDEN 3: Fakhrul Roza</v>
      </c>
    </row>
    <row r="420">
      <c r="A420" t="str">
        <v>1. FUZZY SYNTHETIC EXTENT (FSE) &amp; BOBOT FINAL</v>
      </c>
    </row>
    <row r="421">
      <c r="A421" t="str">
        <v>Kriteria</v>
      </c>
      <c r="B421" t="str">
        <v>Σl</v>
      </c>
      <c r="C421" t="str">
        <v>Σm</v>
      </c>
      <c r="D421" t="str">
        <v>Σu</v>
      </c>
      <c r="E421" t="str">
        <v>Si_l</v>
      </c>
      <c r="F421" t="str">
        <v>Si_m</v>
      </c>
      <c r="G421" t="str">
        <v>Si_u</v>
      </c>
      <c r="H421" t="str">
        <v>Defuzzy</v>
      </c>
      <c r="I421" t="str">
        <v>Bobot</v>
      </c>
      <c r="J421" t="str">
        <v>Bobot%</v>
      </c>
      <c r="K421" t="str">
        <v>Rank</v>
      </c>
    </row>
    <row r="422">
      <c r="A422" t="str">
        <v>CP1</v>
      </c>
      <c r="B422" s="1">
        <f>1+E85+E86+E87+E88+E89+E90+E91+E92</f>
      </c>
      <c r="C422" s="1">
        <f>1+E125+E126+E127+E128+E129+E130+E131+E132</f>
      </c>
      <c r="D422" s="1">
        <f>1+E165+E166+E167+E168+E169+E170+E171+E172</f>
      </c>
      <c r="E422" s="2">
        <f>B422/$D431</f>
      </c>
      <c r="F422" s="2">
        <f>C422/$C431</f>
      </c>
      <c r="G422" s="2">
        <f>D422/$B431</f>
      </c>
      <c r="H422" s="2">
        <f>(E422+F422+G422)/3</f>
      </c>
      <c r="I422" s="2">
        <f>H422/$H431</f>
      </c>
      <c r="J422" s="3">
        <f>I422*100</f>
      </c>
      <c r="K422">
        <f>RANK(I422,$I$422:$I$430,0)</f>
      </c>
    </row>
    <row r="423">
      <c r="A423" t="str">
        <v>CP2</v>
      </c>
      <c r="B423" s="1">
        <f>1+1/E165+E93+E94+E95+E96+E97+E98+E99</f>
      </c>
      <c r="C423" s="1">
        <f>1+1/E125+E133+E134+E135+E136+E137+E138+E139</f>
      </c>
      <c r="D423" s="1">
        <f>1+1/E85+E173+E174+E175+E176+E177+E178+E179</f>
      </c>
      <c r="E423" s="2">
        <f>B423/$D431</f>
      </c>
      <c r="F423" s="2">
        <f>C423/$C431</f>
      </c>
      <c r="G423" s="2">
        <f>D423/$B431</f>
      </c>
      <c r="H423" s="2">
        <f>(E423+F423+G423)/3</f>
      </c>
      <c r="I423" s="2">
        <f>H423/$H431</f>
      </c>
      <c r="J423" s="3">
        <f>I423*100</f>
      </c>
      <c r="K423">
        <f>RANK(I423,$I$422:$I$430,0)</f>
      </c>
    </row>
    <row r="424">
      <c r="A424" t="str">
        <v>CP3</v>
      </c>
      <c r="B424" s="1">
        <f>1+1/E166+1/E173+E100+E101+E102+E103+E104+E105</f>
      </c>
      <c r="C424" s="1">
        <f>1+1/E126+1/E133+E140+E141+E142+E143+E144+E145</f>
      </c>
      <c r="D424" s="1">
        <f>1+1/E86+1/E93+E180+E181+E182+E183+E184+E185</f>
      </c>
      <c r="E424" s="2">
        <f>B424/$D431</f>
      </c>
      <c r="F424" s="2">
        <f>C424/$C431</f>
      </c>
      <c r="G424" s="2">
        <f>D424/$B431</f>
      </c>
      <c r="H424" s="2">
        <f>(E424+F424+G424)/3</f>
      </c>
      <c r="I424" s="2">
        <f>H424/$H431</f>
      </c>
      <c r="J424" s="3">
        <f>I424*100</f>
      </c>
      <c r="K424">
        <f>RANK(I424,$I$422:$I$430,0)</f>
      </c>
    </row>
    <row r="425">
      <c r="A425" t="str">
        <v>CP4</v>
      </c>
      <c r="B425" s="1">
        <f>1+1/E167+1/E174+1/E180+E106+E107+E108+E109+E110</f>
      </c>
      <c r="C425" s="1">
        <f>1+1/E127+1/E134+1/E140+E146+E147+E148+E149+E150</f>
      </c>
      <c r="D425" s="1">
        <f>1+1/E87+1/E94+1/E100+E186+E187+E188+E189+E190</f>
      </c>
      <c r="E425" s="2">
        <f>B425/$D431</f>
      </c>
      <c r="F425" s="2">
        <f>C425/$C431</f>
      </c>
      <c r="G425" s="2">
        <f>D425/$B431</f>
      </c>
      <c r="H425" s="2">
        <f>(E425+F425+G425)/3</f>
      </c>
      <c r="I425" s="2">
        <f>H425/$H431</f>
      </c>
      <c r="J425" s="3">
        <f>I425*100</f>
      </c>
      <c r="K425">
        <f>RANK(I425,$I$422:$I$430,0)</f>
      </c>
    </row>
    <row r="426">
      <c r="A426" t="str">
        <v>CP5</v>
      </c>
      <c r="B426" s="1">
        <f>1+1/E168+1/E175+1/E181+1/E186+E111+E112+E113+E114</f>
      </c>
      <c r="C426" s="1">
        <f>1+1/E128+1/E135+1/E141+1/E146+E151+E152+E153+E154</f>
      </c>
      <c r="D426" s="1">
        <f>1+1/E88+1/E95+1/E101+1/E106+E191+E192+E193+E194</f>
      </c>
      <c r="E426" s="2">
        <f>B426/$D431</f>
      </c>
      <c r="F426" s="2">
        <f>C426/$C431</f>
      </c>
      <c r="G426" s="2">
        <f>D426/$B431</f>
      </c>
      <c r="H426" s="2">
        <f>(E426+F426+G426)/3</f>
      </c>
      <c r="I426" s="2">
        <f>H426/$H431</f>
      </c>
      <c r="J426" s="3">
        <f>I426*100</f>
      </c>
      <c r="K426">
        <f>RANK(I426,$I$422:$I$430,0)</f>
      </c>
    </row>
    <row r="427">
      <c r="A427" t="str">
        <v>CP6</v>
      </c>
      <c r="B427" s="1">
        <f>1+1/E169+1/E176+1/E182+1/E187+1/E191+E115+E116+E117</f>
      </c>
      <c r="C427" s="1">
        <f>1+1/E129+1/E136+1/E142+1/E147+1/E151+E155+E156+E157</f>
      </c>
      <c r="D427" s="1">
        <f>1+1/E89+1/E96+1/E102+1/E107+1/E111+E195+E196+E197</f>
      </c>
      <c r="E427" s="2">
        <f>B427/$D431</f>
      </c>
      <c r="F427" s="2">
        <f>C427/$C431</f>
      </c>
      <c r="G427" s="2">
        <f>D427/$B431</f>
      </c>
      <c r="H427" s="2">
        <f>(E427+F427+G427)/3</f>
      </c>
      <c r="I427" s="2">
        <f>H427/$H431</f>
      </c>
      <c r="J427" s="3">
        <f>I427*100</f>
      </c>
      <c r="K427">
        <f>RANK(I427,$I$422:$I$430,0)</f>
      </c>
    </row>
    <row r="428">
      <c r="A428" t="str">
        <v>CP7</v>
      </c>
      <c r="B428" s="1">
        <f>1+1/E170+1/E177+1/E183+1/E188+1/E192+1/E195+E118+E119</f>
      </c>
      <c r="C428" s="1">
        <f>1+1/E130+1/E137+1/E143+1/E148+1/E152+1/E155+E158+E159</f>
      </c>
      <c r="D428" s="1">
        <f>1+1/E90+1/E97+1/E103+1/E108+1/E112+1/E115+E198+E199</f>
      </c>
      <c r="E428" s="2">
        <f>B428/$D431</f>
      </c>
      <c r="F428" s="2">
        <f>C428/$C431</f>
      </c>
      <c r="G428" s="2">
        <f>D428/$B431</f>
      </c>
      <c r="H428" s="2">
        <f>(E428+F428+G428)/3</f>
      </c>
      <c r="I428" s="2">
        <f>H428/$H431</f>
      </c>
      <c r="J428" s="3">
        <f>I428*100</f>
      </c>
      <c r="K428">
        <f>RANK(I428,$I$422:$I$430,0)</f>
      </c>
    </row>
    <row r="429">
      <c r="A429" t="str">
        <v>CP8</v>
      </c>
      <c r="B429" s="1">
        <f>1+1/E171+1/E178+1/E184+1/E189+1/E193+1/E196+1/E198+E120</f>
      </c>
      <c r="C429" s="1">
        <f>1+1/E131+1/E138+1/E144+1/E149+1/E153+1/E156+1/E158+E160</f>
      </c>
      <c r="D429" s="1">
        <f>1+1/E91+1/E98+1/E104+1/E109+1/E113+1/E116+1/E118+E200</f>
      </c>
      <c r="E429" s="2">
        <f>B429/$D431</f>
      </c>
      <c r="F429" s="2">
        <f>C429/$C431</f>
      </c>
      <c r="G429" s="2">
        <f>D429/$B431</f>
      </c>
      <c r="H429" s="2">
        <f>(E429+F429+G429)/3</f>
      </c>
      <c r="I429" s="2">
        <f>H429/$H431</f>
      </c>
      <c r="J429" s="3">
        <f>I429*100</f>
      </c>
      <c r="K429">
        <f>RANK(I429,$I$422:$I$430,0)</f>
      </c>
    </row>
    <row r="430">
      <c r="A430" t="str">
        <v>CP9</v>
      </c>
      <c r="B430" s="1">
        <f>1+1/E172+1/E179+1/E185+1/E190+1/E194+1/E197+1/E199+1/E200</f>
      </c>
      <c r="C430" s="1">
        <f>1+1/E132+1/E139+1/E145+1/E150+1/E154+1/E157+1/E159+1/E160</f>
      </c>
      <c r="D430" s="1">
        <f>1+1/E92+1/E99+1/E105+1/E110+1/E114+1/E117+1/E119+1/E120</f>
      </c>
      <c r="E430" s="2">
        <f>B430/$D431</f>
      </c>
      <c r="F430" s="2">
        <f>C430/$C431</f>
      </c>
      <c r="G430" s="2">
        <f>D430/$B431</f>
      </c>
      <c r="H430" s="2">
        <f>(E430+F430+G430)/3</f>
      </c>
      <c r="I430" s="2">
        <f>H430/$H431</f>
      </c>
      <c r="J430" s="3">
        <f>I430*100</f>
      </c>
      <c r="K430">
        <f>RANK(I430,$I$422:$I$430,0)</f>
      </c>
    </row>
    <row r="431">
      <c r="A431" t="str">
        <v>TOTAL</v>
      </c>
      <c r="B431" s="1">
        <f>SUM(B422:B430)</f>
      </c>
      <c r="C431" s="1">
        <f>SUM(C422:C430)</f>
      </c>
      <c r="D431" s="1">
        <f>SUM(D422:D430)</f>
      </c>
      <c r="H431" s="2">
        <f>SUM(H422:H430)</f>
      </c>
    </row>
    <row r="433">
      <c r="A433" t="str">
        <v>2. KONSISTENSI (CR)</v>
      </c>
    </row>
    <row r="434">
      <c r="A434" t="str">
        <v>Matriks Crisp (Defuzzified) &amp; Normalisasi &amp; Aw</v>
      </c>
    </row>
    <row r="435">
      <c r="A435" t="str">
        <v>Kriteria</v>
      </c>
      <c r="B435" t="str">
        <v>CP1</v>
      </c>
      <c r="C435" t="str">
        <v>CP2</v>
      </c>
      <c r="D435" t="str">
        <v>CP3</v>
      </c>
      <c r="E435" t="str">
        <v>CP4</v>
      </c>
      <c r="F435" t="str">
        <v>CP5</v>
      </c>
      <c r="G435" t="str">
        <v>CP6</v>
      </c>
      <c r="H435" t="str">
        <v>CP7</v>
      </c>
      <c r="I435" t="str">
        <v>CP8</v>
      </c>
      <c r="J435" t="str">
        <v>CP9</v>
      </c>
      <c r="K435" t="str">
        <v>Wi (Bobot CR)</v>
      </c>
      <c r="L435" t="str">
        <v>Aw</v>
      </c>
      <c r="M435" t="str">
        <v>Aw/Wi</v>
      </c>
    </row>
    <row r="436">
      <c r="A436" t="str">
        <v>CP1</v>
      </c>
      <c r="B436">
        <v>1</v>
      </c>
      <c r="C436" s="1">
        <f>(E85+E125+E165)/3</f>
      </c>
      <c r="D436" s="1">
        <f>(E86+E126+E166)/3</f>
      </c>
      <c r="E436" s="1">
        <f>(E87+E127+E167)/3</f>
      </c>
      <c r="F436" s="1">
        <f>(E88+E128+E168)/3</f>
      </c>
      <c r="G436" s="1">
        <f>(E89+E129+E169)/3</f>
      </c>
      <c r="H436" s="1">
        <f>(E90+E130+E170)/3</f>
      </c>
      <c r="I436" s="1">
        <f>(E91+E131+E171)/3</f>
      </c>
      <c r="J436" s="1">
        <f>(E92+E132+E172)/3</f>
      </c>
      <c r="K436" s="2">
        <f>(B436/$B445+C436/$C445+D436/$D445+E436/$E445+F436/$F445+G436/$G445+H436/$H445+I436/$I445+J436/$J445)/9</f>
      </c>
      <c r="L436" s="2">
        <f>B436*$K436+C436*$K437+D436*$K438+E436*$K439+F436*$K440+G436*$K441+H436*$K442+I436*$K443+J436*$K444</f>
      </c>
      <c r="M436" s="1">
        <f>L436/K436</f>
      </c>
    </row>
    <row r="437">
      <c r="A437" t="str">
        <v>CP2</v>
      </c>
      <c r="B437" s="1">
        <f>(1/E165+1/E125+1/E85)/3</f>
      </c>
      <c r="C437">
        <v>1</v>
      </c>
      <c r="D437" s="1">
        <f>(E93+E133+E173)/3</f>
      </c>
      <c r="E437" s="1">
        <f>(E94+E134+E174)/3</f>
      </c>
      <c r="F437" s="1">
        <f>(E95+E135+E175)/3</f>
      </c>
      <c r="G437" s="1">
        <f>(E96+E136+E176)/3</f>
      </c>
      <c r="H437" s="1">
        <f>(E97+E137+E177)/3</f>
      </c>
      <c r="I437" s="1">
        <f>(E98+E138+E178)/3</f>
      </c>
      <c r="J437" s="1">
        <f>(E99+E139+E179)/3</f>
      </c>
      <c r="K437" s="2">
        <f>(B437/$B445+C437/$C445+D437/$D445+E437/$E445+F437/$F445+G437/$G445+H437/$H445+I437/$I445+J437/$J445)/9</f>
      </c>
      <c r="L437" s="2">
        <f>B437*$K436+C437*$K437+D437*$K438+E437*$K439+F437*$K440+G437*$K441+H437*$K442+I437*$K443+J437*$K444</f>
      </c>
      <c r="M437" s="1">
        <f>L437/K437</f>
      </c>
    </row>
    <row r="438">
      <c r="A438" t="str">
        <v>CP3</v>
      </c>
      <c r="B438" s="1">
        <f>(1/E166+1/E126+1/E86)/3</f>
      </c>
      <c r="C438" s="1">
        <f>(1/E173+1/E133+1/E93)/3</f>
      </c>
      <c r="D438">
        <v>1</v>
      </c>
      <c r="E438" s="1">
        <f>(E100+E140+E180)/3</f>
      </c>
      <c r="F438" s="1">
        <f>(E101+E141+E181)/3</f>
      </c>
      <c r="G438" s="1">
        <f>(E102+E142+E182)/3</f>
      </c>
      <c r="H438" s="1">
        <f>(E103+E143+E183)/3</f>
      </c>
      <c r="I438" s="1">
        <f>(E104+E144+E184)/3</f>
      </c>
      <c r="J438" s="1">
        <f>(E105+E145+E185)/3</f>
      </c>
      <c r="K438" s="2">
        <f>(B438/$B445+C438/$C445+D438/$D445+E438/$E445+F438/$F445+G438/$G445+H438/$H445+I438/$I445+J438/$J445)/9</f>
      </c>
      <c r="L438" s="2">
        <f>B438*$K436+C438*$K437+D438*$K438+E438*$K439+F438*$K440+G438*$K441+H438*$K442+I438*$K443+J438*$K444</f>
      </c>
      <c r="M438" s="1">
        <f>L438/K438</f>
      </c>
    </row>
    <row r="439">
      <c r="A439" t="str">
        <v>CP4</v>
      </c>
      <c r="B439" s="1">
        <f>(1/E167+1/E127+1/E87)/3</f>
      </c>
      <c r="C439" s="1">
        <f>(1/E174+1/E134+1/E94)/3</f>
      </c>
      <c r="D439" s="1">
        <f>(1/E180+1/E140+1/E100)/3</f>
      </c>
      <c r="E439">
        <v>1</v>
      </c>
      <c r="F439" s="1">
        <f>(E106+E146+E186)/3</f>
      </c>
      <c r="G439" s="1">
        <f>(E107+E147+E187)/3</f>
      </c>
      <c r="H439" s="1">
        <f>(E108+E148+E188)/3</f>
      </c>
      <c r="I439" s="1">
        <f>(E109+E149+E189)/3</f>
      </c>
      <c r="J439" s="1">
        <f>(E110+E150+E190)/3</f>
      </c>
      <c r="K439" s="2">
        <f>(B439/$B445+C439/$C445+D439/$D445+E439/$E445+F439/$F445+G439/$G445+H439/$H445+I439/$I445+J439/$J445)/9</f>
      </c>
      <c r="L439" s="2">
        <f>B439*$K436+C439*$K437+D439*$K438+E439*$K439+F439*$K440+G439*$K441+H439*$K442+I439*$K443+J439*$K444</f>
      </c>
      <c r="M439" s="1">
        <f>L439/K439</f>
      </c>
    </row>
    <row r="440">
      <c r="A440" t="str">
        <v>CP5</v>
      </c>
      <c r="B440" s="1">
        <f>(1/E168+1/E128+1/E88)/3</f>
      </c>
      <c r="C440" s="1">
        <f>(1/E175+1/E135+1/E95)/3</f>
      </c>
      <c r="D440" s="1">
        <f>(1/E181+1/E141+1/E101)/3</f>
      </c>
      <c r="E440" s="1">
        <f>(1/E186+1/E146+1/E106)/3</f>
      </c>
      <c r="F440">
        <v>1</v>
      </c>
      <c r="G440" s="1">
        <f>(E111+E151+E191)/3</f>
      </c>
      <c r="H440" s="1">
        <f>(E112+E152+E192)/3</f>
      </c>
      <c r="I440" s="1">
        <f>(E113+E153+E193)/3</f>
      </c>
      <c r="J440" s="1">
        <f>(E114+E154+E194)/3</f>
      </c>
      <c r="K440" s="2">
        <f>(B440/$B445+C440/$C445+D440/$D445+E440/$E445+F440/$F445+G440/$G445+H440/$H445+I440/$I445+J440/$J445)/9</f>
      </c>
      <c r="L440" s="2">
        <f>B440*$K436+C440*$K437+D440*$K438+E440*$K439+F440*$K440+G440*$K441+H440*$K442+I440*$K443+J440*$K444</f>
      </c>
      <c r="M440" s="1">
        <f>L440/K440</f>
      </c>
    </row>
    <row r="441">
      <c r="A441" t="str">
        <v>CP6</v>
      </c>
      <c r="B441" s="1">
        <f>(1/E169+1/E129+1/E89)/3</f>
      </c>
      <c r="C441" s="1">
        <f>(1/E176+1/E136+1/E96)/3</f>
      </c>
      <c r="D441" s="1">
        <f>(1/E182+1/E142+1/E102)/3</f>
      </c>
      <c r="E441" s="1">
        <f>(1/E187+1/E147+1/E107)/3</f>
      </c>
      <c r="F441" s="1">
        <f>(1/E191+1/E151+1/E111)/3</f>
      </c>
      <c r="G441">
        <v>1</v>
      </c>
      <c r="H441" s="1">
        <f>(E115+E155+E195)/3</f>
      </c>
      <c r="I441" s="1">
        <f>(E116+E156+E196)/3</f>
      </c>
      <c r="J441" s="1">
        <f>(E117+E157+E197)/3</f>
      </c>
      <c r="K441" s="2">
        <f>(B441/$B445+C441/$C445+D441/$D445+E441/$E445+F441/$F445+G441/$G445+H441/$H445+I441/$I445+J441/$J445)/9</f>
      </c>
      <c r="L441" s="2">
        <f>B441*$K436+C441*$K437+D441*$K438+E441*$K439+F441*$K440+G441*$K441+H441*$K442+I441*$K443+J441*$K444</f>
      </c>
      <c r="M441" s="1">
        <f>L441/K441</f>
      </c>
    </row>
    <row r="442">
      <c r="A442" t="str">
        <v>CP7</v>
      </c>
      <c r="B442" s="1">
        <f>(1/E170+1/E130+1/E90)/3</f>
      </c>
      <c r="C442" s="1">
        <f>(1/E177+1/E137+1/E97)/3</f>
      </c>
      <c r="D442" s="1">
        <f>(1/E183+1/E143+1/E103)/3</f>
      </c>
      <c r="E442" s="1">
        <f>(1/E188+1/E148+1/E108)/3</f>
      </c>
      <c r="F442" s="1">
        <f>(1/E192+1/E152+1/E112)/3</f>
      </c>
      <c r="G442" s="1">
        <f>(1/E195+1/E155+1/E115)/3</f>
      </c>
      <c r="H442">
        <v>1</v>
      </c>
      <c r="I442" s="1">
        <f>(E118+E158+E198)/3</f>
      </c>
      <c r="J442" s="1">
        <f>(E119+E159+E199)/3</f>
      </c>
      <c r="K442" s="2">
        <f>(B442/$B445+C442/$C445+D442/$D445+E442/$E445+F442/$F445+G442/$G445+H442/$H445+I442/$I445+J442/$J445)/9</f>
      </c>
      <c r="L442" s="2">
        <f>B442*$K436+C442*$K437+D442*$K438+E442*$K439+F442*$K440+G442*$K441+H442*$K442+I442*$K443+J442*$K444</f>
      </c>
      <c r="M442" s="1">
        <f>L442/K442</f>
      </c>
    </row>
    <row r="443">
      <c r="A443" t="str">
        <v>CP8</v>
      </c>
      <c r="B443" s="1">
        <f>(1/E171+1/E131+1/E91)/3</f>
      </c>
      <c r="C443" s="1">
        <f>(1/E178+1/E138+1/E98)/3</f>
      </c>
      <c r="D443" s="1">
        <f>(1/E184+1/E144+1/E104)/3</f>
      </c>
      <c r="E443" s="1">
        <f>(1/E189+1/E149+1/E109)/3</f>
      </c>
      <c r="F443" s="1">
        <f>(1/E193+1/E153+1/E113)/3</f>
      </c>
      <c r="G443" s="1">
        <f>(1/E196+1/E156+1/E116)/3</f>
      </c>
      <c r="H443" s="1">
        <f>(1/E198+1/E158+1/E118)/3</f>
      </c>
      <c r="I443">
        <v>1</v>
      </c>
      <c r="J443" s="1">
        <f>(E120+E160+E200)/3</f>
      </c>
      <c r="K443" s="2">
        <f>(B443/$B445+C443/$C445+D443/$D445+E443/$E445+F443/$F445+G443/$G445+H443/$H445+I443/$I445+J443/$J445)/9</f>
      </c>
      <c r="L443" s="2">
        <f>B443*$K436+C443*$K437+D443*$K438+E443*$K439+F443*$K440+G443*$K441+H443*$K442+I443*$K443+J443*$K444</f>
      </c>
      <c r="M443" s="1">
        <f>L443/K443</f>
      </c>
    </row>
    <row r="444">
      <c r="A444" t="str">
        <v>CP9</v>
      </c>
      <c r="B444" s="1">
        <f>(1/E172+1/E132+1/E92)/3</f>
      </c>
      <c r="C444" s="1">
        <f>(1/E179+1/E139+1/E99)/3</f>
      </c>
      <c r="D444" s="1">
        <f>(1/E185+1/E145+1/E105)/3</f>
      </c>
      <c r="E444" s="1">
        <f>(1/E190+1/E150+1/E110)/3</f>
      </c>
      <c r="F444" s="1">
        <f>(1/E194+1/E154+1/E114)/3</f>
      </c>
      <c r="G444" s="1">
        <f>(1/E197+1/E157+1/E117)/3</f>
      </c>
      <c r="H444" s="1">
        <f>(1/E199+1/E159+1/E119)/3</f>
      </c>
      <c r="I444" s="1">
        <f>(1/E200+1/E160+1/E120)/3</f>
      </c>
      <c r="J444">
        <v>1</v>
      </c>
      <c r="K444" s="2">
        <f>(B444/$B445+C444/$C445+D444/$D445+E444/$E445+F444/$F445+G444/$G445+H444/$H445+I444/$I445+J444/$J445)/9</f>
      </c>
      <c r="L444" s="2">
        <f>B444*$K436+C444*$K437+D444*$K438+E444*$K439+F444*$K440+G444*$K441+H444*$K442+I444*$K443+J444*$K444</f>
      </c>
      <c r="M444" s="1">
        <f>L444/K444</f>
      </c>
    </row>
    <row r="445">
      <c r="A445" t="str">
        <v>Σ Kolom</v>
      </c>
      <c r="B445" s="1">
        <f>SUM(B436:B444)</f>
      </c>
      <c r="C445" s="1">
        <f>SUM(C436:C444)</f>
      </c>
      <c r="D445" s="1">
        <f>SUM(D436:D444)</f>
      </c>
      <c r="E445" s="1">
        <f>SUM(E436:E444)</f>
      </c>
      <c r="F445" s="1">
        <f>SUM(F436:F444)</f>
      </c>
      <c r="G445" s="1">
        <f>SUM(G436:G444)</f>
      </c>
      <c r="H445" s="1">
        <f>SUM(H436:H444)</f>
      </c>
      <c r="I445" s="1">
        <f>SUM(I436:I444)</f>
      </c>
      <c r="J445" s="1">
        <f>SUM(J436:J444)</f>
      </c>
    </row>
    <row r="447">
      <c r="A447" t="str">
        <v>λmax</v>
      </c>
      <c r="B447" s="1">
        <f>AVERAGE(M436:M444)</f>
      </c>
    </row>
    <row r="448">
      <c r="A448" t="str">
        <v>CI</v>
      </c>
      <c r="B448" s="1">
        <f>(B447-9)/(9-1)</f>
      </c>
    </row>
    <row r="449">
      <c r="A449" t="str">
        <v>CR</v>
      </c>
      <c r="B449" s="1">
        <f>IF(1.45=0,0,B448/1.45)</f>
      </c>
    </row>
    <row r="450">
      <c r="A450" t="str">
        <v>Status</v>
      </c>
      <c r="B450">
        <f>IF(B449&lt;0.1,"KONSISTEN ✓","TIDAK KONSISTEN ✗")</f>
      </c>
    </row>
    <row r="453">
      <c r="A453" t="str">
        <v>▶ RESPONDEN 4: Mahyarni</v>
      </c>
    </row>
    <row r="454">
      <c r="A454" t="str">
        <v>1. FUZZY SYNTHETIC EXTENT (FSE) &amp; BOBOT FINAL</v>
      </c>
    </row>
    <row r="455">
      <c r="A455" t="str">
        <v>Kriteria</v>
      </c>
      <c r="B455" t="str">
        <v>Σl</v>
      </c>
      <c r="C455" t="str">
        <v>Σm</v>
      </c>
      <c r="D455" t="str">
        <v>Σu</v>
      </c>
      <c r="E455" t="str">
        <v>Si_l</v>
      </c>
      <c r="F455" t="str">
        <v>Si_m</v>
      </c>
      <c r="G455" t="str">
        <v>Si_u</v>
      </c>
      <c r="H455" t="str">
        <v>Defuzzy</v>
      </c>
      <c r="I455" t="str">
        <v>Bobot</v>
      </c>
      <c r="J455" t="str">
        <v>Bobot%</v>
      </c>
      <c r="K455" t="str">
        <v>Rank</v>
      </c>
    </row>
    <row r="456">
      <c r="A456" t="str">
        <v>CP1</v>
      </c>
      <c r="B456" s="1">
        <f>1+F85+F86+F87+F88+F89+F90+F91+F92</f>
      </c>
      <c r="C456" s="1">
        <f>1+F125+F126+F127+F128+F129+F130+F131+F132</f>
      </c>
      <c r="D456" s="1">
        <f>1+F165+F166+F167+F168+F169+F170+F171+F172</f>
      </c>
      <c r="E456" s="2">
        <f>B456/$D465</f>
      </c>
      <c r="F456" s="2">
        <f>C456/$C465</f>
      </c>
      <c r="G456" s="2">
        <f>D456/$B465</f>
      </c>
      <c r="H456" s="2">
        <f>(E456+F456+G456)/3</f>
      </c>
      <c r="I456" s="2">
        <f>H456/$H465</f>
      </c>
      <c r="J456" s="3">
        <f>I456*100</f>
      </c>
      <c r="K456">
        <f>RANK(I456,$I$456:$I$464,0)</f>
      </c>
    </row>
    <row r="457">
      <c r="A457" t="str">
        <v>CP2</v>
      </c>
      <c r="B457" s="1">
        <f>1+1/F165+F93+F94+F95+F96+F97+F98+F99</f>
      </c>
      <c r="C457" s="1">
        <f>1+1/F125+F133+F134+F135+F136+F137+F138+F139</f>
      </c>
      <c r="D457" s="1">
        <f>1+1/F85+F173+F174+F175+F176+F177+F178+F179</f>
      </c>
      <c r="E457" s="2">
        <f>B457/$D465</f>
      </c>
      <c r="F457" s="2">
        <f>C457/$C465</f>
      </c>
      <c r="G457" s="2">
        <f>D457/$B465</f>
      </c>
      <c r="H457" s="2">
        <f>(E457+F457+G457)/3</f>
      </c>
      <c r="I457" s="2">
        <f>H457/$H465</f>
      </c>
      <c r="J457" s="3">
        <f>I457*100</f>
      </c>
      <c r="K457">
        <f>RANK(I457,$I$456:$I$464,0)</f>
      </c>
    </row>
    <row r="458">
      <c r="A458" t="str">
        <v>CP3</v>
      </c>
      <c r="B458" s="1">
        <f>1+1/F166+1/F173+F100+F101+F102+F103+F104+F105</f>
      </c>
      <c r="C458" s="1">
        <f>1+1/F126+1/F133+F140+F141+F142+F143+F144+F145</f>
      </c>
      <c r="D458" s="1">
        <f>1+1/F86+1/F93+F180+F181+F182+F183+F184+F185</f>
      </c>
      <c r="E458" s="2">
        <f>B458/$D465</f>
      </c>
      <c r="F458" s="2">
        <f>C458/$C465</f>
      </c>
      <c r="G458" s="2">
        <f>D458/$B465</f>
      </c>
      <c r="H458" s="2">
        <f>(E458+F458+G458)/3</f>
      </c>
      <c r="I458" s="2">
        <f>H458/$H465</f>
      </c>
      <c r="J458" s="3">
        <f>I458*100</f>
      </c>
      <c r="K458">
        <f>RANK(I458,$I$456:$I$464,0)</f>
      </c>
    </row>
    <row r="459">
      <c r="A459" t="str">
        <v>CP4</v>
      </c>
      <c r="B459" s="1">
        <f>1+1/F167+1/F174+1/F180+F106+F107+F108+F109+F110</f>
      </c>
      <c r="C459" s="1">
        <f>1+1/F127+1/F134+1/F140+F146+F147+F148+F149+F150</f>
      </c>
      <c r="D459" s="1">
        <f>1+1/F87+1/F94+1/F100+F186+F187+F188+F189+F190</f>
      </c>
      <c r="E459" s="2">
        <f>B459/$D465</f>
      </c>
      <c r="F459" s="2">
        <f>C459/$C465</f>
      </c>
      <c r="G459" s="2">
        <f>D459/$B465</f>
      </c>
      <c r="H459" s="2">
        <f>(E459+F459+G459)/3</f>
      </c>
      <c r="I459" s="2">
        <f>H459/$H465</f>
      </c>
      <c r="J459" s="3">
        <f>I459*100</f>
      </c>
      <c r="K459">
        <f>RANK(I459,$I$456:$I$464,0)</f>
      </c>
    </row>
    <row r="460">
      <c r="A460" t="str">
        <v>CP5</v>
      </c>
      <c r="B460" s="1">
        <f>1+1/F168+1/F175+1/F181+1/F186+F111+F112+F113+F114</f>
      </c>
      <c r="C460" s="1">
        <f>1+1/F128+1/F135+1/F141+1/F146+F151+F152+F153+F154</f>
      </c>
      <c r="D460" s="1">
        <f>1+1/F88+1/F95+1/F101+1/F106+F191+F192+F193+F194</f>
      </c>
      <c r="E460" s="2">
        <f>B460/$D465</f>
      </c>
      <c r="F460" s="2">
        <f>C460/$C465</f>
      </c>
      <c r="G460" s="2">
        <f>D460/$B465</f>
      </c>
      <c r="H460" s="2">
        <f>(E460+F460+G460)/3</f>
      </c>
      <c r="I460" s="2">
        <f>H460/$H465</f>
      </c>
      <c r="J460" s="3">
        <f>I460*100</f>
      </c>
      <c r="K460">
        <f>RANK(I460,$I$456:$I$464,0)</f>
      </c>
    </row>
    <row r="461">
      <c r="A461" t="str">
        <v>CP6</v>
      </c>
      <c r="B461" s="1">
        <f>1+1/F169+1/F176+1/F182+1/F187+1/F191+F115+F116+F117</f>
      </c>
      <c r="C461" s="1">
        <f>1+1/F129+1/F136+1/F142+1/F147+1/F151+F155+F156+F157</f>
      </c>
      <c r="D461" s="1">
        <f>1+1/F89+1/F96+1/F102+1/F107+1/F111+F195+F196+F197</f>
      </c>
      <c r="E461" s="2">
        <f>B461/$D465</f>
      </c>
      <c r="F461" s="2">
        <f>C461/$C465</f>
      </c>
      <c r="G461" s="2">
        <f>D461/$B465</f>
      </c>
      <c r="H461" s="2">
        <f>(E461+F461+G461)/3</f>
      </c>
      <c r="I461" s="2">
        <f>H461/$H465</f>
      </c>
      <c r="J461" s="3">
        <f>I461*100</f>
      </c>
      <c r="K461">
        <f>RANK(I461,$I$456:$I$464,0)</f>
      </c>
    </row>
    <row r="462">
      <c r="A462" t="str">
        <v>CP7</v>
      </c>
      <c r="B462" s="1">
        <f>1+1/F170+1/F177+1/F183+1/F188+1/F192+1/F195+F118+F119</f>
      </c>
      <c r="C462" s="1">
        <f>1+1/F130+1/F137+1/F143+1/F148+1/F152+1/F155+F158+F159</f>
      </c>
      <c r="D462" s="1">
        <f>1+1/F90+1/F97+1/F103+1/F108+1/F112+1/F115+F198+F199</f>
      </c>
      <c r="E462" s="2">
        <f>B462/$D465</f>
      </c>
      <c r="F462" s="2">
        <f>C462/$C465</f>
      </c>
      <c r="G462" s="2">
        <f>D462/$B465</f>
      </c>
      <c r="H462" s="2">
        <f>(E462+F462+G462)/3</f>
      </c>
      <c r="I462" s="2">
        <f>H462/$H465</f>
      </c>
      <c r="J462" s="3">
        <f>I462*100</f>
      </c>
      <c r="K462">
        <f>RANK(I462,$I$456:$I$464,0)</f>
      </c>
    </row>
    <row r="463">
      <c r="A463" t="str">
        <v>CP8</v>
      </c>
      <c r="B463" s="1">
        <f>1+1/F171+1/F178+1/F184+1/F189+1/F193+1/F196+1/F198+F120</f>
      </c>
      <c r="C463" s="1">
        <f>1+1/F131+1/F138+1/F144+1/F149+1/F153+1/F156+1/F158+F160</f>
      </c>
      <c r="D463" s="1">
        <f>1+1/F91+1/F98+1/F104+1/F109+1/F113+1/F116+1/F118+F200</f>
      </c>
      <c r="E463" s="2">
        <f>B463/$D465</f>
      </c>
      <c r="F463" s="2">
        <f>C463/$C465</f>
      </c>
      <c r="G463" s="2">
        <f>D463/$B465</f>
      </c>
      <c r="H463" s="2">
        <f>(E463+F463+G463)/3</f>
      </c>
      <c r="I463" s="2">
        <f>H463/$H465</f>
      </c>
      <c r="J463" s="3">
        <f>I463*100</f>
      </c>
      <c r="K463">
        <f>RANK(I463,$I$456:$I$464,0)</f>
      </c>
    </row>
    <row r="464">
      <c r="A464" t="str">
        <v>CP9</v>
      </c>
      <c r="B464" s="1">
        <f>1+1/F172+1/F179+1/F185+1/F190+1/F194+1/F197+1/F199+1/F200</f>
      </c>
      <c r="C464" s="1">
        <f>1+1/F132+1/F139+1/F145+1/F150+1/F154+1/F157+1/F159+1/F160</f>
      </c>
      <c r="D464" s="1">
        <f>1+1/F92+1/F99+1/F105+1/F110+1/F114+1/F117+1/F119+1/F120</f>
      </c>
      <c r="E464" s="2">
        <f>B464/$D465</f>
      </c>
      <c r="F464" s="2">
        <f>C464/$C465</f>
      </c>
      <c r="G464" s="2">
        <f>D464/$B465</f>
      </c>
      <c r="H464" s="2">
        <f>(E464+F464+G464)/3</f>
      </c>
      <c r="I464" s="2">
        <f>H464/$H465</f>
      </c>
      <c r="J464" s="3">
        <f>I464*100</f>
      </c>
      <c r="K464">
        <f>RANK(I464,$I$456:$I$464,0)</f>
      </c>
    </row>
    <row r="465">
      <c r="A465" t="str">
        <v>TOTAL</v>
      </c>
      <c r="B465" s="1">
        <f>SUM(B456:B464)</f>
      </c>
      <c r="C465" s="1">
        <f>SUM(C456:C464)</f>
      </c>
      <c r="D465" s="1">
        <f>SUM(D456:D464)</f>
      </c>
      <c r="H465" s="2">
        <f>SUM(H456:H464)</f>
      </c>
    </row>
    <row r="467">
      <c r="A467" t="str">
        <v>2. KONSISTENSI (CR)</v>
      </c>
    </row>
    <row r="468">
      <c r="A468" t="str">
        <v>Matriks Crisp (Defuzzified) &amp; Normalisasi &amp; Aw</v>
      </c>
    </row>
    <row r="469">
      <c r="A469" t="str">
        <v>Kriteria</v>
      </c>
      <c r="B469" t="str">
        <v>CP1</v>
      </c>
      <c r="C469" t="str">
        <v>CP2</v>
      </c>
      <c r="D469" t="str">
        <v>CP3</v>
      </c>
      <c r="E469" t="str">
        <v>CP4</v>
      </c>
      <c r="F469" t="str">
        <v>CP5</v>
      </c>
      <c r="G469" t="str">
        <v>CP6</v>
      </c>
      <c r="H469" t="str">
        <v>CP7</v>
      </c>
      <c r="I469" t="str">
        <v>CP8</v>
      </c>
      <c r="J469" t="str">
        <v>CP9</v>
      </c>
      <c r="K469" t="str">
        <v>Wi (Bobot CR)</v>
      </c>
      <c r="L469" t="str">
        <v>Aw</v>
      </c>
      <c r="M469" t="str">
        <v>Aw/Wi</v>
      </c>
    </row>
    <row r="470">
      <c r="A470" t="str">
        <v>CP1</v>
      </c>
      <c r="B470">
        <v>1</v>
      </c>
      <c r="C470" s="1">
        <f>(F85+F125+F165)/3</f>
      </c>
      <c r="D470" s="1">
        <f>(F86+F126+F166)/3</f>
      </c>
      <c r="E470" s="1">
        <f>(F87+F127+F167)/3</f>
      </c>
      <c r="F470" s="1">
        <f>(F88+F128+F168)/3</f>
      </c>
      <c r="G470" s="1">
        <f>(F89+F129+F169)/3</f>
      </c>
      <c r="H470" s="1">
        <f>(F90+F130+F170)/3</f>
      </c>
      <c r="I470" s="1">
        <f>(F91+F131+F171)/3</f>
      </c>
      <c r="J470" s="1">
        <f>(F92+F132+F172)/3</f>
      </c>
      <c r="K470" s="2">
        <f>(B470/$B479+C470/$C479+D470/$D479+E470/$E479+F470/$F479+G470/$G479+H470/$H479+I470/$I479+J470/$J479)/9</f>
      </c>
      <c r="L470" s="2">
        <f>B470*$K470+C470*$K471+D470*$K472+E470*$K473+F470*$K474+G470*$K475+H470*$K476+I470*$K477+J470*$K478</f>
      </c>
      <c r="M470" s="1">
        <f>L470/K470</f>
      </c>
    </row>
    <row r="471">
      <c r="A471" t="str">
        <v>CP2</v>
      </c>
      <c r="B471" s="1">
        <f>(1/F165+1/F125+1/F85)/3</f>
      </c>
      <c r="C471">
        <v>1</v>
      </c>
      <c r="D471" s="1">
        <f>(F93+F133+F173)/3</f>
      </c>
      <c r="E471" s="1">
        <f>(F94+F134+F174)/3</f>
      </c>
      <c r="F471" s="1">
        <f>(F95+F135+F175)/3</f>
      </c>
      <c r="G471" s="1">
        <f>(F96+F136+F176)/3</f>
      </c>
      <c r="H471" s="1">
        <f>(F97+F137+F177)/3</f>
      </c>
      <c r="I471" s="1">
        <f>(F98+F138+F178)/3</f>
      </c>
      <c r="J471" s="1">
        <f>(F99+F139+F179)/3</f>
      </c>
      <c r="K471" s="2">
        <f>(B471/$B479+C471/$C479+D471/$D479+E471/$E479+F471/$F479+G471/$G479+H471/$H479+I471/$I479+J471/$J479)/9</f>
      </c>
      <c r="L471" s="2">
        <f>B471*$K470+C471*$K471+D471*$K472+E471*$K473+F471*$K474+G471*$K475+H471*$K476+I471*$K477+J471*$K478</f>
      </c>
      <c r="M471" s="1">
        <f>L471/K471</f>
      </c>
    </row>
    <row r="472">
      <c r="A472" t="str">
        <v>CP3</v>
      </c>
      <c r="B472" s="1">
        <f>(1/F166+1/F126+1/F86)/3</f>
      </c>
      <c r="C472" s="1">
        <f>(1/F173+1/F133+1/F93)/3</f>
      </c>
      <c r="D472">
        <v>1</v>
      </c>
      <c r="E472" s="1">
        <f>(F100+F140+F180)/3</f>
      </c>
      <c r="F472" s="1">
        <f>(F101+F141+F181)/3</f>
      </c>
      <c r="G472" s="1">
        <f>(F102+F142+F182)/3</f>
      </c>
      <c r="H472" s="1">
        <f>(F103+F143+F183)/3</f>
      </c>
      <c r="I472" s="1">
        <f>(F104+F144+F184)/3</f>
      </c>
      <c r="J472" s="1">
        <f>(F105+F145+F185)/3</f>
      </c>
      <c r="K472" s="2">
        <f>(B472/$B479+C472/$C479+D472/$D479+E472/$E479+F472/$F479+G472/$G479+H472/$H479+I472/$I479+J472/$J479)/9</f>
      </c>
      <c r="L472" s="2">
        <f>B472*$K470+C472*$K471+D472*$K472+E472*$K473+F472*$K474+G472*$K475+H472*$K476+I472*$K477+J472*$K478</f>
      </c>
      <c r="M472" s="1">
        <f>L472/K472</f>
      </c>
    </row>
    <row r="473">
      <c r="A473" t="str">
        <v>CP4</v>
      </c>
      <c r="B473" s="1">
        <f>(1/F167+1/F127+1/F87)/3</f>
      </c>
      <c r="C473" s="1">
        <f>(1/F174+1/F134+1/F94)/3</f>
      </c>
      <c r="D473" s="1">
        <f>(1/F180+1/F140+1/F100)/3</f>
      </c>
      <c r="E473">
        <v>1</v>
      </c>
      <c r="F473" s="1">
        <f>(F106+F146+F186)/3</f>
      </c>
      <c r="G473" s="1">
        <f>(F107+F147+F187)/3</f>
      </c>
      <c r="H473" s="1">
        <f>(F108+F148+F188)/3</f>
      </c>
      <c r="I473" s="1">
        <f>(F109+F149+F189)/3</f>
      </c>
      <c r="J473" s="1">
        <f>(F110+F150+F190)/3</f>
      </c>
      <c r="K473" s="2">
        <f>(B473/$B479+C473/$C479+D473/$D479+E473/$E479+F473/$F479+G473/$G479+H473/$H479+I473/$I479+J473/$J479)/9</f>
      </c>
      <c r="L473" s="2">
        <f>B473*$K470+C473*$K471+D473*$K472+E473*$K473+F473*$K474+G473*$K475+H473*$K476+I473*$K477+J473*$K478</f>
      </c>
      <c r="M473" s="1">
        <f>L473/K473</f>
      </c>
    </row>
    <row r="474">
      <c r="A474" t="str">
        <v>CP5</v>
      </c>
      <c r="B474" s="1">
        <f>(1/F168+1/F128+1/F88)/3</f>
      </c>
      <c r="C474" s="1">
        <f>(1/F175+1/F135+1/F95)/3</f>
      </c>
      <c r="D474" s="1">
        <f>(1/F181+1/F141+1/F101)/3</f>
      </c>
      <c r="E474" s="1">
        <f>(1/F186+1/F146+1/F106)/3</f>
      </c>
      <c r="F474">
        <v>1</v>
      </c>
      <c r="G474" s="1">
        <f>(F111+F151+F191)/3</f>
      </c>
      <c r="H474" s="1">
        <f>(F112+F152+F192)/3</f>
      </c>
      <c r="I474" s="1">
        <f>(F113+F153+F193)/3</f>
      </c>
      <c r="J474" s="1">
        <f>(F114+F154+F194)/3</f>
      </c>
      <c r="K474" s="2">
        <f>(B474/$B479+C474/$C479+D474/$D479+E474/$E479+F474/$F479+G474/$G479+H474/$H479+I474/$I479+J474/$J479)/9</f>
      </c>
      <c r="L474" s="2">
        <f>B474*$K470+C474*$K471+D474*$K472+E474*$K473+F474*$K474+G474*$K475+H474*$K476+I474*$K477+J474*$K478</f>
      </c>
      <c r="M474" s="1">
        <f>L474/K474</f>
      </c>
    </row>
    <row r="475">
      <c r="A475" t="str">
        <v>CP6</v>
      </c>
      <c r="B475" s="1">
        <f>(1/F169+1/F129+1/F89)/3</f>
      </c>
      <c r="C475" s="1">
        <f>(1/F176+1/F136+1/F96)/3</f>
      </c>
      <c r="D475" s="1">
        <f>(1/F182+1/F142+1/F102)/3</f>
      </c>
      <c r="E475" s="1">
        <f>(1/F187+1/F147+1/F107)/3</f>
      </c>
      <c r="F475" s="1">
        <f>(1/F191+1/F151+1/F111)/3</f>
      </c>
      <c r="G475">
        <v>1</v>
      </c>
      <c r="H475" s="1">
        <f>(F115+F155+F195)/3</f>
      </c>
      <c r="I475" s="1">
        <f>(F116+F156+F196)/3</f>
      </c>
      <c r="J475" s="1">
        <f>(F117+F157+F197)/3</f>
      </c>
      <c r="K475" s="2">
        <f>(B475/$B479+C475/$C479+D475/$D479+E475/$E479+F475/$F479+G475/$G479+H475/$H479+I475/$I479+J475/$J479)/9</f>
      </c>
      <c r="L475" s="2">
        <f>B475*$K470+C475*$K471+D475*$K472+E475*$K473+F475*$K474+G475*$K475+H475*$K476+I475*$K477+J475*$K478</f>
      </c>
      <c r="M475" s="1">
        <f>L475/K475</f>
      </c>
    </row>
    <row r="476">
      <c r="A476" t="str">
        <v>CP7</v>
      </c>
      <c r="B476" s="1">
        <f>(1/F170+1/F130+1/F90)/3</f>
      </c>
      <c r="C476" s="1">
        <f>(1/F177+1/F137+1/F97)/3</f>
      </c>
      <c r="D476" s="1">
        <f>(1/F183+1/F143+1/F103)/3</f>
      </c>
      <c r="E476" s="1">
        <f>(1/F188+1/F148+1/F108)/3</f>
      </c>
      <c r="F476" s="1">
        <f>(1/F192+1/F152+1/F112)/3</f>
      </c>
      <c r="G476" s="1">
        <f>(1/F195+1/F155+1/F115)/3</f>
      </c>
      <c r="H476">
        <v>1</v>
      </c>
      <c r="I476" s="1">
        <f>(F118+F158+F198)/3</f>
      </c>
      <c r="J476" s="1">
        <f>(F119+F159+F199)/3</f>
      </c>
      <c r="K476" s="2">
        <f>(B476/$B479+C476/$C479+D476/$D479+E476/$E479+F476/$F479+G476/$G479+H476/$H479+I476/$I479+J476/$J479)/9</f>
      </c>
      <c r="L476" s="2">
        <f>B476*$K470+C476*$K471+D476*$K472+E476*$K473+F476*$K474+G476*$K475+H476*$K476+I476*$K477+J476*$K478</f>
      </c>
      <c r="M476" s="1">
        <f>L476/K476</f>
      </c>
    </row>
    <row r="477">
      <c r="A477" t="str">
        <v>CP8</v>
      </c>
      <c r="B477" s="1">
        <f>(1/F171+1/F131+1/F91)/3</f>
      </c>
      <c r="C477" s="1">
        <f>(1/F178+1/F138+1/F98)/3</f>
      </c>
      <c r="D477" s="1">
        <f>(1/F184+1/F144+1/F104)/3</f>
      </c>
      <c r="E477" s="1">
        <f>(1/F189+1/F149+1/F109)/3</f>
      </c>
      <c r="F477" s="1">
        <f>(1/F193+1/F153+1/F113)/3</f>
      </c>
      <c r="G477" s="1">
        <f>(1/F196+1/F156+1/F116)/3</f>
      </c>
      <c r="H477" s="1">
        <f>(1/F198+1/F158+1/F118)/3</f>
      </c>
      <c r="I477">
        <v>1</v>
      </c>
      <c r="J477" s="1">
        <f>(F120+F160+F200)/3</f>
      </c>
      <c r="K477" s="2">
        <f>(B477/$B479+C477/$C479+D477/$D479+E477/$E479+F477/$F479+G477/$G479+H477/$H479+I477/$I479+J477/$J479)/9</f>
      </c>
      <c r="L477" s="2">
        <f>B477*$K470+C477*$K471+D477*$K472+E477*$K473+F477*$K474+G477*$K475+H477*$K476+I477*$K477+J477*$K478</f>
      </c>
      <c r="M477" s="1">
        <f>L477/K477</f>
      </c>
    </row>
    <row r="478">
      <c r="A478" t="str">
        <v>CP9</v>
      </c>
      <c r="B478" s="1">
        <f>(1/F172+1/F132+1/F92)/3</f>
      </c>
      <c r="C478" s="1">
        <f>(1/F179+1/F139+1/F99)/3</f>
      </c>
      <c r="D478" s="1">
        <f>(1/F185+1/F145+1/F105)/3</f>
      </c>
      <c r="E478" s="1">
        <f>(1/F190+1/F150+1/F110)/3</f>
      </c>
      <c r="F478" s="1">
        <f>(1/F194+1/F154+1/F114)/3</f>
      </c>
      <c r="G478" s="1">
        <f>(1/F197+1/F157+1/F117)/3</f>
      </c>
      <c r="H478" s="1">
        <f>(1/F199+1/F159+1/F119)/3</f>
      </c>
      <c r="I478" s="1">
        <f>(1/F200+1/F160+1/F120)/3</f>
      </c>
      <c r="J478">
        <v>1</v>
      </c>
      <c r="K478" s="2">
        <f>(B478/$B479+C478/$C479+D478/$D479+E478/$E479+F478/$F479+G478/$G479+H478/$H479+I478/$I479+J478/$J479)/9</f>
      </c>
      <c r="L478" s="2">
        <f>B478*$K470+C478*$K471+D478*$K472+E478*$K473+F478*$K474+G478*$K475+H478*$K476+I478*$K477+J478*$K478</f>
      </c>
      <c r="M478" s="1">
        <f>L478/K478</f>
      </c>
    </row>
    <row r="479">
      <c r="A479" t="str">
        <v>Σ Kolom</v>
      </c>
      <c r="B479" s="1">
        <f>SUM(B470:B478)</f>
      </c>
      <c r="C479" s="1">
        <f>SUM(C470:C478)</f>
      </c>
      <c r="D479" s="1">
        <f>SUM(D470:D478)</f>
      </c>
      <c r="E479" s="1">
        <f>SUM(E470:E478)</f>
      </c>
      <c r="F479" s="1">
        <f>SUM(F470:F478)</f>
      </c>
      <c r="G479" s="1">
        <f>SUM(G470:G478)</f>
      </c>
      <c r="H479" s="1">
        <f>SUM(H470:H478)</f>
      </c>
      <c r="I479" s="1">
        <f>SUM(I470:I478)</f>
      </c>
      <c r="J479" s="1">
        <f>SUM(J470:J478)</f>
      </c>
    </row>
    <row r="481">
      <c r="A481" t="str">
        <v>λmax</v>
      </c>
      <c r="B481" s="1">
        <f>AVERAGE(M470:M478)</f>
      </c>
    </row>
    <row r="482">
      <c r="A482" t="str">
        <v>CI</v>
      </c>
      <c r="B482" s="1">
        <f>(B481-9)/(9-1)</f>
      </c>
    </row>
    <row r="483">
      <c r="A483" t="str">
        <v>CR</v>
      </c>
      <c r="B483" s="1">
        <f>IF(1.45=0,0,B482/1.45)</f>
      </c>
    </row>
    <row r="484">
      <c r="A484" t="str">
        <v>Status</v>
      </c>
      <c r="B484">
        <f>IF(B483&lt;0.1,"KONSISTEN ✓","TIDAK KONSISTEN ✗")</f>
      </c>
    </row>
    <row r="487">
      <c r="A487" t="str">
        <v>▶ RESPONDEN 5: Muhammad ilham</v>
      </c>
    </row>
    <row r="488">
      <c r="A488" t="str">
        <v>1. FUZZY SYNTHETIC EXTENT (FSE) &amp; BOBOT FINAL</v>
      </c>
    </row>
    <row r="489">
      <c r="A489" t="str">
        <v>Kriteria</v>
      </c>
      <c r="B489" t="str">
        <v>Σl</v>
      </c>
      <c r="C489" t="str">
        <v>Σm</v>
      </c>
      <c r="D489" t="str">
        <v>Σu</v>
      </c>
      <c r="E489" t="str">
        <v>Si_l</v>
      </c>
      <c r="F489" t="str">
        <v>Si_m</v>
      </c>
      <c r="G489" t="str">
        <v>Si_u</v>
      </c>
      <c r="H489" t="str">
        <v>Defuzzy</v>
      </c>
      <c r="I489" t="str">
        <v>Bobot</v>
      </c>
      <c r="J489" t="str">
        <v>Bobot%</v>
      </c>
      <c r="K489" t="str">
        <v>Rank</v>
      </c>
    </row>
    <row r="490">
      <c r="A490" t="str">
        <v>CP1</v>
      </c>
      <c r="B490" s="1">
        <f>1+G85+G86+G87+G88+G89+G90+G91+G92</f>
      </c>
      <c r="C490" s="1">
        <f>1+G125+G126+G127+G128+G129+G130+G131+G132</f>
      </c>
      <c r="D490" s="1">
        <f>1+G165+G166+G167+G168+G169+G170+G171+G172</f>
      </c>
      <c r="E490" s="2">
        <f>B490/$D499</f>
      </c>
      <c r="F490" s="2">
        <f>C490/$C499</f>
      </c>
      <c r="G490" s="2">
        <f>D490/$B499</f>
      </c>
      <c r="H490" s="2">
        <f>(E490+F490+G490)/3</f>
      </c>
      <c r="I490" s="2">
        <f>H490/$H499</f>
      </c>
      <c r="J490" s="3">
        <f>I490*100</f>
      </c>
      <c r="K490">
        <f>RANK(I490,$I$490:$I$498,0)</f>
      </c>
    </row>
    <row r="491">
      <c r="A491" t="str">
        <v>CP2</v>
      </c>
      <c r="B491" s="1">
        <f>1+1/G165+G93+G94+G95+G96+G97+G98+G99</f>
      </c>
      <c r="C491" s="1">
        <f>1+1/G125+G133+G134+G135+G136+G137+G138+G139</f>
      </c>
      <c r="D491" s="1">
        <f>1+1/G85+G173+G174+G175+G176+G177+G178+G179</f>
      </c>
      <c r="E491" s="2">
        <f>B491/$D499</f>
      </c>
      <c r="F491" s="2">
        <f>C491/$C499</f>
      </c>
      <c r="G491" s="2">
        <f>D491/$B499</f>
      </c>
      <c r="H491" s="2">
        <f>(E491+F491+G491)/3</f>
      </c>
      <c r="I491" s="2">
        <f>H491/$H499</f>
      </c>
      <c r="J491" s="3">
        <f>I491*100</f>
      </c>
      <c r="K491">
        <f>RANK(I491,$I$490:$I$498,0)</f>
      </c>
    </row>
    <row r="492">
      <c r="A492" t="str">
        <v>CP3</v>
      </c>
      <c r="B492" s="1">
        <f>1+1/G166+1/G173+G100+G101+G102+G103+G104+G105</f>
      </c>
      <c r="C492" s="1">
        <f>1+1/G126+1/G133+G140+G141+G142+G143+G144+G145</f>
      </c>
      <c r="D492" s="1">
        <f>1+1/G86+1/G93+G180+G181+G182+G183+G184+G185</f>
      </c>
      <c r="E492" s="2">
        <f>B492/$D499</f>
      </c>
      <c r="F492" s="2">
        <f>C492/$C499</f>
      </c>
      <c r="G492" s="2">
        <f>D492/$B499</f>
      </c>
      <c r="H492" s="2">
        <f>(E492+F492+G492)/3</f>
      </c>
      <c r="I492" s="2">
        <f>H492/$H499</f>
      </c>
      <c r="J492" s="3">
        <f>I492*100</f>
      </c>
      <c r="K492">
        <f>RANK(I492,$I$490:$I$498,0)</f>
      </c>
    </row>
    <row r="493">
      <c r="A493" t="str">
        <v>CP4</v>
      </c>
      <c r="B493" s="1">
        <f>1+1/G167+1/G174+1/G180+G106+G107+G108+G109+G110</f>
      </c>
      <c r="C493" s="1">
        <f>1+1/G127+1/G134+1/G140+G146+G147+G148+G149+G150</f>
      </c>
      <c r="D493" s="1">
        <f>1+1/G87+1/G94+1/G100+G186+G187+G188+G189+G190</f>
      </c>
      <c r="E493" s="2">
        <f>B493/$D499</f>
      </c>
      <c r="F493" s="2">
        <f>C493/$C499</f>
      </c>
      <c r="G493" s="2">
        <f>D493/$B499</f>
      </c>
      <c r="H493" s="2">
        <f>(E493+F493+G493)/3</f>
      </c>
      <c r="I493" s="2">
        <f>H493/$H499</f>
      </c>
      <c r="J493" s="3">
        <f>I493*100</f>
      </c>
      <c r="K493">
        <f>RANK(I493,$I$490:$I$498,0)</f>
      </c>
    </row>
    <row r="494">
      <c r="A494" t="str">
        <v>CP5</v>
      </c>
      <c r="B494" s="1">
        <f>1+1/G168+1/G175+1/G181+1/G186+G111+G112+G113+G114</f>
      </c>
      <c r="C494" s="1">
        <f>1+1/G128+1/G135+1/G141+1/G146+G151+G152+G153+G154</f>
      </c>
      <c r="D494" s="1">
        <f>1+1/G88+1/G95+1/G101+1/G106+G191+G192+G193+G194</f>
      </c>
      <c r="E494" s="2">
        <f>B494/$D499</f>
      </c>
      <c r="F494" s="2">
        <f>C494/$C499</f>
      </c>
      <c r="G494" s="2">
        <f>D494/$B499</f>
      </c>
      <c r="H494" s="2">
        <f>(E494+F494+G494)/3</f>
      </c>
      <c r="I494" s="2">
        <f>H494/$H499</f>
      </c>
      <c r="J494" s="3">
        <f>I494*100</f>
      </c>
      <c r="K494">
        <f>RANK(I494,$I$490:$I$498,0)</f>
      </c>
    </row>
    <row r="495">
      <c r="A495" t="str">
        <v>CP6</v>
      </c>
      <c r="B495" s="1">
        <f>1+1/G169+1/G176+1/G182+1/G187+1/G191+G115+G116+G117</f>
      </c>
      <c r="C495" s="1">
        <f>1+1/G129+1/G136+1/G142+1/G147+1/G151+G155+G156+G157</f>
      </c>
      <c r="D495" s="1">
        <f>1+1/G89+1/G96+1/G102+1/G107+1/G111+G195+G196+G197</f>
      </c>
      <c r="E495" s="2">
        <f>B495/$D499</f>
      </c>
      <c r="F495" s="2">
        <f>C495/$C499</f>
      </c>
      <c r="G495" s="2">
        <f>D495/$B499</f>
      </c>
      <c r="H495" s="2">
        <f>(E495+F495+G495)/3</f>
      </c>
      <c r="I495" s="2">
        <f>H495/$H499</f>
      </c>
      <c r="J495" s="3">
        <f>I495*100</f>
      </c>
      <c r="K495">
        <f>RANK(I495,$I$490:$I$498,0)</f>
      </c>
    </row>
    <row r="496">
      <c r="A496" t="str">
        <v>CP7</v>
      </c>
      <c r="B496" s="1">
        <f>1+1/G170+1/G177+1/G183+1/G188+1/G192+1/G195+G118+G119</f>
      </c>
      <c r="C496" s="1">
        <f>1+1/G130+1/G137+1/G143+1/G148+1/G152+1/G155+G158+G159</f>
      </c>
      <c r="D496" s="1">
        <f>1+1/G90+1/G97+1/G103+1/G108+1/G112+1/G115+G198+G199</f>
      </c>
      <c r="E496" s="2">
        <f>B496/$D499</f>
      </c>
      <c r="F496" s="2">
        <f>C496/$C499</f>
      </c>
      <c r="G496" s="2">
        <f>D496/$B499</f>
      </c>
      <c r="H496" s="2">
        <f>(E496+F496+G496)/3</f>
      </c>
      <c r="I496" s="2">
        <f>H496/$H499</f>
      </c>
      <c r="J496" s="3">
        <f>I496*100</f>
      </c>
      <c r="K496">
        <f>RANK(I496,$I$490:$I$498,0)</f>
      </c>
    </row>
    <row r="497">
      <c r="A497" t="str">
        <v>CP8</v>
      </c>
      <c r="B497" s="1">
        <f>1+1/G171+1/G178+1/G184+1/G189+1/G193+1/G196+1/G198+G120</f>
      </c>
      <c r="C497" s="1">
        <f>1+1/G131+1/G138+1/G144+1/G149+1/G153+1/G156+1/G158+G160</f>
      </c>
      <c r="D497" s="1">
        <f>1+1/G91+1/G98+1/G104+1/G109+1/G113+1/G116+1/G118+G200</f>
      </c>
      <c r="E497" s="2">
        <f>B497/$D499</f>
      </c>
      <c r="F497" s="2">
        <f>C497/$C499</f>
      </c>
      <c r="G497" s="2">
        <f>D497/$B499</f>
      </c>
      <c r="H497" s="2">
        <f>(E497+F497+G497)/3</f>
      </c>
      <c r="I497" s="2">
        <f>H497/$H499</f>
      </c>
      <c r="J497" s="3">
        <f>I497*100</f>
      </c>
      <c r="K497">
        <f>RANK(I497,$I$490:$I$498,0)</f>
      </c>
    </row>
    <row r="498">
      <c r="A498" t="str">
        <v>CP9</v>
      </c>
      <c r="B498" s="1">
        <f>1+1/G172+1/G179+1/G185+1/G190+1/G194+1/G197+1/G199+1/G200</f>
      </c>
      <c r="C498" s="1">
        <f>1+1/G132+1/G139+1/G145+1/G150+1/G154+1/G157+1/G159+1/G160</f>
      </c>
      <c r="D498" s="1">
        <f>1+1/G92+1/G99+1/G105+1/G110+1/G114+1/G117+1/G119+1/G120</f>
      </c>
      <c r="E498" s="2">
        <f>B498/$D499</f>
      </c>
      <c r="F498" s="2">
        <f>C498/$C499</f>
      </c>
      <c r="G498" s="2">
        <f>D498/$B499</f>
      </c>
      <c r="H498" s="2">
        <f>(E498+F498+G498)/3</f>
      </c>
      <c r="I498" s="2">
        <f>H498/$H499</f>
      </c>
      <c r="J498" s="3">
        <f>I498*100</f>
      </c>
      <c r="K498">
        <f>RANK(I498,$I$490:$I$498,0)</f>
      </c>
    </row>
    <row r="499">
      <c r="A499" t="str">
        <v>TOTAL</v>
      </c>
      <c r="B499" s="1">
        <f>SUM(B490:B498)</f>
      </c>
      <c r="C499" s="1">
        <f>SUM(C490:C498)</f>
      </c>
      <c r="D499" s="1">
        <f>SUM(D490:D498)</f>
      </c>
      <c r="H499" s="2">
        <f>SUM(H490:H498)</f>
      </c>
    </row>
    <row r="501">
      <c r="A501" t="str">
        <v>2. KONSISTENSI (CR)</v>
      </c>
    </row>
    <row r="502">
      <c r="A502" t="str">
        <v>Matriks Crisp (Defuzzified) &amp; Normalisasi &amp; Aw</v>
      </c>
    </row>
    <row r="503">
      <c r="A503" t="str">
        <v>Kriteria</v>
      </c>
      <c r="B503" t="str">
        <v>CP1</v>
      </c>
      <c r="C503" t="str">
        <v>CP2</v>
      </c>
      <c r="D503" t="str">
        <v>CP3</v>
      </c>
      <c r="E503" t="str">
        <v>CP4</v>
      </c>
      <c r="F503" t="str">
        <v>CP5</v>
      </c>
      <c r="G503" t="str">
        <v>CP6</v>
      </c>
      <c r="H503" t="str">
        <v>CP7</v>
      </c>
      <c r="I503" t="str">
        <v>CP8</v>
      </c>
      <c r="J503" t="str">
        <v>CP9</v>
      </c>
      <c r="K503" t="str">
        <v>Wi (Bobot CR)</v>
      </c>
      <c r="L503" t="str">
        <v>Aw</v>
      </c>
      <c r="M503" t="str">
        <v>Aw/Wi</v>
      </c>
    </row>
    <row r="504">
      <c r="A504" t="str">
        <v>CP1</v>
      </c>
      <c r="B504">
        <v>1</v>
      </c>
      <c r="C504" s="1">
        <f>(G85+G125+G165)/3</f>
      </c>
      <c r="D504" s="1">
        <f>(G86+G126+G166)/3</f>
      </c>
      <c r="E504" s="1">
        <f>(G87+G127+G167)/3</f>
      </c>
      <c r="F504" s="1">
        <f>(G88+G128+G168)/3</f>
      </c>
      <c r="G504" s="1">
        <f>(G89+G129+G169)/3</f>
      </c>
      <c r="H504" s="1">
        <f>(G90+G130+G170)/3</f>
      </c>
      <c r="I504" s="1">
        <f>(G91+G131+G171)/3</f>
      </c>
      <c r="J504" s="1">
        <f>(G92+G132+G172)/3</f>
      </c>
      <c r="K504" s="2">
        <f>(B504/$B513+C504/$C513+D504/$D513+E504/$E513+F504/$F513+G504/$G513+H504/$H513+I504/$I513+J504/$J513)/9</f>
      </c>
      <c r="L504" s="2">
        <f>B504*$K504+C504*$K505+D504*$K506+E504*$K507+F504*$K508+G504*$K509+H504*$K510+I504*$K511+J504*$K512</f>
      </c>
      <c r="M504" s="1">
        <f>L504/K504</f>
      </c>
    </row>
    <row r="505">
      <c r="A505" t="str">
        <v>CP2</v>
      </c>
      <c r="B505" s="1">
        <f>(1/G165+1/G125+1/G85)/3</f>
      </c>
      <c r="C505">
        <v>1</v>
      </c>
      <c r="D505" s="1">
        <f>(G93+G133+G173)/3</f>
      </c>
      <c r="E505" s="1">
        <f>(G94+G134+G174)/3</f>
      </c>
      <c r="F505" s="1">
        <f>(G95+G135+G175)/3</f>
      </c>
      <c r="G505" s="1">
        <f>(G96+G136+G176)/3</f>
      </c>
      <c r="H505" s="1">
        <f>(G97+G137+G177)/3</f>
      </c>
      <c r="I505" s="1">
        <f>(G98+G138+G178)/3</f>
      </c>
      <c r="J505" s="1">
        <f>(G99+G139+G179)/3</f>
      </c>
      <c r="K505" s="2">
        <f>(B505/$B513+C505/$C513+D505/$D513+E505/$E513+F505/$F513+G505/$G513+H505/$H513+I505/$I513+J505/$J513)/9</f>
      </c>
      <c r="L505" s="2">
        <f>B505*$K504+C505*$K505+D505*$K506+E505*$K507+F505*$K508+G505*$K509+H505*$K510+I505*$K511+J505*$K512</f>
      </c>
      <c r="M505" s="1">
        <f>L505/K505</f>
      </c>
    </row>
    <row r="506">
      <c r="A506" t="str">
        <v>CP3</v>
      </c>
      <c r="B506" s="1">
        <f>(1/G166+1/G126+1/G86)/3</f>
      </c>
      <c r="C506" s="1">
        <f>(1/G173+1/G133+1/G93)/3</f>
      </c>
      <c r="D506">
        <v>1</v>
      </c>
      <c r="E506" s="1">
        <f>(G100+G140+G180)/3</f>
      </c>
      <c r="F506" s="1">
        <f>(G101+G141+G181)/3</f>
      </c>
      <c r="G506" s="1">
        <f>(G102+G142+G182)/3</f>
      </c>
      <c r="H506" s="1">
        <f>(G103+G143+G183)/3</f>
      </c>
      <c r="I506" s="1">
        <f>(G104+G144+G184)/3</f>
      </c>
      <c r="J506" s="1">
        <f>(G105+G145+G185)/3</f>
      </c>
      <c r="K506" s="2">
        <f>(B506/$B513+C506/$C513+D506/$D513+E506/$E513+F506/$F513+G506/$G513+H506/$H513+I506/$I513+J506/$J513)/9</f>
      </c>
      <c r="L506" s="2">
        <f>B506*$K504+C506*$K505+D506*$K506+E506*$K507+F506*$K508+G506*$K509+H506*$K510+I506*$K511+J506*$K512</f>
      </c>
      <c r="M506" s="1">
        <f>L506/K506</f>
      </c>
    </row>
    <row r="507">
      <c r="A507" t="str">
        <v>CP4</v>
      </c>
      <c r="B507" s="1">
        <f>(1/G167+1/G127+1/G87)/3</f>
      </c>
      <c r="C507" s="1">
        <f>(1/G174+1/G134+1/G94)/3</f>
      </c>
      <c r="D507" s="1">
        <f>(1/G180+1/G140+1/G100)/3</f>
      </c>
      <c r="E507">
        <v>1</v>
      </c>
      <c r="F507" s="1">
        <f>(G106+G146+G186)/3</f>
      </c>
      <c r="G507" s="1">
        <f>(G107+G147+G187)/3</f>
      </c>
      <c r="H507" s="1">
        <f>(G108+G148+G188)/3</f>
      </c>
      <c r="I507" s="1">
        <f>(G109+G149+G189)/3</f>
      </c>
      <c r="J507" s="1">
        <f>(G110+G150+G190)/3</f>
      </c>
      <c r="K507" s="2">
        <f>(B507/$B513+C507/$C513+D507/$D513+E507/$E513+F507/$F513+G507/$G513+H507/$H513+I507/$I513+J507/$J513)/9</f>
      </c>
      <c r="L507" s="2">
        <f>B507*$K504+C507*$K505+D507*$K506+E507*$K507+F507*$K508+G507*$K509+H507*$K510+I507*$K511+J507*$K512</f>
      </c>
      <c r="M507" s="1">
        <f>L507/K507</f>
      </c>
    </row>
    <row r="508">
      <c r="A508" t="str">
        <v>CP5</v>
      </c>
      <c r="B508" s="1">
        <f>(1/G168+1/G128+1/G88)/3</f>
      </c>
      <c r="C508" s="1">
        <f>(1/G175+1/G135+1/G95)/3</f>
      </c>
      <c r="D508" s="1">
        <f>(1/G181+1/G141+1/G101)/3</f>
      </c>
      <c r="E508" s="1">
        <f>(1/G186+1/G146+1/G106)/3</f>
      </c>
      <c r="F508">
        <v>1</v>
      </c>
      <c r="G508" s="1">
        <f>(G111+G151+G191)/3</f>
      </c>
      <c r="H508" s="1">
        <f>(G112+G152+G192)/3</f>
      </c>
      <c r="I508" s="1">
        <f>(G113+G153+G193)/3</f>
      </c>
      <c r="J508" s="1">
        <f>(G114+G154+G194)/3</f>
      </c>
      <c r="K508" s="2">
        <f>(B508/$B513+C508/$C513+D508/$D513+E508/$E513+F508/$F513+G508/$G513+H508/$H513+I508/$I513+J508/$J513)/9</f>
      </c>
      <c r="L508" s="2">
        <f>B508*$K504+C508*$K505+D508*$K506+E508*$K507+F508*$K508+G508*$K509+H508*$K510+I508*$K511+J508*$K512</f>
      </c>
      <c r="M508" s="1">
        <f>L508/K508</f>
      </c>
    </row>
    <row r="509">
      <c r="A509" t="str">
        <v>CP6</v>
      </c>
      <c r="B509" s="1">
        <f>(1/G169+1/G129+1/G89)/3</f>
      </c>
      <c r="C509" s="1">
        <f>(1/G176+1/G136+1/G96)/3</f>
      </c>
      <c r="D509" s="1">
        <f>(1/G182+1/G142+1/G102)/3</f>
      </c>
      <c r="E509" s="1">
        <f>(1/G187+1/G147+1/G107)/3</f>
      </c>
      <c r="F509" s="1">
        <f>(1/G191+1/G151+1/G111)/3</f>
      </c>
      <c r="G509">
        <v>1</v>
      </c>
      <c r="H509" s="1">
        <f>(G115+G155+G195)/3</f>
      </c>
      <c r="I509" s="1">
        <f>(G116+G156+G196)/3</f>
      </c>
      <c r="J509" s="1">
        <f>(G117+G157+G197)/3</f>
      </c>
      <c r="K509" s="2">
        <f>(B509/$B513+C509/$C513+D509/$D513+E509/$E513+F509/$F513+G509/$G513+H509/$H513+I509/$I513+J509/$J513)/9</f>
      </c>
      <c r="L509" s="2">
        <f>B509*$K504+C509*$K505+D509*$K506+E509*$K507+F509*$K508+G509*$K509+H509*$K510+I509*$K511+J509*$K512</f>
      </c>
      <c r="M509" s="1">
        <f>L509/K509</f>
      </c>
    </row>
    <row r="510">
      <c r="A510" t="str">
        <v>CP7</v>
      </c>
      <c r="B510" s="1">
        <f>(1/G170+1/G130+1/G90)/3</f>
      </c>
      <c r="C510" s="1">
        <f>(1/G177+1/G137+1/G97)/3</f>
      </c>
      <c r="D510" s="1">
        <f>(1/G183+1/G143+1/G103)/3</f>
      </c>
      <c r="E510" s="1">
        <f>(1/G188+1/G148+1/G108)/3</f>
      </c>
      <c r="F510" s="1">
        <f>(1/G192+1/G152+1/G112)/3</f>
      </c>
      <c r="G510" s="1">
        <f>(1/G195+1/G155+1/G115)/3</f>
      </c>
      <c r="H510">
        <v>1</v>
      </c>
      <c r="I510" s="1">
        <f>(G118+G158+G198)/3</f>
      </c>
      <c r="J510" s="1">
        <f>(G119+G159+G199)/3</f>
      </c>
      <c r="K510" s="2">
        <f>(B510/$B513+C510/$C513+D510/$D513+E510/$E513+F510/$F513+G510/$G513+H510/$H513+I510/$I513+J510/$J513)/9</f>
      </c>
      <c r="L510" s="2">
        <f>B510*$K504+C510*$K505+D510*$K506+E510*$K507+F510*$K508+G510*$K509+H510*$K510+I510*$K511+J510*$K512</f>
      </c>
      <c r="M510" s="1">
        <f>L510/K510</f>
      </c>
    </row>
    <row r="511">
      <c r="A511" t="str">
        <v>CP8</v>
      </c>
      <c r="B511" s="1">
        <f>(1/G171+1/G131+1/G91)/3</f>
      </c>
      <c r="C511" s="1">
        <f>(1/G178+1/G138+1/G98)/3</f>
      </c>
      <c r="D511" s="1">
        <f>(1/G184+1/G144+1/G104)/3</f>
      </c>
      <c r="E511" s="1">
        <f>(1/G189+1/G149+1/G109)/3</f>
      </c>
      <c r="F511" s="1">
        <f>(1/G193+1/G153+1/G113)/3</f>
      </c>
      <c r="G511" s="1">
        <f>(1/G196+1/G156+1/G116)/3</f>
      </c>
      <c r="H511" s="1">
        <f>(1/G198+1/G158+1/G118)/3</f>
      </c>
      <c r="I511">
        <v>1</v>
      </c>
      <c r="J511" s="1">
        <f>(G120+G160+G200)/3</f>
      </c>
      <c r="K511" s="2">
        <f>(B511/$B513+C511/$C513+D511/$D513+E511/$E513+F511/$F513+G511/$G513+H511/$H513+I511/$I513+J511/$J513)/9</f>
      </c>
      <c r="L511" s="2">
        <f>B511*$K504+C511*$K505+D511*$K506+E511*$K507+F511*$K508+G511*$K509+H511*$K510+I511*$K511+J511*$K512</f>
      </c>
      <c r="M511" s="1">
        <f>L511/K511</f>
      </c>
    </row>
    <row r="512">
      <c r="A512" t="str">
        <v>CP9</v>
      </c>
      <c r="B512" s="1">
        <f>(1/G172+1/G132+1/G92)/3</f>
      </c>
      <c r="C512" s="1">
        <f>(1/G179+1/G139+1/G99)/3</f>
      </c>
      <c r="D512" s="1">
        <f>(1/G185+1/G145+1/G105)/3</f>
      </c>
      <c r="E512" s="1">
        <f>(1/G190+1/G150+1/G110)/3</f>
      </c>
      <c r="F512" s="1">
        <f>(1/G194+1/G154+1/G114)/3</f>
      </c>
      <c r="G512" s="1">
        <f>(1/G197+1/G157+1/G117)/3</f>
      </c>
      <c r="H512" s="1">
        <f>(1/G199+1/G159+1/G119)/3</f>
      </c>
      <c r="I512" s="1">
        <f>(1/G200+1/G160+1/G120)/3</f>
      </c>
      <c r="J512">
        <v>1</v>
      </c>
      <c r="K512" s="2">
        <f>(B512/$B513+C512/$C513+D512/$D513+E512/$E513+F512/$F513+G512/$G513+H512/$H513+I512/$I513+J512/$J513)/9</f>
      </c>
      <c r="L512" s="2">
        <f>B512*$K504+C512*$K505+D512*$K506+E512*$K507+F512*$K508+G512*$K509+H512*$K510+I512*$K511+J512*$K512</f>
      </c>
      <c r="M512" s="1">
        <f>L512/K512</f>
      </c>
    </row>
    <row r="513">
      <c r="A513" t="str">
        <v>Σ Kolom</v>
      </c>
      <c r="B513" s="1">
        <f>SUM(B504:B512)</f>
      </c>
      <c r="C513" s="1">
        <f>SUM(C504:C512)</f>
      </c>
      <c r="D513" s="1">
        <f>SUM(D504:D512)</f>
      </c>
      <c r="E513" s="1">
        <f>SUM(E504:E512)</f>
      </c>
      <c r="F513" s="1">
        <f>SUM(F504:F512)</f>
      </c>
      <c r="G513" s="1">
        <f>SUM(G504:G512)</f>
      </c>
      <c r="H513" s="1">
        <f>SUM(H504:H512)</f>
      </c>
      <c r="I513" s="1">
        <f>SUM(I504:I512)</f>
      </c>
      <c r="J513" s="1">
        <f>SUM(J504:J512)</f>
      </c>
    </row>
    <row r="515">
      <c r="A515" t="str">
        <v>λmax</v>
      </c>
      <c r="B515" s="1">
        <f>AVERAGE(M504:M512)</f>
      </c>
    </row>
    <row r="516">
      <c r="A516" t="str">
        <v>CI</v>
      </c>
      <c r="B516" s="1">
        <f>(B515-9)/(9-1)</f>
      </c>
    </row>
    <row r="517">
      <c r="A517" t="str">
        <v>CR</v>
      </c>
      <c r="B517" s="1">
        <f>IF(1.45=0,0,B516/1.45)</f>
      </c>
    </row>
    <row r="518">
      <c r="A518" t="str">
        <v>Status</v>
      </c>
      <c r="B518">
        <f>IF(B517&lt;0.1,"KONSISTEN ✓","TIDAK KONSISTEN ✗")</f>
      </c>
    </row>
    <row r="521">
      <c r="A521" t="str">
        <v>▶ RESPONDEN 6: Drh Guswandi</v>
      </c>
    </row>
    <row r="522">
      <c r="A522" t="str">
        <v>1. FUZZY SYNTHETIC EXTENT (FSE) &amp; BOBOT FINAL</v>
      </c>
    </row>
    <row r="523">
      <c r="A523" t="str">
        <v>Kriteria</v>
      </c>
      <c r="B523" t="str">
        <v>Σl</v>
      </c>
      <c r="C523" t="str">
        <v>Σm</v>
      </c>
      <c r="D523" t="str">
        <v>Σu</v>
      </c>
      <c r="E523" t="str">
        <v>Si_l</v>
      </c>
      <c r="F523" t="str">
        <v>Si_m</v>
      </c>
      <c r="G523" t="str">
        <v>Si_u</v>
      </c>
      <c r="H523" t="str">
        <v>Defuzzy</v>
      </c>
      <c r="I523" t="str">
        <v>Bobot</v>
      </c>
      <c r="J523" t="str">
        <v>Bobot%</v>
      </c>
      <c r="K523" t="str">
        <v>Rank</v>
      </c>
    </row>
    <row r="524">
      <c r="A524" t="str">
        <v>CP1</v>
      </c>
      <c r="B524" s="1">
        <f>1+H85+H86+H87+H88+H89+H90+H91+H92</f>
      </c>
      <c r="C524" s="1">
        <f>1+H125+H126+H127+H128+H129+H130+H131+H132</f>
      </c>
      <c r="D524" s="1">
        <f>1+H165+H166+H167+H168+H169+H170+H171+H172</f>
      </c>
      <c r="E524" s="2">
        <f>B524/$D533</f>
      </c>
      <c r="F524" s="2">
        <f>C524/$C533</f>
      </c>
      <c r="G524" s="2">
        <f>D524/$B533</f>
      </c>
      <c r="H524" s="2">
        <f>(E524+F524+G524)/3</f>
      </c>
      <c r="I524" s="2">
        <f>H524/$H533</f>
      </c>
      <c r="J524" s="3">
        <f>I524*100</f>
      </c>
      <c r="K524">
        <f>RANK(I524,$I$524:$I$532,0)</f>
      </c>
    </row>
    <row r="525">
      <c r="A525" t="str">
        <v>CP2</v>
      </c>
      <c r="B525" s="1">
        <f>1+1/H165+H93+H94+H95+H96+H97+H98+H99</f>
      </c>
      <c r="C525" s="1">
        <f>1+1/H125+H133+H134+H135+H136+H137+H138+H139</f>
      </c>
      <c r="D525" s="1">
        <f>1+1/H85+H173+H174+H175+H176+H177+H178+H179</f>
      </c>
      <c r="E525" s="2">
        <f>B525/$D533</f>
      </c>
      <c r="F525" s="2">
        <f>C525/$C533</f>
      </c>
      <c r="G525" s="2">
        <f>D525/$B533</f>
      </c>
      <c r="H525" s="2">
        <f>(E525+F525+G525)/3</f>
      </c>
      <c r="I525" s="2">
        <f>H525/$H533</f>
      </c>
      <c r="J525" s="3">
        <f>I525*100</f>
      </c>
      <c r="K525">
        <f>RANK(I525,$I$524:$I$532,0)</f>
      </c>
    </row>
    <row r="526">
      <c r="A526" t="str">
        <v>CP3</v>
      </c>
      <c r="B526" s="1">
        <f>1+1/H166+1/H173+H100+H101+H102+H103+H104+H105</f>
      </c>
      <c r="C526" s="1">
        <f>1+1/H126+1/H133+H140+H141+H142+H143+H144+H145</f>
      </c>
      <c r="D526" s="1">
        <f>1+1/H86+1/H93+H180+H181+H182+H183+H184+H185</f>
      </c>
      <c r="E526" s="2">
        <f>B526/$D533</f>
      </c>
      <c r="F526" s="2">
        <f>C526/$C533</f>
      </c>
      <c r="G526" s="2">
        <f>D526/$B533</f>
      </c>
      <c r="H526" s="2">
        <f>(E526+F526+G526)/3</f>
      </c>
      <c r="I526" s="2">
        <f>H526/$H533</f>
      </c>
      <c r="J526" s="3">
        <f>I526*100</f>
      </c>
      <c r="K526">
        <f>RANK(I526,$I$524:$I$532,0)</f>
      </c>
    </row>
    <row r="527">
      <c r="A527" t="str">
        <v>CP4</v>
      </c>
      <c r="B527" s="1">
        <f>1+1/H167+1/H174+1/H180+H106+H107+H108+H109+H110</f>
      </c>
      <c r="C527" s="1">
        <f>1+1/H127+1/H134+1/H140+H146+H147+H148+H149+H150</f>
      </c>
      <c r="D527" s="1">
        <f>1+1/H87+1/H94+1/H100+H186+H187+H188+H189+H190</f>
      </c>
      <c r="E527" s="2">
        <f>B527/$D533</f>
      </c>
      <c r="F527" s="2">
        <f>C527/$C533</f>
      </c>
      <c r="G527" s="2">
        <f>D527/$B533</f>
      </c>
      <c r="H527" s="2">
        <f>(E527+F527+G527)/3</f>
      </c>
      <c r="I527" s="2">
        <f>H527/$H533</f>
      </c>
      <c r="J527" s="3">
        <f>I527*100</f>
      </c>
      <c r="K527">
        <f>RANK(I527,$I$524:$I$532,0)</f>
      </c>
    </row>
    <row r="528">
      <c r="A528" t="str">
        <v>CP5</v>
      </c>
      <c r="B528" s="1">
        <f>1+1/H168+1/H175+1/H181+1/H186+H111+H112+H113+H114</f>
      </c>
      <c r="C528" s="1">
        <f>1+1/H128+1/H135+1/H141+1/H146+H151+H152+H153+H154</f>
      </c>
      <c r="D528" s="1">
        <f>1+1/H88+1/H95+1/H101+1/H106+H191+H192+H193+H194</f>
      </c>
      <c r="E528" s="2">
        <f>B528/$D533</f>
      </c>
      <c r="F528" s="2">
        <f>C528/$C533</f>
      </c>
      <c r="G528" s="2">
        <f>D528/$B533</f>
      </c>
      <c r="H528" s="2">
        <f>(E528+F528+G528)/3</f>
      </c>
      <c r="I528" s="2">
        <f>H528/$H533</f>
      </c>
      <c r="J528" s="3">
        <f>I528*100</f>
      </c>
      <c r="K528">
        <f>RANK(I528,$I$524:$I$532,0)</f>
      </c>
    </row>
    <row r="529">
      <c r="A529" t="str">
        <v>CP6</v>
      </c>
      <c r="B529" s="1">
        <f>1+1/H169+1/H176+1/H182+1/H187+1/H191+H115+H116+H117</f>
      </c>
      <c r="C529" s="1">
        <f>1+1/H129+1/H136+1/H142+1/H147+1/H151+H155+H156+H157</f>
      </c>
      <c r="D529" s="1">
        <f>1+1/H89+1/H96+1/H102+1/H107+1/H111+H195+H196+H197</f>
      </c>
      <c r="E529" s="2">
        <f>B529/$D533</f>
      </c>
      <c r="F529" s="2">
        <f>C529/$C533</f>
      </c>
      <c r="G529" s="2">
        <f>D529/$B533</f>
      </c>
      <c r="H529" s="2">
        <f>(E529+F529+G529)/3</f>
      </c>
      <c r="I529" s="2">
        <f>H529/$H533</f>
      </c>
      <c r="J529" s="3">
        <f>I529*100</f>
      </c>
      <c r="K529">
        <f>RANK(I529,$I$524:$I$532,0)</f>
      </c>
    </row>
    <row r="530">
      <c r="A530" t="str">
        <v>CP7</v>
      </c>
      <c r="B530" s="1">
        <f>1+1/H170+1/H177+1/H183+1/H188+1/H192+1/H195+H118+H119</f>
      </c>
      <c r="C530" s="1">
        <f>1+1/H130+1/H137+1/H143+1/H148+1/H152+1/H155+H158+H159</f>
      </c>
      <c r="D530" s="1">
        <f>1+1/H90+1/H97+1/H103+1/H108+1/H112+1/H115+H198+H199</f>
      </c>
      <c r="E530" s="2">
        <f>B530/$D533</f>
      </c>
      <c r="F530" s="2">
        <f>C530/$C533</f>
      </c>
      <c r="G530" s="2">
        <f>D530/$B533</f>
      </c>
      <c r="H530" s="2">
        <f>(E530+F530+G530)/3</f>
      </c>
      <c r="I530" s="2">
        <f>H530/$H533</f>
      </c>
      <c r="J530" s="3">
        <f>I530*100</f>
      </c>
      <c r="K530">
        <f>RANK(I530,$I$524:$I$532,0)</f>
      </c>
    </row>
    <row r="531">
      <c r="A531" t="str">
        <v>CP8</v>
      </c>
      <c r="B531" s="1">
        <f>1+1/H171+1/H178+1/H184+1/H189+1/H193+1/H196+1/H198+H120</f>
      </c>
      <c r="C531" s="1">
        <f>1+1/H131+1/H138+1/H144+1/H149+1/H153+1/H156+1/H158+H160</f>
      </c>
      <c r="D531" s="1">
        <f>1+1/H91+1/H98+1/H104+1/H109+1/H113+1/H116+1/H118+H200</f>
      </c>
      <c r="E531" s="2">
        <f>B531/$D533</f>
      </c>
      <c r="F531" s="2">
        <f>C531/$C533</f>
      </c>
      <c r="G531" s="2">
        <f>D531/$B533</f>
      </c>
      <c r="H531" s="2">
        <f>(E531+F531+G531)/3</f>
      </c>
      <c r="I531" s="2">
        <f>H531/$H533</f>
      </c>
      <c r="J531" s="3">
        <f>I531*100</f>
      </c>
      <c r="K531">
        <f>RANK(I531,$I$524:$I$532,0)</f>
      </c>
    </row>
    <row r="532">
      <c r="A532" t="str">
        <v>CP9</v>
      </c>
      <c r="B532" s="1">
        <f>1+1/H172+1/H179+1/H185+1/H190+1/H194+1/H197+1/H199+1/H200</f>
      </c>
      <c r="C532" s="1">
        <f>1+1/H132+1/H139+1/H145+1/H150+1/H154+1/H157+1/H159+1/H160</f>
      </c>
      <c r="D532" s="1">
        <f>1+1/H92+1/H99+1/H105+1/H110+1/H114+1/H117+1/H119+1/H120</f>
      </c>
      <c r="E532" s="2">
        <f>B532/$D533</f>
      </c>
      <c r="F532" s="2">
        <f>C532/$C533</f>
      </c>
      <c r="G532" s="2">
        <f>D532/$B533</f>
      </c>
      <c r="H532" s="2">
        <f>(E532+F532+G532)/3</f>
      </c>
      <c r="I532" s="2">
        <f>H532/$H533</f>
      </c>
      <c r="J532" s="3">
        <f>I532*100</f>
      </c>
      <c r="K532">
        <f>RANK(I532,$I$524:$I$532,0)</f>
      </c>
    </row>
    <row r="533">
      <c r="A533" t="str">
        <v>TOTAL</v>
      </c>
      <c r="B533" s="1">
        <f>SUM(B524:B532)</f>
      </c>
      <c r="C533" s="1">
        <f>SUM(C524:C532)</f>
      </c>
      <c r="D533" s="1">
        <f>SUM(D524:D532)</f>
      </c>
      <c r="H533" s="2">
        <f>SUM(H524:H532)</f>
      </c>
    </row>
    <row r="535">
      <c r="A535" t="str">
        <v>2. KONSISTENSI (CR)</v>
      </c>
    </row>
    <row r="536">
      <c r="A536" t="str">
        <v>Matriks Crisp (Defuzzified) &amp; Normalisasi &amp; Aw</v>
      </c>
    </row>
    <row r="537">
      <c r="A537" t="str">
        <v>Kriteria</v>
      </c>
      <c r="B537" t="str">
        <v>CP1</v>
      </c>
      <c r="C537" t="str">
        <v>CP2</v>
      </c>
      <c r="D537" t="str">
        <v>CP3</v>
      </c>
      <c r="E537" t="str">
        <v>CP4</v>
      </c>
      <c r="F537" t="str">
        <v>CP5</v>
      </c>
      <c r="G537" t="str">
        <v>CP6</v>
      </c>
      <c r="H537" t="str">
        <v>CP7</v>
      </c>
      <c r="I537" t="str">
        <v>CP8</v>
      </c>
      <c r="J537" t="str">
        <v>CP9</v>
      </c>
      <c r="K537" t="str">
        <v>Wi (Bobot CR)</v>
      </c>
      <c r="L537" t="str">
        <v>Aw</v>
      </c>
      <c r="M537" t="str">
        <v>Aw/Wi</v>
      </c>
    </row>
    <row r="538">
      <c r="A538" t="str">
        <v>CP1</v>
      </c>
      <c r="B538">
        <v>1</v>
      </c>
      <c r="C538" s="1">
        <f>(H85+H125+H165)/3</f>
      </c>
      <c r="D538" s="1">
        <f>(H86+H126+H166)/3</f>
      </c>
      <c r="E538" s="1">
        <f>(H87+H127+H167)/3</f>
      </c>
      <c r="F538" s="1">
        <f>(H88+H128+H168)/3</f>
      </c>
      <c r="G538" s="1">
        <f>(H89+H129+H169)/3</f>
      </c>
      <c r="H538" s="1">
        <f>(H90+H130+H170)/3</f>
      </c>
      <c r="I538" s="1">
        <f>(H91+H131+H171)/3</f>
      </c>
      <c r="J538" s="1">
        <f>(H92+H132+H172)/3</f>
      </c>
      <c r="K538" s="2">
        <f>(B538/$B547+C538/$C547+D538/$D547+E538/$E547+F538/$F547+G538/$G547+H538/$H547+I538/$I547+J538/$J547)/9</f>
      </c>
      <c r="L538" s="2">
        <f>B538*$K538+C538*$K539+D538*$K540+E538*$K541+F538*$K542+G538*$K543+H538*$K544+I538*$K545+J538*$K546</f>
      </c>
      <c r="M538" s="1">
        <f>L538/K538</f>
      </c>
    </row>
    <row r="539">
      <c r="A539" t="str">
        <v>CP2</v>
      </c>
      <c r="B539" s="1">
        <f>(1/H165+1/H125+1/H85)/3</f>
      </c>
      <c r="C539">
        <v>1</v>
      </c>
      <c r="D539" s="1">
        <f>(H93+H133+H173)/3</f>
      </c>
      <c r="E539" s="1">
        <f>(H94+H134+H174)/3</f>
      </c>
      <c r="F539" s="1">
        <f>(H95+H135+H175)/3</f>
      </c>
      <c r="G539" s="1">
        <f>(H96+H136+H176)/3</f>
      </c>
      <c r="H539" s="1">
        <f>(H97+H137+H177)/3</f>
      </c>
      <c r="I539" s="1">
        <f>(H98+H138+H178)/3</f>
      </c>
      <c r="J539" s="1">
        <f>(H99+H139+H179)/3</f>
      </c>
      <c r="K539" s="2">
        <f>(B539/$B547+C539/$C547+D539/$D547+E539/$E547+F539/$F547+G539/$G547+H539/$H547+I539/$I547+J539/$J547)/9</f>
      </c>
      <c r="L539" s="2">
        <f>B539*$K538+C539*$K539+D539*$K540+E539*$K541+F539*$K542+G539*$K543+H539*$K544+I539*$K545+J539*$K546</f>
      </c>
      <c r="M539" s="1">
        <f>L539/K539</f>
      </c>
    </row>
    <row r="540">
      <c r="A540" t="str">
        <v>CP3</v>
      </c>
      <c r="B540" s="1">
        <f>(1/H166+1/H126+1/H86)/3</f>
      </c>
      <c r="C540" s="1">
        <f>(1/H173+1/H133+1/H93)/3</f>
      </c>
      <c r="D540">
        <v>1</v>
      </c>
      <c r="E540" s="1">
        <f>(H100+H140+H180)/3</f>
      </c>
      <c r="F540" s="1">
        <f>(H101+H141+H181)/3</f>
      </c>
      <c r="G540" s="1">
        <f>(H102+H142+H182)/3</f>
      </c>
      <c r="H540" s="1">
        <f>(H103+H143+H183)/3</f>
      </c>
      <c r="I540" s="1">
        <f>(H104+H144+H184)/3</f>
      </c>
      <c r="J540" s="1">
        <f>(H105+H145+H185)/3</f>
      </c>
      <c r="K540" s="2">
        <f>(B540/$B547+C540/$C547+D540/$D547+E540/$E547+F540/$F547+G540/$G547+H540/$H547+I540/$I547+J540/$J547)/9</f>
      </c>
      <c r="L540" s="2">
        <f>B540*$K538+C540*$K539+D540*$K540+E540*$K541+F540*$K542+G540*$K543+H540*$K544+I540*$K545+J540*$K546</f>
      </c>
      <c r="M540" s="1">
        <f>L540/K540</f>
      </c>
    </row>
    <row r="541">
      <c r="A541" t="str">
        <v>CP4</v>
      </c>
      <c r="B541" s="1">
        <f>(1/H167+1/H127+1/H87)/3</f>
      </c>
      <c r="C541" s="1">
        <f>(1/H174+1/H134+1/H94)/3</f>
      </c>
      <c r="D541" s="1">
        <f>(1/H180+1/H140+1/H100)/3</f>
      </c>
      <c r="E541">
        <v>1</v>
      </c>
      <c r="F541" s="1">
        <f>(H106+H146+H186)/3</f>
      </c>
      <c r="G541" s="1">
        <f>(H107+H147+H187)/3</f>
      </c>
      <c r="H541" s="1">
        <f>(H108+H148+H188)/3</f>
      </c>
      <c r="I541" s="1">
        <f>(H109+H149+H189)/3</f>
      </c>
      <c r="J541" s="1">
        <f>(H110+H150+H190)/3</f>
      </c>
      <c r="K541" s="2">
        <f>(B541/$B547+C541/$C547+D541/$D547+E541/$E547+F541/$F547+G541/$G547+H541/$H547+I541/$I547+J541/$J547)/9</f>
      </c>
      <c r="L541" s="2">
        <f>B541*$K538+C541*$K539+D541*$K540+E541*$K541+F541*$K542+G541*$K543+H541*$K544+I541*$K545+J541*$K546</f>
      </c>
      <c r="M541" s="1">
        <f>L541/K541</f>
      </c>
    </row>
    <row r="542">
      <c r="A542" t="str">
        <v>CP5</v>
      </c>
      <c r="B542" s="1">
        <f>(1/H168+1/H128+1/H88)/3</f>
      </c>
      <c r="C542" s="1">
        <f>(1/H175+1/H135+1/H95)/3</f>
      </c>
      <c r="D542" s="1">
        <f>(1/H181+1/H141+1/H101)/3</f>
      </c>
      <c r="E542" s="1">
        <f>(1/H186+1/H146+1/H106)/3</f>
      </c>
      <c r="F542">
        <v>1</v>
      </c>
      <c r="G542" s="1">
        <f>(H111+H151+H191)/3</f>
      </c>
      <c r="H542" s="1">
        <f>(H112+H152+H192)/3</f>
      </c>
      <c r="I542" s="1">
        <f>(H113+H153+H193)/3</f>
      </c>
      <c r="J542" s="1">
        <f>(H114+H154+H194)/3</f>
      </c>
      <c r="K542" s="2">
        <f>(B542/$B547+C542/$C547+D542/$D547+E542/$E547+F542/$F547+G542/$G547+H542/$H547+I542/$I547+J542/$J547)/9</f>
      </c>
      <c r="L542" s="2">
        <f>B542*$K538+C542*$K539+D542*$K540+E542*$K541+F542*$K542+G542*$K543+H542*$K544+I542*$K545+J542*$K546</f>
      </c>
      <c r="M542" s="1">
        <f>L542/K542</f>
      </c>
    </row>
    <row r="543">
      <c r="A543" t="str">
        <v>CP6</v>
      </c>
      <c r="B543" s="1">
        <f>(1/H169+1/H129+1/H89)/3</f>
      </c>
      <c r="C543" s="1">
        <f>(1/H176+1/H136+1/H96)/3</f>
      </c>
      <c r="D543" s="1">
        <f>(1/H182+1/H142+1/H102)/3</f>
      </c>
      <c r="E543" s="1">
        <f>(1/H187+1/H147+1/H107)/3</f>
      </c>
      <c r="F543" s="1">
        <f>(1/H191+1/H151+1/H111)/3</f>
      </c>
      <c r="G543">
        <v>1</v>
      </c>
      <c r="H543" s="1">
        <f>(H115+H155+H195)/3</f>
      </c>
      <c r="I543" s="1">
        <f>(H116+H156+H196)/3</f>
      </c>
      <c r="J543" s="1">
        <f>(H117+H157+H197)/3</f>
      </c>
      <c r="K543" s="2">
        <f>(B543/$B547+C543/$C547+D543/$D547+E543/$E547+F543/$F547+G543/$G547+H543/$H547+I543/$I547+J543/$J547)/9</f>
      </c>
      <c r="L543" s="2">
        <f>B543*$K538+C543*$K539+D543*$K540+E543*$K541+F543*$K542+G543*$K543+H543*$K544+I543*$K545+J543*$K546</f>
      </c>
      <c r="M543" s="1">
        <f>L543/K543</f>
      </c>
    </row>
    <row r="544">
      <c r="A544" t="str">
        <v>CP7</v>
      </c>
      <c r="B544" s="1">
        <f>(1/H170+1/H130+1/H90)/3</f>
      </c>
      <c r="C544" s="1">
        <f>(1/H177+1/H137+1/H97)/3</f>
      </c>
      <c r="D544" s="1">
        <f>(1/H183+1/H143+1/H103)/3</f>
      </c>
      <c r="E544" s="1">
        <f>(1/H188+1/H148+1/H108)/3</f>
      </c>
      <c r="F544" s="1">
        <f>(1/H192+1/H152+1/H112)/3</f>
      </c>
      <c r="G544" s="1">
        <f>(1/H195+1/H155+1/H115)/3</f>
      </c>
      <c r="H544">
        <v>1</v>
      </c>
      <c r="I544" s="1">
        <f>(H118+H158+H198)/3</f>
      </c>
      <c r="J544" s="1">
        <f>(H119+H159+H199)/3</f>
      </c>
      <c r="K544" s="2">
        <f>(B544/$B547+C544/$C547+D544/$D547+E544/$E547+F544/$F547+G544/$G547+H544/$H547+I544/$I547+J544/$J547)/9</f>
      </c>
      <c r="L544" s="2">
        <f>B544*$K538+C544*$K539+D544*$K540+E544*$K541+F544*$K542+G544*$K543+H544*$K544+I544*$K545+J544*$K546</f>
      </c>
      <c r="M544" s="1">
        <f>L544/K544</f>
      </c>
    </row>
    <row r="545">
      <c r="A545" t="str">
        <v>CP8</v>
      </c>
      <c r="B545" s="1">
        <f>(1/H171+1/H131+1/H91)/3</f>
      </c>
      <c r="C545" s="1">
        <f>(1/H178+1/H138+1/H98)/3</f>
      </c>
      <c r="D545" s="1">
        <f>(1/H184+1/H144+1/H104)/3</f>
      </c>
      <c r="E545" s="1">
        <f>(1/H189+1/H149+1/H109)/3</f>
      </c>
      <c r="F545" s="1">
        <f>(1/H193+1/H153+1/H113)/3</f>
      </c>
      <c r="G545" s="1">
        <f>(1/H196+1/H156+1/H116)/3</f>
      </c>
      <c r="H545" s="1">
        <f>(1/H198+1/H158+1/H118)/3</f>
      </c>
      <c r="I545">
        <v>1</v>
      </c>
      <c r="J545" s="1">
        <f>(H120+H160+H200)/3</f>
      </c>
      <c r="K545" s="2">
        <f>(B545/$B547+C545/$C547+D545/$D547+E545/$E547+F545/$F547+G545/$G547+H545/$H547+I545/$I547+J545/$J547)/9</f>
      </c>
      <c r="L545" s="2">
        <f>B545*$K538+C545*$K539+D545*$K540+E545*$K541+F545*$K542+G545*$K543+H545*$K544+I545*$K545+J545*$K546</f>
      </c>
      <c r="M545" s="1">
        <f>L545/K545</f>
      </c>
    </row>
    <row r="546">
      <c r="A546" t="str">
        <v>CP9</v>
      </c>
      <c r="B546" s="1">
        <f>(1/H172+1/H132+1/H92)/3</f>
      </c>
      <c r="C546" s="1">
        <f>(1/H179+1/H139+1/H99)/3</f>
      </c>
      <c r="D546" s="1">
        <f>(1/H185+1/H145+1/H105)/3</f>
      </c>
      <c r="E546" s="1">
        <f>(1/H190+1/H150+1/H110)/3</f>
      </c>
      <c r="F546" s="1">
        <f>(1/H194+1/H154+1/H114)/3</f>
      </c>
      <c r="G546" s="1">
        <f>(1/H197+1/H157+1/H117)/3</f>
      </c>
      <c r="H546" s="1">
        <f>(1/H199+1/H159+1/H119)/3</f>
      </c>
      <c r="I546" s="1">
        <f>(1/H200+1/H160+1/H120)/3</f>
      </c>
      <c r="J546">
        <v>1</v>
      </c>
      <c r="K546" s="2">
        <f>(B546/$B547+C546/$C547+D546/$D547+E546/$E547+F546/$F547+G546/$G547+H546/$H547+I546/$I547+J546/$J547)/9</f>
      </c>
      <c r="L546" s="2">
        <f>B546*$K538+C546*$K539+D546*$K540+E546*$K541+F546*$K542+G546*$K543+H546*$K544+I546*$K545+J546*$K546</f>
      </c>
      <c r="M546" s="1">
        <f>L546/K546</f>
      </c>
    </row>
    <row r="547">
      <c r="A547" t="str">
        <v>Σ Kolom</v>
      </c>
      <c r="B547" s="1">
        <f>SUM(B538:B546)</f>
      </c>
      <c r="C547" s="1">
        <f>SUM(C538:C546)</f>
      </c>
      <c r="D547" s="1">
        <f>SUM(D538:D546)</f>
      </c>
      <c r="E547" s="1">
        <f>SUM(E538:E546)</f>
      </c>
      <c r="F547" s="1">
        <f>SUM(F538:F546)</f>
      </c>
      <c r="G547" s="1">
        <f>SUM(G538:G546)</f>
      </c>
      <c r="H547" s="1">
        <f>SUM(H538:H546)</f>
      </c>
      <c r="I547" s="1">
        <f>SUM(I538:I546)</f>
      </c>
      <c r="J547" s="1">
        <f>SUM(J538:J546)</f>
      </c>
    </row>
    <row r="549">
      <c r="A549" t="str">
        <v>λmax</v>
      </c>
      <c r="B549" s="1">
        <f>AVERAGE(M538:M546)</f>
      </c>
    </row>
    <row r="550">
      <c r="A550" t="str">
        <v>CI</v>
      </c>
      <c r="B550" s="1">
        <f>(B549-9)/(9-1)</f>
      </c>
    </row>
    <row r="551">
      <c r="A551" t="str">
        <v>CR</v>
      </c>
      <c r="B551" s="1">
        <f>IF(1.45=0,0,B550/1.45)</f>
      </c>
    </row>
    <row r="552">
      <c r="A552" t="str">
        <v>Status</v>
      </c>
      <c r="B552">
        <f>IF(B551&lt;0.1,"KONSISTEN ✓","TIDAK KONSISTEN ✗")</f>
      </c>
    </row>
    <row r="555">
      <c r="A555" t="str">
        <v xml:space="preserve">▶ RESPONDEN 7: Fadly Wahid </v>
      </c>
    </row>
    <row r="556">
      <c r="A556" t="str">
        <v>1. FUZZY SYNTHETIC EXTENT (FSE) &amp; BOBOT FINAL</v>
      </c>
    </row>
    <row r="557">
      <c r="A557" t="str">
        <v>Kriteria</v>
      </c>
      <c r="B557" t="str">
        <v>Σl</v>
      </c>
      <c r="C557" t="str">
        <v>Σm</v>
      </c>
      <c r="D557" t="str">
        <v>Σu</v>
      </c>
      <c r="E557" t="str">
        <v>Si_l</v>
      </c>
      <c r="F557" t="str">
        <v>Si_m</v>
      </c>
      <c r="G557" t="str">
        <v>Si_u</v>
      </c>
      <c r="H557" t="str">
        <v>Defuzzy</v>
      </c>
      <c r="I557" t="str">
        <v>Bobot</v>
      </c>
      <c r="J557" t="str">
        <v>Bobot%</v>
      </c>
      <c r="K557" t="str">
        <v>Rank</v>
      </c>
    </row>
    <row r="558">
      <c r="A558" t="str">
        <v>CP1</v>
      </c>
      <c r="B558" s="1">
        <f>1+I85+I86+I87+I88+I89+I90+I91+I92</f>
      </c>
      <c r="C558" s="1">
        <f>1+I125+I126+I127+I128+I129+I130+I131+I132</f>
      </c>
      <c r="D558" s="1">
        <f>1+I165+I166+I167+I168+I169+I170+I171+I172</f>
      </c>
      <c r="E558" s="2">
        <f>B558/$D567</f>
      </c>
      <c r="F558" s="2">
        <f>C558/$C567</f>
      </c>
      <c r="G558" s="2">
        <f>D558/$B567</f>
      </c>
      <c r="H558" s="2">
        <f>(E558+F558+G558)/3</f>
      </c>
      <c r="I558" s="2">
        <f>H558/$H567</f>
      </c>
      <c r="J558" s="3">
        <f>I558*100</f>
      </c>
      <c r="K558">
        <f>RANK(I558,$I$558:$I$566,0)</f>
      </c>
    </row>
    <row r="559">
      <c r="A559" t="str">
        <v>CP2</v>
      </c>
      <c r="B559" s="1">
        <f>1+1/I165+I93+I94+I95+I96+I97+I98+I99</f>
      </c>
      <c r="C559" s="1">
        <f>1+1/I125+I133+I134+I135+I136+I137+I138+I139</f>
      </c>
      <c r="D559" s="1">
        <f>1+1/I85+I173+I174+I175+I176+I177+I178+I179</f>
      </c>
      <c r="E559" s="2">
        <f>B559/$D567</f>
      </c>
      <c r="F559" s="2">
        <f>C559/$C567</f>
      </c>
      <c r="G559" s="2">
        <f>D559/$B567</f>
      </c>
      <c r="H559" s="2">
        <f>(E559+F559+G559)/3</f>
      </c>
      <c r="I559" s="2">
        <f>H559/$H567</f>
      </c>
      <c r="J559" s="3">
        <f>I559*100</f>
      </c>
      <c r="K559">
        <f>RANK(I559,$I$558:$I$566,0)</f>
      </c>
    </row>
    <row r="560">
      <c r="A560" t="str">
        <v>CP3</v>
      </c>
      <c r="B560" s="1">
        <f>1+1/I166+1/I173+I100+I101+I102+I103+I104+I105</f>
      </c>
      <c r="C560" s="1">
        <f>1+1/I126+1/I133+I140+I141+I142+I143+I144+I145</f>
      </c>
      <c r="D560" s="1">
        <f>1+1/I86+1/I93+I180+I181+I182+I183+I184+I185</f>
      </c>
      <c r="E560" s="2">
        <f>B560/$D567</f>
      </c>
      <c r="F560" s="2">
        <f>C560/$C567</f>
      </c>
      <c r="G560" s="2">
        <f>D560/$B567</f>
      </c>
      <c r="H560" s="2">
        <f>(E560+F560+G560)/3</f>
      </c>
      <c r="I560" s="2">
        <f>H560/$H567</f>
      </c>
      <c r="J560" s="3">
        <f>I560*100</f>
      </c>
      <c r="K560">
        <f>RANK(I560,$I$558:$I$566,0)</f>
      </c>
    </row>
    <row r="561">
      <c r="A561" t="str">
        <v>CP4</v>
      </c>
      <c r="B561" s="1">
        <f>1+1/I167+1/I174+1/I180+I106+I107+I108+I109+I110</f>
      </c>
      <c r="C561" s="1">
        <f>1+1/I127+1/I134+1/I140+I146+I147+I148+I149+I150</f>
      </c>
      <c r="D561" s="1">
        <f>1+1/I87+1/I94+1/I100+I186+I187+I188+I189+I190</f>
      </c>
      <c r="E561" s="2">
        <f>B561/$D567</f>
      </c>
      <c r="F561" s="2">
        <f>C561/$C567</f>
      </c>
      <c r="G561" s="2">
        <f>D561/$B567</f>
      </c>
      <c r="H561" s="2">
        <f>(E561+F561+G561)/3</f>
      </c>
      <c r="I561" s="2">
        <f>H561/$H567</f>
      </c>
      <c r="J561" s="3">
        <f>I561*100</f>
      </c>
      <c r="K561">
        <f>RANK(I561,$I$558:$I$566,0)</f>
      </c>
    </row>
    <row r="562">
      <c r="A562" t="str">
        <v>CP5</v>
      </c>
      <c r="B562" s="1">
        <f>1+1/I168+1/I175+1/I181+1/I186+I111+I112+I113+I114</f>
      </c>
      <c r="C562" s="1">
        <f>1+1/I128+1/I135+1/I141+1/I146+I151+I152+I153+I154</f>
      </c>
      <c r="D562" s="1">
        <f>1+1/I88+1/I95+1/I101+1/I106+I191+I192+I193+I194</f>
      </c>
      <c r="E562" s="2">
        <f>B562/$D567</f>
      </c>
      <c r="F562" s="2">
        <f>C562/$C567</f>
      </c>
      <c r="G562" s="2">
        <f>D562/$B567</f>
      </c>
      <c r="H562" s="2">
        <f>(E562+F562+G562)/3</f>
      </c>
      <c r="I562" s="2">
        <f>H562/$H567</f>
      </c>
      <c r="J562" s="3">
        <f>I562*100</f>
      </c>
      <c r="K562">
        <f>RANK(I562,$I$558:$I$566,0)</f>
      </c>
    </row>
    <row r="563">
      <c r="A563" t="str">
        <v>CP6</v>
      </c>
      <c r="B563" s="1">
        <f>1+1/I169+1/I176+1/I182+1/I187+1/I191+I115+I116+I117</f>
      </c>
      <c r="C563" s="1">
        <f>1+1/I129+1/I136+1/I142+1/I147+1/I151+I155+I156+I157</f>
      </c>
      <c r="D563" s="1">
        <f>1+1/I89+1/I96+1/I102+1/I107+1/I111+I195+I196+I197</f>
      </c>
      <c r="E563" s="2">
        <f>B563/$D567</f>
      </c>
      <c r="F563" s="2">
        <f>C563/$C567</f>
      </c>
      <c r="G563" s="2">
        <f>D563/$B567</f>
      </c>
      <c r="H563" s="2">
        <f>(E563+F563+G563)/3</f>
      </c>
      <c r="I563" s="2">
        <f>H563/$H567</f>
      </c>
      <c r="J563" s="3">
        <f>I563*100</f>
      </c>
      <c r="K563">
        <f>RANK(I563,$I$558:$I$566,0)</f>
      </c>
    </row>
    <row r="564">
      <c r="A564" t="str">
        <v>CP7</v>
      </c>
      <c r="B564" s="1">
        <f>1+1/I170+1/I177+1/I183+1/I188+1/I192+1/I195+I118+I119</f>
      </c>
      <c r="C564" s="1">
        <f>1+1/I130+1/I137+1/I143+1/I148+1/I152+1/I155+I158+I159</f>
      </c>
      <c r="D564" s="1">
        <f>1+1/I90+1/I97+1/I103+1/I108+1/I112+1/I115+I198+I199</f>
      </c>
      <c r="E564" s="2">
        <f>B564/$D567</f>
      </c>
      <c r="F564" s="2">
        <f>C564/$C567</f>
      </c>
      <c r="G564" s="2">
        <f>D564/$B567</f>
      </c>
      <c r="H564" s="2">
        <f>(E564+F564+G564)/3</f>
      </c>
      <c r="I564" s="2">
        <f>H564/$H567</f>
      </c>
      <c r="J564" s="3">
        <f>I564*100</f>
      </c>
      <c r="K564">
        <f>RANK(I564,$I$558:$I$566,0)</f>
      </c>
    </row>
    <row r="565">
      <c r="A565" t="str">
        <v>CP8</v>
      </c>
      <c r="B565" s="1">
        <f>1+1/I171+1/I178+1/I184+1/I189+1/I193+1/I196+1/I198+I120</f>
      </c>
      <c r="C565" s="1">
        <f>1+1/I131+1/I138+1/I144+1/I149+1/I153+1/I156+1/I158+I160</f>
      </c>
      <c r="D565" s="1">
        <f>1+1/I91+1/I98+1/I104+1/I109+1/I113+1/I116+1/I118+I200</f>
      </c>
      <c r="E565" s="2">
        <f>B565/$D567</f>
      </c>
      <c r="F565" s="2">
        <f>C565/$C567</f>
      </c>
      <c r="G565" s="2">
        <f>D565/$B567</f>
      </c>
      <c r="H565" s="2">
        <f>(E565+F565+G565)/3</f>
      </c>
      <c r="I565" s="2">
        <f>H565/$H567</f>
      </c>
      <c r="J565" s="3">
        <f>I565*100</f>
      </c>
      <c r="K565">
        <f>RANK(I565,$I$558:$I$566,0)</f>
      </c>
    </row>
    <row r="566">
      <c r="A566" t="str">
        <v>CP9</v>
      </c>
      <c r="B566" s="1">
        <f>1+1/I172+1/I179+1/I185+1/I190+1/I194+1/I197+1/I199+1/I200</f>
      </c>
      <c r="C566" s="1">
        <f>1+1/I132+1/I139+1/I145+1/I150+1/I154+1/I157+1/I159+1/I160</f>
      </c>
      <c r="D566" s="1">
        <f>1+1/I92+1/I99+1/I105+1/I110+1/I114+1/I117+1/I119+1/I120</f>
      </c>
      <c r="E566" s="2">
        <f>B566/$D567</f>
      </c>
      <c r="F566" s="2">
        <f>C566/$C567</f>
      </c>
      <c r="G566" s="2">
        <f>D566/$B567</f>
      </c>
      <c r="H566" s="2">
        <f>(E566+F566+G566)/3</f>
      </c>
      <c r="I566" s="2">
        <f>H566/$H567</f>
      </c>
      <c r="J566" s="3">
        <f>I566*100</f>
      </c>
      <c r="K566">
        <f>RANK(I566,$I$558:$I$566,0)</f>
      </c>
    </row>
    <row r="567">
      <c r="A567" t="str">
        <v>TOTAL</v>
      </c>
      <c r="B567" s="1">
        <f>SUM(B558:B566)</f>
      </c>
      <c r="C567" s="1">
        <f>SUM(C558:C566)</f>
      </c>
      <c r="D567" s="1">
        <f>SUM(D558:D566)</f>
      </c>
      <c r="H567" s="2">
        <f>SUM(H558:H566)</f>
      </c>
    </row>
    <row r="569">
      <c r="A569" t="str">
        <v>2. KONSISTENSI (CR)</v>
      </c>
    </row>
    <row r="570">
      <c r="A570" t="str">
        <v>Matriks Crisp (Defuzzified) &amp; Normalisasi &amp; Aw</v>
      </c>
    </row>
    <row r="571">
      <c r="A571" t="str">
        <v>Kriteria</v>
      </c>
      <c r="B571" t="str">
        <v>CP1</v>
      </c>
      <c r="C571" t="str">
        <v>CP2</v>
      </c>
      <c r="D571" t="str">
        <v>CP3</v>
      </c>
      <c r="E571" t="str">
        <v>CP4</v>
      </c>
      <c r="F571" t="str">
        <v>CP5</v>
      </c>
      <c r="G571" t="str">
        <v>CP6</v>
      </c>
      <c r="H571" t="str">
        <v>CP7</v>
      </c>
      <c r="I571" t="str">
        <v>CP8</v>
      </c>
      <c r="J571" t="str">
        <v>CP9</v>
      </c>
      <c r="K571" t="str">
        <v>Wi (Bobot CR)</v>
      </c>
      <c r="L571" t="str">
        <v>Aw</v>
      </c>
      <c r="M571" t="str">
        <v>Aw/Wi</v>
      </c>
    </row>
    <row r="572">
      <c r="A572" t="str">
        <v>CP1</v>
      </c>
      <c r="B572">
        <v>1</v>
      </c>
      <c r="C572" s="1">
        <f>(I85+I125+I165)/3</f>
      </c>
      <c r="D572" s="1">
        <f>(I86+I126+I166)/3</f>
      </c>
      <c r="E572" s="1">
        <f>(I87+I127+I167)/3</f>
      </c>
      <c r="F572" s="1">
        <f>(I88+I128+I168)/3</f>
      </c>
      <c r="G572" s="1">
        <f>(I89+I129+I169)/3</f>
      </c>
      <c r="H572" s="1">
        <f>(I90+I130+I170)/3</f>
      </c>
      <c r="I572" s="1">
        <f>(I91+I131+I171)/3</f>
      </c>
      <c r="J572" s="1">
        <f>(I92+I132+I172)/3</f>
      </c>
      <c r="K572" s="2">
        <f>(B572/$B581+C572/$C581+D572/$D581+E572/$E581+F572/$F581+G572/$G581+H572/$H581+I572/$I581+J572/$J581)/9</f>
      </c>
      <c r="L572" s="2">
        <f>B572*$K572+C572*$K573+D572*$K574+E572*$K575+F572*$K576+G572*$K577+H572*$K578+I572*$K579+J572*$K580</f>
      </c>
      <c r="M572" s="1">
        <f>L572/K572</f>
      </c>
    </row>
    <row r="573">
      <c r="A573" t="str">
        <v>CP2</v>
      </c>
      <c r="B573" s="1">
        <f>(1/I165+1/I125+1/I85)/3</f>
      </c>
      <c r="C573">
        <v>1</v>
      </c>
      <c r="D573" s="1">
        <f>(I93+I133+I173)/3</f>
      </c>
      <c r="E573" s="1">
        <f>(I94+I134+I174)/3</f>
      </c>
      <c r="F573" s="1">
        <f>(I95+I135+I175)/3</f>
      </c>
      <c r="G573" s="1">
        <f>(I96+I136+I176)/3</f>
      </c>
      <c r="H573" s="1">
        <f>(I97+I137+I177)/3</f>
      </c>
      <c r="I573" s="1">
        <f>(I98+I138+I178)/3</f>
      </c>
      <c r="J573" s="1">
        <f>(I99+I139+I179)/3</f>
      </c>
      <c r="K573" s="2">
        <f>(B573/$B581+C573/$C581+D573/$D581+E573/$E581+F573/$F581+G573/$G581+H573/$H581+I573/$I581+J573/$J581)/9</f>
      </c>
      <c r="L573" s="2">
        <f>B573*$K572+C573*$K573+D573*$K574+E573*$K575+F573*$K576+G573*$K577+H573*$K578+I573*$K579+J573*$K580</f>
      </c>
      <c r="M573" s="1">
        <f>L573/K573</f>
      </c>
    </row>
    <row r="574">
      <c r="A574" t="str">
        <v>CP3</v>
      </c>
      <c r="B574" s="1">
        <f>(1/I166+1/I126+1/I86)/3</f>
      </c>
      <c r="C574" s="1">
        <f>(1/I173+1/I133+1/I93)/3</f>
      </c>
      <c r="D574">
        <v>1</v>
      </c>
      <c r="E574" s="1">
        <f>(I100+I140+I180)/3</f>
      </c>
      <c r="F574" s="1">
        <f>(I101+I141+I181)/3</f>
      </c>
      <c r="G574" s="1">
        <f>(I102+I142+I182)/3</f>
      </c>
      <c r="H574" s="1">
        <f>(I103+I143+I183)/3</f>
      </c>
      <c r="I574" s="1">
        <f>(I104+I144+I184)/3</f>
      </c>
      <c r="J574" s="1">
        <f>(I105+I145+I185)/3</f>
      </c>
      <c r="K574" s="2">
        <f>(B574/$B581+C574/$C581+D574/$D581+E574/$E581+F574/$F581+G574/$G581+H574/$H581+I574/$I581+J574/$J581)/9</f>
      </c>
      <c r="L574" s="2">
        <f>B574*$K572+C574*$K573+D574*$K574+E574*$K575+F574*$K576+G574*$K577+H574*$K578+I574*$K579+J574*$K580</f>
      </c>
      <c r="M574" s="1">
        <f>L574/K574</f>
      </c>
    </row>
    <row r="575">
      <c r="A575" t="str">
        <v>CP4</v>
      </c>
      <c r="B575" s="1">
        <f>(1/I167+1/I127+1/I87)/3</f>
      </c>
      <c r="C575" s="1">
        <f>(1/I174+1/I134+1/I94)/3</f>
      </c>
      <c r="D575" s="1">
        <f>(1/I180+1/I140+1/I100)/3</f>
      </c>
      <c r="E575">
        <v>1</v>
      </c>
      <c r="F575" s="1">
        <f>(I106+I146+I186)/3</f>
      </c>
      <c r="G575" s="1">
        <f>(I107+I147+I187)/3</f>
      </c>
      <c r="H575" s="1">
        <f>(I108+I148+I188)/3</f>
      </c>
      <c r="I575" s="1">
        <f>(I109+I149+I189)/3</f>
      </c>
      <c r="J575" s="1">
        <f>(I110+I150+I190)/3</f>
      </c>
      <c r="K575" s="2">
        <f>(B575/$B581+C575/$C581+D575/$D581+E575/$E581+F575/$F581+G575/$G581+H575/$H581+I575/$I581+J575/$J581)/9</f>
      </c>
      <c r="L575" s="2">
        <f>B575*$K572+C575*$K573+D575*$K574+E575*$K575+F575*$K576+G575*$K577+H575*$K578+I575*$K579+J575*$K580</f>
      </c>
      <c r="M575" s="1">
        <f>L575/K575</f>
      </c>
    </row>
    <row r="576">
      <c r="A576" t="str">
        <v>CP5</v>
      </c>
      <c r="B576" s="1">
        <f>(1/I168+1/I128+1/I88)/3</f>
      </c>
      <c r="C576" s="1">
        <f>(1/I175+1/I135+1/I95)/3</f>
      </c>
      <c r="D576" s="1">
        <f>(1/I181+1/I141+1/I101)/3</f>
      </c>
      <c r="E576" s="1">
        <f>(1/I186+1/I146+1/I106)/3</f>
      </c>
      <c r="F576">
        <v>1</v>
      </c>
      <c r="G576" s="1">
        <f>(I111+I151+I191)/3</f>
      </c>
      <c r="H576" s="1">
        <f>(I112+I152+I192)/3</f>
      </c>
      <c r="I576" s="1">
        <f>(I113+I153+I193)/3</f>
      </c>
      <c r="J576" s="1">
        <f>(I114+I154+I194)/3</f>
      </c>
      <c r="K576" s="2">
        <f>(B576/$B581+C576/$C581+D576/$D581+E576/$E581+F576/$F581+G576/$G581+H576/$H581+I576/$I581+J576/$J581)/9</f>
      </c>
      <c r="L576" s="2">
        <f>B576*$K572+C576*$K573+D576*$K574+E576*$K575+F576*$K576+G576*$K577+H576*$K578+I576*$K579+J576*$K580</f>
      </c>
      <c r="M576" s="1">
        <f>L576/K576</f>
      </c>
    </row>
    <row r="577">
      <c r="A577" t="str">
        <v>CP6</v>
      </c>
      <c r="B577" s="1">
        <f>(1/I169+1/I129+1/I89)/3</f>
      </c>
      <c r="C577" s="1">
        <f>(1/I176+1/I136+1/I96)/3</f>
      </c>
      <c r="D577" s="1">
        <f>(1/I182+1/I142+1/I102)/3</f>
      </c>
      <c r="E577" s="1">
        <f>(1/I187+1/I147+1/I107)/3</f>
      </c>
      <c r="F577" s="1">
        <f>(1/I191+1/I151+1/I111)/3</f>
      </c>
      <c r="G577">
        <v>1</v>
      </c>
      <c r="H577" s="1">
        <f>(I115+I155+I195)/3</f>
      </c>
      <c r="I577" s="1">
        <f>(I116+I156+I196)/3</f>
      </c>
      <c r="J577" s="1">
        <f>(I117+I157+I197)/3</f>
      </c>
      <c r="K577" s="2">
        <f>(B577/$B581+C577/$C581+D577/$D581+E577/$E581+F577/$F581+G577/$G581+H577/$H581+I577/$I581+J577/$J581)/9</f>
      </c>
      <c r="L577" s="2">
        <f>B577*$K572+C577*$K573+D577*$K574+E577*$K575+F577*$K576+G577*$K577+H577*$K578+I577*$K579+J577*$K580</f>
      </c>
      <c r="M577" s="1">
        <f>L577/K577</f>
      </c>
    </row>
    <row r="578">
      <c r="A578" t="str">
        <v>CP7</v>
      </c>
      <c r="B578" s="1">
        <f>(1/I170+1/I130+1/I90)/3</f>
      </c>
      <c r="C578" s="1">
        <f>(1/I177+1/I137+1/I97)/3</f>
      </c>
      <c r="D578" s="1">
        <f>(1/I183+1/I143+1/I103)/3</f>
      </c>
      <c r="E578" s="1">
        <f>(1/I188+1/I148+1/I108)/3</f>
      </c>
      <c r="F578" s="1">
        <f>(1/I192+1/I152+1/I112)/3</f>
      </c>
      <c r="G578" s="1">
        <f>(1/I195+1/I155+1/I115)/3</f>
      </c>
      <c r="H578">
        <v>1</v>
      </c>
      <c r="I578" s="1">
        <f>(I118+I158+I198)/3</f>
      </c>
      <c r="J578" s="1">
        <f>(I119+I159+I199)/3</f>
      </c>
      <c r="K578" s="2">
        <f>(B578/$B581+C578/$C581+D578/$D581+E578/$E581+F578/$F581+G578/$G581+H578/$H581+I578/$I581+J578/$J581)/9</f>
      </c>
      <c r="L578" s="2">
        <f>B578*$K572+C578*$K573+D578*$K574+E578*$K575+F578*$K576+G578*$K577+H578*$K578+I578*$K579+J578*$K580</f>
      </c>
      <c r="M578" s="1">
        <f>L578/K578</f>
      </c>
    </row>
    <row r="579">
      <c r="A579" t="str">
        <v>CP8</v>
      </c>
      <c r="B579" s="1">
        <f>(1/I171+1/I131+1/I91)/3</f>
      </c>
      <c r="C579" s="1">
        <f>(1/I178+1/I138+1/I98)/3</f>
      </c>
      <c r="D579" s="1">
        <f>(1/I184+1/I144+1/I104)/3</f>
      </c>
      <c r="E579" s="1">
        <f>(1/I189+1/I149+1/I109)/3</f>
      </c>
      <c r="F579" s="1">
        <f>(1/I193+1/I153+1/I113)/3</f>
      </c>
      <c r="G579" s="1">
        <f>(1/I196+1/I156+1/I116)/3</f>
      </c>
      <c r="H579" s="1">
        <f>(1/I198+1/I158+1/I118)/3</f>
      </c>
      <c r="I579">
        <v>1</v>
      </c>
      <c r="J579" s="1">
        <f>(I120+I160+I200)/3</f>
      </c>
      <c r="K579" s="2">
        <f>(B579/$B581+C579/$C581+D579/$D581+E579/$E581+F579/$F581+G579/$G581+H579/$H581+I579/$I581+J579/$J581)/9</f>
      </c>
      <c r="L579" s="2">
        <f>B579*$K572+C579*$K573+D579*$K574+E579*$K575+F579*$K576+G579*$K577+H579*$K578+I579*$K579+J579*$K580</f>
      </c>
      <c r="M579" s="1">
        <f>L579/K579</f>
      </c>
    </row>
    <row r="580">
      <c r="A580" t="str">
        <v>CP9</v>
      </c>
      <c r="B580" s="1">
        <f>(1/I172+1/I132+1/I92)/3</f>
      </c>
      <c r="C580" s="1">
        <f>(1/I179+1/I139+1/I99)/3</f>
      </c>
      <c r="D580" s="1">
        <f>(1/I185+1/I145+1/I105)/3</f>
      </c>
      <c r="E580" s="1">
        <f>(1/I190+1/I150+1/I110)/3</f>
      </c>
      <c r="F580" s="1">
        <f>(1/I194+1/I154+1/I114)/3</f>
      </c>
      <c r="G580" s="1">
        <f>(1/I197+1/I157+1/I117)/3</f>
      </c>
      <c r="H580" s="1">
        <f>(1/I199+1/I159+1/I119)/3</f>
      </c>
      <c r="I580" s="1">
        <f>(1/I200+1/I160+1/I120)/3</f>
      </c>
      <c r="J580">
        <v>1</v>
      </c>
      <c r="K580" s="2">
        <f>(B580/$B581+C580/$C581+D580/$D581+E580/$E581+F580/$F581+G580/$G581+H580/$H581+I580/$I581+J580/$J581)/9</f>
      </c>
      <c r="L580" s="2">
        <f>B580*$K572+C580*$K573+D580*$K574+E580*$K575+F580*$K576+G580*$K577+H580*$K578+I580*$K579+J580*$K580</f>
      </c>
      <c r="M580" s="1">
        <f>L580/K580</f>
      </c>
    </row>
    <row r="581">
      <c r="A581" t="str">
        <v>Σ Kolom</v>
      </c>
      <c r="B581" s="1">
        <f>SUM(B572:B580)</f>
      </c>
      <c r="C581" s="1">
        <f>SUM(C572:C580)</f>
      </c>
      <c r="D581" s="1">
        <f>SUM(D572:D580)</f>
      </c>
      <c r="E581" s="1">
        <f>SUM(E572:E580)</f>
      </c>
      <c r="F581" s="1">
        <f>SUM(F572:F580)</f>
      </c>
      <c r="G581" s="1">
        <f>SUM(G572:G580)</f>
      </c>
      <c r="H581" s="1">
        <f>SUM(H572:H580)</f>
      </c>
      <c r="I581" s="1">
        <f>SUM(I572:I580)</f>
      </c>
      <c r="J581" s="1">
        <f>SUM(J572:J580)</f>
      </c>
    </row>
    <row r="583">
      <c r="A583" t="str">
        <v>λmax</v>
      </c>
      <c r="B583" s="1">
        <f>AVERAGE(M572:M580)</f>
      </c>
    </row>
    <row r="584">
      <c r="A584" t="str">
        <v>CI</v>
      </c>
      <c r="B584" s="1">
        <f>(B583-9)/(9-1)</f>
      </c>
    </row>
    <row r="585">
      <c r="A585" t="str">
        <v>CR</v>
      </c>
      <c r="B585" s="1">
        <f>IF(1.45=0,0,B584/1.45)</f>
      </c>
    </row>
    <row r="586">
      <c r="A586" t="str">
        <v>Status</v>
      </c>
      <c r="B586">
        <f>IF(B585&lt;0.1,"KONSISTEN ✓","TIDAK KONSISTEN ✗")</f>
      </c>
    </row>
    <row r="589">
      <c r="A589" t="str">
        <v>▶ RESPONDEN 8: Dea Astrina Harefa</v>
      </c>
    </row>
    <row r="590">
      <c r="A590" t="str">
        <v>1. FUZZY SYNTHETIC EXTENT (FSE) &amp; BOBOT FINAL</v>
      </c>
    </row>
    <row r="591">
      <c r="A591" t="str">
        <v>Kriteria</v>
      </c>
      <c r="B591" t="str">
        <v>Σl</v>
      </c>
      <c r="C591" t="str">
        <v>Σm</v>
      </c>
      <c r="D591" t="str">
        <v>Σu</v>
      </c>
      <c r="E591" t="str">
        <v>Si_l</v>
      </c>
      <c r="F591" t="str">
        <v>Si_m</v>
      </c>
      <c r="G591" t="str">
        <v>Si_u</v>
      </c>
      <c r="H591" t="str">
        <v>Defuzzy</v>
      </c>
      <c r="I591" t="str">
        <v>Bobot</v>
      </c>
      <c r="J591" t="str">
        <v>Bobot%</v>
      </c>
      <c r="K591" t="str">
        <v>Rank</v>
      </c>
    </row>
    <row r="592">
      <c r="A592" t="str">
        <v>CP1</v>
      </c>
      <c r="B592" s="1">
        <f>1+J85+J86+J87+J88+J89+J90+J91+J92</f>
      </c>
      <c r="C592" s="1">
        <f>1+J125+J126+J127+J128+J129+J130+J131+J132</f>
      </c>
      <c r="D592" s="1">
        <f>1+J165+J166+J167+J168+J169+J170+J171+J172</f>
      </c>
      <c r="E592" s="2">
        <f>B592/$D601</f>
      </c>
      <c r="F592" s="2">
        <f>C592/$C601</f>
      </c>
      <c r="G592" s="2">
        <f>D592/$B601</f>
      </c>
      <c r="H592" s="2">
        <f>(E592+F592+G592)/3</f>
      </c>
      <c r="I592" s="2">
        <f>H592/$H601</f>
      </c>
      <c r="J592" s="3">
        <f>I592*100</f>
      </c>
      <c r="K592">
        <f>RANK(I592,$I$592:$I$600,0)</f>
      </c>
    </row>
    <row r="593">
      <c r="A593" t="str">
        <v>CP2</v>
      </c>
      <c r="B593" s="1">
        <f>1+1/J165+J93+J94+J95+J96+J97+J98+J99</f>
      </c>
      <c r="C593" s="1">
        <f>1+1/J125+J133+J134+J135+J136+J137+J138+J139</f>
      </c>
      <c r="D593" s="1">
        <f>1+1/J85+J173+J174+J175+J176+J177+J178+J179</f>
      </c>
      <c r="E593" s="2">
        <f>B593/$D601</f>
      </c>
      <c r="F593" s="2">
        <f>C593/$C601</f>
      </c>
      <c r="G593" s="2">
        <f>D593/$B601</f>
      </c>
      <c r="H593" s="2">
        <f>(E593+F593+G593)/3</f>
      </c>
      <c r="I593" s="2">
        <f>H593/$H601</f>
      </c>
      <c r="J593" s="3">
        <f>I593*100</f>
      </c>
      <c r="K593">
        <f>RANK(I593,$I$592:$I$600,0)</f>
      </c>
    </row>
    <row r="594">
      <c r="A594" t="str">
        <v>CP3</v>
      </c>
      <c r="B594" s="1">
        <f>1+1/J166+1/J173+J100+J101+J102+J103+J104+J105</f>
      </c>
      <c r="C594" s="1">
        <f>1+1/J126+1/J133+J140+J141+J142+J143+J144+J145</f>
      </c>
      <c r="D594" s="1">
        <f>1+1/J86+1/J93+J180+J181+J182+J183+J184+J185</f>
      </c>
      <c r="E594" s="2">
        <f>B594/$D601</f>
      </c>
      <c r="F594" s="2">
        <f>C594/$C601</f>
      </c>
      <c r="G594" s="2">
        <f>D594/$B601</f>
      </c>
      <c r="H594" s="2">
        <f>(E594+F594+G594)/3</f>
      </c>
      <c r="I594" s="2">
        <f>H594/$H601</f>
      </c>
      <c r="J594" s="3">
        <f>I594*100</f>
      </c>
      <c r="K594">
        <f>RANK(I594,$I$592:$I$600,0)</f>
      </c>
    </row>
    <row r="595">
      <c r="A595" t="str">
        <v>CP4</v>
      </c>
      <c r="B595" s="1">
        <f>1+1/J167+1/J174+1/J180+J106+J107+J108+J109+J110</f>
      </c>
      <c r="C595" s="1">
        <f>1+1/J127+1/J134+1/J140+J146+J147+J148+J149+J150</f>
      </c>
      <c r="D595" s="1">
        <f>1+1/J87+1/J94+1/J100+J186+J187+J188+J189+J190</f>
      </c>
      <c r="E595" s="2">
        <f>B595/$D601</f>
      </c>
      <c r="F595" s="2">
        <f>C595/$C601</f>
      </c>
      <c r="G595" s="2">
        <f>D595/$B601</f>
      </c>
      <c r="H595" s="2">
        <f>(E595+F595+G595)/3</f>
      </c>
      <c r="I595" s="2">
        <f>H595/$H601</f>
      </c>
      <c r="J595" s="3">
        <f>I595*100</f>
      </c>
      <c r="K595">
        <f>RANK(I595,$I$592:$I$600,0)</f>
      </c>
    </row>
    <row r="596">
      <c r="A596" t="str">
        <v>CP5</v>
      </c>
      <c r="B596" s="1">
        <f>1+1/J168+1/J175+1/J181+1/J186+J111+J112+J113+J114</f>
      </c>
      <c r="C596" s="1">
        <f>1+1/J128+1/J135+1/J141+1/J146+J151+J152+J153+J154</f>
      </c>
      <c r="D596" s="1">
        <f>1+1/J88+1/J95+1/J101+1/J106+J191+J192+J193+J194</f>
      </c>
      <c r="E596" s="2">
        <f>B596/$D601</f>
      </c>
      <c r="F596" s="2">
        <f>C596/$C601</f>
      </c>
      <c r="G596" s="2">
        <f>D596/$B601</f>
      </c>
      <c r="H596" s="2">
        <f>(E596+F596+G596)/3</f>
      </c>
      <c r="I596" s="2">
        <f>H596/$H601</f>
      </c>
      <c r="J596" s="3">
        <f>I596*100</f>
      </c>
      <c r="K596">
        <f>RANK(I596,$I$592:$I$600,0)</f>
      </c>
    </row>
    <row r="597">
      <c r="A597" t="str">
        <v>CP6</v>
      </c>
      <c r="B597" s="1">
        <f>1+1/J169+1/J176+1/J182+1/J187+1/J191+J115+J116+J117</f>
      </c>
      <c r="C597" s="1">
        <f>1+1/J129+1/J136+1/J142+1/J147+1/J151+J155+J156+J157</f>
      </c>
      <c r="D597" s="1">
        <f>1+1/J89+1/J96+1/J102+1/J107+1/J111+J195+J196+J197</f>
      </c>
      <c r="E597" s="2">
        <f>B597/$D601</f>
      </c>
      <c r="F597" s="2">
        <f>C597/$C601</f>
      </c>
      <c r="G597" s="2">
        <f>D597/$B601</f>
      </c>
      <c r="H597" s="2">
        <f>(E597+F597+G597)/3</f>
      </c>
      <c r="I597" s="2">
        <f>H597/$H601</f>
      </c>
      <c r="J597" s="3">
        <f>I597*100</f>
      </c>
      <c r="K597">
        <f>RANK(I597,$I$592:$I$600,0)</f>
      </c>
    </row>
    <row r="598">
      <c r="A598" t="str">
        <v>CP7</v>
      </c>
      <c r="B598" s="1">
        <f>1+1/J170+1/J177+1/J183+1/J188+1/J192+1/J195+J118+J119</f>
      </c>
      <c r="C598" s="1">
        <f>1+1/J130+1/J137+1/J143+1/J148+1/J152+1/J155+J158+J159</f>
      </c>
      <c r="D598" s="1">
        <f>1+1/J90+1/J97+1/J103+1/J108+1/J112+1/J115+J198+J199</f>
      </c>
      <c r="E598" s="2">
        <f>B598/$D601</f>
      </c>
      <c r="F598" s="2">
        <f>C598/$C601</f>
      </c>
      <c r="G598" s="2">
        <f>D598/$B601</f>
      </c>
      <c r="H598" s="2">
        <f>(E598+F598+G598)/3</f>
      </c>
      <c r="I598" s="2">
        <f>H598/$H601</f>
      </c>
      <c r="J598" s="3">
        <f>I598*100</f>
      </c>
      <c r="K598">
        <f>RANK(I598,$I$592:$I$600,0)</f>
      </c>
    </row>
    <row r="599">
      <c r="A599" t="str">
        <v>CP8</v>
      </c>
      <c r="B599" s="1">
        <f>1+1/J171+1/J178+1/J184+1/J189+1/J193+1/J196+1/J198+J120</f>
      </c>
      <c r="C599" s="1">
        <f>1+1/J131+1/J138+1/J144+1/J149+1/J153+1/J156+1/J158+J160</f>
      </c>
      <c r="D599" s="1">
        <f>1+1/J91+1/J98+1/J104+1/J109+1/J113+1/J116+1/J118+J200</f>
      </c>
      <c r="E599" s="2">
        <f>B599/$D601</f>
      </c>
      <c r="F599" s="2">
        <f>C599/$C601</f>
      </c>
      <c r="G599" s="2">
        <f>D599/$B601</f>
      </c>
      <c r="H599" s="2">
        <f>(E599+F599+G599)/3</f>
      </c>
      <c r="I599" s="2">
        <f>H599/$H601</f>
      </c>
      <c r="J599" s="3">
        <f>I599*100</f>
      </c>
      <c r="K599">
        <f>RANK(I599,$I$592:$I$600,0)</f>
      </c>
    </row>
    <row r="600">
      <c r="A600" t="str">
        <v>CP9</v>
      </c>
      <c r="B600" s="1">
        <f>1+1/J172+1/J179+1/J185+1/J190+1/J194+1/J197+1/J199+1/J200</f>
      </c>
      <c r="C600" s="1">
        <f>1+1/J132+1/J139+1/J145+1/J150+1/J154+1/J157+1/J159+1/J160</f>
      </c>
      <c r="D600" s="1">
        <f>1+1/J92+1/J99+1/J105+1/J110+1/J114+1/J117+1/J119+1/J120</f>
      </c>
      <c r="E600" s="2">
        <f>B600/$D601</f>
      </c>
      <c r="F600" s="2">
        <f>C600/$C601</f>
      </c>
      <c r="G600" s="2">
        <f>D600/$B601</f>
      </c>
      <c r="H600" s="2">
        <f>(E600+F600+G600)/3</f>
      </c>
      <c r="I600" s="2">
        <f>H600/$H601</f>
      </c>
      <c r="J600" s="3">
        <f>I600*100</f>
      </c>
      <c r="K600">
        <f>RANK(I600,$I$592:$I$600,0)</f>
      </c>
    </row>
    <row r="601">
      <c r="A601" t="str">
        <v>TOTAL</v>
      </c>
      <c r="B601" s="1">
        <f>SUM(B592:B600)</f>
      </c>
      <c r="C601" s="1">
        <f>SUM(C592:C600)</f>
      </c>
      <c r="D601" s="1">
        <f>SUM(D592:D600)</f>
      </c>
      <c r="H601" s="2">
        <f>SUM(H592:H600)</f>
      </c>
    </row>
    <row r="603">
      <c r="A603" t="str">
        <v>2. KONSISTENSI (CR)</v>
      </c>
    </row>
    <row r="604">
      <c r="A604" t="str">
        <v>Matriks Crisp (Defuzzified) &amp; Normalisasi &amp; Aw</v>
      </c>
    </row>
    <row r="605">
      <c r="A605" t="str">
        <v>Kriteria</v>
      </c>
      <c r="B605" t="str">
        <v>CP1</v>
      </c>
      <c r="C605" t="str">
        <v>CP2</v>
      </c>
      <c r="D605" t="str">
        <v>CP3</v>
      </c>
      <c r="E605" t="str">
        <v>CP4</v>
      </c>
      <c r="F605" t="str">
        <v>CP5</v>
      </c>
      <c r="G605" t="str">
        <v>CP6</v>
      </c>
      <c r="H605" t="str">
        <v>CP7</v>
      </c>
      <c r="I605" t="str">
        <v>CP8</v>
      </c>
      <c r="J605" t="str">
        <v>CP9</v>
      </c>
      <c r="K605" t="str">
        <v>Wi (Bobot CR)</v>
      </c>
      <c r="L605" t="str">
        <v>Aw</v>
      </c>
      <c r="M605" t="str">
        <v>Aw/Wi</v>
      </c>
    </row>
    <row r="606">
      <c r="A606" t="str">
        <v>CP1</v>
      </c>
      <c r="B606">
        <v>1</v>
      </c>
      <c r="C606" s="1">
        <f>(J85+J125+J165)/3</f>
      </c>
      <c r="D606" s="1">
        <f>(J86+J126+J166)/3</f>
      </c>
      <c r="E606" s="1">
        <f>(J87+J127+J167)/3</f>
      </c>
      <c r="F606" s="1">
        <f>(J88+J128+J168)/3</f>
      </c>
      <c r="G606" s="1">
        <f>(J89+J129+J169)/3</f>
      </c>
      <c r="H606" s="1">
        <f>(J90+J130+J170)/3</f>
      </c>
      <c r="I606" s="1">
        <f>(J91+J131+J171)/3</f>
      </c>
      <c r="J606" s="1">
        <f>(J92+J132+J172)/3</f>
      </c>
      <c r="K606" s="2">
        <f>(B606/$B615+C606/$C615+D606/$D615+E606/$E615+F606/$F615+G606/$G615+H606/$H615+I606/$I615+J606/$J615)/9</f>
      </c>
      <c r="L606" s="2">
        <f>B606*$K606+C606*$K607+D606*$K608+E606*$K609+F606*$K610+G606*$K611+H606*$K612+I606*$K613+J606*$K614</f>
      </c>
      <c r="M606" s="1">
        <f>L606/K606</f>
      </c>
    </row>
    <row r="607">
      <c r="A607" t="str">
        <v>CP2</v>
      </c>
      <c r="B607" s="1">
        <f>(1/J165+1/J125+1/J85)/3</f>
      </c>
      <c r="C607">
        <v>1</v>
      </c>
      <c r="D607" s="1">
        <f>(J93+J133+J173)/3</f>
      </c>
      <c r="E607" s="1">
        <f>(J94+J134+J174)/3</f>
      </c>
      <c r="F607" s="1">
        <f>(J95+J135+J175)/3</f>
      </c>
      <c r="G607" s="1">
        <f>(J96+J136+J176)/3</f>
      </c>
      <c r="H607" s="1">
        <f>(J97+J137+J177)/3</f>
      </c>
      <c r="I607" s="1">
        <f>(J98+J138+J178)/3</f>
      </c>
      <c r="J607" s="1">
        <f>(J99+J139+J179)/3</f>
      </c>
      <c r="K607" s="2">
        <f>(B607/$B615+C607/$C615+D607/$D615+E607/$E615+F607/$F615+G607/$G615+H607/$H615+I607/$I615+J607/$J615)/9</f>
      </c>
      <c r="L607" s="2">
        <f>B607*$K606+C607*$K607+D607*$K608+E607*$K609+F607*$K610+G607*$K611+H607*$K612+I607*$K613+J607*$K614</f>
      </c>
      <c r="M607" s="1">
        <f>L607/K607</f>
      </c>
    </row>
    <row r="608">
      <c r="A608" t="str">
        <v>CP3</v>
      </c>
      <c r="B608" s="1">
        <f>(1/J166+1/J126+1/J86)/3</f>
      </c>
      <c r="C608" s="1">
        <f>(1/J173+1/J133+1/J93)/3</f>
      </c>
      <c r="D608">
        <v>1</v>
      </c>
      <c r="E608" s="1">
        <f>(J100+J140+J180)/3</f>
      </c>
      <c r="F608" s="1">
        <f>(J101+J141+J181)/3</f>
      </c>
      <c r="G608" s="1">
        <f>(J102+J142+J182)/3</f>
      </c>
      <c r="H608" s="1">
        <f>(J103+J143+J183)/3</f>
      </c>
      <c r="I608" s="1">
        <f>(J104+J144+J184)/3</f>
      </c>
      <c r="J608" s="1">
        <f>(J105+J145+J185)/3</f>
      </c>
      <c r="K608" s="2">
        <f>(B608/$B615+C608/$C615+D608/$D615+E608/$E615+F608/$F615+G608/$G615+H608/$H615+I608/$I615+J608/$J615)/9</f>
      </c>
      <c r="L608" s="2">
        <f>B608*$K606+C608*$K607+D608*$K608+E608*$K609+F608*$K610+G608*$K611+H608*$K612+I608*$K613+J608*$K614</f>
      </c>
      <c r="M608" s="1">
        <f>L608/K608</f>
      </c>
    </row>
    <row r="609">
      <c r="A609" t="str">
        <v>CP4</v>
      </c>
      <c r="B609" s="1">
        <f>(1/J167+1/J127+1/J87)/3</f>
      </c>
      <c r="C609" s="1">
        <f>(1/J174+1/J134+1/J94)/3</f>
      </c>
      <c r="D609" s="1">
        <f>(1/J180+1/J140+1/J100)/3</f>
      </c>
      <c r="E609">
        <v>1</v>
      </c>
      <c r="F609" s="1">
        <f>(J106+J146+J186)/3</f>
      </c>
      <c r="G609" s="1">
        <f>(J107+J147+J187)/3</f>
      </c>
      <c r="H609" s="1">
        <f>(J108+J148+J188)/3</f>
      </c>
      <c r="I609" s="1">
        <f>(J109+J149+J189)/3</f>
      </c>
      <c r="J609" s="1">
        <f>(J110+J150+J190)/3</f>
      </c>
      <c r="K609" s="2">
        <f>(B609/$B615+C609/$C615+D609/$D615+E609/$E615+F609/$F615+G609/$G615+H609/$H615+I609/$I615+J609/$J615)/9</f>
      </c>
      <c r="L609" s="2">
        <f>B609*$K606+C609*$K607+D609*$K608+E609*$K609+F609*$K610+G609*$K611+H609*$K612+I609*$K613+J609*$K614</f>
      </c>
      <c r="M609" s="1">
        <f>L609/K609</f>
      </c>
    </row>
    <row r="610">
      <c r="A610" t="str">
        <v>CP5</v>
      </c>
      <c r="B610" s="1">
        <f>(1/J168+1/J128+1/J88)/3</f>
      </c>
      <c r="C610" s="1">
        <f>(1/J175+1/J135+1/J95)/3</f>
      </c>
      <c r="D610" s="1">
        <f>(1/J181+1/J141+1/J101)/3</f>
      </c>
      <c r="E610" s="1">
        <f>(1/J186+1/J146+1/J106)/3</f>
      </c>
      <c r="F610">
        <v>1</v>
      </c>
      <c r="G610" s="1">
        <f>(J111+J151+J191)/3</f>
      </c>
      <c r="H610" s="1">
        <f>(J112+J152+J192)/3</f>
      </c>
      <c r="I610" s="1">
        <f>(J113+J153+J193)/3</f>
      </c>
      <c r="J610" s="1">
        <f>(J114+J154+J194)/3</f>
      </c>
      <c r="K610" s="2">
        <f>(B610/$B615+C610/$C615+D610/$D615+E610/$E615+F610/$F615+G610/$G615+H610/$H615+I610/$I615+J610/$J615)/9</f>
      </c>
      <c r="L610" s="2">
        <f>B610*$K606+C610*$K607+D610*$K608+E610*$K609+F610*$K610+G610*$K611+H610*$K612+I610*$K613+J610*$K614</f>
      </c>
      <c r="M610" s="1">
        <f>L610/K610</f>
      </c>
    </row>
    <row r="611">
      <c r="A611" t="str">
        <v>CP6</v>
      </c>
      <c r="B611" s="1">
        <f>(1/J169+1/J129+1/J89)/3</f>
      </c>
      <c r="C611" s="1">
        <f>(1/J176+1/J136+1/J96)/3</f>
      </c>
      <c r="D611" s="1">
        <f>(1/J182+1/J142+1/J102)/3</f>
      </c>
      <c r="E611" s="1">
        <f>(1/J187+1/J147+1/J107)/3</f>
      </c>
      <c r="F611" s="1">
        <f>(1/J191+1/J151+1/J111)/3</f>
      </c>
      <c r="G611">
        <v>1</v>
      </c>
      <c r="H611" s="1">
        <f>(J115+J155+J195)/3</f>
      </c>
      <c r="I611" s="1">
        <f>(J116+J156+J196)/3</f>
      </c>
      <c r="J611" s="1">
        <f>(J117+J157+J197)/3</f>
      </c>
      <c r="K611" s="2">
        <f>(B611/$B615+C611/$C615+D611/$D615+E611/$E615+F611/$F615+G611/$G615+H611/$H615+I611/$I615+J611/$J615)/9</f>
      </c>
      <c r="L611" s="2">
        <f>B611*$K606+C611*$K607+D611*$K608+E611*$K609+F611*$K610+G611*$K611+H611*$K612+I611*$K613+J611*$K614</f>
      </c>
      <c r="M611" s="1">
        <f>L611/K611</f>
      </c>
    </row>
    <row r="612">
      <c r="A612" t="str">
        <v>CP7</v>
      </c>
      <c r="B612" s="1">
        <f>(1/J170+1/J130+1/J90)/3</f>
      </c>
      <c r="C612" s="1">
        <f>(1/J177+1/J137+1/J97)/3</f>
      </c>
      <c r="D612" s="1">
        <f>(1/J183+1/J143+1/J103)/3</f>
      </c>
      <c r="E612" s="1">
        <f>(1/J188+1/J148+1/J108)/3</f>
      </c>
      <c r="F612" s="1">
        <f>(1/J192+1/J152+1/J112)/3</f>
      </c>
      <c r="G612" s="1">
        <f>(1/J195+1/J155+1/J115)/3</f>
      </c>
      <c r="H612">
        <v>1</v>
      </c>
      <c r="I612" s="1">
        <f>(J118+J158+J198)/3</f>
      </c>
      <c r="J612" s="1">
        <f>(J119+J159+J199)/3</f>
      </c>
      <c r="K612" s="2">
        <f>(B612/$B615+C612/$C615+D612/$D615+E612/$E615+F612/$F615+G612/$G615+H612/$H615+I612/$I615+J612/$J615)/9</f>
      </c>
      <c r="L612" s="2">
        <f>B612*$K606+C612*$K607+D612*$K608+E612*$K609+F612*$K610+G612*$K611+H612*$K612+I612*$K613+J612*$K614</f>
      </c>
      <c r="M612" s="1">
        <f>L612/K612</f>
      </c>
    </row>
    <row r="613">
      <c r="A613" t="str">
        <v>CP8</v>
      </c>
      <c r="B613" s="1">
        <f>(1/J171+1/J131+1/J91)/3</f>
      </c>
      <c r="C613" s="1">
        <f>(1/J178+1/J138+1/J98)/3</f>
      </c>
      <c r="D613" s="1">
        <f>(1/J184+1/J144+1/J104)/3</f>
      </c>
      <c r="E613" s="1">
        <f>(1/J189+1/J149+1/J109)/3</f>
      </c>
      <c r="F613" s="1">
        <f>(1/J193+1/J153+1/J113)/3</f>
      </c>
      <c r="G613" s="1">
        <f>(1/J196+1/J156+1/J116)/3</f>
      </c>
      <c r="H613" s="1">
        <f>(1/J198+1/J158+1/J118)/3</f>
      </c>
      <c r="I613">
        <v>1</v>
      </c>
      <c r="J613" s="1">
        <f>(J120+J160+J200)/3</f>
      </c>
      <c r="K613" s="2">
        <f>(B613/$B615+C613/$C615+D613/$D615+E613/$E615+F613/$F615+G613/$G615+H613/$H615+I613/$I615+J613/$J615)/9</f>
      </c>
      <c r="L613" s="2">
        <f>B613*$K606+C613*$K607+D613*$K608+E613*$K609+F613*$K610+G613*$K611+H613*$K612+I613*$K613+J613*$K614</f>
      </c>
      <c r="M613" s="1">
        <f>L613/K613</f>
      </c>
    </row>
    <row r="614">
      <c r="A614" t="str">
        <v>CP9</v>
      </c>
      <c r="B614" s="1">
        <f>(1/J172+1/J132+1/J92)/3</f>
      </c>
      <c r="C614" s="1">
        <f>(1/J179+1/J139+1/J99)/3</f>
      </c>
      <c r="D614" s="1">
        <f>(1/J185+1/J145+1/J105)/3</f>
      </c>
      <c r="E614" s="1">
        <f>(1/J190+1/J150+1/J110)/3</f>
      </c>
      <c r="F614" s="1">
        <f>(1/J194+1/J154+1/J114)/3</f>
      </c>
      <c r="G614" s="1">
        <f>(1/J197+1/J157+1/J117)/3</f>
      </c>
      <c r="H614" s="1">
        <f>(1/J199+1/J159+1/J119)/3</f>
      </c>
      <c r="I614" s="1">
        <f>(1/J200+1/J160+1/J120)/3</f>
      </c>
      <c r="J614">
        <v>1</v>
      </c>
      <c r="K614" s="2">
        <f>(B614/$B615+C614/$C615+D614/$D615+E614/$E615+F614/$F615+G614/$G615+H614/$H615+I614/$I615+J614/$J615)/9</f>
      </c>
      <c r="L614" s="2">
        <f>B614*$K606+C614*$K607+D614*$K608+E614*$K609+F614*$K610+G614*$K611+H614*$K612+I614*$K613+J614*$K614</f>
      </c>
      <c r="M614" s="1">
        <f>L614/K614</f>
      </c>
    </row>
    <row r="615">
      <c r="A615" t="str">
        <v>Σ Kolom</v>
      </c>
      <c r="B615" s="1">
        <f>SUM(B606:B614)</f>
      </c>
      <c r="C615" s="1">
        <f>SUM(C606:C614)</f>
      </c>
      <c r="D615" s="1">
        <f>SUM(D606:D614)</f>
      </c>
      <c r="E615" s="1">
        <f>SUM(E606:E614)</f>
      </c>
      <c r="F615" s="1">
        <f>SUM(F606:F614)</f>
      </c>
      <c r="G615" s="1">
        <f>SUM(G606:G614)</f>
      </c>
      <c r="H615" s="1">
        <f>SUM(H606:H614)</f>
      </c>
      <c r="I615" s="1">
        <f>SUM(I606:I614)</f>
      </c>
      <c r="J615" s="1">
        <f>SUM(J606:J614)</f>
      </c>
    </row>
    <row r="617">
      <c r="A617" t="str">
        <v>λmax</v>
      </c>
      <c r="B617" s="1">
        <f>AVERAGE(M606:M614)</f>
      </c>
    </row>
    <row r="618">
      <c r="A618" t="str">
        <v>CI</v>
      </c>
      <c r="B618" s="1">
        <f>(B617-9)/(9-1)</f>
      </c>
    </row>
    <row r="619">
      <c r="A619" t="str">
        <v>CR</v>
      </c>
      <c r="B619" s="1">
        <f>IF(1.45=0,0,B618/1.45)</f>
      </c>
    </row>
    <row r="620">
      <c r="A620" t="str">
        <v>Status</v>
      </c>
      <c r="B620">
        <f>IF(B619&lt;0.1,"KONSISTEN ✓","TIDAK KONSISTEN ✗")</f>
      </c>
    </row>
    <row r="623">
      <c r="A623" t="str">
        <v>▶ RESPONDEN 9: Amrul Hidayat</v>
      </c>
    </row>
    <row r="624">
      <c r="A624" t="str">
        <v>1. FUZZY SYNTHETIC EXTENT (FSE) &amp; BOBOT FINAL</v>
      </c>
    </row>
    <row r="625">
      <c r="A625" t="str">
        <v>Kriteria</v>
      </c>
      <c r="B625" t="str">
        <v>Σl</v>
      </c>
      <c r="C625" t="str">
        <v>Σm</v>
      </c>
      <c r="D625" t="str">
        <v>Σu</v>
      </c>
      <c r="E625" t="str">
        <v>Si_l</v>
      </c>
      <c r="F625" t="str">
        <v>Si_m</v>
      </c>
      <c r="G625" t="str">
        <v>Si_u</v>
      </c>
      <c r="H625" t="str">
        <v>Defuzzy</v>
      </c>
      <c r="I625" t="str">
        <v>Bobot</v>
      </c>
      <c r="J625" t="str">
        <v>Bobot%</v>
      </c>
      <c r="K625" t="str">
        <v>Rank</v>
      </c>
    </row>
    <row r="626">
      <c r="A626" t="str">
        <v>CP1</v>
      </c>
      <c r="B626" s="1">
        <f>1+K85+K86+K87+K88+K89+K90+K91+K92</f>
      </c>
      <c r="C626" s="1">
        <f>1+K125+K126+K127+K128+K129+K130+K131+K132</f>
      </c>
      <c r="D626" s="1">
        <f>1+K165+K166+K167+K168+K169+K170+K171+K172</f>
      </c>
      <c r="E626" s="2">
        <f>B626/$D635</f>
      </c>
      <c r="F626" s="2">
        <f>C626/$C635</f>
      </c>
      <c r="G626" s="2">
        <f>D626/$B635</f>
      </c>
      <c r="H626" s="2">
        <f>(E626+F626+G626)/3</f>
      </c>
      <c r="I626" s="2">
        <f>H626/$H635</f>
      </c>
      <c r="J626" s="3">
        <f>I626*100</f>
      </c>
      <c r="K626">
        <f>RANK(I626,$I$626:$I$634,0)</f>
      </c>
    </row>
    <row r="627">
      <c r="A627" t="str">
        <v>CP2</v>
      </c>
      <c r="B627" s="1">
        <f>1+1/K165+K93+K94+K95+K96+K97+K98+K99</f>
      </c>
      <c r="C627" s="1">
        <f>1+1/K125+K133+K134+K135+K136+K137+K138+K139</f>
      </c>
      <c r="D627" s="1">
        <f>1+1/K85+K173+K174+K175+K176+K177+K178+K179</f>
      </c>
      <c r="E627" s="2">
        <f>B627/$D635</f>
      </c>
      <c r="F627" s="2">
        <f>C627/$C635</f>
      </c>
      <c r="G627" s="2">
        <f>D627/$B635</f>
      </c>
      <c r="H627" s="2">
        <f>(E627+F627+G627)/3</f>
      </c>
      <c r="I627" s="2">
        <f>H627/$H635</f>
      </c>
      <c r="J627" s="3">
        <f>I627*100</f>
      </c>
      <c r="K627">
        <f>RANK(I627,$I$626:$I$634,0)</f>
      </c>
    </row>
    <row r="628">
      <c r="A628" t="str">
        <v>CP3</v>
      </c>
      <c r="B628" s="1">
        <f>1+1/K166+1/K173+K100+K101+K102+K103+K104+K105</f>
      </c>
      <c r="C628" s="1">
        <f>1+1/K126+1/K133+K140+K141+K142+K143+K144+K145</f>
      </c>
      <c r="D628" s="1">
        <f>1+1/K86+1/K93+K180+K181+K182+K183+K184+K185</f>
      </c>
      <c r="E628" s="2">
        <f>B628/$D635</f>
      </c>
      <c r="F628" s="2">
        <f>C628/$C635</f>
      </c>
      <c r="G628" s="2">
        <f>D628/$B635</f>
      </c>
      <c r="H628" s="2">
        <f>(E628+F628+G628)/3</f>
      </c>
      <c r="I628" s="2">
        <f>H628/$H635</f>
      </c>
      <c r="J628" s="3">
        <f>I628*100</f>
      </c>
      <c r="K628">
        <f>RANK(I628,$I$626:$I$634,0)</f>
      </c>
    </row>
    <row r="629">
      <c r="A629" t="str">
        <v>CP4</v>
      </c>
      <c r="B629" s="1">
        <f>1+1/K167+1/K174+1/K180+K106+K107+K108+K109+K110</f>
      </c>
      <c r="C629" s="1">
        <f>1+1/K127+1/K134+1/K140+K146+K147+K148+K149+K150</f>
      </c>
      <c r="D629" s="1">
        <f>1+1/K87+1/K94+1/K100+K186+K187+K188+K189+K190</f>
      </c>
      <c r="E629" s="2">
        <f>B629/$D635</f>
      </c>
      <c r="F629" s="2">
        <f>C629/$C635</f>
      </c>
      <c r="G629" s="2">
        <f>D629/$B635</f>
      </c>
      <c r="H629" s="2">
        <f>(E629+F629+G629)/3</f>
      </c>
      <c r="I629" s="2">
        <f>H629/$H635</f>
      </c>
      <c r="J629" s="3">
        <f>I629*100</f>
      </c>
      <c r="K629">
        <f>RANK(I629,$I$626:$I$634,0)</f>
      </c>
    </row>
    <row r="630">
      <c r="A630" t="str">
        <v>CP5</v>
      </c>
      <c r="B630" s="1">
        <f>1+1/K168+1/K175+1/K181+1/K186+K111+K112+K113+K114</f>
      </c>
      <c r="C630" s="1">
        <f>1+1/K128+1/K135+1/K141+1/K146+K151+K152+K153+K154</f>
      </c>
      <c r="D630" s="1">
        <f>1+1/K88+1/K95+1/K101+1/K106+K191+K192+K193+K194</f>
      </c>
      <c r="E630" s="2">
        <f>B630/$D635</f>
      </c>
      <c r="F630" s="2">
        <f>C630/$C635</f>
      </c>
      <c r="G630" s="2">
        <f>D630/$B635</f>
      </c>
      <c r="H630" s="2">
        <f>(E630+F630+G630)/3</f>
      </c>
      <c r="I630" s="2">
        <f>H630/$H635</f>
      </c>
      <c r="J630" s="3">
        <f>I630*100</f>
      </c>
      <c r="K630">
        <f>RANK(I630,$I$626:$I$634,0)</f>
      </c>
    </row>
    <row r="631">
      <c r="A631" t="str">
        <v>CP6</v>
      </c>
      <c r="B631" s="1">
        <f>1+1/K169+1/K176+1/K182+1/K187+1/K191+K115+K116+K117</f>
      </c>
      <c r="C631" s="1">
        <f>1+1/K129+1/K136+1/K142+1/K147+1/K151+K155+K156+K157</f>
      </c>
      <c r="D631" s="1">
        <f>1+1/K89+1/K96+1/K102+1/K107+1/K111+K195+K196+K197</f>
      </c>
      <c r="E631" s="2">
        <f>B631/$D635</f>
      </c>
      <c r="F631" s="2">
        <f>C631/$C635</f>
      </c>
      <c r="G631" s="2">
        <f>D631/$B635</f>
      </c>
      <c r="H631" s="2">
        <f>(E631+F631+G631)/3</f>
      </c>
      <c r="I631" s="2">
        <f>H631/$H635</f>
      </c>
      <c r="J631" s="3">
        <f>I631*100</f>
      </c>
      <c r="K631">
        <f>RANK(I631,$I$626:$I$634,0)</f>
      </c>
    </row>
    <row r="632">
      <c r="A632" t="str">
        <v>CP7</v>
      </c>
      <c r="B632" s="1">
        <f>1+1/K170+1/K177+1/K183+1/K188+1/K192+1/K195+K118+K119</f>
      </c>
      <c r="C632" s="1">
        <f>1+1/K130+1/K137+1/K143+1/K148+1/K152+1/K155+K158+K159</f>
      </c>
      <c r="D632" s="1">
        <f>1+1/K90+1/K97+1/K103+1/K108+1/K112+1/K115+K198+K199</f>
      </c>
      <c r="E632" s="2">
        <f>B632/$D635</f>
      </c>
      <c r="F632" s="2">
        <f>C632/$C635</f>
      </c>
      <c r="G632" s="2">
        <f>D632/$B635</f>
      </c>
      <c r="H632" s="2">
        <f>(E632+F632+G632)/3</f>
      </c>
      <c r="I632" s="2">
        <f>H632/$H635</f>
      </c>
      <c r="J632" s="3">
        <f>I632*100</f>
      </c>
      <c r="K632">
        <f>RANK(I632,$I$626:$I$634,0)</f>
      </c>
    </row>
    <row r="633">
      <c r="A633" t="str">
        <v>CP8</v>
      </c>
      <c r="B633" s="1">
        <f>1+1/K171+1/K178+1/K184+1/K189+1/K193+1/K196+1/K198+K120</f>
      </c>
      <c r="C633" s="1">
        <f>1+1/K131+1/K138+1/K144+1/K149+1/K153+1/K156+1/K158+K160</f>
      </c>
      <c r="D633" s="1">
        <f>1+1/K91+1/K98+1/K104+1/K109+1/K113+1/K116+1/K118+K200</f>
      </c>
      <c r="E633" s="2">
        <f>B633/$D635</f>
      </c>
      <c r="F633" s="2">
        <f>C633/$C635</f>
      </c>
      <c r="G633" s="2">
        <f>D633/$B635</f>
      </c>
      <c r="H633" s="2">
        <f>(E633+F633+G633)/3</f>
      </c>
      <c r="I633" s="2">
        <f>H633/$H635</f>
      </c>
      <c r="J633" s="3">
        <f>I633*100</f>
      </c>
      <c r="K633">
        <f>RANK(I633,$I$626:$I$634,0)</f>
      </c>
    </row>
    <row r="634">
      <c r="A634" t="str">
        <v>CP9</v>
      </c>
      <c r="B634" s="1">
        <f>1+1/K172+1/K179+1/K185+1/K190+1/K194+1/K197+1/K199+1/K200</f>
      </c>
      <c r="C634" s="1">
        <f>1+1/K132+1/K139+1/K145+1/K150+1/K154+1/K157+1/K159+1/K160</f>
      </c>
      <c r="D634" s="1">
        <f>1+1/K92+1/K99+1/K105+1/K110+1/K114+1/K117+1/K119+1/K120</f>
      </c>
      <c r="E634" s="2">
        <f>B634/$D635</f>
      </c>
      <c r="F634" s="2">
        <f>C634/$C635</f>
      </c>
      <c r="G634" s="2">
        <f>D634/$B635</f>
      </c>
      <c r="H634" s="2">
        <f>(E634+F634+G634)/3</f>
      </c>
      <c r="I634" s="2">
        <f>H634/$H635</f>
      </c>
      <c r="J634" s="3">
        <f>I634*100</f>
      </c>
      <c r="K634">
        <f>RANK(I634,$I$626:$I$634,0)</f>
      </c>
    </row>
    <row r="635">
      <c r="A635" t="str">
        <v>TOTAL</v>
      </c>
      <c r="B635" s="1">
        <f>SUM(B626:B634)</f>
      </c>
      <c r="C635" s="1">
        <f>SUM(C626:C634)</f>
      </c>
      <c r="D635" s="1">
        <f>SUM(D626:D634)</f>
      </c>
      <c r="H635" s="2">
        <f>SUM(H626:H634)</f>
      </c>
    </row>
    <row r="637">
      <c r="A637" t="str">
        <v>2. KONSISTENSI (CR)</v>
      </c>
    </row>
    <row r="638">
      <c r="A638" t="str">
        <v>Matriks Crisp (Defuzzified) &amp; Normalisasi &amp; Aw</v>
      </c>
    </row>
    <row r="639">
      <c r="A639" t="str">
        <v>Kriteria</v>
      </c>
      <c r="B639" t="str">
        <v>CP1</v>
      </c>
      <c r="C639" t="str">
        <v>CP2</v>
      </c>
      <c r="D639" t="str">
        <v>CP3</v>
      </c>
      <c r="E639" t="str">
        <v>CP4</v>
      </c>
      <c r="F639" t="str">
        <v>CP5</v>
      </c>
      <c r="G639" t="str">
        <v>CP6</v>
      </c>
      <c r="H639" t="str">
        <v>CP7</v>
      </c>
      <c r="I639" t="str">
        <v>CP8</v>
      </c>
      <c r="J639" t="str">
        <v>CP9</v>
      </c>
      <c r="K639" t="str">
        <v>Wi (Bobot CR)</v>
      </c>
      <c r="L639" t="str">
        <v>Aw</v>
      </c>
      <c r="M639" t="str">
        <v>Aw/Wi</v>
      </c>
    </row>
    <row r="640">
      <c r="A640" t="str">
        <v>CP1</v>
      </c>
      <c r="B640">
        <v>1</v>
      </c>
      <c r="C640" s="1">
        <f>(K85+K125+K165)/3</f>
      </c>
      <c r="D640" s="1">
        <f>(K86+K126+K166)/3</f>
      </c>
      <c r="E640" s="1">
        <f>(K87+K127+K167)/3</f>
      </c>
      <c r="F640" s="1">
        <f>(K88+K128+K168)/3</f>
      </c>
      <c r="G640" s="1">
        <f>(K89+K129+K169)/3</f>
      </c>
      <c r="H640" s="1">
        <f>(K90+K130+K170)/3</f>
      </c>
      <c r="I640" s="1">
        <f>(K91+K131+K171)/3</f>
      </c>
      <c r="J640" s="1">
        <f>(K92+K132+K172)/3</f>
      </c>
      <c r="K640" s="2">
        <f>(B640/$B649+C640/$C649+D640/$D649+E640/$E649+F640/$F649+G640/$G649+H640/$H649+I640/$I649+J640/$J649)/9</f>
      </c>
      <c r="L640" s="2">
        <f>B640*$K640+C640*$K641+D640*$K642+E640*$K643+F640*$K644+G640*$K645+H640*$K646+I640*$K647+J640*$K648</f>
      </c>
      <c r="M640" s="1">
        <f>L640/K640</f>
      </c>
    </row>
    <row r="641">
      <c r="A641" t="str">
        <v>CP2</v>
      </c>
      <c r="B641" s="1">
        <f>(1/K165+1/K125+1/K85)/3</f>
      </c>
      <c r="C641">
        <v>1</v>
      </c>
      <c r="D641" s="1">
        <f>(K93+K133+K173)/3</f>
      </c>
      <c r="E641" s="1">
        <f>(K94+K134+K174)/3</f>
      </c>
      <c r="F641" s="1">
        <f>(K95+K135+K175)/3</f>
      </c>
      <c r="G641" s="1">
        <f>(K96+K136+K176)/3</f>
      </c>
      <c r="H641" s="1">
        <f>(K97+K137+K177)/3</f>
      </c>
      <c r="I641" s="1">
        <f>(K98+K138+K178)/3</f>
      </c>
      <c r="J641" s="1">
        <f>(K99+K139+K179)/3</f>
      </c>
      <c r="K641" s="2">
        <f>(B641/$B649+C641/$C649+D641/$D649+E641/$E649+F641/$F649+G641/$G649+H641/$H649+I641/$I649+J641/$J649)/9</f>
      </c>
      <c r="L641" s="2">
        <f>B641*$K640+C641*$K641+D641*$K642+E641*$K643+F641*$K644+G641*$K645+H641*$K646+I641*$K647+J641*$K648</f>
      </c>
      <c r="M641" s="1">
        <f>L641/K641</f>
      </c>
    </row>
    <row r="642">
      <c r="A642" t="str">
        <v>CP3</v>
      </c>
      <c r="B642" s="1">
        <f>(1/K166+1/K126+1/K86)/3</f>
      </c>
      <c r="C642" s="1">
        <f>(1/K173+1/K133+1/K93)/3</f>
      </c>
      <c r="D642">
        <v>1</v>
      </c>
      <c r="E642" s="1">
        <f>(K100+K140+K180)/3</f>
      </c>
      <c r="F642" s="1">
        <f>(K101+K141+K181)/3</f>
      </c>
      <c r="G642" s="1">
        <f>(K102+K142+K182)/3</f>
      </c>
      <c r="H642" s="1">
        <f>(K103+K143+K183)/3</f>
      </c>
      <c r="I642" s="1">
        <f>(K104+K144+K184)/3</f>
      </c>
      <c r="J642" s="1">
        <f>(K105+K145+K185)/3</f>
      </c>
      <c r="K642" s="2">
        <f>(B642/$B649+C642/$C649+D642/$D649+E642/$E649+F642/$F649+G642/$G649+H642/$H649+I642/$I649+J642/$J649)/9</f>
      </c>
      <c r="L642" s="2">
        <f>B642*$K640+C642*$K641+D642*$K642+E642*$K643+F642*$K644+G642*$K645+H642*$K646+I642*$K647+J642*$K648</f>
      </c>
      <c r="M642" s="1">
        <f>L642/K642</f>
      </c>
    </row>
    <row r="643">
      <c r="A643" t="str">
        <v>CP4</v>
      </c>
      <c r="B643" s="1">
        <f>(1/K167+1/K127+1/K87)/3</f>
      </c>
      <c r="C643" s="1">
        <f>(1/K174+1/K134+1/K94)/3</f>
      </c>
      <c r="D643" s="1">
        <f>(1/K180+1/K140+1/K100)/3</f>
      </c>
      <c r="E643">
        <v>1</v>
      </c>
      <c r="F643" s="1">
        <f>(K106+K146+K186)/3</f>
      </c>
      <c r="G643" s="1">
        <f>(K107+K147+K187)/3</f>
      </c>
      <c r="H643" s="1">
        <f>(K108+K148+K188)/3</f>
      </c>
      <c r="I643" s="1">
        <f>(K109+K149+K189)/3</f>
      </c>
      <c r="J643" s="1">
        <f>(K110+K150+K190)/3</f>
      </c>
      <c r="K643" s="2">
        <f>(B643/$B649+C643/$C649+D643/$D649+E643/$E649+F643/$F649+G643/$G649+H643/$H649+I643/$I649+J643/$J649)/9</f>
      </c>
      <c r="L643" s="2">
        <f>B643*$K640+C643*$K641+D643*$K642+E643*$K643+F643*$K644+G643*$K645+H643*$K646+I643*$K647+J643*$K648</f>
      </c>
      <c r="M643" s="1">
        <f>L643/K643</f>
      </c>
    </row>
    <row r="644">
      <c r="A644" t="str">
        <v>CP5</v>
      </c>
      <c r="B644" s="1">
        <f>(1/K168+1/K128+1/K88)/3</f>
      </c>
      <c r="C644" s="1">
        <f>(1/K175+1/K135+1/K95)/3</f>
      </c>
      <c r="D644" s="1">
        <f>(1/K181+1/K141+1/K101)/3</f>
      </c>
      <c r="E644" s="1">
        <f>(1/K186+1/K146+1/K106)/3</f>
      </c>
      <c r="F644">
        <v>1</v>
      </c>
      <c r="G644" s="1">
        <f>(K111+K151+K191)/3</f>
      </c>
      <c r="H644" s="1">
        <f>(K112+K152+K192)/3</f>
      </c>
      <c r="I644" s="1">
        <f>(K113+K153+K193)/3</f>
      </c>
      <c r="J644" s="1">
        <f>(K114+K154+K194)/3</f>
      </c>
      <c r="K644" s="2">
        <f>(B644/$B649+C644/$C649+D644/$D649+E644/$E649+F644/$F649+G644/$G649+H644/$H649+I644/$I649+J644/$J649)/9</f>
      </c>
      <c r="L644" s="2">
        <f>B644*$K640+C644*$K641+D644*$K642+E644*$K643+F644*$K644+G644*$K645+H644*$K646+I644*$K647+J644*$K648</f>
      </c>
      <c r="M644" s="1">
        <f>L644/K644</f>
      </c>
    </row>
    <row r="645">
      <c r="A645" t="str">
        <v>CP6</v>
      </c>
      <c r="B645" s="1">
        <f>(1/K169+1/K129+1/K89)/3</f>
      </c>
      <c r="C645" s="1">
        <f>(1/K176+1/K136+1/K96)/3</f>
      </c>
      <c r="D645" s="1">
        <f>(1/K182+1/K142+1/K102)/3</f>
      </c>
      <c r="E645" s="1">
        <f>(1/K187+1/K147+1/K107)/3</f>
      </c>
      <c r="F645" s="1">
        <f>(1/K191+1/K151+1/K111)/3</f>
      </c>
      <c r="G645">
        <v>1</v>
      </c>
      <c r="H645" s="1">
        <f>(K115+K155+K195)/3</f>
      </c>
      <c r="I645" s="1">
        <f>(K116+K156+K196)/3</f>
      </c>
      <c r="J645" s="1">
        <f>(K117+K157+K197)/3</f>
      </c>
      <c r="K645" s="2">
        <f>(B645/$B649+C645/$C649+D645/$D649+E645/$E649+F645/$F649+G645/$G649+H645/$H649+I645/$I649+J645/$J649)/9</f>
      </c>
      <c r="L645" s="2">
        <f>B645*$K640+C645*$K641+D645*$K642+E645*$K643+F645*$K644+G645*$K645+H645*$K646+I645*$K647+J645*$K648</f>
      </c>
      <c r="M645" s="1">
        <f>L645/K645</f>
      </c>
    </row>
    <row r="646">
      <c r="A646" t="str">
        <v>CP7</v>
      </c>
      <c r="B646" s="1">
        <f>(1/K170+1/K130+1/K90)/3</f>
      </c>
      <c r="C646" s="1">
        <f>(1/K177+1/K137+1/K97)/3</f>
      </c>
      <c r="D646" s="1">
        <f>(1/K183+1/K143+1/K103)/3</f>
      </c>
      <c r="E646" s="1">
        <f>(1/K188+1/K148+1/K108)/3</f>
      </c>
      <c r="F646" s="1">
        <f>(1/K192+1/K152+1/K112)/3</f>
      </c>
      <c r="G646" s="1">
        <f>(1/K195+1/K155+1/K115)/3</f>
      </c>
      <c r="H646">
        <v>1</v>
      </c>
      <c r="I646" s="1">
        <f>(K118+K158+K198)/3</f>
      </c>
      <c r="J646" s="1">
        <f>(K119+K159+K199)/3</f>
      </c>
      <c r="K646" s="2">
        <f>(B646/$B649+C646/$C649+D646/$D649+E646/$E649+F646/$F649+G646/$G649+H646/$H649+I646/$I649+J646/$J649)/9</f>
      </c>
      <c r="L646" s="2">
        <f>B646*$K640+C646*$K641+D646*$K642+E646*$K643+F646*$K644+G646*$K645+H646*$K646+I646*$K647+J646*$K648</f>
      </c>
      <c r="M646" s="1">
        <f>L646/K646</f>
      </c>
    </row>
    <row r="647">
      <c r="A647" t="str">
        <v>CP8</v>
      </c>
      <c r="B647" s="1">
        <f>(1/K171+1/K131+1/K91)/3</f>
      </c>
      <c r="C647" s="1">
        <f>(1/K178+1/K138+1/K98)/3</f>
      </c>
      <c r="D647" s="1">
        <f>(1/K184+1/K144+1/K104)/3</f>
      </c>
      <c r="E647" s="1">
        <f>(1/K189+1/K149+1/K109)/3</f>
      </c>
      <c r="F647" s="1">
        <f>(1/K193+1/K153+1/K113)/3</f>
      </c>
      <c r="G647" s="1">
        <f>(1/K196+1/K156+1/K116)/3</f>
      </c>
      <c r="H647" s="1">
        <f>(1/K198+1/K158+1/K118)/3</f>
      </c>
      <c r="I647">
        <v>1</v>
      </c>
      <c r="J647" s="1">
        <f>(K120+K160+K200)/3</f>
      </c>
      <c r="K647" s="2">
        <f>(B647/$B649+C647/$C649+D647/$D649+E647/$E649+F647/$F649+G647/$G649+H647/$H649+I647/$I649+J647/$J649)/9</f>
      </c>
      <c r="L647" s="2">
        <f>B647*$K640+C647*$K641+D647*$K642+E647*$K643+F647*$K644+G647*$K645+H647*$K646+I647*$K647+J647*$K648</f>
      </c>
      <c r="M647" s="1">
        <f>L647/K647</f>
      </c>
    </row>
    <row r="648">
      <c r="A648" t="str">
        <v>CP9</v>
      </c>
      <c r="B648" s="1">
        <f>(1/K172+1/K132+1/K92)/3</f>
      </c>
      <c r="C648" s="1">
        <f>(1/K179+1/K139+1/K99)/3</f>
      </c>
      <c r="D648" s="1">
        <f>(1/K185+1/K145+1/K105)/3</f>
      </c>
      <c r="E648" s="1">
        <f>(1/K190+1/K150+1/K110)/3</f>
      </c>
      <c r="F648" s="1">
        <f>(1/K194+1/K154+1/K114)/3</f>
      </c>
      <c r="G648" s="1">
        <f>(1/K197+1/K157+1/K117)/3</f>
      </c>
      <c r="H648" s="1">
        <f>(1/K199+1/K159+1/K119)/3</f>
      </c>
      <c r="I648" s="1">
        <f>(1/K200+1/K160+1/K120)/3</f>
      </c>
      <c r="J648">
        <v>1</v>
      </c>
      <c r="K648" s="2">
        <f>(B648/$B649+C648/$C649+D648/$D649+E648/$E649+F648/$F649+G648/$G649+H648/$H649+I648/$I649+J648/$J649)/9</f>
      </c>
      <c r="L648" s="2">
        <f>B648*$K640+C648*$K641+D648*$K642+E648*$K643+F648*$K644+G648*$K645+H648*$K646+I648*$K647+J648*$K648</f>
      </c>
      <c r="M648" s="1">
        <f>L648/K648</f>
      </c>
    </row>
    <row r="649">
      <c r="A649" t="str">
        <v>Σ Kolom</v>
      </c>
      <c r="B649" s="1">
        <f>SUM(B640:B648)</f>
      </c>
      <c r="C649" s="1">
        <f>SUM(C640:C648)</f>
      </c>
      <c r="D649" s="1">
        <f>SUM(D640:D648)</f>
      </c>
      <c r="E649" s="1">
        <f>SUM(E640:E648)</f>
      </c>
      <c r="F649" s="1">
        <f>SUM(F640:F648)</f>
      </c>
      <c r="G649" s="1">
        <f>SUM(G640:G648)</f>
      </c>
      <c r="H649" s="1">
        <f>SUM(H640:H648)</f>
      </c>
      <c r="I649" s="1">
        <f>SUM(I640:I648)</f>
      </c>
      <c r="J649" s="1">
        <f>SUM(J640:J648)</f>
      </c>
    </row>
    <row r="651">
      <c r="A651" t="str">
        <v>λmax</v>
      </c>
      <c r="B651" s="1">
        <f>AVERAGE(M640:M648)</f>
      </c>
    </row>
    <row r="652">
      <c r="A652" t="str">
        <v>CI</v>
      </c>
      <c r="B652" s="1">
        <f>(B651-9)/(9-1)</f>
      </c>
    </row>
    <row r="653">
      <c r="A653" t="str">
        <v>CR</v>
      </c>
      <c r="B653" s="1">
        <f>IF(1.45=0,0,B652/1.45)</f>
      </c>
    </row>
    <row r="654">
      <c r="A654" t="str">
        <v>Status</v>
      </c>
      <c r="B654">
        <f>IF(B653&lt;0.1,"KONSISTEN ✓","TIDAK KONSISTEN ✗")</f>
      </c>
    </row>
    <row r="657">
      <c r="A657" t="str">
        <v>▶ RESPONDEN 10: Drh. Indahlia Syahfitri Bangun</v>
      </c>
    </row>
    <row r="658">
      <c r="A658" t="str">
        <v>1. FUZZY SYNTHETIC EXTENT (FSE) &amp; BOBOT FINAL</v>
      </c>
    </row>
    <row r="659">
      <c r="A659" t="str">
        <v>Kriteria</v>
      </c>
      <c r="B659" t="str">
        <v>Σl</v>
      </c>
      <c r="C659" t="str">
        <v>Σm</v>
      </c>
      <c r="D659" t="str">
        <v>Σu</v>
      </c>
      <c r="E659" t="str">
        <v>Si_l</v>
      </c>
      <c r="F659" t="str">
        <v>Si_m</v>
      </c>
      <c r="G659" t="str">
        <v>Si_u</v>
      </c>
      <c r="H659" t="str">
        <v>Defuzzy</v>
      </c>
      <c r="I659" t="str">
        <v>Bobot</v>
      </c>
      <c r="J659" t="str">
        <v>Bobot%</v>
      </c>
      <c r="K659" t="str">
        <v>Rank</v>
      </c>
    </row>
    <row r="660">
      <c r="A660" t="str">
        <v>CP1</v>
      </c>
      <c r="B660" s="1">
        <f>1+L85+L86+L87+L88+L89+L90+L91+L92</f>
      </c>
      <c r="C660" s="1">
        <f>1+L125+L126+L127+L128+L129+L130+L131+L132</f>
      </c>
      <c r="D660" s="1">
        <f>1+L165+L166+L167+L168+L169+L170+L171+L172</f>
      </c>
      <c r="E660" s="2">
        <f>B660/$D669</f>
      </c>
      <c r="F660" s="2">
        <f>C660/$C669</f>
      </c>
      <c r="G660" s="2">
        <f>D660/$B669</f>
      </c>
      <c r="H660" s="2">
        <f>(E660+F660+G660)/3</f>
      </c>
      <c r="I660" s="2">
        <f>H660/$H669</f>
      </c>
      <c r="J660" s="3">
        <f>I660*100</f>
      </c>
      <c r="K660">
        <f>RANK(I660,$I$660:$I$668,0)</f>
      </c>
    </row>
    <row r="661">
      <c r="A661" t="str">
        <v>CP2</v>
      </c>
      <c r="B661" s="1">
        <f>1+1/L165+L93+L94+L95+L96+L97+L98+L99</f>
      </c>
      <c r="C661" s="1">
        <f>1+1/L125+L133+L134+L135+L136+L137+L138+L139</f>
      </c>
      <c r="D661" s="1">
        <f>1+1/L85+L173+L174+L175+L176+L177+L178+L179</f>
      </c>
      <c r="E661" s="2">
        <f>B661/$D669</f>
      </c>
      <c r="F661" s="2">
        <f>C661/$C669</f>
      </c>
      <c r="G661" s="2">
        <f>D661/$B669</f>
      </c>
      <c r="H661" s="2">
        <f>(E661+F661+G661)/3</f>
      </c>
      <c r="I661" s="2">
        <f>H661/$H669</f>
      </c>
      <c r="J661" s="3">
        <f>I661*100</f>
      </c>
      <c r="K661">
        <f>RANK(I661,$I$660:$I$668,0)</f>
      </c>
    </row>
    <row r="662">
      <c r="A662" t="str">
        <v>CP3</v>
      </c>
      <c r="B662" s="1">
        <f>1+1/L166+1/L173+L100+L101+L102+L103+L104+L105</f>
      </c>
      <c r="C662" s="1">
        <f>1+1/L126+1/L133+L140+L141+L142+L143+L144+L145</f>
      </c>
      <c r="D662" s="1">
        <f>1+1/L86+1/L93+L180+L181+L182+L183+L184+L185</f>
      </c>
      <c r="E662" s="2">
        <f>B662/$D669</f>
      </c>
      <c r="F662" s="2">
        <f>C662/$C669</f>
      </c>
      <c r="G662" s="2">
        <f>D662/$B669</f>
      </c>
      <c r="H662" s="2">
        <f>(E662+F662+G662)/3</f>
      </c>
      <c r="I662" s="2">
        <f>H662/$H669</f>
      </c>
      <c r="J662" s="3">
        <f>I662*100</f>
      </c>
      <c r="K662">
        <f>RANK(I662,$I$660:$I$668,0)</f>
      </c>
    </row>
    <row r="663">
      <c r="A663" t="str">
        <v>CP4</v>
      </c>
      <c r="B663" s="1">
        <f>1+1/L167+1/L174+1/L180+L106+L107+L108+L109+L110</f>
      </c>
      <c r="C663" s="1">
        <f>1+1/L127+1/L134+1/L140+L146+L147+L148+L149+L150</f>
      </c>
      <c r="D663" s="1">
        <f>1+1/L87+1/L94+1/L100+L186+L187+L188+L189+L190</f>
      </c>
      <c r="E663" s="2">
        <f>B663/$D669</f>
      </c>
      <c r="F663" s="2">
        <f>C663/$C669</f>
      </c>
      <c r="G663" s="2">
        <f>D663/$B669</f>
      </c>
      <c r="H663" s="2">
        <f>(E663+F663+G663)/3</f>
      </c>
      <c r="I663" s="2">
        <f>H663/$H669</f>
      </c>
      <c r="J663" s="3">
        <f>I663*100</f>
      </c>
      <c r="K663">
        <f>RANK(I663,$I$660:$I$668,0)</f>
      </c>
    </row>
    <row r="664">
      <c r="A664" t="str">
        <v>CP5</v>
      </c>
      <c r="B664" s="1">
        <f>1+1/L168+1/L175+1/L181+1/L186+L111+L112+L113+L114</f>
      </c>
      <c r="C664" s="1">
        <f>1+1/L128+1/L135+1/L141+1/L146+L151+L152+L153+L154</f>
      </c>
      <c r="D664" s="1">
        <f>1+1/L88+1/L95+1/L101+1/L106+L191+L192+L193+L194</f>
      </c>
      <c r="E664" s="2">
        <f>B664/$D669</f>
      </c>
      <c r="F664" s="2">
        <f>C664/$C669</f>
      </c>
      <c r="G664" s="2">
        <f>D664/$B669</f>
      </c>
      <c r="H664" s="2">
        <f>(E664+F664+G664)/3</f>
      </c>
      <c r="I664" s="2">
        <f>H664/$H669</f>
      </c>
      <c r="J664" s="3">
        <f>I664*100</f>
      </c>
      <c r="K664">
        <f>RANK(I664,$I$660:$I$668,0)</f>
      </c>
    </row>
    <row r="665">
      <c r="A665" t="str">
        <v>CP6</v>
      </c>
      <c r="B665" s="1">
        <f>1+1/L169+1/L176+1/L182+1/L187+1/L191+L115+L116+L117</f>
      </c>
      <c r="C665" s="1">
        <f>1+1/L129+1/L136+1/L142+1/L147+1/L151+L155+L156+L157</f>
      </c>
      <c r="D665" s="1">
        <f>1+1/L89+1/L96+1/L102+1/L107+1/L111+L195+L196+L197</f>
      </c>
      <c r="E665" s="2">
        <f>B665/$D669</f>
      </c>
      <c r="F665" s="2">
        <f>C665/$C669</f>
      </c>
      <c r="G665" s="2">
        <f>D665/$B669</f>
      </c>
      <c r="H665" s="2">
        <f>(E665+F665+G665)/3</f>
      </c>
      <c r="I665" s="2">
        <f>H665/$H669</f>
      </c>
      <c r="J665" s="3">
        <f>I665*100</f>
      </c>
      <c r="K665">
        <f>RANK(I665,$I$660:$I$668,0)</f>
      </c>
    </row>
    <row r="666">
      <c r="A666" t="str">
        <v>CP7</v>
      </c>
      <c r="B666" s="1">
        <f>1+1/L170+1/L177+1/L183+1/L188+1/L192+1/L195+L118+L119</f>
      </c>
      <c r="C666" s="1">
        <f>1+1/L130+1/L137+1/L143+1/L148+1/L152+1/L155+L158+L159</f>
      </c>
      <c r="D666" s="1">
        <f>1+1/L90+1/L97+1/L103+1/L108+1/L112+1/L115+L198+L199</f>
      </c>
      <c r="E666" s="2">
        <f>B666/$D669</f>
      </c>
      <c r="F666" s="2">
        <f>C666/$C669</f>
      </c>
      <c r="G666" s="2">
        <f>D666/$B669</f>
      </c>
      <c r="H666" s="2">
        <f>(E666+F666+G666)/3</f>
      </c>
      <c r="I666" s="2">
        <f>H666/$H669</f>
      </c>
      <c r="J666" s="3">
        <f>I666*100</f>
      </c>
      <c r="K666">
        <f>RANK(I666,$I$660:$I$668,0)</f>
      </c>
    </row>
    <row r="667">
      <c r="A667" t="str">
        <v>CP8</v>
      </c>
      <c r="B667" s="1">
        <f>1+1/L171+1/L178+1/L184+1/L189+1/L193+1/L196+1/L198+L120</f>
      </c>
      <c r="C667" s="1">
        <f>1+1/L131+1/L138+1/L144+1/L149+1/L153+1/L156+1/L158+L160</f>
      </c>
      <c r="D667" s="1">
        <f>1+1/L91+1/L98+1/L104+1/L109+1/L113+1/L116+1/L118+L200</f>
      </c>
      <c r="E667" s="2">
        <f>B667/$D669</f>
      </c>
      <c r="F667" s="2">
        <f>C667/$C669</f>
      </c>
      <c r="G667" s="2">
        <f>D667/$B669</f>
      </c>
      <c r="H667" s="2">
        <f>(E667+F667+G667)/3</f>
      </c>
      <c r="I667" s="2">
        <f>H667/$H669</f>
      </c>
      <c r="J667" s="3">
        <f>I667*100</f>
      </c>
      <c r="K667">
        <f>RANK(I667,$I$660:$I$668,0)</f>
      </c>
    </row>
    <row r="668">
      <c r="A668" t="str">
        <v>CP9</v>
      </c>
      <c r="B668" s="1">
        <f>1+1/L172+1/L179+1/L185+1/L190+1/L194+1/L197+1/L199+1/L200</f>
      </c>
      <c r="C668" s="1">
        <f>1+1/L132+1/L139+1/L145+1/L150+1/L154+1/L157+1/L159+1/L160</f>
      </c>
      <c r="D668" s="1">
        <f>1+1/L92+1/L99+1/L105+1/L110+1/L114+1/L117+1/L119+1/L120</f>
      </c>
      <c r="E668" s="2">
        <f>B668/$D669</f>
      </c>
      <c r="F668" s="2">
        <f>C668/$C669</f>
      </c>
      <c r="G668" s="2">
        <f>D668/$B669</f>
      </c>
      <c r="H668" s="2">
        <f>(E668+F668+G668)/3</f>
      </c>
      <c r="I668" s="2">
        <f>H668/$H669</f>
      </c>
      <c r="J668" s="3">
        <f>I668*100</f>
      </c>
      <c r="K668">
        <f>RANK(I668,$I$660:$I$668,0)</f>
      </c>
    </row>
    <row r="669">
      <c r="A669" t="str">
        <v>TOTAL</v>
      </c>
      <c r="B669" s="1">
        <f>SUM(B660:B668)</f>
      </c>
      <c r="C669" s="1">
        <f>SUM(C660:C668)</f>
      </c>
      <c r="D669" s="1">
        <f>SUM(D660:D668)</f>
      </c>
      <c r="H669" s="2">
        <f>SUM(H660:H668)</f>
      </c>
    </row>
    <row r="671">
      <c r="A671" t="str">
        <v>2. KONSISTENSI (CR)</v>
      </c>
    </row>
    <row r="672">
      <c r="A672" t="str">
        <v>Matriks Crisp (Defuzzified) &amp; Normalisasi &amp; Aw</v>
      </c>
    </row>
    <row r="673">
      <c r="A673" t="str">
        <v>Kriteria</v>
      </c>
      <c r="B673" t="str">
        <v>CP1</v>
      </c>
      <c r="C673" t="str">
        <v>CP2</v>
      </c>
      <c r="D673" t="str">
        <v>CP3</v>
      </c>
      <c r="E673" t="str">
        <v>CP4</v>
      </c>
      <c r="F673" t="str">
        <v>CP5</v>
      </c>
      <c r="G673" t="str">
        <v>CP6</v>
      </c>
      <c r="H673" t="str">
        <v>CP7</v>
      </c>
      <c r="I673" t="str">
        <v>CP8</v>
      </c>
      <c r="J673" t="str">
        <v>CP9</v>
      </c>
      <c r="K673" t="str">
        <v>Wi (Bobot CR)</v>
      </c>
      <c r="L673" t="str">
        <v>Aw</v>
      </c>
      <c r="M673" t="str">
        <v>Aw/Wi</v>
      </c>
    </row>
    <row r="674">
      <c r="A674" t="str">
        <v>CP1</v>
      </c>
      <c r="B674">
        <v>1</v>
      </c>
      <c r="C674" s="1">
        <f>(L85+L125+L165)/3</f>
      </c>
      <c r="D674" s="1">
        <f>(L86+L126+L166)/3</f>
      </c>
      <c r="E674" s="1">
        <f>(L87+L127+L167)/3</f>
      </c>
      <c r="F674" s="1">
        <f>(L88+L128+L168)/3</f>
      </c>
      <c r="G674" s="1">
        <f>(L89+L129+L169)/3</f>
      </c>
      <c r="H674" s="1">
        <f>(L90+L130+L170)/3</f>
      </c>
      <c r="I674" s="1">
        <f>(L91+L131+L171)/3</f>
      </c>
      <c r="J674" s="1">
        <f>(L92+L132+L172)/3</f>
      </c>
      <c r="K674" s="2">
        <f>(B674/$B683+C674/$C683+D674/$D683+E674/$E683+F674/$F683+G674/$G683+H674/$H683+I674/$I683+J674/$J683)/9</f>
      </c>
      <c r="L674" s="2">
        <f>B674*$K674+C674*$K675+D674*$K676+E674*$K677+F674*$K678+G674*$K679+H674*$K680+I674*$K681+J674*$K682</f>
      </c>
      <c r="M674" s="1">
        <f>L674/K674</f>
      </c>
    </row>
    <row r="675">
      <c r="A675" t="str">
        <v>CP2</v>
      </c>
      <c r="B675" s="1">
        <f>(1/L165+1/L125+1/L85)/3</f>
      </c>
      <c r="C675">
        <v>1</v>
      </c>
      <c r="D675" s="1">
        <f>(L93+L133+L173)/3</f>
      </c>
      <c r="E675" s="1">
        <f>(L94+L134+L174)/3</f>
      </c>
      <c r="F675" s="1">
        <f>(L95+L135+L175)/3</f>
      </c>
      <c r="G675" s="1">
        <f>(L96+L136+L176)/3</f>
      </c>
      <c r="H675" s="1">
        <f>(L97+L137+L177)/3</f>
      </c>
      <c r="I675" s="1">
        <f>(L98+L138+L178)/3</f>
      </c>
      <c r="J675" s="1">
        <f>(L99+L139+L179)/3</f>
      </c>
      <c r="K675" s="2">
        <f>(B675/$B683+C675/$C683+D675/$D683+E675/$E683+F675/$F683+G675/$G683+H675/$H683+I675/$I683+J675/$J683)/9</f>
      </c>
      <c r="L675" s="2">
        <f>B675*$K674+C675*$K675+D675*$K676+E675*$K677+F675*$K678+G675*$K679+H675*$K680+I675*$K681+J675*$K682</f>
      </c>
      <c r="M675" s="1">
        <f>L675/K675</f>
      </c>
    </row>
    <row r="676">
      <c r="A676" t="str">
        <v>CP3</v>
      </c>
      <c r="B676" s="1">
        <f>(1/L166+1/L126+1/L86)/3</f>
      </c>
      <c r="C676" s="1">
        <f>(1/L173+1/L133+1/L93)/3</f>
      </c>
      <c r="D676">
        <v>1</v>
      </c>
      <c r="E676" s="1">
        <f>(L100+L140+L180)/3</f>
      </c>
      <c r="F676" s="1">
        <f>(L101+L141+L181)/3</f>
      </c>
      <c r="G676" s="1">
        <f>(L102+L142+L182)/3</f>
      </c>
      <c r="H676" s="1">
        <f>(L103+L143+L183)/3</f>
      </c>
      <c r="I676" s="1">
        <f>(L104+L144+L184)/3</f>
      </c>
      <c r="J676" s="1">
        <f>(L105+L145+L185)/3</f>
      </c>
      <c r="K676" s="2">
        <f>(B676/$B683+C676/$C683+D676/$D683+E676/$E683+F676/$F683+G676/$G683+H676/$H683+I676/$I683+J676/$J683)/9</f>
      </c>
      <c r="L676" s="2">
        <f>B676*$K674+C676*$K675+D676*$K676+E676*$K677+F676*$K678+G676*$K679+H676*$K680+I676*$K681+J676*$K682</f>
      </c>
      <c r="M676" s="1">
        <f>L676/K676</f>
      </c>
    </row>
    <row r="677">
      <c r="A677" t="str">
        <v>CP4</v>
      </c>
      <c r="B677" s="1">
        <f>(1/L167+1/L127+1/L87)/3</f>
      </c>
      <c r="C677" s="1">
        <f>(1/L174+1/L134+1/L94)/3</f>
      </c>
      <c r="D677" s="1">
        <f>(1/L180+1/L140+1/L100)/3</f>
      </c>
      <c r="E677">
        <v>1</v>
      </c>
      <c r="F677" s="1">
        <f>(L106+L146+L186)/3</f>
      </c>
      <c r="G677" s="1">
        <f>(L107+L147+L187)/3</f>
      </c>
      <c r="H677" s="1">
        <f>(L108+L148+L188)/3</f>
      </c>
      <c r="I677" s="1">
        <f>(L109+L149+L189)/3</f>
      </c>
      <c r="J677" s="1">
        <f>(L110+L150+L190)/3</f>
      </c>
      <c r="K677" s="2">
        <f>(B677/$B683+C677/$C683+D677/$D683+E677/$E683+F677/$F683+G677/$G683+H677/$H683+I677/$I683+J677/$J683)/9</f>
      </c>
      <c r="L677" s="2">
        <f>B677*$K674+C677*$K675+D677*$K676+E677*$K677+F677*$K678+G677*$K679+H677*$K680+I677*$K681+J677*$K682</f>
      </c>
      <c r="M677" s="1">
        <f>L677/K677</f>
      </c>
    </row>
    <row r="678">
      <c r="A678" t="str">
        <v>CP5</v>
      </c>
      <c r="B678" s="1">
        <f>(1/L168+1/L128+1/L88)/3</f>
      </c>
      <c r="C678" s="1">
        <f>(1/L175+1/L135+1/L95)/3</f>
      </c>
      <c r="D678" s="1">
        <f>(1/L181+1/L141+1/L101)/3</f>
      </c>
      <c r="E678" s="1">
        <f>(1/L186+1/L146+1/L106)/3</f>
      </c>
      <c r="F678">
        <v>1</v>
      </c>
      <c r="G678" s="1">
        <f>(L111+L151+L191)/3</f>
      </c>
      <c r="H678" s="1">
        <f>(L112+L152+L192)/3</f>
      </c>
      <c r="I678" s="1">
        <f>(L113+L153+L193)/3</f>
      </c>
      <c r="J678" s="1">
        <f>(L114+L154+L194)/3</f>
      </c>
      <c r="K678" s="2">
        <f>(B678/$B683+C678/$C683+D678/$D683+E678/$E683+F678/$F683+G678/$G683+H678/$H683+I678/$I683+J678/$J683)/9</f>
      </c>
      <c r="L678" s="2">
        <f>B678*$K674+C678*$K675+D678*$K676+E678*$K677+F678*$K678+G678*$K679+H678*$K680+I678*$K681+J678*$K682</f>
      </c>
      <c r="M678" s="1">
        <f>L678/K678</f>
      </c>
    </row>
    <row r="679">
      <c r="A679" t="str">
        <v>CP6</v>
      </c>
      <c r="B679" s="1">
        <f>(1/L169+1/L129+1/L89)/3</f>
      </c>
      <c r="C679" s="1">
        <f>(1/L176+1/L136+1/L96)/3</f>
      </c>
      <c r="D679" s="1">
        <f>(1/L182+1/L142+1/L102)/3</f>
      </c>
      <c r="E679" s="1">
        <f>(1/L187+1/L147+1/L107)/3</f>
      </c>
      <c r="F679" s="1">
        <f>(1/L191+1/L151+1/L111)/3</f>
      </c>
      <c r="G679">
        <v>1</v>
      </c>
      <c r="H679" s="1">
        <f>(L115+L155+L195)/3</f>
      </c>
      <c r="I679" s="1">
        <f>(L116+L156+L196)/3</f>
      </c>
      <c r="J679" s="1">
        <f>(L117+L157+L197)/3</f>
      </c>
      <c r="K679" s="2">
        <f>(B679/$B683+C679/$C683+D679/$D683+E679/$E683+F679/$F683+G679/$G683+H679/$H683+I679/$I683+J679/$J683)/9</f>
      </c>
      <c r="L679" s="2">
        <f>B679*$K674+C679*$K675+D679*$K676+E679*$K677+F679*$K678+G679*$K679+H679*$K680+I679*$K681+J679*$K682</f>
      </c>
      <c r="M679" s="1">
        <f>L679/K679</f>
      </c>
    </row>
    <row r="680">
      <c r="A680" t="str">
        <v>CP7</v>
      </c>
      <c r="B680" s="1">
        <f>(1/L170+1/L130+1/L90)/3</f>
      </c>
      <c r="C680" s="1">
        <f>(1/L177+1/L137+1/L97)/3</f>
      </c>
      <c r="D680" s="1">
        <f>(1/L183+1/L143+1/L103)/3</f>
      </c>
      <c r="E680" s="1">
        <f>(1/L188+1/L148+1/L108)/3</f>
      </c>
      <c r="F680" s="1">
        <f>(1/L192+1/L152+1/L112)/3</f>
      </c>
      <c r="G680" s="1">
        <f>(1/L195+1/L155+1/L115)/3</f>
      </c>
      <c r="H680">
        <v>1</v>
      </c>
      <c r="I680" s="1">
        <f>(L118+L158+L198)/3</f>
      </c>
      <c r="J680" s="1">
        <f>(L119+L159+L199)/3</f>
      </c>
      <c r="K680" s="2">
        <f>(B680/$B683+C680/$C683+D680/$D683+E680/$E683+F680/$F683+G680/$G683+H680/$H683+I680/$I683+J680/$J683)/9</f>
      </c>
      <c r="L680" s="2">
        <f>B680*$K674+C680*$K675+D680*$K676+E680*$K677+F680*$K678+G680*$K679+H680*$K680+I680*$K681+J680*$K682</f>
      </c>
      <c r="M680" s="1">
        <f>L680/K680</f>
      </c>
    </row>
    <row r="681">
      <c r="A681" t="str">
        <v>CP8</v>
      </c>
      <c r="B681" s="1">
        <f>(1/L171+1/L131+1/L91)/3</f>
      </c>
      <c r="C681" s="1">
        <f>(1/L178+1/L138+1/L98)/3</f>
      </c>
      <c r="D681" s="1">
        <f>(1/L184+1/L144+1/L104)/3</f>
      </c>
      <c r="E681" s="1">
        <f>(1/L189+1/L149+1/L109)/3</f>
      </c>
      <c r="F681" s="1">
        <f>(1/L193+1/L153+1/L113)/3</f>
      </c>
      <c r="G681" s="1">
        <f>(1/L196+1/L156+1/L116)/3</f>
      </c>
      <c r="H681" s="1">
        <f>(1/L198+1/L158+1/L118)/3</f>
      </c>
      <c r="I681">
        <v>1</v>
      </c>
      <c r="J681" s="1">
        <f>(L120+L160+L200)/3</f>
      </c>
      <c r="K681" s="2">
        <f>(B681/$B683+C681/$C683+D681/$D683+E681/$E683+F681/$F683+G681/$G683+H681/$H683+I681/$I683+J681/$J683)/9</f>
      </c>
      <c r="L681" s="2">
        <f>B681*$K674+C681*$K675+D681*$K676+E681*$K677+F681*$K678+G681*$K679+H681*$K680+I681*$K681+J681*$K682</f>
      </c>
      <c r="M681" s="1">
        <f>L681/K681</f>
      </c>
    </row>
    <row r="682">
      <c r="A682" t="str">
        <v>CP9</v>
      </c>
      <c r="B682" s="1">
        <f>(1/L172+1/L132+1/L92)/3</f>
      </c>
      <c r="C682" s="1">
        <f>(1/L179+1/L139+1/L99)/3</f>
      </c>
      <c r="D682" s="1">
        <f>(1/L185+1/L145+1/L105)/3</f>
      </c>
      <c r="E682" s="1">
        <f>(1/L190+1/L150+1/L110)/3</f>
      </c>
      <c r="F682" s="1">
        <f>(1/L194+1/L154+1/L114)/3</f>
      </c>
      <c r="G682" s="1">
        <f>(1/L197+1/L157+1/L117)/3</f>
      </c>
      <c r="H682" s="1">
        <f>(1/L199+1/L159+1/L119)/3</f>
      </c>
      <c r="I682" s="1">
        <f>(1/L200+1/L160+1/L120)/3</f>
      </c>
      <c r="J682">
        <v>1</v>
      </c>
      <c r="K682" s="2">
        <f>(B682/$B683+C682/$C683+D682/$D683+E682/$E683+F682/$F683+G682/$G683+H682/$H683+I682/$I683+J682/$J683)/9</f>
      </c>
      <c r="L682" s="2">
        <f>B682*$K674+C682*$K675+D682*$K676+E682*$K677+F682*$K678+G682*$K679+H682*$K680+I682*$K681+J682*$K682</f>
      </c>
      <c r="M682" s="1">
        <f>L682/K682</f>
      </c>
    </row>
    <row r="683">
      <c r="A683" t="str">
        <v>Σ Kolom</v>
      </c>
      <c r="B683" s="1">
        <f>SUM(B674:B682)</f>
      </c>
      <c r="C683" s="1">
        <f>SUM(C674:C682)</f>
      </c>
      <c r="D683" s="1">
        <f>SUM(D674:D682)</f>
      </c>
      <c r="E683" s="1">
        <f>SUM(E674:E682)</f>
      </c>
      <c r="F683" s="1">
        <f>SUM(F674:F682)</f>
      </c>
      <c r="G683" s="1">
        <f>SUM(G674:G682)</f>
      </c>
      <c r="H683" s="1">
        <f>SUM(H674:H682)</f>
      </c>
      <c r="I683" s="1">
        <f>SUM(I674:I682)</f>
      </c>
      <c r="J683" s="1">
        <f>SUM(J674:J682)</f>
      </c>
    </row>
    <row r="685">
      <c r="A685" t="str">
        <v>λmax</v>
      </c>
      <c r="B685" s="1">
        <f>AVERAGE(M674:M682)</f>
      </c>
    </row>
    <row r="686">
      <c r="A686" t="str">
        <v>CI</v>
      </c>
      <c r="B686" s="1">
        <f>(B685-9)/(9-1)</f>
      </c>
    </row>
    <row r="687">
      <c r="A687" t="str">
        <v>CR</v>
      </c>
      <c r="B687" s="1">
        <f>IF(1.45=0,0,B686/1.45)</f>
      </c>
    </row>
    <row r="688">
      <c r="A688" t="str">
        <v>Status</v>
      </c>
      <c r="B688">
        <f>IF(B687&lt;0.1,"KONSISTEN ✓","TIDAK KONSISTEN ✗")</f>
      </c>
    </row>
    <row r="691">
      <c r="A691" t="str">
        <v>▶ RESPONDEN 11: drh. Sri Wening Kurniajati</v>
      </c>
    </row>
    <row r="692">
      <c r="A692" t="str">
        <v>1. FUZZY SYNTHETIC EXTENT (FSE) &amp; BOBOT FINAL</v>
      </c>
    </row>
    <row r="693">
      <c r="A693" t="str">
        <v>Kriteria</v>
      </c>
      <c r="B693" t="str">
        <v>Σl</v>
      </c>
      <c r="C693" t="str">
        <v>Σm</v>
      </c>
      <c r="D693" t="str">
        <v>Σu</v>
      </c>
      <c r="E693" t="str">
        <v>Si_l</v>
      </c>
      <c r="F693" t="str">
        <v>Si_m</v>
      </c>
      <c r="G693" t="str">
        <v>Si_u</v>
      </c>
      <c r="H693" t="str">
        <v>Defuzzy</v>
      </c>
      <c r="I693" t="str">
        <v>Bobot</v>
      </c>
      <c r="J693" t="str">
        <v>Bobot%</v>
      </c>
      <c r="K693" t="str">
        <v>Rank</v>
      </c>
    </row>
    <row r="694">
      <c r="A694" t="str">
        <v>CP1</v>
      </c>
      <c r="B694" s="1">
        <f>1+M85+M86+M87+M88+M89+M90+M91+M92</f>
      </c>
      <c r="C694" s="1">
        <f>1+M125+M126+M127+M128+M129+M130+M131+M132</f>
      </c>
      <c r="D694" s="1">
        <f>1+M165+M166+M167+M168+M169+M170+M171+M172</f>
      </c>
      <c r="E694" s="2">
        <f>B694/$D703</f>
      </c>
      <c r="F694" s="2">
        <f>C694/$C703</f>
      </c>
      <c r="G694" s="2">
        <f>D694/$B703</f>
      </c>
      <c r="H694" s="2">
        <f>(E694+F694+G694)/3</f>
      </c>
      <c r="I694" s="2">
        <f>H694/$H703</f>
      </c>
      <c r="J694" s="3">
        <f>I694*100</f>
      </c>
      <c r="K694">
        <f>RANK(I694,$I$694:$I$702,0)</f>
      </c>
    </row>
    <row r="695">
      <c r="A695" t="str">
        <v>CP2</v>
      </c>
      <c r="B695" s="1">
        <f>1+1/M165+M93+M94+M95+M96+M97+M98+M99</f>
      </c>
      <c r="C695" s="1">
        <f>1+1/M125+M133+M134+M135+M136+M137+M138+M139</f>
      </c>
      <c r="D695" s="1">
        <f>1+1/M85+M173+M174+M175+M176+M177+M178+M179</f>
      </c>
      <c r="E695" s="2">
        <f>B695/$D703</f>
      </c>
      <c r="F695" s="2">
        <f>C695/$C703</f>
      </c>
      <c r="G695" s="2">
        <f>D695/$B703</f>
      </c>
      <c r="H695" s="2">
        <f>(E695+F695+G695)/3</f>
      </c>
      <c r="I695" s="2">
        <f>H695/$H703</f>
      </c>
      <c r="J695" s="3">
        <f>I695*100</f>
      </c>
      <c r="K695">
        <f>RANK(I695,$I$694:$I$702,0)</f>
      </c>
    </row>
    <row r="696">
      <c r="A696" t="str">
        <v>CP3</v>
      </c>
      <c r="B696" s="1">
        <f>1+1/M166+1/M173+M100+M101+M102+M103+M104+M105</f>
      </c>
      <c r="C696" s="1">
        <f>1+1/M126+1/M133+M140+M141+M142+M143+M144+M145</f>
      </c>
      <c r="D696" s="1">
        <f>1+1/M86+1/M93+M180+M181+M182+M183+M184+M185</f>
      </c>
      <c r="E696" s="2">
        <f>B696/$D703</f>
      </c>
      <c r="F696" s="2">
        <f>C696/$C703</f>
      </c>
      <c r="G696" s="2">
        <f>D696/$B703</f>
      </c>
      <c r="H696" s="2">
        <f>(E696+F696+G696)/3</f>
      </c>
      <c r="I696" s="2">
        <f>H696/$H703</f>
      </c>
      <c r="J696" s="3">
        <f>I696*100</f>
      </c>
      <c r="K696">
        <f>RANK(I696,$I$694:$I$702,0)</f>
      </c>
    </row>
    <row r="697">
      <c r="A697" t="str">
        <v>CP4</v>
      </c>
      <c r="B697" s="1">
        <f>1+1/M167+1/M174+1/M180+M106+M107+M108+M109+M110</f>
      </c>
      <c r="C697" s="1">
        <f>1+1/M127+1/M134+1/M140+M146+M147+M148+M149+M150</f>
      </c>
      <c r="D697" s="1">
        <f>1+1/M87+1/M94+1/M100+M186+M187+M188+M189+M190</f>
      </c>
      <c r="E697" s="2">
        <f>B697/$D703</f>
      </c>
      <c r="F697" s="2">
        <f>C697/$C703</f>
      </c>
      <c r="G697" s="2">
        <f>D697/$B703</f>
      </c>
      <c r="H697" s="2">
        <f>(E697+F697+G697)/3</f>
      </c>
      <c r="I697" s="2">
        <f>H697/$H703</f>
      </c>
      <c r="J697" s="3">
        <f>I697*100</f>
      </c>
      <c r="K697">
        <f>RANK(I697,$I$694:$I$702,0)</f>
      </c>
    </row>
    <row r="698">
      <c r="A698" t="str">
        <v>CP5</v>
      </c>
      <c r="B698" s="1">
        <f>1+1/M168+1/M175+1/M181+1/M186+M111+M112+M113+M114</f>
      </c>
      <c r="C698" s="1">
        <f>1+1/M128+1/M135+1/M141+1/M146+M151+M152+M153+M154</f>
      </c>
      <c r="D698" s="1">
        <f>1+1/M88+1/M95+1/M101+1/M106+M191+M192+M193+M194</f>
      </c>
      <c r="E698" s="2">
        <f>B698/$D703</f>
      </c>
      <c r="F698" s="2">
        <f>C698/$C703</f>
      </c>
      <c r="G698" s="2">
        <f>D698/$B703</f>
      </c>
      <c r="H698" s="2">
        <f>(E698+F698+G698)/3</f>
      </c>
      <c r="I698" s="2">
        <f>H698/$H703</f>
      </c>
      <c r="J698" s="3">
        <f>I698*100</f>
      </c>
      <c r="K698">
        <f>RANK(I698,$I$694:$I$702,0)</f>
      </c>
    </row>
    <row r="699">
      <c r="A699" t="str">
        <v>CP6</v>
      </c>
      <c r="B699" s="1">
        <f>1+1/M169+1/M176+1/M182+1/M187+1/M191+M115+M116+M117</f>
      </c>
      <c r="C699" s="1">
        <f>1+1/M129+1/M136+1/M142+1/M147+1/M151+M155+M156+M157</f>
      </c>
      <c r="D699" s="1">
        <f>1+1/M89+1/M96+1/M102+1/M107+1/M111+M195+M196+M197</f>
      </c>
      <c r="E699" s="2">
        <f>B699/$D703</f>
      </c>
      <c r="F699" s="2">
        <f>C699/$C703</f>
      </c>
      <c r="G699" s="2">
        <f>D699/$B703</f>
      </c>
      <c r="H699" s="2">
        <f>(E699+F699+G699)/3</f>
      </c>
      <c r="I699" s="2">
        <f>H699/$H703</f>
      </c>
      <c r="J699" s="3">
        <f>I699*100</f>
      </c>
      <c r="K699">
        <f>RANK(I699,$I$694:$I$702,0)</f>
      </c>
    </row>
    <row r="700">
      <c r="A700" t="str">
        <v>CP7</v>
      </c>
      <c r="B700" s="1">
        <f>1+1/M170+1/M177+1/M183+1/M188+1/M192+1/M195+M118+M119</f>
      </c>
      <c r="C700" s="1">
        <f>1+1/M130+1/M137+1/M143+1/M148+1/M152+1/M155+M158+M159</f>
      </c>
      <c r="D700" s="1">
        <f>1+1/M90+1/M97+1/M103+1/M108+1/M112+1/M115+M198+M199</f>
      </c>
      <c r="E700" s="2">
        <f>B700/$D703</f>
      </c>
      <c r="F700" s="2">
        <f>C700/$C703</f>
      </c>
      <c r="G700" s="2">
        <f>D700/$B703</f>
      </c>
      <c r="H700" s="2">
        <f>(E700+F700+G700)/3</f>
      </c>
      <c r="I700" s="2">
        <f>H700/$H703</f>
      </c>
      <c r="J700" s="3">
        <f>I700*100</f>
      </c>
      <c r="K700">
        <f>RANK(I700,$I$694:$I$702,0)</f>
      </c>
    </row>
    <row r="701">
      <c r="A701" t="str">
        <v>CP8</v>
      </c>
      <c r="B701" s="1">
        <f>1+1/M171+1/M178+1/M184+1/M189+1/M193+1/M196+1/M198+M120</f>
      </c>
      <c r="C701" s="1">
        <f>1+1/M131+1/M138+1/M144+1/M149+1/M153+1/M156+1/M158+M160</f>
      </c>
      <c r="D701" s="1">
        <f>1+1/M91+1/M98+1/M104+1/M109+1/M113+1/M116+1/M118+M200</f>
      </c>
      <c r="E701" s="2">
        <f>B701/$D703</f>
      </c>
      <c r="F701" s="2">
        <f>C701/$C703</f>
      </c>
      <c r="G701" s="2">
        <f>D701/$B703</f>
      </c>
      <c r="H701" s="2">
        <f>(E701+F701+G701)/3</f>
      </c>
      <c r="I701" s="2">
        <f>H701/$H703</f>
      </c>
      <c r="J701" s="3">
        <f>I701*100</f>
      </c>
      <c r="K701">
        <f>RANK(I701,$I$694:$I$702,0)</f>
      </c>
    </row>
    <row r="702">
      <c r="A702" t="str">
        <v>CP9</v>
      </c>
      <c r="B702" s="1">
        <f>1+1/M172+1/M179+1/M185+1/M190+1/M194+1/M197+1/M199+1/M200</f>
      </c>
      <c r="C702" s="1">
        <f>1+1/M132+1/M139+1/M145+1/M150+1/M154+1/M157+1/M159+1/M160</f>
      </c>
      <c r="D702" s="1">
        <f>1+1/M92+1/M99+1/M105+1/M110+1/M114+1/M117+1/M119+1/M120</f>
      </c>
      <c r="E702" s="2">
        <f>B702/$D703</f>
      </c>
      <c r="F702" s="2">
        <f>C702/$C703</f>
      </c>
      <c r="G702" s="2">
        <f>D702/$B703</f>
      </c>
      <c r="H702" s="2">
        <f>(E702+F702+G702)/3</f>
      </c>
      <c r="I702" s="2">
        <f>H702/$H703</f>
      </c>
      <c r="J702" s="3">
        <f>I702*100</f>
      </c>
      <c r="K702">
        <f>RANK(I702,$I$694:$I$702,0)</f>
      </c>
    </row>
    <row r="703">
      <c r="A703" t="str">
        <v>TOTAL</v>
      </c>
      <c r="B703" s="1">
        <f>SUM(B694:B702)</f>
      </c>
      <c r="C703" s="1">
        <f>SUM(C694:C702)</f>
      </c>
      <c r="D703" s="1">
        <f>SUM(D694:D702)</f>
      </c>
      <c r="H703" s="2">
        <f>SUM(H694:H702)</f>
      </c>
    </row>
    <row r="705">
      <c r="A705" t="str">
        <v>2. KONSISTENSI (CR)</v>
      </c>
    </row>
    <row r="706">
      <c r="A706" t="str">
        <v>Matriks Crisp (Defuzzified) &amp; Normalisasi &amp; Aw</v>
      </c>
    </row>
    <row r="707">
      <c r="A707" t="str">
        <v>Kriteria</v>
      </c>
      <c r="B707" t="str">
        <v>CP1</v>
      </c>
      <c r="C707" t="str">
        <v>CP2</v>
      </c>
      <c r="D707" t="str">
        <v>CP3</v>
      </c>
      <c r="E707" t="str">
        <v>CP4</v>
      </c>
      <c r="F707" t="str">
        <v>CP5</v>
      </c>
      <c r="G707" t="str">
        <v>CP6</v>
      </c>
      <c r="H707" t="str">
        <v>CP7</v>
      </c>
      <c r="I707" t="str">
        <v>CP8</v>
      </c>
      <c r="J707" t="str">
        <v>CP9</v>
      </c>
      <c r="K707" t="str">
        <v>Wi (Bobot CR)</v>
      </c>
      <c r="L707" t="str">
        <v>Aw</v>
      </c>
      <c r="M707" t="str">
        <v>Aw/Wi</v>
      </c>
    </row>
    <row r="708">
      <c r="A708" t="str">
        <v>CP1</v>
      </c>
      <c r="B708">
        <v>1</v>
      </c>
      <c r="C708" s="1">
        <f>(M85+M125+M165)/3</f>
      </c>
      <c r="D708" s="1">
        <f>(M86+M126+M166)/3</f>
      </c>
      <c r="E708" s="1">
        <f>(M87+M127+M167)/3</f>
      </c>
      <c r="F708" s="1">
        <f>(M88+M128+M168)/3</f>
      </c>
      <c r="G708" s="1">
        <f>(M89+M129+M169)/3</f>
      </c>
      <c r="H708" s="1">
        <f>(M90+M130+M170)/3</f>
      </c>
      <c r="I708" s="1">
        <f>(M91+M131+M171)/3</f>
      </c>
      <c r="J708" s="1">
        <f>(M92+M132+M172)/3</f>
      </c>
      <c r="K708" s="2">
        <f>(B708/$B717+C708/$C717+D708/$D717+E708/$E717+F708/$F717+G708/$G717+H708/$H717+I708/$I717+J708/$J717)/9</f>
      </c>
      <c r="L708" s="2">
        <f>B708*$K708+C708*$K709+D708*$K710+E708*$K711+F708*$K712+G708*$K713+H708*$K714+I708*$K715+J708*$K716</f>
      </c>
      <c r="M708" s="1">
        <f>L708/K708</f>
      </c>
    </row>
    <row r="709">
      <c r="A709" t="str">
        <v>CP2</v>
      </c>
      <c r="B709" s="1">
        <f>(1/M165+1/M125+1/M85)/3</f>
      </c>
      <c r="C709">
        <v>1</v>
      </c>
      <c r="D709" s="1">
        <f>(M93+M133+M173)/3</f>
      </c>
      <c r="E709" s="1">
        <f>(M94+M134+M174)/3</f>
      </c>
      <c r="F709" s="1">
        <f>(M95+M135+M175)/3</f>
      </c>
      <c r="G709" s="1">
        <f>(M96+M136+M176)/3</f>
      </c>
      <c r="H709" s="1">
        <f>(M97+M137+M177)/3</f>
      </c>
      <c r="I709" s="1">
        <f>(M98+M138+M178)/3</f>
      </c>
      <c r="J709" s="1">
        <f>(M99+M139+M179)/3</f>
      </c>
      <c r="K709" s="2">
        <f>(B709/$B717+C709/$C717+D709/$D717+E709/$E717+F709/$F717+G709/$G717+H709/$H717+I709/$I717+J709/$J717)/9</f>
      </c>
      <c r="L709" s="2">
        <f>B709*$K708+C709*$K709+D709*$K710+E709*$K711+F709*$K712+G709*$K713+H709*$K714+I709*$K715+J709*$K716</f>
      </c>
      <c r="M709" s="1">
        <f>L709/K709</f>
      </c>
    </row>
    <row r="710">
      <c r="A710" t="str">
        <v>CP3</v>
      </c>
      <c r="B710" s="1">
        <f>(1/M166+1/M126+1/M86)/3</f>
      </c>
      <c r="C710" s="1">
        <f>(1/M173+1/M133+1/M93)/3</f>
      </c>
      <c r="D710">
        <v>1</v>
      </c>
      <c r="E710" s="1">
        <f>(M100+M140+M180)/3</f>
      </c>
      <c r="F710" s="1">
        <f>(M101+M141+M181)/3</f>
      </c>
      <c r="G710" s="1">
        <f>(M102+M142+M182)/3</f>
      </c>
      <c r="H710" s="1">
        <f>(M103+M143+M183)/3</f>
      </c>
      <c r="I710" s="1">
        <f>(M104+M144+M184)/3</f>
      </c>
      <c r="J710" s="1">
        <f>(M105+M145+M185)/3</f>
      </c>
      <c r="K710" s="2">
        <f>(B710/$B717+C710/$C717+D710/$D717+E710/$E717+F710/$F717+G710/$G717+H710/$H717+I710/$I717+J710/$J717)/9</f>
      </c>
      <c r="L710" s="2">
        <f>B710*$K708+C710*$K709+D710*$K710+E710*$K711+F710*$K712+G710*$K713+H710*$K714+I710*$K715+J710*$K716</f>
      </c>
      <c r="M710" s="1">
        <f>L710/K710</f>
      </c>
    </row>
    <row r="711">
      <c r="A711" t="str">
        <v>CP4</v>
      </c>
      <c r="B711" s="1">
        <f>(1/M167+1/M127+1/M87)/3</f>
      </c>
      <c r="C711" s="1">
        <f>(1/M174+1/M134+1/M94)/3</f>
      </c>
      <c r="D711" s="1">
        <f>(1/M180+1/M140+1/M100)/3</f>
      </c>
      <c r="E711">
        <v>1</v>
      </c>
      <c r="F711" s="1">
        <f>(M106+M146+M186)/3</f>
      </c>
      <c r="G711" s="1">
        <f>(M107+M147+M187)/3</f>
      </c>
      <c r="H711" s="1">
        <f>(M108+M148+M188)/3</f>
      </c>
      <c r="I711" s="1">
        <f>(M109+M149+M189)/3</f>
      </c>
      <c r="J711" s="1">
        <f>(M110+M150+M190)/3</f>
      </c>
      <c r="K711" s="2">
        <f>(B711/$B717+C711/$C717+D711/$D717+E711/$E717+F711/$F717+G711/$G717+H711/$H717+I711/$I717+J711/$J717)/9</f>
      </c>
      <c r="L711" s="2">
        <f>B711*$K708+C711*$K709+D711*$K710+E711*$K711+F711*$K712+G711*$K713+H711*$K714+I711*$K715+J711*$K716</f>
      </c>
      <c r="M711" s="1">
        <f>L711/K711</f>
      </c>
    </row>
    <row r="712">
      <c r="A712" t="str">
        <v>CP5</v>
      </c>
      <c r="B712" s="1">
        <f>(1/M168+1/M128+1/M88)/3</f>
      </c>
      <c r="C712" s="1">
        <f>(1/M175+1/M135+1/M95)/3</f>
      </c>
      <c r="D712" s="1">
        <f>(1/M181+1/M141+1/M101)/3</f>
      </c>
      <c r="E712" s="1">
        <f>(1/M186+1/M146+1/M106)/3</f>
      </c>
      <c r="F712">
        <v>1</v>
      </c>
      <c r="G712" s="1">
        <f>(M111+M151+M191)/3</f>
      </c>
      <c r="H712" s="1">
        <f>(M112+M152+M192)/3</f>
      </c>
      <c r="I712" s="1">
        <f>(M113+M153+M193)/3</f>
      </c>
      <c r="J712" s="1">
        <f>(M114+M154+M194)/3</f>
      </c>
      <c r="K712" s="2">
        <f>(B712/$B717+C712/$C717+D712/$D717+E712/$E717+F712/$F717+G712/$G717+H712/$H717+I712/$I717+J712/$J717)/9</f>
      </c>
      <c r="L712" s="2">
        <f>B712*$K708+C712*$K709+D712*$K710+E712*$K711+F712*$K712+G712*$K713+H712*$K714+I712*$K715+J712*$K716</f>
      </c>
      <c r="M712" s="1">
        <f>L712/K712</f>
      </c>
    </row>
    <row r="713">
      <c r="A713" t="str">
        <v>CP6</v>
      </c>
      <c r="B713" s="1">
        <f>(1/M169+1/M129+1/M89)/3</f>
      </c>
      <c r="C713" s="1">
        <f>(1/M176+1/M136+1/M96)/3</f>
      </c>
      <c r="D713" s="1">
        <f>(1/M182+1/M142+1/M102)/3</f>
      </c>
      <c r="E713" s="1">
        <f>(1/M187+1/M147+1/M107)/3</f>
      </c>
      <c r="F713" s="1">
        <f>(1/M191+1/M151+1/M111)/3</f>
      </c>
      <c r="G713">
        <v>1</v>
      </c>
      <c r="H713" s="1">
        <f>(M115+M155+M195)/3</f>
      </c>
      <c r="I713" s="1">
        <f>(M116+M156+M196)/3</f>
      </c>
      <c r="J713" s="1">
        <f>(M117+M157+M197)/3</f>
      </c>
      <c r="K713" s="2">
        <f>(B713/$B717+C713/$C717+D713/$D717+E713/$E717+F713/$F717+G713/$G717+H713/$H717+I713/$I717+J713/$J717)/9</f>
      </c>
      <c r="L713" s="2">
        <f>B713*$K708+C713*$K709+D713*$K710+E713*$K711+F713*$K712+G713*$K713+H713*$K714+I713*$K715+J713*$K716</f>
      </c>
      <c r="M713" s="1">
        <f>L713/K713</f>
      </c>
    </row>
    <row r="714">
      <c r="A714" t="str">
        <v>CP7</v>
      </c>
      <c r="B714" s="1">
        <f>(1/M170+1/M130+1/M90)/3</f>
      </c>
      <c r="C714" s="1">
        <f>(1/M177+1/M137+1/M97)/3</f>
      </c>
      <c r="D714" s="1">
        <f>(1/M183+1/M143+1/M103)/3</f>
      </c>
      <c r="E714" s="1">
        <f>(1/M188+1/M148+1/M108)/3</f>
      </c>
      <c r="F714" s="1">
        <f>(1/M192+1/M152+1/M112)/3</f>
      </c>
      <c r="G714" s="1">
        <f>(1/M195+1/M155+1/M115)/3</f>
      </c>
      <c r="H714">
        <v>1</v>
      </c>
      <c r="I714" s="1">
        <f>(M118+M158+M198)/3</f>
      </c>
      <c r="J714" s="1">
        <f>(M119+M159+M199)/3</f>
      </c>
      <c r="K714" s="2">
        <f>(B714/$B717+C714/$C717+D714/$D717+E714/$E717+F714/$F717+G714/$G717+H714/$H717+I714/$I717+J714/$J717)/9</f>
      </c>
      <c r="L714" s="2">
        <f>B714*$K708+C714*$K709+D714*$K710+E714*$K711+F714*$K712+G714*$K713+H714*$K714+I714*$K715+J714*$K716</f>
      </c>
      <c r="M714" s="1">
        <f>L714/K714</f>
      </c>
    </row>
    <row r="715">
      <c r="A715" t="str">
        <v>CP8</v>
      </c>
      <c r="B715" s="1">
        <f>(1/M171+1/M131+1/M91)/3</f>
      </c>
      <c r="C715" s="1">
        <f>(1/M178+1/M138+1/M98)/3</f>
      </c>
      <c r="D715" s="1">
        <f>(1/M184+1/M144+1/M104)/3</f>
      </c>
      <c r="E715" s="1">
        <f>(1/M189+1/M149+1/M109)/3</f>
      </c>
      <c r="F715" s="1">
        <f>(1/M193+1/M153+1/M113)/3</f>
      </c>
      <c r="G715" s="1">
        <f>(1/M196+1/M156+1/M116)/3</f>
      </c>
      <c r="H715" s="1">
        <f>(1/M198+1/M158+1/M118)/3</f>
      </c>
      <c r="I715">
        <v>1</v>
      </c>
      <c r="J715" s="1">
        <f>(M120+M160+M200)/3</f>
      </c>
      <c r="K715" s="2">
        <f>(B715/$B717+C715/$C717+D715/$D717+E715/$E717+F715/$F717+G715/$G717+H715/$H717+I715/$I717+J715/$J717)/9</f>
      </c>
      <c r="L715" s="2">
        <f>B715*$K708+C715*$K709+D715*$K710+E715*$K711+F715*$K712+G715*$K713+H715*$K714+I715*$K715+J715*$K716</f>
      </c>
      <c r="M715" s="1">
        <f>L715/K715</f>
      </c>
    </row>
    <row r="716">
      <c r="A716" t="str">
        <v>CP9</v>
      </c>
      <c r="B716" s="1">
        <f>(1/M172+1/M132+1/M92)/3</f>
      </c>
      <c r="C716" s="1">
        <f>(1/M179+1/M139+1/M99)/3</f>
      </c>
      <c r="D716" s="1">
        <f>(1/M185+1/M145+1/M105)/3</f>
      </c>
      <c r="E716" s="1">
        <f>(1/M190+1/M150+1/M110)/3</f>
      </c>
      <c r="F716" s="1">
        <f>(1/M194+1/M154+1/M114)/3</f>
      </c>
      <c r="G716" s="1">
        <f>(1/M197+1/M157+1/M117)/3</f>
      </c>
      <c r="H716" s="1">
        <f>(1/M199+1/M159+1/M119)/3</f>
      </c>
      <c r="I716" s="1">
        <f>(1/M200+1/M160+1/M120)/3</f>
      </c>
      <c r="J716">
        <v>1</v>
      </c>
      <c r="K716" s="2">
        <f>(B716/$B717+C716/$C717+D716/$D717+E716/$E717+F716/$F717+G716/$G717+H716/$H717+I716/$I717+J716/$J717)/9</f>
      </c>
      <c r="L716" s="2">
        <f>B716*$K708+C716*$K709+D716*$K710+E716*$K711+F716*$K712+G716*$K713+H716*$K714+I716*$K715+J716*$K716</f>
      </c>
      <c r="M716" s="1">
        <f>L716/K716</f>
      </c>
    </row>
    <row r="717">
      <c r="A717" t="str">
        <v>Σ Kolom</v>
      </c>
      <c r="B717" s="1">
        <f>SUM(B708:B716)</f>
      </c>
      <c r="C717" s="1">
        <f>SUM(C708:C716)</f>
      </c>
      <c r="D717" s="1">
        <f>SUM(D708:D716)</f>
      </c>
      <c r="E717" s="1">
        <f>SUM(E708:E716)</f>
      </c>
      <c r="F717" s="1">
        <f>SUM(F708:F716)</f>
      </c>
      <c r="G717" s="1">
        <f>SUM(G708:G716)</f>
      </c>
      <c r="H717" s="1">
        <f>SUM(H708:H716)</f>
      </c>
      <c r="I717" s="1">
        <f>SUM(I708:I716)</f>
      </c>
      <c r="J717" s="1">
        <f>SUM(J708:J716)</f>
      </c>
    </row>
    <row r="719">
      <c r="A719" t="str">
        <v>λmax</v>
      </c>
      <c r="B719" s="1">
        <f>AVERAGE(M708:M716)</f>
      </c>
    </row>
    <row r="720">
      <c r="A720" t="str">
        <v>CI</v>
      </c>
      <c r="B720" s="1">
        <f>(B719-9)/(9-1)</f>
      </c>
    </row>
    <row r="721">
      <c r="A721" t="str">
        <v>CR</v>
      </c>
      <c r="B721" s="1">
        <f>IF(1.45=0,0,B720/1.45)</f>
      </c>
    </row>
    <row r="722">
      <c r="A722" t="str">
        <v>Status</v>
      </c>
      <c r="B722">
        <f>IF(B721&lt;0.1,"KONSISTEN ✓","TIDAK KONSISTEN ✗")</f>
      </c>
    </row>
    <row r="725">
      <c r="A725" t="str">
        <v>▶ RESPONDEN 12: Dea Astrina Harefa</v>
      </c>
    </row>
    <row r="726">
      <c r="A726" t="str">
        <v>1. FUZZY SYNTHETIC EXTENT (FSE) &amp; BOBOT FINAL</v>
      </c>
    </row>
    <row r="727">
      <c r="A727" t="str">
        <v>Kriteria</v>
      </c>
      <c r="B727" t="str">
        <v>Σl</v>
      </c>
      <c r="C727" t="str">
        <v>Σm</v>
      </c>
      <c r="D727" t="str">
        <v>Σu</v>
      </c>
      <c r="E727" t="str">
        <v>Si_l</v>
      </c>
      <c r="F727" t="str">
        <v>Si_m</v>
      </c>
      <c r="G727" t="str">
        <v>Si_u</v>
      </c>
      <c r="H727" t="str">
        <v>Defuzzy</v>
      </c>
      <c r="I727" t="str">
        <v>Bobot</v>
      </c>
      <c r="J727" t="str">
        <v>Bobot%</v>
      </c>
      <c r="K727" t="str">
        <v>Rank</v>
      </c>
    </row>
    <row r="728">
      <c r="A728" t="str">
        <v>CP1</v>
      </c>
      <c r="B728" s="1">
        <f>1+N85+N86+N87+N88+N89+N90+N91+N92</f>
      </c>
      <c r="C728" s="1">
        <f>1+N125+N126+N127+N128+N129+N130+N131+N132</f>
      </c>
      <c r="D728" s="1">
        <f>1+N165+N166+N167+N168+N169+N170+N171+N172</f>
      </c>
      <c r="E728" s="2">
        <f>B728/$D737</f>
      </c>
      <c r="F728" s="2">
        <f>C728/$C737</f>
      </c>
      <c r="G728" s="2">
        <f>D728/$B737</f>
      </c>
      <c r="H728" s="2">
        <f>(E728+F728+G728)/3</f>
      </c>
      <c r="I728" s="2">
        <f>H728/$H737</f>
      </c>
      <c r="J728" s="3">
        <f>I728*100</f>
      </c>
      <c r="K728">
        <f>RANK(I728,$I$728:$I$736,0)</f>
      </c>
    </row>
    <row r="729">
      <c r="A729" t="str">
        <v>CP2</v>
      </c>
      <c r="B729" s="1">
        <f>1+1/N165+N93+N94+N95+N96+N97+N98+N99</f>
      </c>
      <c r="C729" s="1">
        <f>1+1/N125+N133+N134+N135+N136+N137+N138+N139</f>
      </c>
      <c r="D729" s="1">
        <f>1+1/N85+N173+N174+N175+N176+N177+N178+N179</f>
      </c>
      <c r="E729" s="2">
        <f>B729/$D737</f>
      </c>
      <c r="F729" s="2">
        <f>C729/$C737</f>
      </c>
      <c r="G729" s="2">
        <f>D729/$B737</f>
      </c>
      <c r="H729" s="2">
        <f>(E729+F729+G729)/3</f>
      </c>
      <c r="I729" s="2">
        <f>H729/$H737</f>
      </c>
      <c r="J729" s="3">
        <f>I729*100</f>
      </c>
      <c r="K729">
        <f>RANK(I729,$I$728:$I$736,0)</f>
      </c>
    </row>
    <row r="730">
      <c r="A730" t="str">
        <v>CP3</v>
      </c>
      <c r="B730" s="1">
        <f>1+1/N166+1/N173+N100+N101+N102+N103+N104+N105</f>
      </c>
      <c r="C730" s="1">
        <f>1+1/N126+1/N133+N140+N141+N142+N143+N144+N145</f>
      </c>
      <c r="D730" s="1">
        <f>1+1/N86+1/N93+N180+N181+N182+N183+N184+N185</f>
      </c>
      <c r="E730" s="2">
        <f>B730/$D737</f>
      </c>
      <c r="F730" s="2">
        <f>C730/$C737</f>
      </c>
      <c r="G730" s="2">
        <f>D730/$B737</f>
      </c>
      <c r="H730" s="2">
        <f>(E730+F730+G730)/3</f>
      </c>
      <c r="I730" s="2">
        <f>H730/$H737</f>
      </c>
      <c r="J730" s="3">
        <f>I730*100</f>
      </c>
      <c r="K730">
        <f>RANK(I730,$I$728:$I$736,0)</f>
      </c>
    </row>
    <row r="731">
      <c r="A731" t="str">
        <v>CP4</v>
      </c>
      <c r="B731" s="1">
        <f>1+1/N167+1/N174+1/N180+N106+N107+N108+N109+N110</f>
      </c>
      <c r="C731" s="1">
        <f>1+1/N127+1/N134+1/N140+N146+N147+N148+N149+N150</f>
      </c>
      <c r="D731" s="1">
        <f>1+1/N87+1/N94+1/N100+N186+N187+N188+N189+N190</f>
      </c>
      <c r="E731" s="2">
        <f>B731/$D737</f>
      </c>
      <c r="F731" s="2">
        <f>C731/$C737</f>
      </c>
      <c r="G731" s="2">
        <f>D731/$B737</f>
      </c>
      <c r="H731" s="2">
        <f>(E731+F731+G731)/3</f>
      </c>
      <c r="I731" s="2">
        <f>H731/$H737</f>
      </c>
      <c r="J731" s="3">
        <f>I731*100</f>
      </c>
      <c r="K731">
        <f>RANK(I731,$I$728:$I$736,0)</f>
      </c>
    </row>
    <row r="732">
      <c r="A732" t="str">
        <v>CP5</v>
      </c>
      <c r="B732" s="1">
        <f>1+1/N168+1/N175+1/N181+1/N186+N111+N112+N113+N114</f>
      </c>
      <c r="C732" s="1">
        <f>1+1/N128+1/N135+1/N141+1/N146+N151+N152+N153+N154</f>
      </c>
      <c r="D732" s="1">
        <f>1+1/N88+1/N95+1/N101+1/N106+N191+N192+N193+N194</f>
      </c>
      <c r="E732" s="2">
        <f>B732/$D737</f>
      </c>
      <c r="F732" s="2">
        <f>C732/$C737</f>
      </c>
      <c r="G732" s="2">
        <f>D732/$B737</f>
      </c>
      <c r="H732" s="2">
        <f>(E732+F732+G732)/3</f>
      </c>
      <c r="I732" s="2">
        <f>H732/$H737</f>
      </c>
      <c r="J732" s="3">
        <f>I732*100</f>
      </c>
      <c r="K732">
        <f>RANK(I732,$I$728:$I$736,0)</f>
      </c>
    </row>
    <row r="733">
      <c r="A733" t="str">
        <v>CP6</v>
      </c>
      <c r="B733" s="1">
        <f>1+1/N169+1/N176+1/N182+1/N187+1/N191+N115+N116+N117</f>
      </c>
      <c r="C733" s="1">
        <f>1+1/N129+1/N136+1/N142+1/N147+1/N151+N155+N156+N157</f>
      </c>
      <c r="D733" s="1">
        <f>1+1/N89+1/N96+1/N102+1/N107+1/N111+N195+N196+N197</f>
      </c>
      <c r="E733" s="2">
        <f>B733/$D737</f>
      </c>
      <c r="F733" s="2">
        <f>C733/$C737</f>
      </c>
      <c r="G733" s="2">
        <f>D733/$B737</f>
      </c>
      <c r="H733" s="2">
        <f>(E733+F733+G733)/3</f>
      </c>
      <c r="I733" s="2">
        <f>H733/$H737</f>
      </c>
      <c r="J733" s="3">
        <f>I733*100</f>
      </c>
      <c r="K733">
        <f>RANK(I733,$I$728:$I$736,0)</f>
      </c>
    </row>
    <row r="734">
      <c r="A734" t="str">
        <v>CP7</v>
      </c>
      <c r="B734" s="1">
        <f>1+1/N170+1/N177+1/N183+1/N188+1/N192+1/N195+N118+N119</f>
      </c>
      <c r="C734" s="1">
        <f>1+1/N130+1/N137+1/N143+1/N148+1/N152+1/N155+N158+N159</f>
      </c>
      <c r="D734" s="1">
        <f>1+1/N90+1/N97+1/N103+1/N108+1/N112+1/N115+N198+N199</f>
      </c>
      <c r="E734" s="2">
        <f>B734/$D737</f>
      </c>
      <c r="F734" s="2">
        <f>C734/$C737</f>
      </c>
      <c r="G734" s="2">
        <f>D734/$B737</f>
      </c>
      <c r="H734" s="2">
        <f>(E734+F734+G734)/3</f>
      </c>
      <c r="I734" s="2">
        <f>H734/$H737</f>
      </c>
      <c r="J734" s="3">
        <f>I734*100</f>
      </c>
      <c r="K734">
        <f>RANK(I734,$I$728:$I$736,0)</f>
      </c>
    </row>
    <row r="735">
      <c r="A735" t="str">
        <v>CP8</v>
      </c>
      <c r="B735" s="1">
        <f>1+1/N171+1/N178+1/N184+1/N189+1/N193+1/N196+1/N198+N120</f>
      </c>
      <c r="C735" s="1">
        <f>1+1/N131+1/N138+1/N144+1/N149+1/N153+1/N156+1/N158+N160</f>
      </c>
      <c r="D735" s="1">
        <f>1+1/N91+1/N98+1/N104+1/N109+1/N113+1/N116+1/N118+N200</f>
      </c>
      <c r="E735" s="2">
        <f>B735/$D737</f>
      </c>
      <c r="F735" s="2">
        <f>C735/$C737</f>
      </c>
      <c r="G735" s="2">
        <f>D735/$B737</f>
      </c>
      <c r="H735" s="2">
        <f>(E735+F735+G735)/3</f>
      </c>
      <c r="I735" s="2">
        <f>H735/$H737</f>
      </c>
      <c r="J735" s="3">
        <f>I735*100</f>
      </c>
      <c r="K735">
        <f>RANK(I735,$I$728:$I$736,0)</f>
      </c>
    </row>
    <row r="736">
      <c r="A736" t="str">
        <v>CP9</v>
      </c>
      <c r="B736" s="1">
        <f>1+1/N172+1/N179+1/N185+1/N190+1/N194+1/N197+1/N199+1/N200</f>
      </c>
      <c r="C736" s="1">
        <f>1+1/N132+1/N139+1/N145+1/N150+1/N154+1/N157+1/N159+1/N160</f>
      </c>
      <c r="D736" s="1">
        <f>1+1/N92+1/N99+1/N105+1/N110+1/N114+1/N117+1/N119+1/N120</f>
      </c>
      <c r="E736" s="2">
        <f>B736/$D737</f>
      </c>
      <c r="F736" s="2">
        <f>C736/$C737</f>
      </c>
      <c r="G736" s="2">
        <f>D736/$B737</f>
      </c>
      <c r="H736" s="2">
        <f>(E736+F736+G736)/3</f>
      </c>
      <c r="I736" s="2">
        <f>H736/$H737</f>
      </c>
      <c r="J736" s="3">
        <f>I736*100</f>
      </c>
      <c r="K736">
        <f>RANK(I736,$I$728:$I$736,0)</f>
      </c>
    </row>
    <row r="737">
      <c r="A737" t="str">
        <v>TOTAL</v>
      </c>
      <c r="B737" s="1">
        <f>SUM(B728:B736)</f>
      </c>
      <c r="C737" s="1">
        <f>SUM(C728:C736)</f>
      </c>
      <c r="D737" s="1">
        <f>SUM(D728:D736)</f>
      </c>
      <c r="H737" s="2">
        <f>SUM(H728:H736)</f>
      </c>
    </row>
    <row r="739">
      <c r="A739" t="str">
        <v>2. KONSISTENSI (CR)</v>
      </c>
    </row>
    <row r="740">
      <c r="A740" t="str">
        <v>Matriks Crisp (Defuzzified) &amp; Normalisasi &amp; Aw</v>
      </c>
    </row>
    <row r="741">
      <c r="A741" t="str">
        <v>Kriteria</v>
      </c>
      <c r="B741" t="str">
        <v>CP1</v>
      </c>
      <c r="C741" t="str">
        <v>CP2</v>
      </c>
      <c r="D741" t="str">
        <v>CP3</v>
      </c>
      <c r="E741" t="str">
        <v>CP4</v>
      </c>
      <c r="F741" t="str">
        <v>CP5</v>
      </c>
      <c r="G741" t="str">
        <v>CP6</v>
      </c>
      <c r="H741" t="str">
        <v>CP7</v>
      </c>
      <c r="I741" t="str">
        <v>CP8</v>
      </c>
      <c r="J741" t="str">
        <v>CP9</v>
      </c>
      <c r="K741" t="str">
        <v>Wi (Bobot CR)</v>
      </c>
      <c r="L741" t="str">
        <v>Aw</v>
      </c>
      <c r="M741" t="str">
        <v>Aw/Wi</v>
      </c>
    </row>
    <row r="742">
      <c r="A742" t="str">
        <v>CP1</v>
      </c>
      <c r="B742">
        <v>1</v>
      </c>
      <c r="C742" s="1">
        <f>(N85+N125+N165)/3</f>
      </c>
      <c r="D742" s="1">
        <f>(N86+N126+N166)/3</f>
      </c>
      <c r="E742" s="1">
        <f>(N87+N127+N167)/3</f>
      </c>
      <c r="F742" s="1">
        <f>(N88+N128+N168)/3</f>
      </c>
      <c r="G742" s="1">
        <f>(N89+N129+N169)/3</f>
      </c>
      <c r="H742" s="1">
        <f>(N90+N130+N170)/3</f>
      </c>
      <c r="I742" s="1">
        <f>(N91+N131+N171)/3</f>
      </c>
      <c r="J742" s="1">
        <f>(N92+N132+N172)/3</f>
      </c>
      <c r="K742" s="2">
        <f>(B742/$B751+C742/$C751+D742/$D751+E742/$E751+F742/$F751+G742/$G751+H742/$H751+I742/$I751+J742/$J751)/9</f>
      </c>
      <c r="L742" s="2">
        <f>B742*$K742+C742*$K743+D742*$K744+E742*$K745+F742*$K746+G742*$K747+H742*$K748+I742*$K749+J742*$K750</f>
      </c>
      <c r="M742" s="1">
        <f>L742/K742</f>
      </c>
    </row>
    <row r="743">
      <c r="A743" t="str">
        <v>CP2</v>
      </c>
      <c r="B743" s="1">
        <f>(1/N165+1/N125+1/N85)/3</f>
      </c>
      <c r="C743">
        <v>1</v>
      </c>
      <c r="D743" s="1">
        <f>(N93+N133+N173)/3</f>
      </c>
      <c r="E743" s="1">
        <f>(N94+N134+N174)/3</f>
      </c>
      <c r="F743" s="1">
        <f>(N95+N135+N175)/3</f>
      </c>
      <c r="G743" s="1">
        <f>(N96+N136+N176)/3</f>
      </c>
      <c r="H743" s="1">
        <f>(N97+N137+N177)/3</f>
      </c>
      <c r="I743" s="1">
        <f>(N98+N138+N178)/3</f>
      </c>
      <c r="J743" s="1">
        <f>(N99+N139+N179)/3</f>
      </c>
      <c r="K743" s="2">
        <f>(B743/$B751+C743/$C751+D743/$D751+E743/$E751+F743/$F751+G743/$G751+H743/$H751+I743/$I751+J743/$J751)/9</f>
      </c>
      <c r="L743" s="2">
        <f>B743*$K742+C743*$K743+D743*$K744+E743*$K745+F743*$K746+G743*$K747+H743*$K748+I743*$K749+J743*$K750</f>
      </c>
      <c r="M743" s="1">
        <f>L743/K743</f>
      </c>
    </row>
    <row r="744">
      <c r="A744" t="str">
        <v>CP3</v>
      </c>
      <c r="B744" s="1">
        <f>(1/N166+1/N126+1/N86)/3</f>
      </c>
      <c r="C744" s="1">
        <f>(1/N173+1/N133+1/N93)/3</f>
      </c>
      <c r="D744">
        <v>1</v>
      </c>
      <c r="E744" s="1">
        <f>(N100+N140+N180)/3</f>
      </c>
      <c r="F744" s="1">
        <f>(N101+N141+N181)/3</f>
      </c>
      <c r="G744" s="1">
        <f>(N102+N142+N182)/3</f>
      </c>
      <c r="H744" s="1">
        <f>(N103+N143+N183)/3</f>
      </c>
      <c r="I744" s="1">
        <f>(N104+N144+N184)/3</f>
      </c>
      <c r="J744" s="1">
        <f>(N105+N145+N185)/3</f>
      </c>
      <c r="K744" s="2">
        <f>(B744/$B751+C744/$C751+D744/$D751+E744/$E751+F744/$F751+G744/$G751+H744/$H751+I744/$I751+J744/$J751)/9</f>
      </c>
      <c r="L744" s="2">
        <f>B744*$K742+C744*$K743+D744*$K744+E744*$K745+F744*$K746+G744*$K747+H744*$K748+I744*$K749+J744*$K750</f>
      </c>
      <c r="M744" s="1">
        <f>L744/K744</f>
      </c>
    </row>
    <row r="745">
      <c r="A745" t="str">
        <v>CP4</v>
      </c>
      <c r="B745" s="1">
        <f>(1/N167+1/N127+1/N87)/3</f>
      </c>
      <c r="C745" s="1">
        <f>(1/N174+1/N134+1/N94)/3</f>
      </c>
      <c r="D745" s="1">
        <f>(1/N180+1/N140+1/N100)/3</f>
      </c>
      <c r="E745">
        <v>1</v>
      </c>
      <c r="F745" s="1">
        <f>(N106+N146+N186)/3</f>
      </c>
      <c r="G745" s="1">
        <f>(N107+N147+N187)/3</f>
      </c>
      <c r="H745" s="1">
        <f>(N108+N148+N188)/3</f>
      </c>
      <c r="I745" s="1">
        <f>(N109+N149+N189)/3</f>
      </c>
      <c r="J745" s="1">
        <f>(N110+N150+N190)/3</f>
      </c>
      <c r="K745" s="2">
        <f>(B745/$B751+C745/$C751+D745/$D751+E745/$E751+F745/$F751+G745/$G751+H745/$H751+I745/$I751+J745/$J751)/9</f>
      </c>
      <c r="L745" s="2">
        <f>B745*$K742+C745*$K743+D745*$K744+E745*$K745+F745*$K746+G745*$K747+H745*$K748+I745*$K749+J745*$K750</f>
      </c>
      <c r="M745" s="1">
        <f>L745/K745</f>
      </c>
    </row>
    <row r="746">
      <c r="A746" t="str">
        <v>CP5</v>
      </c>
      <c r="B746" s="1">
        <f>(1/N168+1/N128+1/N88)/3</f>
      </c>
      <c r="C746" s="1">
        <f>(1/N175+1/N135+1/N95)/3</f>
      </c>
      <c r="D746" s="1">
        <f>(1/N181+1/N141+1/N101)/3</f>
      </c>
      <c r="E746" s="1">
        <f>(1/N186+1/N146+1/N106)/3</f>
      </c>
      <c r="F746">
        <v>1</v>
      </c>
      <c r="G746" s="1">
        <f>(N111+N151+N191)/3</f>
      </c>
      <c r="H746" s="1">
        <f>(N112+N152+N192)/3</f>
      </c>
      <c r="I746" s="1">
        <f>(N113+N153+N193)/3</f>
      </c>
      <c r="J746" s="1">
        <f>(N114+N154+N194)/3</f>
      </c>
      <c r="K746" s="2">
        <f>(B746/$B751+C746/$C751+D746/$D751+E746/$E751+F746/$F751+G746/$G751+H746/$H751+I746/$I751+J746/$J751)/9</f>
      </c>
      <c r="L746" s="2">
        <f>B746*$K742+C746*$K743+D746*$K744+E746*$K745+F746*$K746+G746*$K747+H746*$K748+I746*$K749+J746*$K750</f>
      </c>
      <c r="M746" s="1">
        <f>L746/K746</f>
      </c>
    </row>
    <row r="747">
      <c r="A747" t="str">
        <v>CP6</v>
      </c>
      <c r="B747" s="1">
        <f>(1/N169+1/N129+1/N89)/3</f>
      </c>
      <c r="C747" s="1">
        <f>(1/N176+1/N136+1/N96)/3</f>
      </c>
      <c r="D747" s="1">
        <f>(1/N182+1/N142+1/N102)/3</f>
      </c>
      <c r="E747" s="1">
        <f>(1/N187+1/N147+1/N107)/3</f>
      </c>
      <c r="F747" s="1">
        <f>(1/N191+1/N151+1/N111)/3</f>
      </c>
      <c r="G747">
        <v>1</v>
      </c>
      <c r="H747" s="1">
        <f>(N115+N155+N195)/3</f>
      </c>
      <c r="I747" s="1">
        <f>(N116+N156+N196)/3</f>
      </c>
      <c r="J747" s="1">
        <f>(N117+N157+N197)/3</f>
      </c>
      <c r="K747" s="2">
        <f>(B747/$B751+C747/$C751+D747/$D751+E747/$E751+F747/$F751+G747/$G751+H747/$H751+I747/$I751+J747/$J751)/9</f>
      </c>
      <c r="L747" s="2">
        <f>B747*$K742+C747*$K743+D747*$K744+E747*$K745+F747*$K746+G747*$K747+H747*$K748+I747*$K749+J747*$K750</f>
      </c>
      <c r="M747" s="1">
        <f>L747/K747</f>
      </c>
    </row>
    <row r="748">
      <c r="A748" t="str">
        <v>CP7</v>
      </c>
      <c r="B748" s="1">
        <f>(1/N170+1/N130+1/N90)/3</f>
      </c>
      <c r="C748" s="1">
        <f>(1/N177+1/N137+1/N97)/3</f>
      </c>
      <c r="D748" s="1">
        <f>(1/N183+1/N143+1/N103)/3</f>
      </c>
      <c r="E748" s="1">
        <f>(1/N188+1/N148+1/N108)/3</f>
      </c>
      <c r="F748" s="1">
        <f>(1/N192+1/N152+1/N112)/3</f>
      </c>
      <c r="G748" s="1">
        <f>(1/N195+1/N155+1/N115)/3</f>
      </c>
      <c r="H748">
        <v>1</v>
      </c>
      <c r="I748" s="1">
        <f>(N118+N158+N198)/3</f>
      </c>
      <c r="J748" s="1">
        <f>(N119+N159+N199)/3</f>
      </c>
      <c r="K748" s="2">
        <f>(B748/$B751+C748/$C751+D748/$D751+E748/$E751+F748/$F751+G748/$G751+H748/$H751+I748/$I751+J748/$J751)/9</f>
      </c>
      <c r="L748" s="2">
        <f>B748*$K742+C748*$K743+D748*$K744+E748*$K745+F748*$K746+G748*$K747+H748*$K748+I748*$K749+J748*$K750</f>
      </c>
      <c r="M748" s="1">
        <f>L748/K748</f>
      </c>
    </row>
    <row r="749">
      <c r="A749" t="str">
        <v>CP8</v>
      </c>
      <c r="B749" s="1">
        <f>(1/N171+1/N131+1/N91)/3</f>
      </c>
      <c r="C749" s="1">
        <f>(1/N178+1/N138+1/N98)/3</f>
      </c>
      <c r="D749" s="1">
        <f>(1/N184+1/N144+1/N104)/3</f>
      </c>
      <c r="E749" s="1">
        <f>(1/N189+1/N149+1/N109)/3</f>
      </c>
      <c r="F749" s="1">
        <f>(1/N193+1/N153+1/N113)/3</f>
      </c>
      <c r="G749" s="1">
        <f>(1/N196+1/N156+1/N116)/3</f>
      </c>
      <c r="H749" s="1">
        <f>(1/N198+1/N158+1/N118)/3</f>
      </c>
      <c r="I749">
        <v>1</v>
      </c>
      <c r="J749" s="1">
        <f>(N120+N160+N200)/3</f>
      </c>
      <c r="K749" s="2">
        <f>(B749/$B751+C749/$C751+D749/$D751+E749/$E751+F749/$F751+G749/$G751+H749/$H751+I749/$I751+J749/$J751)/9</f>
      </c>
      <c r="L749" s="2">
        <f>B749*$K742+C749*$K743+D749*$K744+E749*$K745+F749*$K746+G749*$K747+H749*$K748+I749*$K749+J749*$K750</f>
      </c>
      <c r="M749" s="1">
        <f>L749/K749</f>
      </c>
    </row>
    <row r="750">
      <c r="A750" t="str">
        <v>CP9</v>
      </c>
      <c r="B750" s="1">
        <f>(1/N172+1/N132+1/N92)/3</f>
      </c>
      <c r="C750" s="1">
        <f>(1/N179+1/N139+1/N99)/3</f>
      </c>
      <c r="D750" s="1">
        <f>(1/N185+1/N145+1/N105)/3</f>
      </c>
      <c r="E750" s="1">
        <f>(1/N190+1/N150+1/N110)/3</f>
      </c>
      <c r="F750" s="1">
        <f>(1/N194+1/N154+1/N114)/3</f>
      </c>
      <c r="G750" s="1">
        <f>(1/N197+1/N157+1/N117)/3</f>
      </c>
      <c r="H750" s="1">
        <f>(1/N199+1/N159+1/N119)/3</f>
      </c>
      <c r="I750" s="1">
        <f>(1/N200+1/N160+1/N120)/3</f>
      </c>
      <c r="J750">
        <v>1</v>
      </c>
      <c r="K750" s="2">
        <f>(B750/$B751+C750/$C751+D750/$D751+E750/$E751+F750/$F751+G750/$G751+H750/$H751+I750/$I751+J750/$J751)/9</f>
      </c>
      <c r="L750" s="2">
        <f>B750*$K742+C750*$K743+D750*$K744+E750*$K745+F750*$K746+G750*$K747+H750*$K748+I750*$K749+J750*$K750</f>
      </c>
      <c r="M750" s="1">
        <f>L750/K750</f>
      </c>
    </row>
    <row r="751">
      <c r="A751" t="str">
        <v>Σ Kolom</v>
      </c>
      <c r="B751" s="1">
        <f>SUM(B742:B750)</f>
      </c>
      <c r="C751" s="1">
        <f>SUM(C742:C750)</f>
      </c>
      <c r="D751" s="1">
        <f>SUM(D742:D750)</f>
      </c>
      <c r="E751" s="1">
        <f>SUM(E742:E750)</f>
      </c>
      <c r="F751" s="1">
        <f>SUM(F742:F750)</f>
      </c>
      <c r="G751" s="1">
        <f>SUM(G742:G750)</f>
      </c>
      <c r="H751" s="1">
        <f>SUM(H742:H750)</f>
      </c>
      <c r="I751" s="1">
        <f>SUM(I742:I750)</f>
      </c>
      <c r="J751" s="1">
        <f>SUM(J742:J750)</f>
      </c>
    </row>
    <row r="753">
      <c r="A753" t="str">
        <v>λmax</v>
      </c>
      <c r="B753" s="1">
        <f>AVERAGE(M742:M750)</f>
      </c>
    </row>
    <row r="754">
      <c r="A754" t="str">
        <v>CI</v>
      </c>
      <c r="B754" s="1">
        <f>(B753-9)/(9-1)</f>
      </c>
    </row>
    <row r="755">
      <c r="A755" t="str">
        <v>CR</v>
      </c>
      <c r="B755" s="1">
        <f>IF(1.45=0,0,B754/1.45)</f>
      </c>
    </row>
    <row r="756">
      <c r="A756" t="str">
        <v>Status</v>
      </c>
      <c r="B756">
        <f>IF(B755&lt;0.1,"KONSISTEN ✓","TIDAK KONSISTEN ✗")</f>
      </c>
    </row>
    <row r="759">
      <c r="A759" t="str">
        <v xml:space="preserve">▶ RESPONDEN 13: SRI NOVRIANI </v>
      </c>
    </row>
    <row r="760">
      <c r="A760" t="str">
        <v>1. FUZZY SYNTHETIC EXTENT (FSE) &amp; BOBOT FINAL</v>
      </c>
    </row>
    <row r="761">
      <c r="A761" t="str">
        <v>Kriteria</v>
      </c>
      <c r="B761" t="str">
        <v>Σl</v>
      </c>
      <c r="C761" t="str">
        <v>Σm</v>
      </c>
      <c r="D761" t="str">
        <v>Σu</v>
      </c>
      <c r="E761" t="str">
        <v>Si_l</v>
      </c>
      <c r="F761" t="str">
        <v>Si_m</v>
      </c>
      <c r="G761" t="str">
        <v>Si_u</v>
      </c>
      <c r="H761" t="str">
        <v>Defuzzy</v>
      </c>
      <c r="I761" t="str">
        <v>Bobot</v>
      </c>
      <c r="J761" t="str">
        <v>Bobot%</v>
      </c>
      <c r="K761" t="str">
        <v>Rank</v>
      </c>
    </row>
    <row r="762">
      <c r="A762" t="str">
        <v>CP1</v>
      </c>
      <c r="B762" s="1">
        <f>1+O85+O86+O87+O88+O89+O90+O91+O92</f>
      </c>
      <c r="C762" s="1">
        <f>1+O125+O126+O127+O128+O129+O130+O131+O132</f>
      </c>
      <c r="D762" s="1">
        <f>1+O165+O166+O167+O168+O169+O170+O171+O172</f>
      </c>
      <c r="E762" s="2">
        <f>B762/$D771</f>
      </c>
      <c r="F762" s="2">
        <f>C762/$C771</f>
      </c>
      <c r="G762" s="2">
        <f>D762/$B771</f>
      </c>
      <c r="H762" s="2">
        <f>(E762+F762+G762)/3</f>
      </c>
      <c r="I762" s="2">
        <f>H762/$H771</f>
      </c>
      <c r="J762" s="3">
        <f>I762*100</f>
      </c>
      <c r="K762">
        <f>RANK(I762,$I$762:$I$770,0)</f>
      </c>
    </row>
    <row r="763">
      <c r="A763" t="str">
        <v>CP2</v>
      </c>
      <c r="B763" s="1">
        <f>1+1/O165+O93+O94+O95+O96+O97+O98+O99</f>
      </c>
      <c r="C763" s="1">
        <f>1+1/O125+O133+O134+O135+O136+O137+O138+O139</f>
      </c>
      <c r="D763" s="1">
        <f>1+1/O85+O173+O174+O175+O176+O177+O178+O179</f>
      </c>
      <c r="E763" s="2">
        <f>B763/$D771</f>
      </c>
      <c r="F763" s="2">
        <f>C763/$C771</f>
      </c>
      <c r="G763" s="2">
        <f>D763/$B771</f>
      </c>
      <c r="H763" s="2">
        <f>(E763+F763+G763)/3</f>
      </c>
      <c r="I763" s="2">
        <f>H763/$H771</f>
      </c>
      <c r="J763" s="3">
        <f>I763*100</f>
      </c>
      <c r="K763">
        <f>RANK(I763,$I$762:$I$770,0)</f>
      </c>
    </row>
    <row r="764">
      <c r="A764" t="str">
        <v>CP3</v>
      </c>
      <c r="B764" s="1">
        <f>1+1/O166+1/O173+O100+O101+O102+O103+O104+O105</f>
      </c>
      <c r="C764" s="1">
        <f>1+1/O126+1/O133+O140+O141+O142+O143+O144+O145</f>
      </c>
      <c r="D764" s="1">
        <f>1+1/O86+1/O93+O180+O181+O182+O183+O184+O185</f>
      </c>
      <c r="E764" s="2">
        <f>B764/$D771</f>
      </c>
      <c r="F764" s="2">
        <f>C764/$C771</f>
      </c>
      <c r="G764" s="2">
        <f>D764/$B771</f>
      </c>
      <c r="H764" s="2">
        <f>(E764+F764+G764)/3</f>
      </c>
      <c r="I764" s="2">
        <f>H764/$H771</f>
      </c>
      <c r="J764" s="3">
        <f>I764*100</f>
      </c>
      <c r="K764">
        <f>RANK(I764,$I$762:$I$770,0)</f>
      </c>
    </row>
    <row r="765">
      <c r="A765" t="str">
        <v>CP4</v>
      </c>
      <c r="B765" s="1">
        <f>1+1/O167+1/O174+1/O180+O106+O107+O108+O109+O110</f>
      </c>
      <c r="C765" s="1">
        <f>1+1/O127+1/O134+1/O140+O146+O147+O148+O149+O150</f>
      </c>
      <c r="D765" s="1">
        <f>1+1/O87+1/O94+1/O100+O186+O187+O188+O189+O190</f>
      </c>
      <c r="E765" s="2">
        <f>B765/$D771</f>
      </c>
      <c r="F765" s="2">
        <f>C765/$C771</f>
      </c>
      <c r="G765" s="2">
        <f>D765/$B771</f>
      </c>
      <c r="H765" s="2">
        <f>(E765+F765+G765)/3</f>
      </c>
      <c r="I765" s="2">
        <f>H765/$H771</f>
      </c>
      <c r="J765" s="3">
        <f>I765*100</f>
      </c>
      <c r="K765">
        <f>RANK(I765,$I$762:$I$770,0)</f>
      </c>
    </row>
    <row r="766">
      <c r="A766" t="str">
        <v>CP5</v>
      </c>
      <c r="B766" s="1">
        <f>1+1/O168+1/O175+1/O181+1/O186+O111+O112+O113+O114</f>
      </c>
      <c r="C766" s="1">
        <f>1+1/O128+1/O135+1/O141+1/O146+O151+O152+O153+O154</f>
      </c>
      <c r="D766" s="1">
        <f>1+1/O88+1/O95+1/O101+1/O106+O191+O192+O193+O194</f>
      </c>
      <c r="E766" s="2">
        <f>B766/$D771</f>
      </c>
      <c r="F766" s="2">
        <f>C766/$C771</f>
      </c>
      <c r="G766" s="2">
        <f>D766/$B771</f>
      </c>
      <c r="H766" s="2">
        <f>(E766+F766+G766)/3</f>
      </c>
      <c r="I766" s="2">
        <f>H766/$H771</f>
      </c>
      <c r="J766" s="3">
        <f>I766*100</f>
      </c>
      <c r="K766">
        <f>RANK(I766,$I$762:$I$770,0)</f>
      </c>
    </row>
    <row r="767">
      <c r="A767" t="str">
        <v>CP6</v>
      </c>
      <c r="B767" s="1">
        <f>1+1/O169+1/O176+1/O182+1/O187+1/O191+O115+O116+O117</f>
      </c>
      <c r="C767" s="1">
        <f>1+1/O129+1/O136+1/O142+1/O147+1/O151+O155+O156+O157</f>
      </c>
      <c r="D767" s="1">
        <f>1+1/O89+1/O96+1/O102+1/O107+1/O111+O195+O196+O197</f>
      </c>
      <c r="E767" s="2">
        <f>B767/$D771</f>
      </c>
      <c r="F767" s="2">
        <f>C767/$C771</f>
      </c>
      <c r="G767" s="2">
        <f>D767/$B771</f>
      </c>
      <c r="H767" s="2">
        <f>(E767+F767+G767)/3</f>
      </c>
      <c r="I767" s="2">
        <f>H767/$H771</f>
      </c>
      <c r="J767" s="3">
        <f>I767*100</f>
      </c>
      <c r="K767">
        <f>RANK(I767,$I$762:$I$770,0)</f>
      </c>
    </row>
    <row r="768">
      <c r="A768" t="str">
        <v>CP7</v>
      </c>
      <c r="B768" s="1">
        <f>1+1/O170+1/O177+1/O183+1/O188+1/O192+1/O195+O118+O119</f>
      </c>
      <c r="C768" s="1">
        <f>1+1/O130+1/O137+1/O143+1/O148+1/O152+1/O155+O158+O159</f>
      </c>
      <c r="D768" s="1">
        <f>1+1/O90+1/O97+1/O103+1/O108+1/O112+1/O115+O198+O199</f>
      </c>
      <c r="E768" s="2">
        <f>B768/$D771</f>
      </c>
      <c r="F768" s="2">
        <f>C768/$C771</f>
      </c>
      <c r="G768" s="2">
        <f>D768/$B771</f>
      </c>
      <c r="H768" s="2">
        <f>(E768+F768+G768)/3</f>
      </c>
      <c r="I768" s="2">
        <f>H768/$H771</f>
      </c>
      <c r="J768" s="3">
        <f>I768*100</f>
      </c>
      <c r="K768">
        <f>RANK(I768,$I$762:$I$770,0)</f>
      </c>
    </row>
    <row r="769">
      <c r="A769" t="str">
        <v>CP8</v>
      </c>
      <c r="B769" s="1">
        <f>1+1/O171+1/O178+1/O184+1/O189+1/O193+1/O196+1/O198+O120</f>
      </c>
      <c r="C769" s="1">
        <f>1+1/O131+1/O138+1/O144+1/O149+1/O153+1/O156+1/O158+O160</f>
      </c>
      <c r="D769" s="1">
        <f>1+1/O91+1/O98+1/O104+1/O109+1/O113+1/O116+1/O118+O200</f>
      </c>
      <c r="E769" s="2">
        <f>B769/$D771</f>
      </c>
      <c r="F769" s="2">
        <f>C769/$C771</f>
      </c>
      <c r="G769" s="2">
        <f>D769/$B771</f>
      </c>
      <c r="H769" s="2">
        <f>(E769+F769+G769)/3</f>
      </c>
      <c r="I769" s="2">
        <f>H769/$H771</f>
      </c>
      <c r="J769" s="3">
        <f>I769*100</f>
      </c>
      <c r="K769">
        <f>RANK(I769,$I$762:$I$770,0)</f>
      </c>
    </row>
    <row r="770">
      <c r="A770" t="str">
        <v>CP9</v>
      </c>
      <c r="B770" s="1">
        <f>1+1/O172+1/O179+1/O185+1/O190+1/O194+1/O197+1/O199+1/O200</f>
      </c>
      <c r="C770" s="1">
        <f>1+1/O132+1/O139+1/O145+1/O150+1/O154+1/O157+1/O159+1/O160</f>
      </c>
      <c r="D770" s="1">
        <f>1+1/O92+1/O99+1/O105+1/O110+1/O114+1/O117+1/O119+1/O120</f>
      </c>
      <c r="E770" s="2">
        <f>B770/$D771</f>
      </c>
      <c r="F770" s="2">
        <f>C770/$C771</f>
      </c>
      <c r="G770" s="2">
        <f>D770/$B771</f>
      </c>
      <c r="H770" s="2">
        <f>(E770+F770+G770)/3</f>
      </c>
      <c r="I770" s="2">
        <f>H770/$H771</f>
      </c>
      <c r="J770" s="3">
        <f>I770*100</f>
      </c>
      <c r="K770">
        <f>RANK(I770,$I$762:$I$770,0)</f>
      </c>
    </row>
    <row r="771">
      <c r="A771" t="str">
        <v>TOTAL</v>
      </c>
      <c r="B771" s="1">
        <f>SUM(B762:B770)</f>
      </c>
      <c r="C771" s="1">
        <f>SUM(C762:C770)</f>
      </c>
      <c r="D771" s="1">
        <f>SUM(D762:D770)</f>
      </c>
      <c r="H771" s="2">
        <f>SUM(H762:H770)</f>
      </c>
    </row>
    <row r="773">
      <c r="A773" t="str">
        <v>2. KONSISTENSI (CR)</v>
      </c>
    </row>
    <row r="774">
      <c r="A774" t="str">
        <v>Matriks Crisp (Defuzzified) &amp; Normalisasi &amp; Aw</v>
      </c>
    </row>
    <row r="775">
      <c r="A775" t="str">
        <v>Kriteria</v>
      </c>
      <c r="B775" t="str">
        <v>CP1</v>
      </c>
      <c r="C775" t="str">
        <v>CP2</v>
      </c>
      <c r="D775" t="str">
        <v>CP3</v>
      </c>
      <c r="E775" t="str">
        <v>CP4</v>
      </c>
      <c r="F775" t="str">
        <v>CP5</v>
      </c>
      <c r="G775" t="str">
        <v>CP6</v>
      </c>
      <c r="H775" t="str">
        <v>CP7</v>
      </c>
      <c r="I775" t="str">
        <v>CP8</v>
      </c>
      <c r="J775" t="str">
        <v>CP9</v>
      </c>
      <c r="K775" t="str">
        <v>Wi (Bobot CR)</v>
      </c>
      <c r="L775" t="str">
        <v>Aw</v>
      </c>
      <c r="M775" t="str">
        <v>Aw/Wi</v>
      </c>
    </row>
    <row r="776">
      <c r="A776" t="str">
        <v>CP1</v>
      </c>
      <c r="B776">
        <v>1</v>
      </c>
      <c r="C776" s="1">
        <f>(O85+O125+O165)/3</f>
      </c>
      <c r="D776" s="1">
        <f>(O86+O126+O166)/3</f>
      </c>
      <c r="E776" s="1">
        <f>(O87+O127+O167)/3</f>
      </c>
      <c r="F776" s="1">
        <f>(O88+O128+O168)/3</f>
      </c>
      <c r="G776" s="1">
        <f>(O89+O129+O169)/3</f>
      </c>
      <c r="H776" s="1">
        <f>(O90+O130+O170)/3</f>
      </c>
      <c r="I776" s="1">
        <f>(O91+O131+O171)/3</f>
      </c>
      <c r="J776" s="1">
        <f>(O92+O132+O172)/3</f>
      </c>
      <c r="K776" s="2">
        <f>(B776/$B785+C776/$C785+D776/$D785+E776/$E785+F776/$F785+G776/$G785+H776/$H785+I776/$I785+J776/$J785)/9</f>
      </c>
      <c r="L776" s="2">
        <f>B776*$K776+C776*$K777+D776*$K778+E776*$K779+F776*$K780+G776*$K781+H776*$K782+I776*$K783+J776*$K784</f>
      </c>
      <c r="M776" s="1">
        <f>L776/K776</f>
      </c>
    </row>
    <row r="777">
      <c r="A777" t="str">
        <v>CP2</v>
      </c>
      <c r="B777" s="1">
        <f>(1/O165+1/O125+1/O85)/3</f>
      </c>
      <c r="C777">
        <v>1</v>
      </c>
      <c r="D777" s="1">
        <f>(O93+O133+O173)/3</f>
      </c>
      <c r="E777" s="1">
        <f>(O94+O134+O174)/3</f>
      </c>
      <c r="F777" s="1">
        <f>(O95+O135+O175)/3</f>
      </c>
      <c r="G777" s="1">
        <f>(O96+O136+O176)/3</f>
      </c>
      <c r="H777" s="1">
        <f>(O97+O137+O177)/3</f>
      </c>
      <c r="I777" s="1">
        <f>(O98+O138+O178)/3</f>
      </c>
      <c r="J777" s="1">
        <f>(O99+O139+O179)/3</f>
      </c>
      <c r="K777" s="2">
        <f>(B777/$B785+C777/$C785+D777/$D785+E777/$E785+F777/$F785+G777/$G785+H777/$H785+I777/$I785+J777/$J785)/9</f>
      </c>
      <c r="L777" s="2">
        <f>B777*$K776+C777*$K777+D777*$K778+E777*$K779+F777*$K780+G777*$K781+H777*$K782+I777*$K783+J777*$K784</f>
      </c>
      <c r="M777" s="1">
        <f>L777/K777</f>
      </c>
    </row>
    <row r="778">
      <c r="A778" t="str">
        <v>CP3</v>
      </c>
      <c r="B778" s="1">
        <f>(1/O166+1/O126+1/O86)/3</f>
      </c>
      <c r="C778" s="1">
        <f>(1/O173+1/O133+1/O93)/3</f>
      </c>
      <c r="D778">
        <v>1</v>
      </c>
      <c r="E778" s="1">
        <f>(O100+O140+O180)/3</f>
      </c>
      <c r="F778" s="1">
        <f>(O101+O141+O181)/3</f>
      </c>
      <c r="G778" s="1">
        <f>(O102+O142+O182)/3</f>
      </c>
      <c r="H778" s="1">
        <f>(O103+O143+O183)/3</f>
      </c>
      <c r="I778" s="1">
        <f>(O104+O144+O184)/3</f>
      </c>
      <c r="J778" s="1">
        <f>(O105+O145+O185)/3</f>
      </c>
      <c r="K778" s="2">
        <f>(B778/$B785+C778/$C785+D778/$D785+E778/$E785+F778/$F785+G778/$G785+H778/$H785+I778/$I785+J778/$J785)/9</f>
      </c>
      <c r="L778" s="2">
        <f>B778*$K776+C778*$K777+D778*$K778+E778*$K779+F778*$K780+G778*$K781+H778*$K782+I778*$K783+J778*$K784</f>
      </c>
      <c r="M778" s="1">
        <f>L778/K778</f>
      </c>
    </row>
    <row r="779">
      <c r="A779" t="str">
        <v>CP4</v>
      </c>
      <c r="B779" s="1">
        <f>(1/O167+1/O127+1/O87)/3</f>
      </c>
      <c r="C779" s="1">
        <f>(1/O174+1/O134+1/O94)/3</f>
      </c>
      <c r="D779" s="1">
        <f>(1/O180+1/O140+1/O100)/3</f>
      </c>
      <c r="E779">
        <v>1</v>
      </c>
      <c r="F779" s="1">
        <f>(O106+O146+O186)/3</f>
      </c>
      <c r="G779" s="1">
        <f>(O107+O147+O187)/3</f>
      </c>
      <c r="H779" s="1">
        <f>(O108+O148+O188)/3</f>
      </c>
      <c r="I779" s="1">
        <f>(O109+O149+O189)/3</f>
      </c>
      <c r="J779" s="1">
        <f>(O110+O150+O190)/3</f>
      </c>
      <c r="K779" s="2">
        <f>(B779/$B785+C779/$C785+D779/$D785+E779/$E785+F779/$F785+G779/$G785+H779/$H785+I779/$I785+J779/$J785)/9</f>
      </c>
      <c r="L779" s="2">
        <f>B779*$K776+C779*$K777+D779*$K778+E779*$K779+F779*$K780+G779*$K781+H779*$K782+I779*$K783+J779*$K784</f>
      </c>
      <c r="M779" s="1">
        <f>L779/K779</f>
      </c>
    </row>
    <row r="780">
      <c r="A780" t="str">
        <v>CP5</v>
      </c>
      <c r="B780" s="1">
        <f>(1/O168+1/O128+1/O88)/3</f>
      </c>
      <c r="C780" s="1">
        <f>(1/O175+1/O135+1/O95)/3</f>
      </c>
      <c r="D780" s="1">
        <f>(1/O181+1/O141+1/O101)/3</f>
      </c>
      <c r="E780" s="1">
        <f>(1/O186+1/O146+1/O106)/3</f>
      </c>
      <c r="F780">
        <v>1</v>
      </c>
      <c r="G780" s="1">
        <f>(O111+O151+O191)/3</f>
      </c>
      <c r="H780" s="1">
        <f>(O112+O152+O192)/3</f>
      </c>
      <c r="I780" s="1">
        <f>(O113+O153+O193)/3</f>
      </c>
      <c r="J780" s="1">
        <f>(O114+O154+O194)/3</f>
      </c>
      <c r="K780" s="2">
        <f>(B780/$B785+C780/$C785+D780/$D785+E780/$E785+F780/$F785+G780/$G785+H780/$H785+I780/$I785+J780/$J785)/9</f>
      </c>
      <c r="L780" s="2">
        <f>B780*$K776+C780*$K777+D780*$K778+E780*$K779+F780*$K780+G780*$K781+H780*$K782+I780*$K783+J780*$K784</f>
      </c>
      <c r="M780" s="1">
        <f>L780/K780</f>
      </c>
    </row>
    <row r="781">
      <c r="A781" t="str">
        <v>CP6</v>
      </c>
      <c r="B781" s="1">
        <f>(1/O169+1/O129+1/O89)/3</f>
      </c>
      <c r="C781" s="1">
        <f>(1/O176+1/O136+1/O96)/3</f>
      </c>
      <c r="D781" s="1">
        <f>(1/O182+1/O142+1/O102)/3</f>
      </c>
      <c r="E781" s="1">
        <f>(1/O187+1/O147+1/O107)/3</f>
      </c>
      <c r="F781" s="1">
        <f>(1/O191+1/O151+1/O111)/3</f>
      </c>
      <c r="G781">
        <v>1</v>
      </c>
      <c r="H781" s="1">
        <f>(O115+O155+O195)/3</f>
      </c>
      <c r="I781" s="1">
        <f>(O116+O156+O196)/3</f>
      </c>
      <c r="J781" s="1">
        <f>(O117+O157+O197)/3</f>
      </c>
      <c r="K781" s="2">
        <f>(B781/$B785+C781/$C785+D781/$D785+E781/$E785+F781/$F785+G781/$G785+H781/$H785+I781/$I785+J781/$J785)/9</f>
      </c>
      <c r="L781" s="2">
        <f>B781*$K776+C781*$K777+D781*$K778+E781*$K779+F781*$K780+G781*$K781+H781*$K782+I781*$K783+J781*$K784</f>
      </c>
      <c r="M781" s="1">
        <f>L781/K781</f>
      </c>
    </row>
    <row r="782">
      <c r="A782" t="str">
        <v>CP7</v>
      </c>
      <c r="B782" s="1">
        <f>(1/O170+1/O130+1/O90)/3</f>
      </c>
      <c r="C782" s="1">
        <f>(1/O177+1/O137+1/O97)/3</f>
      </c>
      <c r="D782" s="1">
        <f>(1/O183+1/O143+1/O103)/3</f>
      </c>
      <c r="E782" s="1">
        <f>(1/O188+1/O148+1/O108)/3</f>
      </c>
      <c r="F782" s="1">
        <f>(1/O192+1/O152+1/O112)/3</f>
      </c>
      <c r="G782" s="1">
        <f>(1/O195+1/O155+1/O115)/3</f>
      </c>
      <c r="H782">
        <v>1</v>
      </c>
      <c r="I782" s="1">
        <f>(O118+O158+O198)/3</f>
      </c>
      <c r="J782" s="1">
        <f>(O119+O159+O199)/3</f>
      </c>
      <c r="K782" s="2">
        <f>(B782/$B785+C782/$C785+D782/$D785+E782/$E785+F782/$F785+G782/$G785+H782/$H785+I782/$I785+J782/$J785)/9</f>
      </c>
      <c r="L782" s="2">
        <f>B782*$K776+C782*$K777+D782*$K778+E782*$K779+F782*$K780+G782*$K781+H782*$K782+I782*$K783+J782*$K784</f>
      </c>
      <c r="M782" s="1">
        <f>L782/K782</f>
      </c>
    </row>
    <row r="783">
      <c r="A783" t="str">
        <v>CP8</v>
      </c>
      <c r="B783" s="1">
        <f>(1/O171+1/O131+1/O91)/3</f>
      </c>
      <c r="C783" s="1">
        <f>(1/O178+1/O138+1/O98)/3</f>
      </c>
      <c r="D783" s="1">
        <f>(1/O184+1/O144+1/O104)/3</f>
      </c>
      <c r="E783" s="1">
        <f>(1/O189+1/O149+1/O109)/3</f>
      </c>
      <c r="F783" s="1">
        <f>(1/O193+1/O153+1/O113)/3</f>
      </c>
      <c r="G783" s="1">
        <f>(1/O196+1/O156+1/O116)/3</f>
      </c>
      <c r="H783" s="1">
        <f>(1/O198+1/O158+1/O118)/3</f>
      </c>
      <c r="I783">
        <v>1</v>
      </c>
      <c r="J783" s="1">
        <f>(O120+O160+O200)/3</f>
      </c>
      <c r="K783" s="2">
        <f>(B783/$B785+C783/$C785+D783/$D785+E783/$E785+F783/$F785+G783/$G785+H783/$H785+I783/$I785+J783/$J785)/9</f>
      </c>
      <c r="L783" s="2">
        <f>B783*$K776+C783*$K777+D783*$K778+E783*$K779+F783*$K780+G783*$K781+H783*$K782+I783*$K783+J783*$K784</f>
      </c>
      <c r="M783" s="1">
        <f>L783/K783</f>
      </c>
    </row>
    <row r="784">
      <c r="A784" t="str">
        <v>CP9</v>
      </c>
      <c r="B784" s="1">
        <f>(1/O172+1/O132+1/O92)/3</f>
      </c>
      <c r="C784" s="1">
        <f>(1/O179+1/O139+1/O99)/3</f>
      </c>
      <c r="D784" s="1">
        <f>(1/O185+1/O145+1/O105)/3</f>
      </c>
      <c r="E784" s="1">
        <f>(1/O190+1/O150+1/O110)/3</f>
      </c>
      <c r="F784" s="1">
        <f>(1/O194+1/O154+1/O114)/3</f>
      </c>
      <c r="G784" s="1">
        <f>(1/O197+1/O157+1/O117)/3</f>
      </c>
      <c r="H784" s="1">
        <f>(1/O199+1/O159+1/O119)/3</f>
      </c>
      <c r="I784" s="1">
        <f>(1/O200+1/O160+1/O120)/3</f>
      </c>
      <c r="J784">
        <v>1</v>
      </c>
      <c r="K784" s="2">
        <f>(B784/$B785+C784/$C785+D784/$D785+E784/$E785+F784/$F785+G784/$G785+H784/$H785+I784/$I785+J784/$J785)/9</f>
      </c>
      <c r="L784" s="2">
        <f>B784*$K776+C784*$K777+D784*$K778+E784*$K779+F784*$K780+G784*$K781+H784*$K782+I784*$K783+J784*$K784</f>
      </c>
      <c r="M784" s="1">
        <f>L784/K784</f>
      </c>
    </row>
    <row r="785">
      <c r="A785" t="str">
        <v>Σ Kolom</v>
      </c>
      <c r="B785" s="1">
        <f>SUM(B776:B784)</f>
      </c>
      <c r="C785" s="1">
        <f>SUM(C776:C784)</f>
      </c>
      <c r="D785" s="1">
        <f>SUM(D776:D784)</f>
      </c>
      <c r="E785" s="1">
        <f>SUM(E776:E784)</f>
      </c>
      <c r="F785" s="1">
        <f>SUM(F776:F784)</f>
      </c>
      <c r="G785" s="1">
        <f>SUM(G776:G784)</f>
      </c>
      <c r="H785" s="1">
        <f>SUM(H776:H784)</f>
      </c>
      <c r="I785" s="1">
        <f>SUM(I776:I784)</f>
      </c>
      <c r="J785" s="1">
        <f>SUM(J776:J784)</f>
      </c>
    </row>
    <row r="787">
      <c r="A787" t="str">
        <v>λmax</v>
      </c>
      <c r="B787" s="1">
        <f>AVERAGE(M776:M784)</f>
      </c>
    </row>
    <row r="788">
      <c r="A788" t="str">
        <v>CI</v>
      </c>
      <c r="B788" s="1">
        <f>(B787-9)/(9-1)</f>
      </c>
    </row>
    <row r="789">
      <c r="A789" t="str">
        <v>CR</v>
      </c>
      <c r="B789" s="1">
        <f>IF(1.45=0,0,B788/1.45)</f>
      </c>
    </row>
    <row r="790">
      <c r="A790" t="str">
        <v>Status</v>
      </c>
      <c r="B790">
        <f>IF(B789&lt;0.1,"KONSISTEN ✓","TIDAK KONSISTEN ✗")</f>
      </c>
    </row>
    <row r="793">
      <c r="A793" t="str">
        <v>▶ RESPONDEN 14: Novriati Teza</v>
      </c>
    </row>
    <row r="794">
      <c r="A794" t="str">
        <v>1. FUZZY SYNTHETIC EXTENT (FSE) &amp; BOBOT FINAL</v>
      </c>
    </row>
    <row r="795">
      <c r="A795" t="str">
        <v>Kriteria</v>
      </c>
      <c r="B795" t="str">
        <v>Σl</v>
      </c>
      <c r="C795" t="str">
        <v>Σm</v>
      </c>
      <c r="D795" t="str">
        <v>Σu</v>
      </c>
      <c r="E795" t="str">
        <v>Si_l</v>
      </c>
      <c r="F795" t="str">
        <v>Si_m</v>
      </c>
      <c r="G795" t="str">
        <v>Si_u</v>
      </c>
      <c r="H795" t="str">
        <v>Defuzzy</v>
      </c>
      <c r="I795" t="str">
        <v>Bobot</v>
      </c>
      <c r="J795" t="str">
        <v>Bobot%</v>
      </c>
      <c r="K795" t="str">
        <v>Rank</v>
      </c>
    </row>
    <row r="796">
      <c r="A796" t="str">
        <v>CP1</v>
      </c>
      <c r="B796" s="1">
        <f>1+P85+P86+P87+P88+P89+P90+P91+P92</f>
      </c>
      <c r="C796" s="1">
        <f>1+P125+P126+P127+P128+P129+P130+P131+P132</f>
      </c>
      <c r="D796" s="1">
        <f>1+P165+P166+P167+P168+P169+P170+P171+P172</f>
      </c>
      <c r="E796" s="2">
        <f>B796/$D805</f>
      </c>
      <c r="F796" s="2">
        <f>C796/$C805</f>
      </c>
      <c r="G796" s="2">
        <f>D796/$B805</f>
      </c>
      <c r="H796" s="2">
        <f>(E796+F796+G796)/3</f>
      </c>
      <c r="I796" s="2">
        <f>H796/$H805</f>
      </c>
      <c r="J796" s="3">
        <f>I796*100</f>
      </c>
      <c r="K796">
        <f>RANK(I796,$I$796:$I$804,0)</f>
      </c>
    </row>
    <row r="797">
      <c r="A797" t="str">
        <v>CP2</v>
      </c>
      <c r="B797" s="1">
        <f>1+1/P165+P93+P94+P95+P96+P97+P98+P99</f>
      </c>
      <c r="C797" s="1">
        <f>1+1/P125+P133+P134+P135+P136+P137+P138+P139</f>
      </c>
      <c r="D797" s="1">
        <f>1+1/P85+P173+P174+P175+P176+P177+P178+P179</f>
      </c>
      <c r="E797" s="2">
        <f>B797/$D805</f>
      </c>
      <c r="F797" s="2">
        <f>C797/$C805</f>
      </c>
      <c r="G797" s="2">
        <f>D797/$B805</f>
      </c>
      <c r="H797" s="2">
        <f>(E797+F797+G797)/3</f>
      </c>
      <c r="I797" s="2">
        <f>H797/$H805</f>
      </c>
      <c r="J797" s="3">
        <f>I797*100</f>
      </c>
      <c r="K797">
        <f>RANK(I797,$I$796:$I$804,0)</f>
      </c>
    </row>
    <row r="798">
      <c r="A798" t="str">
        <v>CP3</v>
      </c>
      <c r="B798" s="1">
        <f>1+1/P166+1/P173+P100+P101+P102+P103+P104+P105</f>
      </c>
      <c r="C798" s="1">
        <f>1+1/P126+1/P133+P140+P141+P142+P143+P144+P145</f>
      </c>
      <c r="D798" s="1">
        <f>1+1/P86+1/P93+P180+P181+P182+P183+P184+P185</f>
      </c>
      <c r="E798" s="2">
        <f>B798/$D805</f>
      </c>
      <c r="F798" s="2">
        <f>C798/$C805</f>
      </c>
      <c r="G798" s="2">
        <f>D798/$B805</f>
      </c>
      <c r="H798" s="2">
        <f>(E798+F798+G798)/3</f>
      </c>
      <c r="I798" s="2">
        <f>H798/$H805</f>
      </c>
      <c r="J798" s="3">
        <f>I798*100</f>
      </c>
      <c r="K798">
        <f>RANK(I798,$I$796:$I$804,0)</f>
      </c>
    </row>
    <row r="799">
      <c r="A799" t="str">
        <v>CP4</v>
      </c>
      <c r="B799" s="1">
        <f>1+1/P167+1/P174+1/P180+P106+P107+P108+P109+P110</f>
      </c>
      <c r="C799" s="1">
        <f>1+1/P127+1/P134+1/P140+P146+P147+P148+P149+P150</f>
      </c>
      <c r="D799" s="1">
        <f>1+1/P87+1/P94+1/P100+P186+P187+P188+P189+P190</f>
      </c>
      <c r="E799" s="2">
        <f>B799/$D805</f>
      </c>
      <c r="F799" s="2">
        <f>C799/$C805</f>
      </c>
      <c r="G799" s="2">
        <f>D799/$B805</f>
      </c>
      <c r="H799" s="2">
        <f>(E799+F799+G799)/3</f>
      </c>
      <c r="I799" s="2">
        <f>H799/$H805</f>
      </c>
      <c r="J799" s="3">
        <f>I799*100</f>
      </c>
      <c r="K799">
        <f>RANK(I799,$I$796:$I$804,0)</f>
      </c>
    </row>
    <row r="800">
      <c r="A800" t="str">
        <v>CP5</v>
      </c>
      <c r="B800" s="1">
        <f>1+1/P168+1/P175+1/P181+1/P186+P111+P112+P113+P114</f>
      </c>
      <c r="C800" s="1">
        <f>1+1/P128+1/P135+1/P141+1/P146+P151+P152+P153+P154</f>
      </c>
      <c r="D800" s="1">
        <f>1+1/P88+1/P95+1/P101+1/P106+P191+P192+P193+P194</f>
      </c>
      <c r="E800" s="2">
        <f>B800/$D805</f>
      </c>
      <c r="F800" s="2">
        <f>C800/$C805</f>
      </c>
      <c r="G800" s="2">
        <f>D800/$B805</f>
      </c>
      <c r="H800" s="2">
        <f>(E800+F800+G800)/3</f>
      </c>
      <c r="I800" s="2">
        <f>H800/$H805</f>
      </c>
      <c r="J800" s="3">
        <f>I800*100</f>
      </c>
      <c r="K800">
        <f>RANK(I800,$I$796:$I$804,0)</f>
      </c>
    </row>
    <row r="801">
      <c r="A801" t="str">
        <v>CP6</v>
      </c>
      <c r="B801" s="1">
        <f>1+1/P169+1/P176+1/P182+1/P187+1/P191+P115+P116+P117</f>
      </c>
      <c r="C801" s="1">
        <f>1+1/P129+1/P136+1/P142+1/P147+1/P151+P155+P156+P157</f>
      </c>
      <c r="D801" s="1">
        <f>1+1/P89+1/P96+1/P102+1/P107+1/P111+P195+P196+P197</f>
      </c>
      <c r="E801" s="2">
        <f>B801/$D805</f>
      </c>
      <c r="F801" s="2">
        <f>C801/$C805</f>
      </c>
      <c r="G801" s="2">
        <f>D801/$B805</f>
      </c>
      <c r="H801" s="2">
        <f>(E801+F801+G801)/3</f>
      </c>
      <c r="I801" s="2">
        <f>H801/$H805</f>
      </c>
      <c r="J801" s="3">
        <f>I801*100</f>
      </c>
      <c r="K801">
        <f>RANK(I801,$I$796:$I$804,0)</f>
      </c>
    </row>
    <row r="802">
      <c r="A802" t="str">
        <v>CP7</v>
      </c>
      <c r="B802" s="1">
        <f>1+1/P170+1/P177+1/P183+1/P188+1/P192+1/P195+P118+P119</f>
      </c>
      <c r="C802" s="1">
        <f>1+1/P130+1/P137+1/P143+1/P148+1/P152+1/P155+P158+P159</f>
      </c>
      <c r="D802" s="1">
        <f>1+1/P90+1/P97+1/P103+1/P108+1/P112+1/P115+P198+P199</f>
      </c>
      <c r="E802" s="2">
        <f>B802/$D805</f>
      </c>
      <c r="F802" s="2">
        <f>C802/$C805</f>
      </c>
      <c r="G802" s="2">
        <f>D802/$B805</f>
      </c>
      <c r="H802" s="2">
        <f>(E802+F802+G802)/3</f>
      </c>
      <c r="I802" s="2">
        <f>H802/$H805</f>
      </c>
      <c r="J802" s="3">
        <f>I802*100</f>
      </c>
      <c r="K802">
        <f>RANK(I802,$I$796:$I$804,0)</f>
      </c>
    </row>
    <row r="803">
      <c r="A803" t="str">
        <v>CP8</v>
      </c>
      <c r="B803" s="1">
        <f>1+1/P171+1/P178+1/P184+1/P189+1/P193+1/P196+1/P198+P120</f>
      </c>
      <c r="C803" s="1">
        <f>1+1/P131+1/P138+1/P144+1/P149+1/P153+1/P156+1/P158+P160</f>
      </c>
      <c r="D803" s="1">
        <f>1+1/P91+1/P98+1/P104+1/P109+1/P113+1/P116+1/P118+P200</f>
      </c>
      <c r="E803" s="2">
        <f>B803/$D805</f>
      </c>
      <c r="F803" s="2">
        <f>C803/$C805</f>
      </c>
      <c r="G803" s="2">
        <f>D803/$B805</f>
      </c>
      <c r="H803" s="2">
        <f>(E803+F803+G803)/3</f>
      </c>
      <c r="I803" s="2">
        <f>H803/$H805</f>
      </c>
      <c r="J803" s="3">
        <f>I803*100</f>
      </c>
      <c r="K803">
        <f>RANK(I803,$I$796:$I$804,0)</f>
      </c>
    </row>
    <row r="804">
      <c r="A804" t="str">
        <v>CP9</v>
      </c>
      <c r="B804" s="1">
        <f>1+1/P172+1/P179+1/P185+1/P190+1/P194+1/P197+1/P199+1/P200</f>
      </c>
      <c r="C804" s="1">
        <f>1+1/P132+1/P139+1/P145+1/P150+1/P154+1/P157+1/P159+1/P160</f>
      </c>
      <c r="D804" s="1">
        <f>1+1/P92+1/P99+1/P105+1/P110+1/P114+1/P117+1/P119+1/P120</f>
      </c>
      <c r="E804" s="2">
        <f>B804/$D805</f>
      </c>
      <c r="F804" s="2">
        <f>C804/$C805</f>
      </c>
      <c r="G804" s="2">
        <f>D804/$B805</f>
      </c>
      <c r="H804" s="2">
        <f>(E804+F804+G804)/3</f>
      </c>
      <c r="I804" s="2">
        <f>H804/$H805</f>
      </c>
      <c r="J804" s="3">
        <f>I804*100</f>
      </c>
      <c r="K804">
        <f>RANK(I804,$I$796:$I$804,0)</f>
      </c>
    </row>
    <row r="805">
      <c r="A805" t="str">
        <v>TOTAL</v>
      </c>
      <c r="B805" s="1">
        <f>SUM(B796:B804)</f>
      </c>
      <c r="C805" s="1">
        <f>SUM(C796:C804)</f>
      </c>
      <c r="D805" s="1">
        <f>SUM(D796:D804)</f>
      </c>
      <c r="H805" s="2">
        <f>SUM(H796:H804)</f>
      </c>
    </row>
    <row r="807">
      <c r="A807" t="str">
        <v>2. KONSISTENSI (CR)</v>
      </c>
    </row>
    <row r="808">
      <c r="A808" t="str">
        <v>Matriks Crisp (Defuzzified) &amp; Normalisasi &amp; Aw</v>
      </c>
    </row>
    <row r="809">
      <c r="A809" t="str">
        <v>Kriteria</v>
      </c>
      <c r="B809" t="str">
        <v>CP1</v>
      </c>
      <c r="C809" t="str">
        <v>CP2</v>
      </c>
      <c r="D809" t="str">
        <v>CP3</v>
      </c>
      <c r="E809" t="str">
        <v>CP4</v>
      </c>
      <c r="F809" t="str">
        <v>CP5</v>
      </c>
      <c r="G809" t="str">
        <v>CP6</v>
      </c>
      <c r="H809" t="str">
        <v>CP7</v>
      </c>
      <c r="I809" t="str">
        <v>CP8</v>
      </c>
      <c r="J809" t="str">
        <v>CP9</v>
      </c>
      <c r="K809" t="str">
        <v>Wi (Bobot CR)</v>
      </c>
      <c r="L809" t="str">
        <v>Aw</v>
      </c>
      <c r="M809" t="str">
        <v>Aw/Wi</v>
      </c>
    </row>
    <row r="810">
      <c r="A810" t="str">
        <v>CP1</v>
      </c>
      <c r="B810">
        <v>1</v>
      </c>
      <c r="C810" s="1">
        <f>(P85+P125+P165)/3</f>
      </c>
      <c r="D810" s="1">
        <f>(P86+P126+P166)/3</f>
      </c>
      <c r="E810" s="1">
        <f>(P87+P127+P167)/3</f>
      </c>
      <c r="F810" s="1">
        <f>(P88+P128+P168)/3</f>
      </c>
      <c r="G810" s="1">
        <f>(P89+P129+P169)/3</f>
      </c>
      <c r="H810" s="1">
        <f>(P90+P130+P170)/3</f>
      </c>
      <c r="I810" s="1">
        <f>(P91+P131+P171)/3</f>
      </c>
      <c r="J810" s="1">
        <f>(P92+P132+P172)/3</f>
      </c>
      <c r="K810" s="2">
        <f>(B810/$B819+C810/$C819+D810/$D819+E810/$E819+F810/$F819+G810/$G819+H810/$H819+I810/$I819+J810/$J819)/9</f>
      </c>
      <c r="L810" s="2">
        <f>B810*$K810+C810*$K811+D810*$K812+E810*$K813+F810*$K814+G810*$K815+H810*$K816+I810*$K817+J810*$K818</f>
      </c>
      <c r="M810" s="1">
        <f>L810/K810</f>
      </c>
    </row>
    <row r="811">
      <c r="A811" t="str">
        <v>CP2</v>
      </c>
      <c r="B811" s="1">
        <f>(1/P165+1/P125+1/P85)/3</f>
      </c>
      <c r="C811">
        <v>1</v>
      </c>
      <c r="D811" s="1">
        <f>(P93+P133+P173)/3</f>
      </c>
      <c r="E811" s="1">
        <f>(P94+P134+P174)/3</f>
      </c>
      <c r="F811" s="1">
        <f>(P95+P135+P175)/3</f>
      </c>
      <c r="G811" s="1">
        <f>(P96+P136+P176)/3</f>
      </c>
      <c r="H811" s="1">
        <f>(P97+P137+P177)/3</f>
      </c>
      <c r="I811" s="1">
        <f>(P98+P138+P178)/3</f>
      </c>
      <c r="J811" s="1">
        <f>(P99+P139+P179)/3</f>
      </c>
      <c r="K811" s="2">
        <f>(B811/$B819+C811/$C819+D811/$D819+E811/$E819+F811/$F819+G811/$G819+H811/$H819+I811/$I819+J811/$J819)/9</f>
      </c>
      <c r="L811" s="2">
        <f>B811*$K810+C811*$K811+D811*$K812+E811*$K813+F811*$K814+G811*$K815+H811*$K816+I811*$K817+J811*$K818</f>
      </c>
      <c r="M811" s="1">
        <f>L811/K811</f>
      </c>
    </row>
    <row r="812">
      <c r="A812" t="str">
        <v>CP3</v>
      </c>
      <c r="B812" s="1">
        <f>(1/P166+1/P126+1/P86)/3</f>
      </c>
      <c r="C812" s="1">
        <f>(1/P173+1/P133+1/P93)/3</f>
      </c>
      <c r="D812">
        <v>1</v>
      </c>
      <c r="E812" s="1">
        <f>(P100+P140+P180)/3</f>
      </c>
      <c r="F812" s="1">
        <f>(P101+P141+P181)/3</f>
      </c>
      <c r="G812" s="1">
        <f>(P102+P142+P182)/3</f>
      </c>
      <c r="H812" s="1">
        <f>(P103+P143+P183)/3</f>
      </c>
      <c r="I812" s="1">
        <f>(P104+P144+P184)/3</f>
      </c>
      <c r="J812" s="1">
        <f>(P105+P145+P185)/3</f>
      </c>
      <c r="K812" s="2">
        <f>(B812/$B819+C812/$C819+D812/$D819+E812/$E819+F812/$F819+G812/$G819+H812/$H819+I812/$I819+J812/$J819)/9</f>
      </c>
      <c r="L812" s="2">
        <f>B812*$K810+C812*$K811+D812*$K812+E812*$K813+F812*$K814+G812*$K815+H812*$K816+I812*$K817+J812*$K818</f>
      </c>
      <c r="M812" s="1">
        <f>L812/K812</f>
      </c>
    </row>
    <row r="813">
      <c r="A813" t="str">
        <v>CP4</v>
      </c>
      <c r="B813" s="1">
        <f>(1/P167+1/P127+1/P87)/3</f>
      </c>
      <c r="C813" s="1">
        <f>(1/P174+1/P134+1/P94)/3</f>
      </c>
      <c r="D813" s="1">
        <f>(1/P180+1/P140+1/P100)/3</f>
      </c>
      <c r="E813">
        <v>1</v>
      </c>
      <c r="F813" s="1">
        <f>(P106+P146+P186)/3</f>
      </c>
      <c r="G813" s="1">
        <f>(P107+P147+P187)/3</f>
      </c>
      <c r="H813" s="1">
        <f>(P108+P148+P188)/3</f>
      </c>
      <c r="I813" s="1">
        <f>(P109+P149+P189)/3</f>
      </c>
      <c r="J813" s="1">
        <f>(P110+P150+P190)/3</f>
      </c>
      <c r="K813" s="2">
        <f>(B813/$B819+C813/$C819+D813/$D819+E813/$E819+F813/$F819+G813/$G819+H813/$H819+I813/$I819+J813/$J819)/9</f>
      </c>
      <c r="L813" s="2">
        <f>B813*$K810+C813*$K811+D813*$K812+E813*$K813+F813*$K814+G813*$K815+H813*$K816+I813*$K817+J813*$K818</f>
      </c>
      <c r="M813" s="1">
        <f>L813/K813</f>
      </c>
    </row>
    <row r="814">
      <c r="A814" t="str">
        <v>CP5</v>
      </c>
      <c r="B814" s="1">
        <f>(1/P168+1/P128+1/P88)/3</f>
      </c>
      <c r="C814" s="1">
        <f>(1/P175+1/P135+1/P95)/3</f>
      </c>
      <c r="D814" s="1">
        <f>(1/P181+1/P141+1/P101)/3</f>
      </c>
      <c r="E814" s="1">
        <f>(1/P186+1/P146+1/P106)/3</f>
      </c>
      <c r="F814">
        <v>1</v>
      </c>
      <c r="G814" s="1">
        <f>(P111+P151+P191)/3</f>
      </c>
      <c r="H814" s="1">
        <f>(P112+P152+P192)/3</f>
      </c>
      <c r="I814" s="1">
        <f>(P113+P153+P193)/3</f>
      </c>
      <c r="J814" s="1">
        <f>(P114+P154+P194)/3</f>
      </c>
      <c r="K814" s="2">
        <f>(B814/$B819+C814/$C819+D814/$D819+E814/$E819+F814/$F819+G814/$G819+H814/$H819+I814/$I819+J814/$J819)/9</f>
      </c>
      <c r="L814" s="2">
        <f>B814*$K810+C814*$K811+D814*$K812+E814*$K813+F814*$K814+G814*$K815+H814*$K816+I814*$K817+J814*$K818</f>
      </c>
      <c r="M814" s="1">
        <f>L814/K814</f>
      </c>
    </row>
    <row r="815">
      <c r="A815" t="str">
        <v>CP6</v>
      </c>
      <c r="B815" s="1">
        <f>(1/P169+1/P129+1/P89)/3</f>
      </c>
      <c r="C815" s="1">
        <f>(1/P176+1/P136+1/P96)/3</f>
      </c>
      <c r="D815" s="1">
        <f>(1/P182+1/P142+1/P102)/3</f>
      </c>
      <c r="E815" s="1">
        <f>(1/P187+1/P147+1/P107)/3</f>
      </c>
      <c r="F815" s="1">
        <f>(1/P191+1/P151+1/P111)/3</f>
      </c>
      <c r="G815">
        <v>1</v>
      </c>
      <c r="H815" s="1">
        <f>(P115+P155+P195)/3</f>
      </c>
      <c r="I815" s="1">
        <f>(P116+P156+P196)/3</f>
      </c>
      <c r="J815" s="1">
        <f>(P117+P157+P197)/3</f>
      </c>
      <c r="K815" s="2">
        <f>(B815/$B819+C815/$C819+D815/$D819+E815/$E819+F815/$F819+G815/$G819+H815/$H819+I815/$I819+J815/$J819)/9</f>
      </c>
      <c r="L815" s="2">
        <f>B815*$K810+C815*$K811+D815*$K812+E815*$K813+F815*$K814+G815*$K815+H815*$K816+I815*$K817+J815*$K818</f>
      </c>
      <c r="M815" s="1">
        <f>L815/K815</f>
      </c>
    </row>
    <row r="816">
      <c r="A816" t="str">
        <v>CP7</v>
      </c>
      <c r="B816" s="1">
        <f>(1/P170+1/P130+1/P90)/3</f>
      </c>
      <c r="C816" s="1">
        <f>(1/P177+1/P137+1/P97)/3</f>
      </c>
      <c r="D816" s="1">
        <f>(1/P183+1/P143+1/P103)/3</f>
      </c>
      <c r="E816" s="1">
        <f>(1/P188+1/P148+1/P108)/3</f>
      </c>
      <c r="F816" s="1">
        <f>(1/P192+1/P152+1/P112)/3</f>
      </c>
      <c r="G816" s="1">
        <f>(1/P195+1/P155+1/P115)/3</f>
      </c>
      <c r="H816">
        <v>1</v>
      </c>
      <c r="I816" s="1">
        <f>(P118+P158+P198)/3</f>
      </c>
      <c r="J816" s="1">
        <f>(P119+P159+P199)/3</f>
      </c>
      <c r="K816" s="2">
        <f>(B816/$B819+C816/$C819+D816/$D819+E816/$E819+F816/$F819+G816/$G819+H816/$H819+I816/$I819+J816/$J819)/9</f>
      </c>
      <c r="L816" s="2">
        <f>B816*$K810+C816*$K811+D816*$K812+E816*$K813+F816*$K814+G816*$K815+H816*$K816+I816*$K817+J816*$K818</f>
      </c>
      <c r="M816" s="1">
        <f>L816/K816</f>
      </c>
    </row>
    <row r="817">
      <c r="A817" t="str">
        <v>CP8</v>
      </c>
      <c r="B817" s="1">
        <f>(1/P171+1/P131+1/P91)/3</f>
      </c>
      <c r="C817" s="1">
        <f>(1/P178+1/P138+1/P98)/3</f>
      </c>
      <c r="D817" s="1">
        <f>(1/P184+1/P144+1/P104)/3</f>
      </c>
      <c r="E817" s="1">
        <f>(1/P189+1/P149+1/P109)/3</f>
      </c>
      <c r="F817" s="1">
        <f>(1/P193+1/P153+1/P113)/3</f>
      </c>
      <c r="G817" s="1">
        <f>(1/P196+1/P156+1/P116)/3</f>
      </c>
      <c r="H817" s="1">
        <f>(1/P198+1/P158+1/P118)/3</f>
      </c>
      <c r="I817">
        <v>1</v>
      </c>
      <c r="J817" s="1">
        <f>(P120+P160+P200)/3</f>
      </c>
      <c r="K817" s="2">
        <f>(B817/$B819+C817/$C819+D817/$D819+E817/$E819+F817/$F819+G817/$G819+H817/$H819+I817/$I819+J817/$J819)/9</f>
      </c>
      <c r="L817" s="2">
        <f>B817*$K810+C817*$K811+D817*$K812+E817*$K813+F817*$K814+G817*$K815+H817*$K816+I817*$K817+J817*$K818</f>
      </c>
      <c r="M817" s="1">
        <f>L817/K817</f>
      </c>
    </row>
    <row r="818">
      <c r="A818" t="str">
        <v>CP9</v>
      </c>
      <c r="B818" s="1">
        <f>(1/P172+1/P132+1/P92)/3</f>
      </c>
      <c r="C818" s="1">
        <f>(1/P179+1/P139+1/P99)/3</f>
      </c>
      <c r="D818" s="1">
        <f>(1/P185+1/P145+1/P105)/3</f>
      </c>
      <c r="E818" s="1">
        <f>(1/P190+1/P150+1/P110)/3</f>
      </c>
      <c r="F818" s="1">
        <f>(1/P194+1/P154+1/P114)/3</f>
      </c>
      <c r="G818" s="1">
        <f>(1/P197+1/P157+1/P117)/3</f>
      </c>
      <c r="H818" s="1">
        <f>(1/P199+1/P159+1/P119)/3</f>
      </c>
      <c r="I818" s="1">
        <f>(1/P200+1/P160+1/P120)/3</f>
      </c>
      <c r="J818">
        <v>1</v>
      </c>
      <c r="K818" s="2">
        <f>(B818/$B819+C818/$C819+D818/$D819+E818/$E819+F818/$F819+G818/$G819+H818/$H819+I818/$I819+J818/$J819)/9</f>
      </c>
      <c r="L818" s="2">
        <f>B818*$K810+C818*$K811+D818*$K812+E818*$K813+F818*$K814+G818*$K815+H818*$K816+I818*$K817+J818*$K818</f>
      </c>
      <c r="M818" s="1">
        <f>L818/K818</f>
      </c>
    </row>
    <row r="819">
      <c r="A819" t="str">
        <v>Σ Kolom</v>
      </c>
      <c r="B819" s="1">
        <f>SUM(B810:B818)</f>
      </c>
      <c r="C819" s="1">
        <f>SUM(C810:C818)</f>
      </c>
      <c r="D819" s="1">
        <f>SUM(D810:D818)</f>
      </c>
      <c r="E819" s="1">
        <f>SUM(E810:E818)</f>
      </c>
      <c r="F819" s="1">
        <f>SUM(F810:F818)</f>
      </c>
      <c r="G819" s="1">
        <f>SUM(G810:G818)</f>
      </c>
      <c r="H819" s="1">
        <f>SUM(H810:H818)</f>
      </c>
      <c r="I819" s="1">
        <f>SUM(I810:I818)</f>
      </c>
      <c r="J819" s="1">
        <f>SUM(J810:J818)</f>
      </c>
    </row>
    <row r="821">
      <c r="A821" t="str">
        <v>λmax</v>
      </c>
      <c r="B821" s="1">
        <f>AVERAGE(M810:M818)</f>
      </c>
    </row>
    <row r="822">
      <c r="A822" t="str">
        <v>CI</v>
      </c>
      <c r="B822" s="1">
        <f>(B821-9)/(9-1)</f>
      </c>
    </row>
    <row r="823">
      <c r="A823" t="str">
        <v>CR</v>
      </c>
      <c r="B823" s="1">
        <f>IF(1.45=0,0,B822/1.45)</f>
      </c>
    </row>
    <row r="824">
      <c r="A824" t="str">
        <v>Status</v>
      </c>
      <c r="B824">
        <f>IF(B823&lt;0.1,"KONSISTEN ✓","TIDAK KONSISTEN ✗")</f>
      </c>
    </row>
    <row r="827">
      <c r="A827" t="str">
        <v>▶ RESPONDEN 15: FARALINDA SARI</v>
      </c>
    </row>
    <row r="828">
      <c r="A828" t="str">
        <v>1. FUZZY SYNTHETIC EXTENT (FSE) &amp; BOBOT FINAL</v>
      </c>
    </row>
    <row r="829">
      <c r="A829" t="str">
        <v>Kriteria</v>
      </c>
      <c r="B829" t="str">
        <v>Σl</v>
      </c>
      <c r="C829" t="str">
        <v>Σm</v>
      </c>
      <c r="D829" t="str">
        <v>Σu</v>
      </c>
      <c r="E829" t="str">
        <v>Si_l</v>
      </c>
      <c r="F829" t="str">
        <v>Si_m</v>
      </c>
      <c r="G829" t="str">
        <v>Si_u</v>
      </c>
      <c r="H829" t="str">
        <v>Defuzzy</v>
      </c>
      <c r="I829" t="str">
        <v>Bobot</v>
      </c>
      <c r="J829" t="str">
        <v>Bobot%</v>
      </c>
      <c r="K829" t="str">
        <v>Rank</v>
      </c>
    </row>
    <row r="830">
      <c r="A830" t="str">
        <v>CP1</v>
      </c>
      <c r="B830" s="1">
        <f>1+Q85+Q86+Q87+Q88+Q89+Q90+Q91+Q92</f>
      </c>
      <c r="C830" s="1">
        <f>1+Q125+Q126+Q127+Q128+Q129+Q130+Q131+Q132</f>
      </c>
      <c r="D830" s="1">
        <f>1+Q165+Q166+Q167+Q168+Q169+Q170+Q171+Q172</f>
      </c>
      <c r="E830" s="2">
        <f>B830/$D839</f>
      </c>
      <c r="F830" s="2">
        <f>C830/$C839</f>
      </c>
      <c r="G830" s="2">
        <f>D830/$B839</f>
      </c>
      <c r="H830" s="2">
        <f>(E830+F830+G830)/3</f>
      </c>
      <c r="I830" s="2">
        <f>H830/$H839</f>
      </c>
      <c r="J830" s="3">
        <f>I830*100</f>
      </c>
      <c r="K830">
        <f>RANK(I830,$I$830:$I$838,0)</f>
      </c>
    </row>
    <row r="831">
      <c r="A831" t="str">
        <v>CP2</v>
      </c>
      <c r="B831" s="1">
        <f>1+1/Q165+Q93+Q94+Q95+Q96+Q97+Q98+Q99</f>
      </c>
      <c r="C831" s="1">
        <f>1+1/Q125+Q133+Q134+Q135+Q136+Q137+Q138+Q139</f>
      </c>
      <c r="D831" s="1">
        <f>1+1/Q85+Q173+Q174+Q175+Q176+Q177+Q178+Q179</f>
      </c>
      <c r="E831" s="2">
        <f>B831/$D839</f>
      </c>
      <c r="F831" s="2">
        <f>C831/$C839</f>
      </c>
      <c r="G831" s="2">
        <f>D831/$B839</f>
      </c>
      <c r="H831" s="2">
        <f>(E831+F831+G831)/3</f>
      </c>
      <c r="I831" s="2">
        <f>H831/$H839</f>
      </c>
      <c r="J831" s="3">
        <f>I831*100</f>
      </c>
      <c r="K831">
        <f>RANK(I831,$I$830:$I$838,0)</f>
      </c>
    </row>
    <row r="832">
      <c r="A832" t="str">
        <v>CP3</v>
      </c>
      <c r="B832" s="1">
        <f>1+1/Q166+1/Q173+Q100+Q101+Q102+Q103+Q104+Q105</f>
      </c>
      <c r="C832" s="1">
        <f>1+1/Q126+1/Q133+Q140+Q141+Q142+Q143+Q144+Q145</f>
      </c>
      <c r="D832" s="1">
        <f>1+1/Q86+1/Q93+Q180+Q181+Q182+Q183+Q184+Q185</f>
      </c>
      <c r="E832" s="2">
        <f>B832/$D839</f>
      </c>
      <c r="F832" s="2">
        <f>C832/$C839</f>
      </c>
      <c r="G832" s="2">
        <f>D832/$B839</f>
      </c>
      <c r="H832" s="2">
        <f>(E832+F832+G832)/3</f>
      </c>
      <c r="I832" s="2">
        <f>H832/$H839</f>
      </c>
      <c r="J832" s="3">
        <f>I832*100</f>
      </c>
      <c r="K832">
        <f>RANK(I832,$I$830:$I$838,0)</f>
      </c>
    </row>
    <row r="833">
      <c r="A833" t="str">
        <v>CP4</v>
      </c>
      <c r="B833" s="1">
        <f>1+1/Q167+1/Q174+1/Q180+Q106+Q107+Q108+Q109+Q110</f>
      </c>
      <c r="C833" s="1">
        <f>1+1/Q127+1/Q134+1/Q140+Q146+Q147+Q148+Q149+Q150</f>
      </c>
      <c r="D833" s="1">
        <f>1+1/Q87+1/Q94+1/Q100+Q186+Q187+Q188+Q189+Q190</f>
      </c>
      <c r="E833" s="2">
        <f>B833/$D839</f>
      </c>
      <c r="F833" s="2">
        <f>C833/$C839</f>
      </c>
      <c r="G833" s="2">
        <f>D833/$B839</f>
      </c>
      <c r="H833" s="2">
        <f>(E833+F833+G833)/3</f>
      </c>
      <c r="I833" s="2">
        <f>H833/$H839</f>
      </c>
      <c r="J833" s="3">
        <f>I833*100</f>
      </c>
      <c r="K833">
        <f>RANK(I833,$I$830:$I$838,0)</f>
      </c>
    </row>
    <row r="834">
      <c r="A834" t="str">
        <v>CP5</v>
      </c>
      <c r="B834" s="1">
        <f>1+1/Q168+1/Q175+1/Q181+1/Q186+Q111+Q112+Q113+Q114</f>
      </c>
      <c r="C834" s="1">
        <f>1+1/Q128+1/Q135+1/Q141+1/Q146+Q151+Q152+Q153+Q154</f>
      </c>
      <c r="D834" s="1">
        <f>1+1/Q88+1/Q95+1/Q101+1/Q106+Q191+Q192+Q193+Q194</f>
      </c>
      <c r="E834" s="2">
        <f>B834/$D839</f>
      </c>
      <c r="F834" s="2">
        <f>C834/$C839</f>
      </c>
      <c r="G834" s="2">
        <f>D834/$B839</f>
      </c>
      <c r="H834" s="2">
        <f>(E834+F834+G834)/3</f>
      </c>
      <c r="I834" s="2">
        <f>H834/$H839</f>
      </c>
      <c r="J834" s="3">
        <f>I834*100</f>
      </c>
      <c r="K834">
        <f>RANK(I834,$I$830:$I$838,0)</f>
      </c>
    </row>
    <row r="835">
      <c r="A835" t="str">
        <v>CP6</v>
      </c>
      <c r="B835" s="1">
        <f>1+1/Q169+1/Q176+1/Q182+1/Q187+1/Q191+Q115+Q116+Q117</f>
      </c>
      <c r="C835" s="1">
        <f>1+1/Q129+1/Q136+1/Q142+1/Q147+1/Q151+Q155+Q156+Q157</f>
      </c>
      <c r="D835" s="1">
        <f>1+1/Q89+1/Q96+1/Q102+1/Q107+1/Q111+Q195+Q196+Q197</f>
      </c>
      <c r="E835" s="2">
        <f>B835/$D839</f>
      </c>
      <c r="F835" s="2">
        <f>C835/$C839</f>
      </c>
      <c r="G835" s="2">
        <f>D835/$B839</f>
      </c>
      <c r="H835" s="2">
        <f>(E835+F835+G835)/3</f>
      </c>
      <c r="I835" s="2">
        <f>H835/$H839</f>
      </c>
      <c r="J835" s="3">
        <f>I835*100</f>
      </c>
      <c r="K835">
        <f>RANK(I835,$I$830:$I$838,0)</f>
      </c>
    </row>
    <row r="836">
      <c r="A836" t="str">
        <v>CP7</v>
      </c>
      <c r="B836" s="1">
        <f>1+1/Q170+1/Q177+1/Q183+1/Q188+1/Q192+1/Q195+Q118+Q119</f>
      </c>
      <c r="C836" s="1">
        <f>1+1/Q130+1/Q137+1/Q143+1/Q148+1/Q152+1/Q155+Q158+Q159</f>
      </c>
      <c r="D836" s="1">
        <f>1+1/Q90+1/Q97+1/Q103+1/Q108+1/Q112+1/Q115+Q198+Q199</f>
      </c>
      <c r="E836" s="2">
        <f>B836/$D839</f>
      </c>
      <c r="F836" s="2">
        <f>C836/$C839</f>
      </c>
      <c r="G836" s="2">
        <f>D836/$B839</f>
      </c>
      <c r="H836" s="2">
        <f>(E836+F836+G836)/3</f>
      </c>
      <c r="I836" s="2">
        <f>H836/$H839</f>
      </c>
      <c r="J836" s="3">
        <f>I836*100</f>
      </c>
      <c r="K836">
        <f>RANK(I836,$I$830:$I$838,0)</f>
      </c>
    </row>
    <row r="837">
      <c r="A837" t="str">
        <v>CP8</v>
      </c>
      <c r="B837" s="1">
        <f>1+1/Q171+1/Q178+1/Q184+1/Q189+1/Q193+1/Q196+1/Q198+Q120</f>
      </c>
      <c r="C837" s="1">
        <f>1+1/Q131+1/Q138+1/Q144+1/Q149+1/Q153+1/Q156+1/Q158+Q160</f>
      </c>
      <c r="D837" s="1">
        <f>1+1/Q91+1/Q98+1/Q104+1/Q109+1/Q113+1/Q116+1/Q118+Q200</f>
      </c>
      <c r="E837" s="2">
        <f>B837/$D839</f>
      </c>
      <c r="F837" s="2">
        <f>C837/$C839</f>
      </c>
      <c r="G837" s="2">
        <f>D837/$B839</f>
      </c>
      <c r="H837" s="2">
        <f>(E837+F837+G837)/3</f>
      </c>
      <c r="I837" s="2">
        <f>H837/$H839</f>
      </c>
      <c r="J837" s="3">
        <f>I837*100</f>
      </c>
      <c r="K837">
        <f>RANK(I837,$I$830:$I$838,0)</f>
      </c>
    </row>
    <row r="838">
      <c r="A838" t="str">
        <v>CP9</v>
      </c>
      <c r="B838" s="1">
        <f>1+1/Q172+1/Q179+1/Q185+1/Q190+1/Q194+1/Q197+1/Q199+1/Q200</f>
      </c>
      <c r="C838" s="1">
        <f>1+1/Q132+1/Q139+1/Q145+1/Q150+1/Q154+1/Q157+1/Q159+1/Q160</f>
      </c>
      <c r="D838" s="1">
        <f>1+1/Q92+1/Q99+1/Q105+1/Q110+1/Q114+1/Q117+1/Q119+1/Q120</f>
      </c>
      <c r="E838" s="2">
        <f>B838/$D839</f>
      </c>
      <c r="F838" s="2">
        <f>C838/$C839</f>
      </c>
      <c r="G838" s="2">
        <f>D838/$B839</f>
      </c>
      <c r="H838" s="2">
        <f>(E838+F838+G838)/3</f>
      </c>
      <c r="I838" s="2">
        <f>H838/$H839</f>
      </c>
      <c r="J838" s="3">
        <f>I838*100</f>
      </c>
      <c r="K838">
        <f>RANK(I838,$I$830:$I$838,0)</f>
      </c>
    </row>
    <row r="839">
      <c r="A839" t="str">
        <v>TOTAL</v>
      </c>
      <c r="B839" s="1">
        <f>SUM(B830:B838)</f>
      </c>
      <c r="C839" s="1">
        <f>SUM(C830:C838)</f>
      </c>
      <c r="D839" s="1">
        <f>SUM(D830:D838)</f>
      </c>
      <c r="H839" s="2">
        <f>SUM(H830:H838)</f>
      </c>
    </row>
    <row r="841">
      <c r="A841" t="str">
        <v>2. KONSISTENSI (CR)</v>
      </c>
    </row>
    <row r="842">
      <c r="A842" t="str">
        <v>Matriks Crisp (Defuzzified) &amp; Normalisasi &amp; Aw</v>
      </c>
    </row>
    <row r="843">
      <c r="A843" t="str">
        <v>Kriteria</v>
      </c>
      <c r="B843" t="str">
        <v>CP1</v>
      </c>
      <c r="C843" t="str">
        <v>CP2</v>
      </c>
      <c r="D843" t="str">
        <v>CP3</v>
      </c>
      <c r="E843" t="str">
        <v>CP4</v>
      </c>
      <c r="F843" t="str">
        <v>CP5</v>
      </c>
      <c r="G843" t="str">
        <v>CP6</v>
      </c>
      <c r="H843" t="str">
        <v>CP7</v>
      </c>
      <c r="I843" t="str">
        <v>CP8</v>
      </c>
      <c r="J843" t="str">
        <v>CP9</v>
      </c>
      <c r="K843" t="str">
        <v>Wi (Bobot CR)</v>
      </c>
      <c r="L843" t="str">
        <v>Aw</v>
      </c>
      <c r="M843" t="str">
        <v>Aw/Wi</v>
      </c>
    </row>
    <row r="844">
      <c r="A844" t="str">
        <v>CP1</v>
      </c>
      <c r="B844">
        <v>1</v>
      </c>
      <c r="C844" s="1">
        <f>(Q85+Q125+Q165)/3</f>
      </c>
      <c r="D844" s="1">
        <f>(Q86+Q126+Q166)/3</f>
      </c>
      <c r="E844" s="1">
        <f>(Q87+Q127+Q167)/3</f>
      </c>
      <c r="F844" s="1">
        <f>(Q88+Q128+Q168)/3</f>
      </c>
      <c r="G844" s="1">
        <f>(Q89+Q129+Q169)/3</f>
      </c>
      <c r="H844" s="1">
        <f>(Q90+Q130+Q170)/3</f>
      </c>
      <c r="I844" s="1">
        <f>(Q91+Q131+Q171)/3</f>
      </c>
      <c r="J844" s="1">
        <f>(Q92+Q132+Q172)/3</f>
      </c>
      <c r="K844" s="2">
        <f>(B844/$B853+C844/$C853+D844/$D853+E844/$E853+F844/$F853+G844/$G853+H844/$H853+I844/$I853+J844/$J853)/9</f>
      </c>
      <c r="L844" s="2">
        <f>B844*$K844+C844*$K845+D844*$K846+E844*$K847+F844*$K848+G844*$K849+H844*$K850+I844*$K851+J844*$K852</f>
      </c>
      <c r="M844" s="1">
        <f>L844/K844</f>
      </c>
    </row>
    <row r="845">
      <c r="A845" t="str">
        <v>CP2</v>
      </c>
      <c r="B845" s="1">
        <f>(1/Q165+1/Q125+1/Q85)/3</f>
      </c>
      <c r="C845">
        <v>1</v>
      </c>
      <c r="D845" s="1">
        <f>(Q93+Q133+Q173)/3</f>
      </c>
      <c r="E845" s="1">
        <f>(Q94+Q134+Q174)/3</f>
      </c>
      <c r="F845" s="1">
        <f>(Q95+Q135+Q175)/3</f>
      </c>
      <c r="G845" s="1">
        <f>(Q96+Q136+Q176)/3</f>
      </c>
      <c r="H845" s="1">
        <f>(Q97+Q137+Q177)/3</f>
      </c>
      <c r="I845" s="1">
        <f>(Q98+Q138+Q178)/3</f>
      </c>
      <c r="J845" s="1">
        <f>(Q99+Q139+Q179)/3</f>
      </c>
      <c r="K845" s="2">
        <f>(B845/$B853+C845/$C853+D845/$D853+E845/$E853+F845/$F853+G845/$G853+H845/$H853+I845/$I853+J845/$J853)/9</f>
      </c>
      <c r="L845" s="2">
        <f>B845*$K844+C845*$K845+D845*$K846+E845*$K847+F845*$K848+G845*$K849+H845*$K850+I845*$K851+J845*$K852</f>
      </c>
      <c r="M845" s="1">
        <f>L845/K845</f>
      </c>
    </row>
    <row r="846">
      <c r="A846" t="str">
        <v>CP3</v>
      </c>
      <c r="B846" s="1">
        <f>(1/Q166+1/Q126+1/Q86)/3</f>
      </c>
      <c r="C846" s="1">
        <f>(1/Q173+1/Q133+1/Q93)/3</f>
      </c>
      <c r="D846">
        <v>1</v>
      </c>
      <c r="E846" s="1">
        <f>(Q100+Q140+Q180)/3</f>
      </c>
      <c r="F846" s="1">
        <f>(Q101+Q141+Q181)/3</f>
      </c>
      <c r="G846" s="1">
        <f>(Q102+Q142+Q182)/3</f>
      </c>
      <c r="H846" s="1">
        <f>(Q103+Q143+Q183)/3</f>
      </c>
      <c r="I846" s="1">
        <f>(Q104+Q144+Q184)/3</f>
      </c>
      <c r="J846" s="1">
        <f>(Q105+Q145+Q185)/3</f>
      </c>
      <c r="K846" s="2">
        <f>(B846/$B853+C846/$C853+D846/$D853+E846/$E853+F846/$F853+G846/$G853+H846/$H853+I846/$I853+J846/$J853)/9</f>
      </c>
      <c r="L846" s="2">
        <f>B846*$K844+C846*$K845+D846*$K846+E846*$K847+F846*$K848+G846*$K849+H846*$K850+I846*$K851+J846*$K852</f>
      </c>
      <c r="M846" s="1">
        <f>L846/K846</f>
      </c>
    </row>
    <row r="847">
      <c r="A847" t="str">
        <v>CP4</v>
      </c>
      <c r="B847" s="1">
        <f>(1/Q167+1/Q127+1/Q87)/3</f>
      </c>
      <c r="C847" s="1">
        <f>(1/Q174+1/Q134+1/Q94)/3</f>
      </c>
      <c r="D847" s="1">
        <f>(1/Q180+1/Q140+1/Q100)/3</f>
      </c>
      <c r="E847">
        <v>1</v>
      </c>
      <c r="F847" s="1">
        <f>(Q106+Q146+Q186)/3</f>
      </c>
      <c r="G847" s="1">
        <f>(Q107+Q147+Q187)/3</f>
      </c>
      <c r="H847" s="1">
        <f>(Q108+Q148+Q188)/3</f>
      </c>
      <c r="I847" s="1">
        <f>(Q109+Q149+Q189)/3</f>
      </c>
      <c r="J847" s="1">
        <f>(Q110+Q150+Q190)/3</f>
      </c>
      <c r="K847" s="2">
        <f>(B847/$B853+C847/$C853+D847/$D853+E847/$E853+F847/$F853+G847/$G853+H847/$H853+I847/$I853+J847/$J853)/9</f>
      </c>
      <c r="L847" s="2">
        <f>B847*$K844+C847*$K845+D847*$K846+E847*$K847+F847*$K848+G847*$K849+H847*$K850+I847*$K851+J847*$K852</f>
      </c>
      <c r="M847" s="1">
        <f>L847/K847</f>
      </c>
    </row>
    <row r="848">
      <c r="A848" t="str">
        <v>CP5</v>
      </c>
      <c r="B848" s="1">
        <f>(1/Q168+1/Q128+1/Q88)/3</f>
      </c>
      <c r="C848" s="1">
        <f>(1/Q175+1/Q135+1/Q95)/3</f>
      </c>
      <c r="D848" s="1">
        <f>(1/Q181+1/Q141+1/Q101)/3</f>
      </c>
      <c r="E848" s="1">
        <f>(1/Q186+1/Q146+1/Q106)/3</f>
      </c>
      <c r="F848">
        <v>1</v>
      </c>
      <c r="G848" s="1">
        <f>(Q111+Q151+Q191)/3</f>
      </c>
      <c r="H848" s="1">
        <f>(Q112+Q152+Q192)/3</f>
      </c>
      <c r="I848" s="1">
        <f>(Q113+Q153+Q193)/3</f>
      </c>
      <c r="J848" s="1">
        <f>(Q114+Q154+Q194)/3</f>
      </c>
      <c r="K848" s="2">
        <f>(B848/$B853+C848/$C853+D848/$D853+E848/$E853+F848/$F853+G848/$G853+H848/$H853+I848/$I853+J848/$J853)/9</f>
      </c>
      <c r="L848" s="2">
        <f>B848*$K844+C848*$K845+D848*$K846+E848*$K847+F848*$K848+G848*$K849+H848*$K850+I848*$K851+J848*$K852</f>
      </c>
      <c r="M848" s="1">
        <f>L848/K848</f>
      </c>
    </row>
    <row r="849">
      <c r="A849" t="str">
        <v>CP6</v>
      </c>
      <c r="B849" s="1">
        <f>(1/Q169+1/Q129+1/Q89)/3</f>
      </c>
      <c r="C849" s="1">
        <f>(1/Q176+1/Q136+1/Q96)/3</f>
      </c>
      <c r="D849" s="1">
        <f>(1/Q182+1/Q142+1/Q102)/3</f>
      </c>
      <c r="E849" s="1">
        <f>(1/Q187+1/Q147+1/Q107)/3</f>
      </c>
      <c r="F849" s="1">
        <f>(1/Q191+1/Q151+1/Q111)/3</f>
      </c>
      <c r="G849">
        <v>1</v>
      </c>
      <c r="H849" s="1">
        <f>(Q115+Q155+Q195)/3</f>
      </c>
      <c r="I849" s="1">
        <f>(Q116+Q156+Q196)/3</f>
      </c>
      <c r="J849" s="1">
        <f>(Q117+Q157+Q197)/3</f>
      </c>
      <c r="K849" s="2">
        <f>(B849/$B853+C849/$C853+D849/$D853+E849/$E853+F849/$F853+G849/$G853+H849/$H853+I849/$I853+J849/$J853)/9</f>
      </c>
      <c r="L849" s="2">
        <f>B849*$K844+C849*$K845+D849*$K846+E849*$K847+F849*$K848+G849*$K849+H849*$K850+I849*$K851+J849*$K852</f>
      </c>
      <c r="M849" s="1">
        <f>L849/K849</f>
      </c>
    </row>
    <row r="850">
      <c r="A850" t="str">
        <v>CP7</v>
      </c>
      <c r="B850" s="1">
        <f>(1/Q170+1/Q130+1/Q90)/3</f>
      </c>
      <c r="C850" s="1">
        <f>(1/Q177+1/Q137+1/Q97)/3</f>
      </c>
      <c r="D850" s="1">
        <f>(1/Q183+1/Q143+1/Q103)/3</f>
      </c>
      <c r="E850" s="1">
        <f>(1/Q188+1/Q148+1/Q108)/3</f>
      </c>
      <c r="F850" s="1">
        <f>(1/Q192+1/Q152+1/Q112)/3</f>
      </c>
      <c r="G850" s="1">
        <f>(1/Q195+1/Q155+1/Q115)/3</f>
      </c>
      <c r="H850">
        <v>1</v>
      </c>
      <c r="I850" s="1">
        <f>(Q118+Q158+Q198)/3</f>
      </c>
      <c r="J850" s="1">
        <f>(Q119+Q159+Q199)/3</f>
      </c>
      <c r="K850" s="2">
        <f>(B850/$B853+C850/$C853+D850/$D853+E850/$E853+F850/$F853+G850/$G853+H850/$H853+I850/$I853+J850/$J853)/9</f>
      </c>
      <c r="L850" s="2">
        <f>B850*$K844+C850*$K845+D850*$K846+E850*$K847+F850*$K848+G850*$K849+H850*$K850+I850*$K851+J850*$K852</f>
      </c>
      <c r="M850" s="1">
        <f>L850/K850</f>
      </c>
    </row>
    <row r="851">
      <c r="A851" t="str">
        <v>CP8</v>
      </c>
      <c r="B851" s="1">
        <f>(1/Q171+1/Q131+1/Q91)/3</f>
      </c>
      <c r="C851" s="1">
        <f>(1/Q178+1/Q138+1/Q98)/3</f>
      </c>
      <c r="D851" s="1">
        <f>(1/Q184+1/Q144+1/Q104)/3</f>
      </c>
      <c r="E851" s="1">
        <f>(1/Q189+1/Q149+1/Q109)/3</f>
      </c>
      <c r="F851" s="1">
        <f>(1/Q193+1/Q153+1/Q113)/3</f>
      </c>
      <c r="G851" s="1">
        <f>(1/Q196+1/Q156+1/Q116)/3</f>
      </c>
      <c r="H851" s="1">
        <f>(1/Q198+1/Q158+1/Q118)/3</f>
      </c>
      <c r="I851">
        <v>1</v>
      </c>
      <c r="J851" s="1">
        <f>(Q120+Q160+Q200)/3</f>
      </c>
      <c r="K851" s="2">
        <f>(B851/$B853+C851/$C853+D851/$D853+E851/$E853+F851/$F853+G851/$G853+H851/$H853+I851/$I853+J851/$J853)/9</f>
      </c>
      <c r="L851" s="2">
        <f>B851*$K844+C851*$K845+D851*$K846+E851*$K847+F851*$K848+G851*$K849+H851*$K850+I851*$K851+J851*$K852</f>
      </c>
      <c r="M851" s="1">
        <f>L851/K851</f>
      </c>
    </row>
    <row r="852">
      <c r="A852" t="str">
        <v>CP9</v>
      </c>
      <c r="B852" s="1">
        <f>(1/Q172+1/Q132+1/Q92)/3</f>
      </c>
      <c r="C852" s="1">
        <f>(1/Q179+1/Q139+1/Q99)/3</f>
      </c>
      <c r="D852" s="1">
        <f>(1/Q185+1/Q145+1/Q105)/3</f>
      </c>
      <c r="E852" s="1">
        <f>(1/Q190+1/Q150+1/Q110)/3</f>
      </c>
      <c r="F852" s="1">
        <f>(1/Q194+1/Q154+1/Q114)/3</f>
      </c>
      <c r="G852" s="1">
        <f>(1/Q197+1/Q157+1/Q117)/3</f>
      </c>
      <c r="H852" s="1">
        <f>(1/Q199+1/Q159+1/Q119)/3</f>
      </c>
      <c r="I852" s="1">
        <f>(1/Q200+1/Q160+1/Q120)/3</f>
      </c>
      <c r="J852">
        <v>1</v>
      </c>
      <c r="K852" s="2">
        <f>(B852/$B853+C852/$C853+D852/$D853+E852/$E853+F852/$F853+G852/$G853+H852/$H853+I852/$I853+J852/$J853)/9</f>
      </c>
      <c r="L852" s="2">
        <f>B852*$K844+C852*$K845+D852*$K846+E852*$K847+F852*$K848+G852*$K849+H852*$K850+I852*$K851+J852*$K852</f>
      </c>
      <c r="M852" s="1">
        <f>L852/K852</f>
      </c>
    </row>
    <row r="853">
      <c r="A853" t="str">
        <v>Σ Kolom</v>
      </c>
      <c r="B853" s="1">
        <f>SUM(B844:B852)</f>
      </c>
      <c r="C853" s="1">
        <f>SUM(C844:C852)</f>
      </c>
      <c r="D853" s="1">
        <f>SUM(D844:D852)</f>
      </c>
      <c r="E853" s="1">
        <f>SUM(E844:E852)</f>
      </c>
      <c r="F853" s="1">
        <f>SUM(F844:F852)</f>
      </c>
      <c r="G853" s="1">
        <f>SUM(G844:G852)</f>
      </c>
      <c r="H853" s="1">
        <f>SUM(H844:H852)</f>
      </c>
      <c r="I853" s="1">
        <f>SUM(I844:I852)</f>
      </c>
      <c r="J853" s="1">
        <f>SUM(J844:J852)</f>
      </c>
    </row>
    <row r="855">
      <c r="A855" t="str">
        <v>λmax</v>
      </c>
      <c r="B855" s="1">
        <f>AVERAGE(M844:M852)</f>
      </c>
    </row>
    <row r="856">
      <c r="A856" t="str">
        <v>CI</v>
      </c>
      <c r="B856" s="1">
        <f>(B855-9)/(9-1)</f>
      </c>
    </row>
    <row r="857">
      <c r="A857" t="str">
        <v>CR</v>
      </c>
      <c r="B857" s="1">
        <f>IF(1.45=0,0,B856/1.45)</f>
      </c>
    </row>
    <row r="858">
      <c r="A858" t="str">
        <v>Status</v>
      </c>
      <c r="B858">
        <f>IF(B857&lt;0.1,"KONSISTEN ✓","TIDAK KONSISTEN ✗")</f>
      </c>
    </row>
    <row r="861">
      <c r="A861" t="str">
        <v>▶ RESPONDEN 16: drh. Sri Rahmila Indris</v>
      </c>
    </row>
    <row r="862">
      <c r="A862" t="str">
        <v>1. FUZZY SYNTHETIC EXTENT (FSE) &amp; BOBOT FINAL</v>
      </c>
    </row>
    <row r="863">
      <c r="A863" t="str">
        <v>Kriteria</v>
      </c>
      <c r="B863" t="str">
        <v>Σl</v>
      </c>
      <c r="C863" t="str">
        <v>Σm</v>
      </c>
      <c r="D863" t="str">
        <v>Σu</v>
      </c>
      <c r="E863" t="str">
        <v>Si_l</v>
      </c>
      <c r="F863" t="str">
        <v>Si_m</v>
      </c>
      <c r="G863" t="str">
        <v>Si_u</v>
      </c>
      <c r="H863" t="str">
        <v>Defuzzy</v>
      </c>
      <c r="I863" t="str">
        <v>Bobot</v>
      </c>
      <c r="J863" t="str">
        <v>Bobot%</v>
      </c>
      <c r="K863" t="str">
        <v>Rank</v>
      </c>
    </row>
    <row r="864">
      <c r="A864" t="str">
        <v>CP1</v>
      </c>
      <c r="B864" s="1">
        <f>1+R85+R86+R87+R88+R89+R90+R91+R92</f>
      </c>
      <c r="C864" s="1">
        <f>1+R125+R126+R127+R128+R129+R130+R131+R132</f>
      </c>
      <c r="D864" s="1">
        <f>1+R165+R166+R167+R168+R169+R170+R171+R172</f>
      </c>
      <c r="E864" s="2">
        <f>B864/$D873</f>
      </c>
      <c r="F864" s="2">
        <f>C864/$C873</f>
      </c>
      <c r="G864" s="2">
        <f>D864/$B873</f>
      </c>
      <c r="H864" s="2">
        <f>(E864+F864+G864)/3</f>
      </c>
      <c r="I864" s="2">
        <f>H864/$H873</f>
      </c>
      <c r="J864" s="3">
        <f>I864*100</f>
      </c>
      <c r="K864">
        <f>RANK(I864,$I$864:$I$872,0)</f>
      </c>
    </row>
    <row r="865">
      <c r="A865" t="str">
        <v>CP2</v>
      </c>
      <c r="B865" s="1">
        <f>1+1/R165+R93+R94+R95+R96+R97+R98+R99</f>
      </c>
      <c r="C865" s="1">
        <f>1+1/R125+R133+R134+R135+R136+R137+R138+R139</f>
      </c>
      <c r="D865" s="1">
        <f>1+1/R85+R173+R174+R175+R176+R177+R178+R179</f>
      </c>
      <c r="E865" s="2">
        <f>B865/$D873</f>
      </c>
      <c r="F865" s="2">
        <f>C865/$C873</f>
      </c>
      <c r="G865" s="2">
        <f>D865/$B873</f>
      </c>
      <c r="H865" s="2">
        <f>(E865+F865+G865)/3</f>
      </c>
      <c r="I865" s="2">
        <f>H865/$H873</f>
      </c>
      <c r="J865" s="3">
        <f>I865*100</f>
      </c>
      <c r="K865">
        <f>RANK(I865,$I$864:$I$872,0)</f>
      </c>
    </row>
    <row r="866">
      <c r="A866" t="str">
        <v>CP3</v>
      </c>
      <c r="B866" s="1">
        <f>1+1/R166+1/R173+R100+R101+R102+R103+R104+R105</f>
      </c>
      <c r="C866" s="1">
        <f>1+1/R126+1/R133+R140+R141+R142+R143+R144+R145</f>
      </c>
      <c r="D866" s="1">
        <f>1+1/R86+1/R93+R180+R181+R182+R183+R184+R185</f>
      </c>
      <c r="E866" s="2">
        <f>B866/$D873</f>
      </c>
      <c r="F866" s="2">
        <f>C866/$C873</f>
      </c>
      <c r="G866" s="2">
        <f>D866/$B873</f>
      </c>
      <c r="H866" s="2">
        <f>(E866+F866+G866)/3</f>
      </c>
      <c r="I866" s="2">
        <f>H866/$H873</f>
      </c>
      <c r="J866" s="3">
        <f>I866*100</f>
      </c>
      <c r="K866">
        <f>RANK(I866,$I$864:$I$872,0)</f>
      </c>
    </row>
    <row r="867">
      <c r="A867" t="str">
        <v>CP4</v>
      </c>
      <c r="B867" s="1">
        <f>1+1/R167+1/R174+1/R180+R106+R107+R108+R109+R110</f>
      </c>
      <c r="C867" s="1">
        <f>1+1/R127+1/R134+1/R140+R146+R147+R148+R149+R150</f>
      </c>
      <c r="D867" s="1">
        <f>1+1/R87+1/R94+1/R100+R186+R187+R188+R189+R190</f>
      </c>
      <c r="E867" s="2">
        <f>B867/$D873</f>
      </c>
      <c r="F867" s="2">
        <f>C867/$C873</f>
      </c>
      <c r="G867" s="2">
        <f>D867/$B873</f>
      </c>
      <c r="H867" s="2">
        <f>(E867+F867+G867)/3</f>
      </c>
      <c r="I867" s="2">
        <f>H867/$H873</f>
      </c>
      <c r="J867" s="3">
        <f>I867*100</f>
      </c>
      <c r="K867">
        <f>RANK(I867,$I$864:$I$872,0)</f>
      </c>
    </row>
    <row r="868">
      <c r="A868" t="str">
        <v>CP5</v>
      </c>
      <c r="B868" s="1">
        <f>1+1/R168+1/R175+1/R181+1/R186+R111+R112+R113+R114</f>
      </c>
      <c r="C868" s="1">
        <f>1+1/R128+1/R135+1/R141+1/R146+R151+R152+R153+R154</f>
      </c>
      <c r="D868" s="1">
        <f>1+1/R88+1/R95+1/R101+1/R106+R191+R192+R193+R194</f>
      </c>
      <c r="E868" s="2">
        <f>B868/$D873</f>
      </c>
      <c r="F868" s="2">
        <f>C868/$C873</f>
      </c>
      <c r="G868" s="2">
        <f>D868/$B873</f>
      </c>
      <c r="H868" s="2">
        <f>(E868+F868+G868)/3</f>
      </c>
      <c r="I868" s="2">
        <f>H868/$H873</f>
      </c>
      <c r="J868" s="3">
        <f>I868*100</f>
      </c>
      <c r="K868">
        <f>RANK(I868,$I$864:$I$872,0)</f>
      </c>
    </row>
    <row r="869">
      <c r="A869" t="str">
        <v>CP6</v>
      </c>
      <c r="B869" s="1">
        <f>1+1/R169+1/R176+1/R182+1/R187+1/R191+R115+R116+R117</f>
      </c>
      <c r="C869" s="1">
        <f>1+1/R129+1/R136+1/R142+1/R147+1/R151+R155+R156+R157</f>
      </c>
      <c r="D869" s="1">
        <f>1+1/R89+1/R96+1/R102+1/R107+1/R111+R195+R196+R197</f>
      </c>
      <c r="E869" s="2">
        <f>B869/$D873</f>
      </c>
      <c r="F869" s="2">
        <f>C869/$C873</f>
      </c>
      <c r="G869" s="2">
        <f>D869/$B873</f>
      </c>
      <c r="H869" s="2">
        <f>(E869+F869+G869)/3</f>
      </c>
      <c r="I869" s="2">
        <f>H869/$H873</f>
      </c>
      <c r="J869" s="3">
        <f>I869*100</f>
      </c>
      <c r="K869">
        <f>RANK(I869,$I$864:$I$872,0)</f>
      </c>
    </row>
    <row r="870">
      <c r="A870" t="str">
        <v>CP7</v>
      </c>
      <c r="B870" s="1">
        <f>1+1/R170+1/R177+1/R183+1/R188+1/R192+1/R195+R118+R119</f>
      </c>
      <c r="C870" s="1">
        <f>1+1/R130+1/R137+1/R143+1/R148+1/R152+1/R155+R158+R159</f>
      </c>
      <c r="D870" s="1">
        <f>1+1/R90+1/R97+1/R103+1/R108+1/R112+1/R115+R198+R199</f>
      </c>
      <c r="E870" s="2">
        <f>B870/$D873</f>
      </c>
      <c r="F870" s="2">
        <f>C870/$C873</f>
      </c>
      <c r="G870" s="2">
        <f>D870/$B873</f>
      </c>
      <c r="H870" s="2">
        <f>(E870+F870+G870)/3</f>
      </c>
      <c r="I870" s="2">
        <f>H870/$H873</f>
      </c>
      <c r="J870" s="3">
        <f>I870*100</f>
      </c>
      <c r="K870">
        <f>RANK(I870,$I$864:$I$872,0)</f>
      </c>
    </row>
    <row r="871">
      <c r="A871" t="str">
        <v>CP8</v>
      </c>
      <c r="B871" s="1">
        <f>1+1/R171+1/R178+1/R184+1/R189+1/R193+1/R196+1/R198+R120</f>
      </c>
      <c r="C871" s="1">
        <f>1+1/R131+1/R138+1/R144+1/R149+1/R153+1/R156+1/R158+R160</f>
      </c>
      <c r="D871" s="1">
        <f>1+1/R91+1/R98+1/R104+1/R109+1/R113+1/R116+1/R118+R200</f>
      </c>
      <c r="E871" s="2">
        <f>B871/$D873</f>
      </c>
      <c r="F871" s="2">
        <f>C871/$C873</f>
      </c>
      <c r="G871" s="2">
        <f>D871/$B873</f>
      </c>
      <c r="H871" s="2">
        <f>(E871+F871+G871)/3</f>
      </c>
      <c r="I871" s="2">
        <f>H871/$H873</f>
      </c>
      <c r="J871" s="3">
        <f>I871*100</f>
      </c>
      <c r="K871">
        <f>RANK(I871,$I$864:$I$872,0)</f>
      </c>
    </row>
    <row r="872">
      <c r="A872" t="str">
        <v>CP9</v>
      </c>
      <c r="B872" s="1">
        <f>1+1/R172+1/R179+1/R185+1/R190+1/R194+1/R197+1/R199+1/R200</f>
      </c>
      <c r="C872" s="1">
        <f>1+1/R132+1/R139+1/R145+1/R150+1/R154+1/R157+1/R159+1/R160</f>
      </c>
      <c r="D872" s="1">
        <f>1+1/R92+1/R99+1/R105+1/R110+1/R114+1/R117+1/R119+1/R120</f>
      </c>
      <c r="E872" s="2">
        <f>B872/$D873</f>
      </c>
      <c r="F872" s="2">
        <f>C872/$C873</f>
      </c>
      <c r="G872" s="2">
        <f>D872/$B873</f>
      </c>
      <c r="H872" s="2">
        <f>(E872+F872+G872)/3</f>
      </c>
      <c r="I872" s="2">
        <f>H872/$H873</f>
      </c>
      <c r="J872" s="3">
        <f>I872*100</f>
      </c>
      <c r="K872">
        <f>RANK(I872,$I$864:$I$872,0)</f>
      </c>
    </row>
    <row r="873">
      <c r="A873" t="str">
        <v>TOTAL</v>
      </c>
      <c r="B873" s="1">
        <f>SUM(B864:B872)</f>
      </c>
      <c r="C873" s="1">
        <f>SUM(C864:C872)</f>
      </c>
      <c r="D873" s="1">
        <f>SUM(D864:D872)</f>
      </c>
      <c r="H873" s="2">
        <f>SUM(H864:H872)</f>
      </c>
    </row>
    <row r="875">
      <c r="A875" t="str">
        <v>2. KONSISTENSI (CR)</v>
      </c>
    </row>
    <row r="876">
      <c r="A876" t="str">
        <v>Matriks Crisp (Defuzzified) &amp; Normalisasi &amp; Aw</v>
      </c>
    </row>
    <row r="877">
      <c r="A877" t="str">
        <v>Kriteria</v>
      </c>
      <c r="B877" t="str">
        <v>CP1</v>
      </c>
      <c r="C877" t="str">
        <v>CP2</v>
      </c>
      <c r="D877" t="str">
        <v>CP3</v>
      </c>
      <c r="E877" t="str">
        <v>CP4</v>
      </c>
      <c r="F877" t="str">
        <v>CP5</v>
      </c>
      <c r="G877" t="str">
        <v>CP6</v>
      </c>
      <c r="H877" t="str">
        <v>CP7</v>
      </c>
      <c r="I877" t="str">
        <v>CP8</v>
      </c>
      <c r="J877" t="str">
        <v>CP9</v>
      </c>
      <c r="K877" t="str">
        <v>Wi (Bobot CR)</v>
      </c>
      <c r="L877" t="str">
        <v>Aw</v>
      </c>
      <c r="M877" t="str">
        <v>Aw/Wi</v>
      </c>
    </row>
    <row r="878">
      <c r="A878" t="str">
        <v>CP1</v>
      </c>
      <c r="B878">
        <v>1</v>
      </c>
      <c r="C878" s="1">
        <f>(R85+R125+R165)/3</f>
      </c>
      <c r="D878" s="1">
        <f>(R86+R126+R166)/3</f>
      </c>
      <c r="E878" s="1">
        <f>(R87+R127+R167)/3</f>
      </c>
      <c r="F878" s="1">
        <f>(R88+R128+R168)/3</f>
      </c>
      <c r="G878" s="1">
        <f>(R89+R129+R169)/3</f>
      </c>
      <c r="H878" s="1">
        <f>(R90+R130+R170)/3</f>
      </c>
      <c r="I878" s="1">
        <f>(R91+R131+R171)/3</f>
      </c>
      <c r="J878" s="1">
        <f>(R92+R132+R172)/3</f>
      </c>
      <c r="K878" s="2">
        <f>(B878/$B887+C878/$C887+D878/$D887+E878/$E887+F878/$F887+G878/$G887+H878/$H887+I878/$I887+J878/$J887)/9</f>
      </c>
      <c r="L878" s="2">
        <f>B878*$K878+C878*$K879+D878*$K880+E878*$K881+F878*$K882+G878*$K883+H878*$K884+I878*$K885+J878*$K886</f>
      </c>
      <c r="M878" s="1">
        <f>L878/K878</f>
      </c>
    </row>
    <row r="879">
      <c r="A879" t="str">
        <v>CP2</v>
      </c>
      <c r="B879" s="1">
        <f>(1/R165+1/R125+1/R85)/3</f>
      </c>
      <c r="C879">
        <v>1</v>
      </c>
      <c r="D879" s="1">
        <f>(R93+R133+R173)/3</f>
      </c>
      <c r="E879" s="1">
        <f>(R94+R134+R174)/3</f>
      </c>
      <c r="F879" s="1">
        <f>(R95+R135+R175)/3</f>
      </c>
      <c r="G879" s="1">
        <f>(R96+R136+R176)/3</f>
      </c>
      <c r="H879" s="1">
        <f>(R97+R137+R177)/3</f>
      </c>
      <c r="I879" s="1">
        <f>(R98+R138+R178)/3</f>
      </c>
      <c r="J879" s="1">
        <f>(R99+R139+R179)/3</f>
      </c>
      <c r="K879" s="2">
        <f>(B879/$B887+C879/$C887+D879/$D887+E879/$E887+F879/$F887+G879/$G887+H879/$H887+I879/$I887+J879/$J887)/9</f>
      </c>
      <c r="L879" s="2">
        <f>B879*$K878+C879*$K879+D879*$K880+E879*$K881+F879*$K882+G879*$K883+H879*$K884+I879*$K885+J879*$K886</f>
      </c>
      <c r="M879" s="1">
        <f>L879/K879</f>
      </c>
    </row>
    <row r="880">
      <c r="A880" t="str">
        <v>CP3</v>
      </c>
      <c r="B880" s="1">
        <f>(1/R166+1/R126+1/R86)/3</f>
      </c>
      <c r="C880" s="1">
        <f>(1/R173+1/R133+1/R93)/3</f>
      </c>
      <c r="D880">
        <v>1</v>
      </c>
      <c r="E880" s="1">
        <f>(R100+R140+R180)/3</f>
      </c>
      <c r="F880" s="1">
        <f>(R101+R141+R181)/3</f>
      </c>
      <c r="G880" s="1">
        <f>(R102+R142+R182)/3</f>
      </c>
      <c r="H880" s="1">
        <f>(R103+R143+R183)/3</f>
      </c>
      <c r="I880" s="1">
        <f>(R104+R144+R184)/3</f>
      </c>
      <c r="J880" s="1">
        <f>(R105+R145+R185)/3</f>
      </c>
      <c r="K880" s="2">
        <f>(B880/$B887+C880/$C887+D880/$D887+E880/$E887+F880/$F887+G880/$G887+H880/$H887+I880/$I887+J880/$J887)/9</f>
      </c>
      <c r="L880" s="2">
        <f>B880*$K878+C880*$K879+D880*$K880+E880*$K881+F880*$K882+G880*$K883+H880*$K884+I880*$K885+J880*$K886</f>
      </c>
      <c r="M880" s="1">
        <f>L880/K880</f>
      </c>
    </row>
    <row r="881">
      <c r="A881" t="str">
        <v>CP4</v>
      </c>
      <c r="B881" s="1">
        <f>(1/R167+1/R127+1/R87)/3</f>
      </c>
      <c r="C881" s="1">
        <f>(1/R174+1/R134+1/R94)/3</f>
      </c>
      <c r="D881" s="1">
        <f>(1/R180+1/R140+1/R100)/3</f>
      </c>
      <c r="E881">
        <v>1</v>
      </c>
      <c r="F881" s="1">
        <f>(R106+R146+R186)/3</f>
      </c>
      <c r="G881" s="1">
        <f>(R107+R147+R187)/3</f>
      </c>
      <c r="H881" s="1">
        <f>(R108+R148+R188)/3</f>
      </c>
      <c r="I881" s="1">
        <f>(R109+R149+R189)/3</f>
      </c>
      <c r="J881" s="1">
        <f>(R110+R150+R190)/3</f>
      </c>
      <c r="K881" s="2">
        <f>(B881/$B887+C881/$C887+D881/$D887+E881/$E887+F881/$F887+G881/$G887+H881/$H887+I881/$I887+J881/$J887)/9</f>
      </c>
      <c r="L881" s="2">
        <f>B881*$K878+C881*$K879+D881*$K880+E881*$K881+F881*$K882+G881*$K883+H881*$K884+I881*$K885+J881*$K886</f>
      </c>
      <c r="M881" s="1">
        <f>L881/K881</f>
      </c>
    </row>
    <row r="882">
      <c r="A882" t="str">
        <v>CP5</v>
      </c>
      <c r="B882" s="1">
        <f>(1/R168+1/R128+1/R88)/3</f>
      </c>
      <c r="C882" s="1">
        <f>(1/R175+1/R135+1/R95)/3</f>
      </c>
      <c r="D882" s="1">
        <f>(1/R181+1/R141+1/R101)/3</f>
      </c>
      <c r="E882" s="1">
        <f>(1/R186+1/R146+1/R106)/3</f>
      </c>
      <c r="F882">
        <v>1</v>
      </c>
      <c r="G882" s="1">
        <f>(R111+R151+R191)/3</f>
      </c>
      <c r="H882" s="1">
        <f>(R112+R152+R192)/3</f>
      </c>
      <c r="I882" s="1">
        <f>(R113+R153+R193)/3</f>
      </c>
      <c r="J882" s="1">
        <f>(R114+R154+R194)/3</f>
      </c>
      <c r="K882" s="2">
        <f>(B882/$B887+C882/$C887+D882/$D887+E882/$E887+F882/$F887+G882/$G887+H882/$H887+I882/$I887+J882/$J887)/9</f>
      </c>
      <c r="L882" s="2">
        <f>B882*$K878+C882*$K879+D882*$K880+E882*$K881+F882*$K882+G882*$K883+H882*$K884+I882*$K885+J882*$K886</f>
      </c>
      <c r="M882" s="1">
        <f>L882/K882</f>
      </c>
    </row>
    <row r="883">
      <c r="A883" t="str">
        <v>CP6</v>
      </c>
      <c r="B883" s="1">
        <f>(1/R169+1/R129+1/R89)/3</f>
      </c>
      <c r="C883" s="1">
        <f>(1/R176+1/R136+1/R96)/3</f>
      </c>
      <c r="D883" s="1">
        <f>(1/R182+1/R142+1/R102)/3</f>
      </c>
      <c r="E883" s="1">
        <f>(1/R187+1/R147+1/R107)/3</f>
      </c>
      <c r="F883" s="1">
        <f>(1/R191+1/R151+1/R111)/3</f>
      </c>
      <c r="G883">
        <v>1</v>
      </c>
      <c r="H883" s="1">
        <f>(R115+R155+R195)/3</f>
      </c>
      <c r="I883" s="1">
        <f>(R116+R156+R196)/3</f>
      </c>
      <c r="J883" s="1">
        <f>(R117+R157+R197)/3</f>
      </c>
      <c r="K883" s="2">
        <f>(B883/$B887+C883/$C887+D883/$D887+E883/$E887+F883/$F887+G883/$G887+H883/$H887+I883/$I887+J883/$J887)/9</f>
      </c>
      <c r="L883" s="2">
        <f>B883*$K878+C883*$K879+D883*$K880+E883*$K881+F883*$K882+G883*$K883+H883*$K884+I883*$K885+J883*$K886</f>
      </c>
      <c r="M883" s="1">
        <f>L883/K883</f>
      </c>
    </row>
    <row r="884">
      <c r="A884" t="str">
        <v>CP7</v>
      </c>
      <c r="B884" s="1">
        <f>(1/R170+1/R130+1/R90)/3</f>
      </c>
      <c r="C884" s="1">
        <f>(1/R177+1/R137+1/R97)/3</f>
      </c>
      <c r="D884" s="1">
        <f>(1/R183+1/R143+1/R103)/3</f>
      </c>
      <c r="E884" s="1">
        <f>(1/R188+1/R148+1/R108)/3</f>
      </c>
      <c r="F884" s="1">
        <f>(1/R192+1/R152+1/R112)/3</f>
      </c>
      <c r="G884" s="1">
        <f>(1/R195+1/R155+1/R115)/3</f>
      </c>
      <c r="H884">
        <v>1</v>
      </c>
      <c r="I884" s="1">
        <f>(R118+R158+R198)/3</f>
      </c>
      <c r="J884" s="1">
        <f>(R119+R159+R199)/3</f>
      </c>
      <c r="K884" s="2">
        <f>(B884/$B887+C884/$C887+D884/$D887+E884/$E887+F884/$F887+G884/$G887+H884/$H887+I884/$I887+J884/$J887)/9</f>
      </c>
      <c r="L884" s="2">
        <f>B884*$K878+C884*$K879+D884*$K880+E884*$K881+F884*$K882+G884*$K883+H884*$K884+I884*$K885+J884*$K886</f>
      </c>
      <c r="M884" s="1">
        <f>L884/K884</f>
      </c>
    </row>
    <row r="885">
      <c r="A885" t="str">
        <v>CP8</v>
      </c>
      <c r="B885" s="1">
        <f>(1/R171+1/R131+1/R91)/3</f>
      </c>
      <c r="C885" s="1">
        <f>(1/R178+1/R138+1/R98)/3</f>
      </c>
      <c r="D885" s="1">
        <f>(1/R184+1/R144+1/R104)/3</f>
      </c>
      <c r="E885" s="1">
        <f>(1/R189+1/R149+1/R109)/3</f>
      </c>
      <c r="F885" s="1">
        <f>(1/R193+1/R153+1/R113)/3</f>
      </c>
      <c r="G885" s="1">
        <f>(1/R196+1/R156+1/R116)/3</f>
      </c>
      <c r="H885" s="1">
        <f>(1/R198+1/R158+1/R118)/3</f>
      </c>
      <c r="I885">
        <v>1</v>
      </c>
      <c r="J885" s="1">
        <f>(R120+R160+R200)/3</f>
      </c>
      <c r="K885" s="2">
        <f>(B885/$B887+C885/$C887+D885/$D887+E885/$E887+F885/$F887+G885/$G887+H885/$H887+I885/$I887+J885/$J887)/9</f>
      </c>
      <c r="L885" s="2">
        <f>B885*$K878+C885*$K879+D885*$K880+E885*$K881+F885*$K882+G885*$K883+H885*$K884+I885*$K885+J885*$K886</f>
      </c>
      <c r="M885" s="1">
        <f>L885/K885</f>
      </c>
    </row>
    <row r="886">
      <c r="A886" t="str">
        <v>CP9</v>
      </c>
      <c r="B886" s="1">
        <f>(1/R172+1/R132+1/R92)/3</f>
      </c>
      <c r="C886" s="1">
        <f>(1/R179+1/R139+1/R99)/3</f>
      </c>
      <c r="D886" s="1">
        <f>(1/R185+1/R145+1/R105)/3</f>
      </c>
      <c r="E886" s="1">
        <f>(1/R190+1/R150+1/R110)/3</f>
      </c>
      <c r="F886" s="1">
        <f>(1/R194+1/R154+1/R114)/3</f>
      </c>
      <c r="G886" s="1">
        <f>(1/R197+1/R157+1/R117)/3</f>
      </c>
      <c r="H886" s="1">
        <f>(1/R199+1/R159+1/R119)/3</f>
      </c>
      <c r="I886" s="1">
        <f>(1/R200+1/R160+1/R120)/3</f>
      </c>
      <c r="J886">
        <v>1</v>
      </c>
      <c r="K886" s="2">
        <f>(B886/$B887+C886/$C887+D886/$D887+E886/$E887+F886/$F887+G886/$G887+H886/$H887+I886/$I887+J886/$J887)/9</f>
      </c>
      <c r="L886" s="2">
        <f>B886*$K878+C886*$K879+D886*$K880+E886*$K881+F886*$K882+G886*$K883+H886*$K884+I886*$K885+J886*$K886</f>
      </c>
      <c r="M886" s="1">
        <f>L886/K886</f>
      </c>
    </row>
    <row r="887">
      <c r="A887" t="str">
        <v>Σ Kolom</v>
      </c>
      <c r="B887" s="1">
        <f>SUM(B878:B886)</f>
      </c>
      <c r="C887" s="1">
        <f>SUM(C878:C886)</f>
      </c>
      <c r="D887" s="1">
        <f>SUM(D878:D886)</f>
      </c>
      <c r="E887" s="1">
        <f>SUM(E878:E886)</f>
      </c>
      <c r="F887" s="1">
        <f>SUM(F878:F886)</f>
      </c>
      <c r="G887" s="1">
        <f>SUM(G878:G886)</f>
      </c>
      <c r="H887" s="1">
        <f>SUM(H878:H886)</f>
      </c>
      <c r="I887" s="1">
        <f>SUM(I878:I886)</f>
      </c>
      <c r="J887" s="1">
        <f>SUM(J878:J886)</f>
      </c>
    </row>
    <row r="889">
      <c r="A889" t="str">
        <v>λmax</v>
      </c>
      <c r="B889" s="1">
        <f>AVERAGE(M878:M886)</f>
      </c>
    </row>
    <row r="890">
      <c r="A890" t="str">
        <v>CI</v>
      </c>
      <c r="B890" s="1">
        <f>(B889-9)/(9-1)</f>
      </c>
    </row>
    <row r="891">
      <c r="A891" t="str">
        <v>CR</v>
      </c>
      <c r="B891" s="1">
        <f>IF(1.45=0,0,B890/1.45)</f>
      </c>
    </row>
    <row r="892">
      <c r="A892" t="str">
        <v>Status</v>
      </c>
      <c r="B892">
        <f>IF(B891&lt;0.1,"KONSISTEN ✓","TIDAK KONSISTEN ✗")</f>
      </c>
    </row>
    <row r="895">
      <c r="A895" t="str">
        <v>▶ RESPONDEN 17: Ardini Oktavia</v>
      </c>
    </row>
    <row r="896">
      <c r="A896" t="str">
        <v>1. FUZZY SYNTHETIC EXTENT (FSE) &amp; BOBOT FINAL</v>
      </c>
    </row>
    <row r="897">
      <c r="A897" t="str">
        <v>Kriteria</v>
      </c>
      <c r="B897" t="str">
        <v>Σl</v>
      </c>
      <c r="C897" t="str">
        <v>Σm</v>
      </c>
      <c r="D897" t="str">
        <v>Σu</v>
      </c>
      <c r="E897" t="str">
        <v>Si_l</v>
      </c>
      <c r="F897" t="str">
        <v>Si_m</v>
      </c>
      <c r="G897" t="str">
        <v>Si_u</v>
      </c>
      <c r="H897" t="str">
        <v>Defuzzy</v>
      </c>
      <c r="I897" t="str">
        <v>Bobot</v>
      </c>
      <c r="J897" t="str">
        <v>Bobot%</v>
      </c>
      <c r="K897" t="str">
        <v>Rank</v>
      </c>
    </row>
    <row r="898">
      <c r="A898" t="str">
        <v>CP1</v>
      </c>
      <c r="B898" s="1">
        <f>1+S85+S86+S87+S88+S89+S90+S91+S92</f>
      </c>
      <c r="C898" s="1">
        <f>1+S125+S126+S127+S128+S129+S130+S131+S132</f>
      </c>
      <c r="D898" s="1">
        <f>1+S165+S166+S167+S168+S169+S170+S171+S172</f>
      </c>
      <c r="E898" s="2">
        <f>B898/$D907</f>
      </c>
      <c r="F898" s="2">
        <f>C898/$C907</f>
      </c>
      <c r="G898" s="2">
        <f>D898/$B907</f>
      </c>
      <c r="H898" s="2">
        <f>(E898+F898+G898)/3</f>
      </c>
      <c r="I898" s="2">
        <f>H898/$H907</f>
      </c>
      <c r="J898" s="3">
        <f>I898*100</f>
      </c>
      <c r="K898">
        <f>RANK(I898,$I$898:$I$906,0)</f>
      </c>
    </row>
    <row r="899">
      <c r="A899" t="str">
        <v>CP2</v>
      </c>
      <c r="B899" s="1">
        <f>1+1/S165+S93+S94+S95+S96+S97+S98+S99</f>
      </c>
      <c r="C899" s="1">
        <f>1+1/S125+S133+S134+S135+S136+S137+S138+S139</f>
      </c>
      <c r="D899" s="1">
        <f>1+1/S85+S173+S174+S175+S176+S177+S178+S179</f>
      </c>
      <c r="E899" s="2">
        <f>B899/$D907</f>
      </c>
      <c r="F899" s="2">
        <f>C899/$C907</f>
      </c>
      <c r="G899" s="2">
        <f>D899/$B907</f>
      </c>
      <c r="H899" s="2">
        <f>(E899+F899+G899)/3</f>
      </c>
      <c r="I899" s="2">
        <f>H899/$H907</f>
      </c>
      <c r="J899" s="3">
        <f>I899*100</f>
      </c>
      <c r="K899">
        <f>RANK(I899,$I$898:$I$906,0)</f>
      </c>
    </row>
    <row r="900">
      <c r="A900" t="str">
        <v>CP3</v>
      </c>
      <c r="B900" s="1">
        <f>1+1/S166+1/S173+S100+S101+S102+S103+S104+S105</f>
      </c>
      <c r="C900" s="1">
        <f>1+1/S126+1/S133+S140+S141+S142+S143+S144+S145</f>
      </c>
      <c r="D900" s="1">
        <f>1+1/S86+1/S93+S180+S181+S182+S183+S184+S185</f>
      </c>
      <c r="E900" s="2">
        <f>B900/$D907</f>
      </c>
      <c r="F900" s="2">
        <f>C900/$C907</f>
      </c>
      <c r="G900" s="2">
        <f>D900/$B907</f>
      </c>
      <c r="H900" s="2">
        <f>(E900+F900+G900)/3</f>
      </c>
      <c r="I900" s="2">
        <f>H900/$H907</f>
      </c>
      <c r="J900" s="3">
        <f>I900*100</f>
      </c>
      <c r="K900">
        <f>RANK(I900,$I$898:$I$906,0)</f>
      </c>
    </row>
    <row r="901">
      <c r="A901" t="str">
        <v>CP4</v>
      </c>
      <c r="B901" s="1">
        <f>1+1/S167+1/S174+1/S180+S106+S107+S108+S109+S110</f>
      </c>
      <c r="C901" s="1">
        <f>1+1/S127+1/S134+1/S140+S146+S147+S148+S149+S150</f>
      </c>
      <c r="D901" s="1">
        <f>1+1/S87+1/S94+1/S100+S186+S187+S188+S189+S190</f>
      </c>
      <c r="E901" s="2">
        <f>B901/$D907</f>
      </c>
      <c r="F901" s="2">
        <f>C901/$C907</f>
      </c>
      <c r="G901" s="2">
        <f>D901/$B907</f>
      </c>
      <c r="H901" s="2">
        <f>(E901+F901+G901)/3</f>
      </c>
      <c r="I901" s="2">
        <f>H901/$H907</f>
      </c>
      <c r="J901" s="3">
        <f>I901*100</f>
      </c>
      <c r="K901">
        <f>RANK(I901,$I$898:$I$906,0)</f>
      </c>
    </row>
    <row r="902">
      <c r="A902" t="str">
        <v>CP5</v>
      </c>
      <c r="B902" s="1">
        <f>1+1/S168+1/S175+1/S181+1/S186+S111+S112+S113+S114</f>
      </c>
      <c r="C902" s="1">
        <f>1+1/S128+1/S135+1/S141+1/S146+S151+S152+S153+S154</f>
      </c>
      <c r="D902" s="1">
        <f>1+1/S88+1/S95+1/S101+1/S106+S191+S192+S193+S194</f>
      </c>
      <c r="E902" s="2">
        <f>B902/$D907</f>
      </c>
      <c r="F902" s="2">
        <f>C902/$C907</f>
      </c>
      <c r="G902" s="2">
        <f>D902/$B907</f>
      </c>
      <c r="H902" s="2">
        <f>(E902+F902+G902)/3</f>
      </c>
      <c r="I902" s="2">
        <f>H902/$H907</f>
      </c>
      <c r="J902" s="3">
        <f>I902*100</f>
      </c>
      <c r="K902">
        <f>RANK(I902,$I$898:$I$906,0)</f>
      </c>
    </row>
    <row r="903">
      <c r="A903" t="str">
        <v>CP6</v>
      </c>
      <c r="B903" s="1">
        <f>1+1/S169+1/S176+1/S182+1/S187+1/S191+S115+S116+S117</f>
      </c>
      <c r="C903" s="1">
        <f>1+1/S129+1/S136+1/S142+1/S147+1/S151+S155+S156+S157</f>
      </c>
      <c r="D903" s="1">
        <f>1+1/S89+1/S96+1/S102+1/S107+1/S111+S195+S196+S197</f>
      </c>
      <c r="E903" s="2">
        <f>B903/$D907</f>
      </c>
      <c r="F903" s="2">
        <f>C903/$C907</f>
      </c>
      <c r="G903" s="2">
        <f>D903/$B907</f>
      </c>
      <c r="H903" s="2">
        <f>(E903+F903+G903)/3</f>
      </c>
      <c r="I903" s="2">
        <f>H903/$H907</f>
      </c>
      <c r="J903" s="3">
        <f>I903*100</f>
      </c>
      <c r="K903">
        <f>RANK(I903,$I$898:$I$906,0)</f>
      </c>
    </row>
    <row r="904">
      <c r="A904" t="str">
        <v>CP7</v>
      </c>
      <c r="B904" s="1">
        <f>1+1/S170+1/S177+1/S183+1/S188+1/S192+1/S195+S118+S119</f>
      </c>
      <c r="C904" s="1">
        <f>1+1/S130+1/S137+1/S143+1/S148+1/S152+1/S155+S158+S159</f>
      </c>
      <c r="D904" s="1">
        <f>1+1/S90+1/S97+1/S103+1/S108+1/S112+1/S115+S198+S199</f>
      </c>
      <c r="E904" s="2">
        <f>B904/$D907</f>
      </c>
      <c r="F904" s="2">
        <f>C904/$C907</f>
      </c>
      <c r="G904" s="2">
        <f>D904/$B907</f>
      </c>
      <c r="H904" s="2">
        <f>(E904+F904+G904)/3</f>
      </c>
      <c r="I904" s="2">
        <f>H904/$H907</f>
      </c>
      <c r="J904" s="3">
        <f>I904*100</f>
      </c>
      <c r="K904">
        <f>RANK(I904,$I$898:$I$906,0)</f>
      </c>
    </row>
    <row r="905">
      <c r="A905" t="str">
        <v>CP8</v>
      </c>
      <c r="B905" s="1">
        <f>1+1/S171+1/S178+1/S184+1/S189+1/S193+1/S196+1/S198+S120</f>
      </c>
      <c r="C905" s="1">
        <f>1+1/S131+1/S138+1/S144+1/S149+1/S153+1/S156+1/S158+S160</f>
      </c>
      <c r="D905" s="1">
        <f>1+1/S91+1/S98+1/S104+1/S109+1/S113+1/S116+1/S118+S200</f>
      </c>
      <c r="E905" s="2">
        <f>B905/$D907</f>
      </c>
      <c r="F905" s="2">
        <f>C905/$C907</f>
      </c>
      <c r="G905" s="2">
        <f>D905/$B907</f>
      </c>
      <c r="H905" s="2">
        <f>(E905+F905+G905)/3</f>
      </c>
      <c r="I905" s="2">
        <f>H905/$H907</f>
      </c>
      <c r="J905" s="3">
        <f>I905*100</f>
      </c>
      <c r="K905">
        <f>RANK(I905,$I$898:$I$906,0)</f>
      </c>
    </row>
    <row r="906">
      <c r="A906" t="str">
        <v>CP9</v>
      </c>
      <c r="B906" s="1">
        <f>1+1/S172+1/S179+1/S185+1/S190+1/S194+1/S197+1/S199+1/S200</f>
      </c>
      <c r="C906" s="1">
        <f>1+1/S132+1/S139+1/S145+1/S150+1/S154+1/S157+1/S159+1/S160</f>
      </c>
      <c r="D906" s="1">
        <f>1+1/S92+1/S99+1/S105+1/S110+1/S114+1/S117+1/S119+1/S120</f>
      </c>
      <c r="E906" s="2">
        <f>B906/$D907</f>
      </c>
      <c r="F906" s="2">
        <f>C906/$C907</f>
      </c>
      <c r="G906" s="2">
        <f>D906/$B907</f>
      </c>
      <c r="H906" s="2">
        <f>(E906+F906+G906)/3</f>
      </c>
      <c r="I906" s="2">
        <f>H906/$H907</f>
      </c>
      <c r="J906" s="3">
        <f>I906*100</f>
      </c>
      <c r="K906">
        <f>RANK(I906,$I$898:$I$906,0)</f>
      </c>
    </row>
    <row r="907">
      <c r="A907" t="str">
        <v>TOTAL</v>
      </c>
      <c r="B907" s="1">
        <f>SUM(B898:B906)</f>
      </c>
      <c r="C907" s="1">
        <f>SUM(C898:C906)</f>
      </c>
      <c r="D907" s="1">
        <f>SUM(D898:D906)</f>
      </c>
      <c r="H907" s="2">
        <f>SUM(H898:H906)</f>
      </c>
    </row>
    <row r="909">
      <c r="A909" t="str">
        <v>2. KONSISTENSI (CR)</v>
      </c>
    </row>
    <row r="910">
      <c r="A910" t="str">
        <v>Matriks Crisp (Defuzzified) &amp; Normalisasi &amp; Aw</v>
      </c>
    </row>
    <row r="911">
      <c r="A911" t="str">
        <v>Kriteria</v>
      </c>
      <c r="B911" t="str">
        <v>CP1</v>
      </c>
      <c r="C911" t="str">
        <v>CP2</v>
      </c>
      <c r="D911" t="str">
        <v>CP3</v>
      </c>
      <c r="E911" t="str">
        <v>CP4</v>
      </c>
      <c r="F911" t="str">
        <v>CP5</v>
      </c>
      <c r="G911" t="str">
        <v>CP6</v>
      </c>
      <c r="H911" t="str">
        <v>CP7</v>
      </c>
      <c r="I911" t="str">
        <v>CP8</v>
      </c>
      <c r="J911" t="str">
        <v>CP9</v>
      </c>
      <c r="K911" t="str">
        <v>Wi (Bobot CR)</v>
      </c>
      <c r="L911" t="str">
        <v>Aw</v>
      </c>
      <c r="M911" t="str">
        <v>Aw/Wi</v>
      </c>
    </row>
    <row r="912">
      <c r="A912" t="str">
        <v>CP1</v>
      </c>
      <c r="B912">
        <v>1</v>
      </c>
      <c r="C912" s="1">
        <f>(S85+S125+S165)/3</f>
      </c>
      <c r="D912" s="1">
        <f>(S86+S126+S166)/3</f>
      </c>
      <c r="E912" s="1">
        <f>(S87+S127+S167)/3</f>
      </c>
      <c r="F912" s="1">
        <f>(S88+S128+S168)/3</f>
      </c>
      <c r="G912" s="1">
        <f>(S89+S129+S169)/3</f>
      </c>
      <c r="H912" s="1">
        <f>(S90+S130+S170)/3</f>
      </c>
      <c r="I912" s="1">
        <f>(S91+S131+S171)/3</f>
      </c>
      <c r="J912" s="1">
        <f>(S92+S132+S172)/3</f>
      </c>
      <c r="K912" s="2">
        <f>(B912/$B921+C912/$C921+D912/$D921+E912/$E921+F912/$F921+G912/$G921+H912/$H921+I912/$I921+J912/$J921)/9</f>
      </c>
      <c r="L912" s="2">
        <f>B912*$K912+C912*$K913+D912*$K914+E912*$K915+F912*$K916+G912*$K917+H912*$K918+I912*$K919+J912*$K920</f>
      </c>
      <c r="M912" s="1">
        <f>L912/K912</f>
      </c>
    </row>
    <row r="913">
      <c r="A913" t="str">
        <v>CP2</v>
      </c>
      <c r="B913" s="1">
        <f>(1/S165+1/S125+1/S85)/3</f>
      </c>
      <c r="C913">
        <v>1</v>
      </c>
      <c r="D913" s="1">
        <f>(S93+S133+S173)/3</f>
      </c>
      <c r="E913" s="1">
        <f>(S94+S134+S174)/3</f>
      </c>
      <c r="F913" s="1">
        <f>(S95+S135+S175)/3</f>
      </c>
      <c r="G913" s="1">
        <f>(S96+S136+S176)/3</f>
      </c>
      <c r="H913" s="1">
        <f>(S97+S137+S177)/3</f>
      </c>
      <c r="I913" s="1">
        <f>(S98+S138+S178)/3</f>
      </c>
      <c r="J913" s="1">
        <f>(S99+S139+S179)/3</f>
      </c>
      <c r="K913" s="2">
        <f>(B913/$B921+C913/$C921+D913/$D921+E913/$E921+F913/$F921+G913/$G921+H913/$H921+I913/$I921+J913/$J921)/9</f>
      </c>
      <c r="L913" s="2">
        <f>B913*$K912+C913*$K913+D913*$K914+E913*$K915+F913*$K916+G913*$K917+H913*$K918+I913*$K919+J913*$K920</f>
      </c>
      <c r="M913" s="1">
        <f>L913/K913</f>
      </c>
    </row>
    <row r="914">
      <c r="A914" t="str">
        <v>CP3</v>
      </c>
      <c r="B914" s="1">
        <f>(1/S166+1/S126+1/S86)/3</f>
      </c>
      <c r="C914" s="1">
        <f>(1/S173+1/S133+1/S93)/3</f>
      </c>
      <c r="D914">
        <v>1</v>
      </c>
      <c r="E914" s="1">
        <f>(S100+S140+S180)/3</f>
      </c>
      <c r="F914" s="1">
        <f>(S101+S141+S181)/3</f>
      </c>
      <c r="G914" s="1">
        <f>(S102+S142+S182)/3</f>
      </c>
      <c r="H914" s="1">
        <f>(S103+S143+S183)/3</f>
      </c>
      <c r="I914" s="1">
        <f>(S104+S144+S184)/3</f>
      </c>
      <c r="J914" s="1">
        <f>(S105+S145+S185)/3</f>
      </c>
      <c r="K914" s="2">
        <f>(B914/$B921+C914/$C921+D914/$D921+E914/$E921+F914/$F921+G914/$G921+H914/$H921+I914/$I921+J914/$J921)/9</f>
      </c>
      <c r="L914" s="2">
        <f>B914*$K912+C914*$K913+D914*$K914+E914*$K915+F914*$K916+G914*$K917+H914*$K918+I914*$K919+J914*$K920</f>
      </c>
      <c r="M914" s="1">
        <f>L914/K914</f>
      </c>
    </row>
    <row r="915">
      <c r="A915" t="str">
        <v>CP4</v>
      </c>
      <c r="B915" s="1">
        <f>(1/S167+1/S127+1/S87)/3</f>
      </c>
      <c r="C915" s="1">
        <f>(1/S174+1/S134+1/S94)/3</f>
      </c>
      <c r="D915" s="1">
        <f>(1/S180+1/S140+1/S100)/3</f>
      </c>
      <c r="E915">
        <v>1</v>
      </c>
      <c r="F915" s="1">
        <f>(S106+S146+S186)/3</f>
      </c>
      <c r="G915" s="1">
        <f>(S107+S147+S187)/3</f>
      </c>
      <c r="H915" s="1">
        <f>(S108+S148+S188)/3</f>
      </c>
      <c r="I915" s="1">
        <f>(S109+S149+S189)/3</f>
      </c>
      <c r="J915" s="1">
        <f>(S110+S150+S190)/3</f>
      </c>
      <c r="K915" s="2">
        <f>(B915/$B921+C915/$C921+D915/$D921+E915/$E921+F915/$F921+G915/$G921+H915/$H921+I915/$I921+J915/$J921)/9</f>
      </c>
      <c r="L915" s="2">
        <f>B915*$K912+C915*$K913+D915*$K914+E915*$K915+F915*$K916+G915*$K917+H915*$K918+I915*$K919+J915*$K920</f>
      </c>
      <c r="M915" s="1">
        <f>L915/K915</f>
      </c>
    </row>
    <row r="916">
      <c r="A916" t="str">
        <v>CP5</v>
      </c>
      <c r="B916" s="1">
        <f>(1/S168+1/S128+1/S88)/3</f>
      </c>
      <c r="C916" s="1">
        <f>(1/S175+1/S135+1/S95)/3</f>
      </c>
      <c r="D916" s="1">
        <f>(1/S181+1/S141+1/S101)/3</f>
      </c>
      <c r="E916" s="1">
        <f>(1/S186+1/S146+1/S106)/3</f>
      </c>
      <c r="F916">
        <v>1</v>
      </c>
      <c r="G916" s="1">
        <f>(S111+S151+S191)/3</f>
      </c>
      <c r="H916" s="1">
        <f>(S112+S152+S192)/3</f>
      </c>
      <c r="I916" s="1">
        <f>(S113+S153+S193)/3</f>
      </c>
      <c r="J916" s="1">
        <f>(S114+S154+S194)/3</f>
      </c>
      <c r="K916" s="2">
        <f>(B916/$B921+C916/$C921+D916/$D921+E916/$E921+F916/$F921+G916/$G921+H916/$H921+I916/$I921+J916/$J921)/9</f>
      </c>
      <c r="L916" s="2">
        <f>B916*$K912+C916*$K913+D916*$K914+E916*$K915+F916*$K916+G916*$K917+H916*$K918+I916*$K919+J916*$K920</f>
      </c>
      <c r="M916" s="1">
        <f>L916/K916</f>
      </c>
    </row>
    <row r="917">
      <c r="A917" t="str">
        <v>CP6</v>
      </c>
      <c r="B917" s="1">
        <f>(1/S169+1/S129+1/S89)/3</f>
      </c>
      <c r="C917" s="1">
        <f>(1/S176+1/S136+1/S96)/3</f>
      </c>
      <c r="D917" s="1">
        <f>(1/S182+1/S142+1/S102)/3</f>
      </c>
      <c r="E917" s="1">
        <f>(1/S187+1/S147+1/S107)/3</f>
      </c>
      <c r="F917" s="1">
        <f>(1/S191+1/S151+1/S111)/3</f>
      </c>
      <c r="G917">
        <v>1</v>
      </c>
      <c r="H917" s="1">
        <f>(S115+S155+S195)/3</f>
      </c>
      <c r="I917" s="1">
        <f>(S116+S156+S196)/3</f>
      </c>
      <c r="J917" s="1">
        <f>(S117+S157+S197)/3</f>
      </c>
      <c r="K917" s="2">
        <f>(B917/$B921+C917/$C921+D917/$D921+E917/$E921+F917/$F921+G917/$G921+H917/$H921+I917/$I921+J917/$J921)/9</f>
      </c>
      <c r="L917" s="2">
        <f>B917*$K912+C917*$K913+D917*$K914+E917*$K915+F917*$K916+G917*$K917+H917*$K918+I917*$K919+J917*$K920</f>
      </c>
      <c r="M917" s="1">
        <f>L917/K917</f>
      </c>
    </row>
    <row r="918">
      <c r="A918" t="str">
        <v>CP7</v>
      </c>
      <c r="B918" s="1">
        <f>(1/S170+1/S130+1/S90)/3</f>
      </c>
      <c r="C918" s="1">
        <f>(1/S177+1/S137+1/S97)/3</f>
      </c>
      <c r="D918" s="1">
        <f>(1/S183+1/S143+1/S103)/3</f>
      </c>
      <c r="E918" s="1">
        <f>(1/S188+1/S148+1/S108)/3</f>
      </c>
      <c r="F918" s="1">
        <f>(1/S192+1/S152+1/S112)/3</f>
      </c>
      <c r="G918" s="1">
        <f>(1/S195+1/S155+1/S115)/3</f>
      </c>
      <c r="H918">
        <v>1</v>
      </c>
      <c r="I918" s="1">
        <f>(S118+S158+S198)/3</f>
      </c>
      <c r="J918" s="1">
        <f>(S119+S159+S199)/3</f>
      </c>
      <c r="K918" s="2">
        <f>(B918/$B921+C918/$C921+D918/$D921+E918/$E921+F918/$F921+G918/$G921+H918/$H921+I918/$I921+J918/$J921)/9</f>
      </c>
      <c r="L918" s="2">
        <f>B918*$K912+C918*$K913+D918*$K914+E918*$K915+F918*$K916+G918*$K917+H918*$K918+I918*$K919+J918*$K920</f>
      </c>
      <c r="M918" s="1">
        <f>L918/K918</f>
      </c>
    </row>
    <row r="919">
      <c r="A919" t="str">
        <v>CP8</v>
      </c>
      <c r="B919" s="1">
        <f>(1/S171+1/S131+1/S91)/3</f>
      </c>
      <c r="C919" s="1">
        <f>(1/S178+1/S138+1/S98)/3</f>
      </c>
      <c r="D919" s="1">
        <f>(1/S184+1/S144+1/S104)/3</f>
      </c>
      <c r="E919" s="1">
        <f>(1/S189+1/S149+1/S109)/3</f>
      </c>
      <c r="F919" s="1">
        <f>(1/S193+1/S153+1/S113)/3</f>
      </c>
      <c r="G919" s="1">
        <f>(1/S196+1/S156+1/S116)/3</f>
      </c>
      <c r="H919" s="1">
        <f>(1/S198+1/S158+1/S118)/3</f>
      </c>
      <c r="I919">
        <v>1</v>
      </c>
      <c r="J919" s="1">
        <f>(S120+S160+S200)/3</f>
      </c>
      <c r="K919" s="2">
        <f>(B919/$B921+C919/$C921+D919/$D921+E919/$E921+F919/$F921+G919/$G921+H919/$H921+I919/$I921+J919/$J921)/9</f>
      </c>
      <c r="L919" s="2">
        <f>B919*$K912+C919*$K913+D919*$K914+E919*$K915+F919*$K916+G919*$K917+H919*$K918+I919*$K919+J919*$K920</f>
      </c>
      <c r="M919" s="1">
        <f>L919/K919</f>
      </c>
    </row>
    <row r="920">
      <c r="A920" t="str">
        <v>CP9</v>
      </c>
      <c r="B920" s="1">
        <f>(1/S172+1/S132+1/S92)/3</f>
      </c>
      <c r="C920" s="1">
        <f>(1/S179+1/S139+1/S99)/3</f>
      </c>
      <c r="D920" s="1">
        <f>(1/S185+1/S145+1/S105)/3</f>
      </c>
      <c r="E920" s="1">
        <f>(1/S190+1/S150+1/S110)/3</f>
      </c>
      <c r="F920" s="1">
        <f>(1/S194+1/S154+1/S114)/3</f>
      </c>
      <c r="G920" s="1">
        <f>(1/S197+1/S157+1/S117)/3</f>
      </c>
      <c r="H920" s="1">
        <f>(1/S199+1/S159+1/S119)/3</f>
      </c>
      <c r="I920" s="1">
        <f>(1/S200+1/S160+1/S120)/3</f>
      </c>
      <c r="J920">
        <v>1</v>
      </c>
      <c r="K920" s="2">
        <f>(B920/$B921+C920/$C921+D920/$D921+E920/$E921+F920/$F921+G920/$G921+H920/$H921+I920/$I921+J920/$J921)/9</f>
      </c>
      <c r="L920" s="2">
        <f>B920*$K912+C920*$K913+D920*$K914+E920*$K915+F920*$K916+G920*$K917+H920*$K918+I920*$K919+J920*$K920</f>
      </c>
      <c r="M920" s="1">
        <f>L920/K920</f>
      </c>
    </row>
    <row r="921">
      <c r="A921" t="str">
        <v>Σ Kolom</v>
      </c>
      <c r="B921" s="1">
        <f>SUM(B912:B920)</f>
      </c>
      <c r="C921" s="1">
        <f>SUM(C912:C920)</f>
      </c>
      <c r="D921" s="1">
        <f>SUM(D912:D920)</f>
      </c>
      <c r="E921" s="1">
        <f>SUM(E912:E920)</f>
      </c>
      <c r="F921" s="1">
        <f>SUM(F912:F920)</f>
      </c>
      <c r="G921" s="1">
        <f>SUM(G912:G920)</f>
      </c>
      <c r="H921" s="1">
        <f>SUM(H912:H920)</f>
      </c>
      <c r="I921" s="1">
        <f>SUM(I912:I920)</f>
      </c>
      <c r="J921" s="1">
        <f>SUM(J912:J920)</f>
      </c>
    </row>
    <row r="923">
      <c r="A923" t="str">
        <v>λmax</v>
      </c>
      <c r="B923" s="1">
        <f>AVERAGE(M912:M920)</f>
      </c>
    </row>
    <row r="924">
      <c r="A924" t="str">
        <v>CI</v>
      </c>
      <c r="B924" s="1">
        <f>(B923-9)/(9-1)</f>
      </c>
    </row>
    <row r="925">
      <c r="A925" t="str">
        <v>CR</v>
      </c>
      <c r="B925" s="1">
        <f>IF(1.45=0,0,B924/1.45)</f>
      </c>
    </row>
    <row r="926">
      <c r="A926" t="str">
        <v>Status</v>
      </c>
      <c r="B926">
        <f>IF(B925&lt;0.1,"KONSISTEN ✓","TIDAK KONSISTEN ✗")</f>
      </c>
    </row>
    <row r="929">
      <c r="A929" t="str">
        <v>▶ RESPONDEN 18: Ardini Oktavia</v>
      </c>
    </row>
    <row r="930">
      <c r="A930" t="str">
        <v>1. FUZZY SYNTHETIC EXTENT (FSE) &amp; BOBOT FINAL</v>
      </c>
    </row>
    <row r="931">
      <c r="A931" t="str">
        <v>Kriteria</v>
      </c>
      <c r="B931" t="str">
        <v>Σl</v>
      </c>
      <c r="C931" t="str">
        <v>Σm</v>
      </c>
      <c r="D931" t="str">
        <v>Σu</v>
      </c>
      <c r="E931" t="str">
        <v>Si_l</v>
      </c>
      <c r="F931" t="str">
        <v>Si_m</v>
      </c>
      <c r="G931" t="str">
        <v>Si_u</v>
      </c>
      <c r="H931" t="str">
        <v>Defuzzy</v>
      </c>
      <c r="I931" t="str">
        <v>Bobot</v>
      </c>
      <c r="J931" t="str">
        <v>Bobot%</v>
      </c>
      <c r="K931" t="str">
        <v>Rank</v>
      </c>
    </row>
    <row r="932">
      <c r="A932" t="str">
        <v>CP1</v>
      </c>
      <c r="B932" s="1">
        <f>1+T85+T86+T87+T88+T89+T90+T91+T92</f>
      </c>
      <c r="C932" s="1">
        <f>1+T125+T126+T127+T128+T129+T130+T131+T132</f>
      </c>
      <c r="D932" s="1">
        <f>1+T165+T166+T167+T168+T169+T170+T171+T172</f>
      </c>
      <c r="E932" s="2">
        <f>B932/$D941</f>
      </c>
      <c r="F932" s="2">
        <f>C932/$C941</f>
      </c>
      <c r="G932" s="2">
        <f>D932/$B941</f>
      </c>
      <c r="H932" s="2">
        <f>(E932+F932+G932)/3</f>
      </c>
      <c r="I932" s="2">
        <f>H932/$H941</f>
      </c>
      <c r="J932" s="3">
        <f>I932*100</f>
      </c>
      <c r="K932">
        <f>RANK(I932,$I$932:$I$940,0)</f>
      </c>
    </row>
    <row r="933">
      <c r="A933" t="str">
        <v>CP2</v>
      </c>
      <c r="B933" s="1">
        <f>1+1/T165+T93+T94+T95+T96+T97+T98+T99</f>
      </c>
      <c r="C933" s="1">
        <f>1+1/T125+T133+T134+T135+T136+T137+T138+T139</f>
      </c>
      <c r="D933" s="1">
        <f>1+1/T85+T173+T174+T175+T176+T177+T178+T179</f>
      </c>
      <c r="E933" s="2">
        <f>B933/$D941</f>
      </c>
      <c r="F933" s="2">
        <f>C933/$C941</f>
      </c>
      <c r="G933" s="2">
        <f>D933/$B941</f>
      </c>
      <c r="H933" s="2">
        <f>(E933+F933+G933)/3</f>
      </c>
      <c r="I933" s="2">
        <f>H933/$H941</f>
      </c>
      <c r="J933" s="3">
        <f>I933*100</f>
      </c>
      <c r="K933">
        <f>RANK(I933,$I$932:$I$940,0)</f>
      </c>
    </row>
    <row r="934">
      <c r="A934" t="str">
        <v>CP3</v>
      </c>
      <c r="B934" s="1">
        <f>1+1/T166+1/T173+T100+T101+T102+T103+T104+T105</f>
      </c>
      <c r="C934" s="1">
        <f>1+1/T126+1/T133+T140+T141+T142+T143+T144+T145</f>
      </c>
      <c r="D934" s="1">
        <f>1+1/T86+1/T93+T180+T181+T182+T183+T184+T185</f>
      </c>
      <c r="E934" s="2">
        <f>B934/$D941</f>
      </c>
      <c r="F934" s="2">
        <f>C934/$C941</f>
      </c>
      <c r="G934" s="2">
        <f>D934/$B941</f>
      </c>
      <c r="H934" s="2">
        <f>(E934+F934+G934)/3</f>
      </c>
      <c r="I934" s="2">
        <f>H934/$H941</f>
      </c>
      <c r="J934" s="3">
        <f>I934*100</f>
      </c>
      <c r="K934">
        <f>RANK(I934,$I$932:$I$940,0)</f>
      </c>
    </row>
    <row r="935">
      <c r="A935" t="str">
        <v>CP4</v>
      </c>
      <c r="B935" s="1">
        <f>1+1/T167+1/T174+1/T180+T106+T107+T108+T109+T110</f>
      </c>
      <c r="C935" s="1">
        <f>1+1/T127+1/T134+1/T140+T146+T147+T148+T149+T150</f>
      </c>
      <c r="D935" s="1">
        <f>1+1/T87+1/T94+1/T100+T186+T187+T188+T189+T190</f>
      </c>
      <c r="E935" s="2">
        <f>B935/$D941</f>
      </c>
      <c r="F935" s="2">
        <f>C935/$C941</f>
      </c>
      <c r="G935" s="2">
        <f>D935/$B941</f>
      </c>
      <c r="H935" s="2">
        <f>(E935+F935+G935)/3</f>
      </c>
      <c r="I935" s="2">
        <f>H935/$H941</f>
      </c>
      <c r="J935" s="3">
        <f>I935*100</f>
      </c>
      <c r="K935">
        <f>RANK(I935,$I$932:$I$940,0)</f>
      </c>
    </row>
    <row r="936">
      <c r="A936" t="str">
        <v>CP5</v>
      </c>
      <c r="B936" s="1">
        <f>1+1/T168+1/T175+1/T181+1/T186+T111+T112+T113+T114</f>
      </c>
      <c r="C936" s="1">
        <f>1+1/T128+1/T135+1/T141+1/T146+T151+T152+T153+T154</f>
      </c>
      <c r="D936" s="1">
        <f>1+1/T88+1/T95+1/T101+1/T106+T191+T192+T193+T194</f>
      </c>
      <c r="E936" s="2">
        <f>B936/$D941</f>
      </c>
      <c r="F936" s="2">
        <f>C936/$C941</f>
      </c>
      <c r="G936" s="2">
        <f>D936/$B941</f>
      </c>
      <c r="H936" s="2">
        <f>(E936+F936+G936)/3</f>
      </c>
      <c r="I936" s="2">
        <f>H936/$H941</f>
      </c>
      <c r="J936" s="3">
        <f>I936*100</f>
      </c>
      <c r="K936">
        <f>RANK(I936,$I$932:$I$940,0)</f>
      </c>
    </row>
    <row r="937">
      <c r="A937" t="str">
        <v>CP6</v>
      </c>
      <c r="B937" s="1">
        <f>1+1/T169+1/T176+1/T182+1/T187+1/T191+T115+T116+T117</f>
      </c>
      <c r="C937" s="1">
        <f>1+1/T129+1/T136+1/T142+1/T147+1/T151+T155+T156+T157</f>
      </c>
      <c r="D937" s="1">
        <f>1+1/T89+1/T96+1/T102+1/T107+1/T111+T195+T196+T197</f>
      </c>
      <c r="E937" s="2">
        <f>B937/$D941</f>
      </c>
      <c r="F937" s="2">
        <f>C937/$C941</f>
      </c>
      <c r="G937" s="2">
        <f>D937/$B941</f>
      </c>
      <c r="H937" s="2">
        <f>(E937+F937+G937)/3</f>
      </c>
      <c r="I937" s="2">
        <f>H937/$H941</f>
      </c>
      <c r="J937" s="3">
        <f>I937*100</f>
      </c>
      <c r="K937">
        <f>RANK(I937,$I$932:$I$940,0)</f>
      </c>
    </row>
    <row r="938">
      <c r="A938" t="str">
        <v>CP7</v>
      </c>
      <c r="B938" s="1">
        <f>1+1/T170+1/T177+1/T183+1/T188+1/T192+1/T195+T118+T119</f>
      </c>
      <c r="C938" s="1">
        <f>1+1/T130+1/T137+1/T143+1/T148+1/T152+1/T155+T158+T159</f>
      </c>
      <c r="D938" s="1">
        <f>1+1/T90+1/T97+1/T103+1/T108+1/T112+1/T115+T198+T199</f>
      </c>
      <c r="E938" s="2">
        <f>B938/$D941</f>
      </c>
      <c r="F938" s="2">
        <f>C938/$C941</f>
      </c>
      <c r="G938" s="2">
        <f>D938/$B941</f>
      </c>
      <c r="H938" s="2">
        <f>(E938+F938+G938)/3</f>
      </c>
      <c r="I938" s="2">
        <f>H938/$H941</f>
      </c>
      <c r="J938" s="3">
        <f>I938*100</f>
      </c>
      <c r="K938">
        <f>RANK(I938,$I$932:$I$940,0)</f>
      </c>
    </row>
    <row r="939">
      <c r="A939" t="str">
        <v>CP8</v>
      </c>
      <c r="B939" s="1">
        <f>1+1/T171+1/T178+1/T184+1/T189+1/T193+1/T196+1/T198+T120</f>
      </c>
      <c r="C939" s="1">
        <f>1+1/T131+1/T138+1/T144+1/T149+1/T153+1/T156+1/T158+T160</f>
      </c>
      <c r="D939" s="1">
        <f>1+1/T91+1/T98+1/T104+1/T109+1/T113+1/T116+1/T118+T200</f>
      </c>
      <c r="E939" s="2">
        <f>B939/$D941</f>
      </c>
      <c r="F939" s="2">
        <f>C939/$C941</f>
      </c>
      <c r="G939" s="2">
        <f>D939/$B941</f>
      </c>
      <c r="H939" s="2">
        <f>(E939+F939+G939)/3</f>
      </c>
      <c r="I939" s="2">
        <f>H939/$H941</f>
      </c>
      <c r="J939" s="3">
        <f>I939*100</f>
      </c>
      <c r="K939">
        <f>RANK(I939,$I$932:$I$940,0)</f>
      </c>
    </row>
    <row r="940">
      <c r="A940" t="str">
        <v>CP9</v>
      </c>
      <c r="B940" s="1">
        <f>1+1/T172+1/T179+1/T185+1/T190+1/T194+1/T197+1/T199+1/T200</f>
      </c>
      <c r="C940" s="1">
        <f>1+1/T132+1/T139+1/T145+1/T150+1/T154+1/T157+1/T159+1/T160</f>
      </c>
      <c r="D940" s="1">
        <f>1+1/T92+1/T99+1/T105+1/T110+1/T114+1/T117+1/T119+1/T120</f>
      </c>
      <c r="E940" s="2">
        <f>B940/$D941</f>
      </c>
      <c r="F940" s="2">
        <f>C940/$C941</f>
      </c>
      <c r="G940" s="2">
        <f>D940/$B941</f>
      </c>
      <c r="H940" s="2">
        <f>(E940+F940+G940)/3</f>
      </c>
      <c r="I940" s="2">
        <f>H940/$H941</f>
      </c>
      <c r="J940" s="3">
        <f>I940*100</f>
      </c>
      <c r="K940">
        <f>RANK(I940,$I$932:$I$940,0)</f>
      </c>
    </row>
    <row r="941">
      <c r="A941" t="str">
        <v>TOTAL</v>
      </c>
      <c r="B941" s="1">
        <f>SUM(B932:B940)</f>
      </c>
      <c r="C941" s="1">
        <f>SUM(C932:C940)</f>
      </c>
      <c r="D941" s="1">
        <f>SUM(D932:D940)</f>
      </c>
      <c r="H941" s="2">
        <f>SUM(H932:H940)</f>
      </c>
    </row>
    <row r="943">
      <c r="A943" t="str">
        <v>2. KONSISTENSI (CR)</v>
      </c>
    </row>
    <row r="944">
      <c r="A944" t="str">
        <v>Matriks Crisp (Defuzzified) &amp; Normalisasi &amp; Aw</v>
      </c>
    </row>
    <row r="945">
      <c r="A945" t="str">
        <v>Kriteria</v>
      </c>
      <c r="B945" t="str">
        <v>CP1</v>
      </c>
      <c r="C945" t="str">
        <v>CP2</v>
      </c>
      <c r="D945" t="str">
        <v>CP3</v>
      </c>
      <c r="E945" t="str">
        <v>CP4</v>
      </c>
      <c r="F945" t="str">
        <v>CP5</v>
      </c>
      <c r="G945" t="str">
        <v>CP6</v>
      </c>
      <c r="H945" t="str">
        <v>CP7</v>
      </c>
      <c r="I945" t="str">
        <v>CP8</v>
      </c>
      <c r="J945" t="str">
        <v>CP9</v>
      </c>
      <c r="K945" t="str">
        <v>Wi (Bobot CR)</v>
      </c>
      <c r="L945" t="str">
        <v>Aw</v>
      </c>
      <c r="M945" t="str">
        <v>Aw/Wi</v>
      </c>
    </row>
    <row r="946">
      <c r="A946" t="str">
        <v>CP1</v>
      </c>
      <c r="B946">
        <v>1</v>
      </c>
      <c r="C946" s="1">
        <f>(T85+T125+T165)/3</f>
      </c>
      <c r="D946" s="1">
        <f>(T86+T126+T166)/3</f>
      </c>
      <c r="E946" s="1">
        <f>(T87+T127+T167)/3</f>
      </c>
      <c r="F946" s="1">
        <f>(T88+T128+T168)/3</f>
      </c>
      <c r="G946" s="1">
        <f>(T89+T129+T169)/3</f>
      </c>
      <c r="H946" s="1">
        <f>(T90+T130+T170)/3</f>
      </c>
      <c r="I946" s="1">
        <f>(T91+T131+T171)/3</f>
      </c>
      <c r="J946" s="1">
        <f>(T92+T132+T172)/3</f>
      </c>
      <c r="K946" s="2">
        <f>(B946/$B955+C946/$C955+D946/$D955+E946/$E955+F946/$F955+G946/$G955+H946/$H955+I946/$I955+J946/$J955)/9</f>
      </c>
      <c r="L946" s="2">
        <f>B946*$K946+C946*$K947+D946*$K948+E946*$K949+F946*$K950+G946*$K951+H946*$K952+I946*$K953+J946*$K954</f>
      </c>
      <c r="M946" s="1">
        <f>L946/K946</f>
      </c>
    </row>
    <row r="947">
      <c r="A947" t="str">
        <v>CP2</v>
      </c>
      <c r="B947" s="1">
        <f>(1/T165+1/T125+1/T85)/3</f>
      </c>
      <c r="C947">
        <v>1</v>
      </c>
      <c r="D947" s="1">
        <f>(T93+T133+T173)/3</f>
      </c>
      <c r="E947" s="1">
        <f>(T94+T134+T174)/3</f>
      </c>
      <c r="F947" s="1">
        <f>(T95+T135+T175)/3</f>
      </c>
      <c r="G947" s="1">
        <f>(T96+T136+T176)/3</f>
      </c>
      <c r="H947" s="1">
        <f>(T97+T137+T177)/3</f>
      </c>
      <c r="I947" s="1">
        <f>(T98+T138+T178)/3</f>
      </c>
      <c r="J947" s="1">
        <f>(T99+T139+T179)/3</f>
      </c>
      <c r="K947" s="2">
        <f>(B947/$B955+C947/$C955+D947/$D955+E947/$E955+F947/$F955+G947/$G955+H947/$H955+I947/$I955+J947/$J955)/9</f>
      </c>
      <c r="L947" s="2">
        <f>B947*$K946+C947*$K947+D947*$K948+E947*$K949+F947*$K950+G947*$K951+H947*$K952+I947*$K953+J947*$K954</f>
      </c>
      <c r="M947" s="1">
        <f>L947/K947</f>
      </c>
    </row>
    <row r="948">
      <c r="A948" t="str">
        <v>CP3</v>
      </c>
      <c r="B948" s="1">
        <f>(1/T166+1/T126+1/T86)/3</f>
      </c>
      <c r="C948" s="1">
        <f>(1/T173+1/T133+1/T93)/3</f>
      </c>
      <c r="D948">
        <v>1</v>
      </c>
      <c r="E948" s="1">
        <f>(T100+T140+T180)/3</f>
      </c>
      <c r="F948" s="1">
        <f>(T101+T141+T181)/3</f>
      </c>
      <c r="G948" s="1">
        <f>(T102+T142+T182)/3</f>
      </c>
      <c r="H948" s="1">
        <f>(T103+T143+T183)/3</f>
      </c>
      <c r="I948" s="1">
        <f>(T104+T144+T184)/3</f>
      </c>
      <c r="J948" s="1">
        <f>(T105+T145+T185)/3</f>
      </c>
      <c r="K948" s="2">
        <f>(B948/$B955+C948/$C955+D948/$D955+E948/$E955+F948/$F955+G948/$G955+H948/$H955+I948/$I955+J948/$J955)/9</f>
      </c>
      <c r="L948" s="2">
        <f>B948*$K946+C948*$K947+D948*$K948+E948*$K949+F948*$K950+G948*$K951+H948*$K952+I948*$K953+J948*$K954</f>
      </c>
      <c r="M948" s="1">
        <f>L948/K948</f>
      </c>
    </row>
    <row r="949">
      <c r="A949" t="str">
        <v>CP4</v>
      </c>
      <c r="B949" s="1">
        <f>(1/T167+1/T127+1/T87)/3</f>
      </c>
      <c r="C949" s="1">
        <f>(1/T174+1/T134+1/T94)/3</f>
      </c>
      <c r="D949" s="1">
        <f>(1/T180+1/T140+1/T100)/3</f>
      </c>
      <c r="E949">
        <v>1</v>
      </c>
      <c r="F949" s="1">
        <f>(T106+T146+T186)/3</f>
      </c>
      <c r="G949" s="1">
        <f>(T107+T147+T187)/3</f>
      </c>
      <c r="H949" s="1">
        <f>(T108+T148+T188)/3</f>
      </c>
      <c r="I949" s="1">
        <f>(T109+T149+T189)/3</f>
      </c>
      <c r="J949" s="1">
        <f>(T110+T150+T190)/3</f>
      </c>
      <c r="K949" s="2">
        <f>(B949/$B955+C949/$C955+D949/$D955+E949/$E955+F949/$F955+G949/$G955+H949/$H955+I949/$I955+J949/$J955)/9</f>
      </c>
      <c r="L949" s="2">
        <f>B949*$K946+C949*$K947+D949*$K948+E949*$K949+F949*$K950+G949*$K951+H949*$K952+I949*$K953+J949*$K954</f>
      </c>
      <c r="M949" s="1">
        <f>L949/K949</f>
      </c>
    </row>
    <row r="950">
      <c r="A950" t="str">
        <v>CP5</v>
      </c>
      <c r="B950" s="1">
        <f>(1/T168+1/T128+1/T88)/3</f>
      </c>
      <c r="C950" s="1">
        <f>(1/T175+1/T135+1/T95)/3</f>
      </c>
      <c r="D950" s="1">
        <f>(1/T181+1/T141+1/T101)/3</f>
      </c>
      <c r="E950" s="1">
        <f>(1/T186+1/T146+1/T106)/3</f>
      </c>
      <c r="F950">
        <v>1</v>
      </c>
      <c r="G950" s="1">
        <f>(T111+T151+T191)/3</f>
      </c>
      <c r="H950" s="1">
        <f>(T112+T152+T192)/3</f>
      </c>
      <c r="I950" s="1">
        <f>(T113+T153+T193)/3</f>
      </c>
      <c r="J950" s="1">
        <f>(T114+T154+T194)/3</f>
      </c>
      <c r="K950" s="2">
        <f>(B950/$B955+C950/$C955+D950/$D955+E950/$E955+F950/$F955+G950/$G955+H950/$H955+I950/$I955+J950/$J955)/9</f>
      </c>
      <c r="L950" s="2">
        <f>B950*$K946+C950*$K947+D950*$K948+E950*$K949+F950*$K950+G950*$K951+H950*$K952+I950*$K953+J950*$K954</f>
      </c>
      <c r="M950" s="1">
        <f>L950/K950</f>
      </c>
    </row>
    <row r="951">
      <c r="A951" t="str">
        <v>CP6</v>
      </c>
      <c r="B951" s="1">
        <f>(1/T169+1/T129+1/T89)/3</f>
      </c>
      <c r="C951" s="1">
        <f>(1/T176+1/T136+1/T96)/3</f>
      </c>
      <c r="D951" s="1">
        <f>(1/T182+1/T142+1/T102)/3</f>
      </c>
      <c r="E951" s="1">
        <f>(1/T187+1/T147+1/T107)/3</f>
      </c>
      <c r="F951" s="1">
        <f>(1/T191+1/T151+1/T111)/3</f>
      </c>
      <c r="G951">
        <v>1</v>
      </c>
      <c r="H951" s="1">
        <f>(T115+T155+T195)/3</f>
      </c>
      <c r="I951" s="1">
        <f>(T116+T156+T196)/3</f>
      </c>
      <c r="J951" s="1">
        <f>(T117+T157+T197)/3</f>
      </c>
      <c r="K951" s="2">
        <f>(B951/$B955+C951/$C955+D951/$D955+E951/$E955+F951/$F955+G951/$G955+H951/$H955+I951/$I955+J951/$J955)/9</f>
      </c>
      <c r="L951" s="2">
        <f>B951*$K946+C951*$K947+D951*$K948+E951*$K949+F951*$K950+G951*$K951+H951*$K952+I951*$K953+J951*$K954</f>
      </c>
      <c r="M951" s="1">
        <f>L951/K951</f>
      </c>
    </row>
    <row r="952">
      <c r="A952" t="str">
        <v>CP7</v>
      </c>
      <c r="B952" s="1">
        <f>(1/T170+1/T130+1/T90)/3</f>
      </c>
      <c r="C952" s="1">
        <f>(1/T177+1/T137+1/T97)/3</f>
      </c>
      <c r="D952" s="1">
        <f>(1/T183+1/T143+1/T103)/3</f>
      </c>
      <c r="E952" s="1">
        <f>(1/T188+1/T148+1/T108)/3</f>
      </c>
      <c r="F952" s="1">
        <f>(1/T192+1/T152+1/T112)/3</f>
      </c>
      <c r="G952" s="1">
        <f>(1/T195+1/T155+1/T115)/3</f>
      </c>
      <c r="H952">
        <v>1</v>
      </c>
      <c r="I952" s="1">
        <f>(T118+T158+T198)/3</f>
      </c>
      <c r="J952" s="1">
        <f>(T119+T159+T199)/3</f>
      </c>
      <c r="K952" s="2">
        <f>(B952/$B955+C952/$C955+D952/$D955+E952/$E955+F952/$F955+G952/$G955+H952/$H955+I952/$I955+J952/$J955)/9</f>
      </c>
      <c r="L952" s="2">
        <f>B952*$K946+C952*$K947+D952*$K948+E952*$K949+F952*$K950+G952*$K951+H952*$K952+I952*$K953+J952*$K954</f>
      </c>
      <c r="M952" s="1">
        <f>L952/K952</f>
      </c>
    </row>
    <row r="953">
      <c r="A953" t="str">
        <v>CP8</v>
      </c>
      <c r="B953" s="1">
        <f>(1/T171+1/T131+1/T91)/3</f>
      </c>
      <c r="C953" s="1">
        <f>(1/T178+1/T138+1/T98)/3</f>
      </c>
      <c r="D953" s="1">
        <f>(1/T184+1/T144+1/T104)/3</f>
      </c>
      <c r="E953" s="1">
        <f>(1/T189+1/T149+1/T109)/3</f>
      </c>
      <c r="F953" s="1">
        <f>(1/T193+1/T153+1/T113)/3</f>
      </c>
      <c r="G953" s="1">
        <f>(1/T196+1/T156+1/T116)/3</f>
      </c>
      <c r="H953" s="1">
        <f>(1/T198+1/T158+1/T118)/3</f>
      </c>
      <c r="I953">
        <v>1</v>
      </c>
      <c r="J953" s="1">
        <f>(T120+T160+T200)/3</f>
      </c>
      <c r="K953" s="2">
        <f>(B953/$B955+C953/$C955+D953/$D955+E953/$E955+F953/$F955+G953/$G955+H953/$H955+I953/$I955+J953/$J955)/9</f>
      </c>
      <c r="L953" s="2">
        <f>B953*$K946+C953*$K947+D953*$K948+E953*$K949+F953*$K950+G953*$K951+H953*$K952+I953*$K953+J953*$K954</f>
      </c>
      <c r="M953" s="1">
        <f>L953/K953</f>
      </c>
    </row>
    <row r="954">
      <c r="A954" t="str">
        <v>CP9</v>
      </c>
      <c r="B954" s="1">
        <f>(1/T172+1/T132+1/T92)/3</f>
      </c>
      <c r="C954" s="1">
        <f>(1/T179+1/T139+1/T99)/3</f>
      </c>
      <c r="D954" s="1">
        <f>(1/T185+1/T145+1/T105)/3</f>
      </c>
      <c r="E954" s="1">
        <f>(1/T190+1/T150+1/T110)/3</f>
      </c>
      <c r="F954" s="1">
        <f>(1/T194+1/T154+1/T114)/3</f>
      </c>
      <c r="G954" s="1">
        <f>(1/T197+1/T157+1/T117)/3</f>
      </c>
      <c r="H954" s="1">
        <f>(1/T199+1/T159+1/T119)/3</f>
      </c>
      <c r="I954" s="1">
        <f>(1/T200+1/T160+1/T120)/3</f>
      </c>
      <c r="J954">
        <v>1</v>
      </c>
      <c r="K954" s="2">
        <f>(B954/$B955+C954/$C955+D954/$D955+E954/$E955+F954/$F955+G954/$G955+H954/$H955+I954/$I955+J954/$J955)/9</f>
      </c>
      <c r="L954" s="2">
        <f>B954*$K946+C954*$K947+D954*$K948+E954*$K949+F954*$K950+G954*$K951+H954*$K952+I954*$K953+J954*$K954</f>
      </c>
      <c r="M954" s="1">
        <f>L954/K954</f>
      </c>
    </row>
    <row r="955">
      <c r="A955" t="str">
        <v>Σ Kolom</v>
      </c>
      <c r="B955" s="1">
        <f>SUM(B946:B954)</f>
      </c>
      <c r="C955" s="1">
        <f>SUM(C946:C954)</f>
      </c>
      <c r="D955" s="1">
        <f>SUM(D946:D954)</f>
      </c>
      <c r="E955" s="1">
        <f>SUM(E946:E954)</f>
      </c>
      <c r="F955" s="1">
        <f>SUM(F946:F954)</f>
      </c>
      <c r="G955" s="1">
        <f>SUM(G946:G954)</f>
      </c>
      <c r="H955" s="1">
        <f>SUM(H946:H954)</f>
      </c>
      <c r="I955" s="1">
        <f>SUM(I946:I954)</f>
      </c>
      <c r="J955" s="1">
        <f>SUM(J946:J954)</f>
      </c>
    </row>
    <row r="957">
      <c r="A957" t="str">
        <v>λmax</v>
      </c>
      <c r="B957" s="1">
        <f>AVERAGE(M946:M954)</f>
      </c>
    </row>
    <row r="958">
      <c r="A958" t="str">
        <v>CI</v>
      </c>
      <c r="B958" s="1">
        <f>(B957-9)/(9-1)</f>
      </c>
    </row>
    <row r="959">
      <c r="A959" t="str">
        <v>CR</v>
      </c>
      <c r="B959" s="1">
        <f>IF(1.45=0,0,B958/1.45)</f>
      </c>
    </row>
    <row r="960">
      <c r="A960" t="str">
        <v>Status</v>
      </c>
      <c r="B960">
        <f>IF(B959&lt;0.1,"KONSISTEN ✓","TIDAK KONSISTEN ✗")</f>
      </c>
    </row>
    <row r="963">
      <c r="A963" t="str">
        <v>▶ RESPONDEN 19: Dr. Yenni Kurniati, M.Si</v>
      </c>
    </row>
    <row r="964">
      <c r="A964" t="str">
        <v>1. FUZZY SYNTHETIC EXTENT (FSE) &amp; BOBOT FINAL</v>
      </c>
    </row>
    <row r="965">
      <c r="A965" t="str">
        <v>Kriteria</v>
      </c>
      <c r="B965" t="str">
        <v>Σl</v>
      </c>
      <c r="C965" t="str">
        <v>Σm</v>
      </c>
      <c r="D965" t="str">
        <v>Σu</v>
      </c>
      <c r="E965" t="str">
        <v>Si_l</v>
      </c>
      <c r="F965" t="str">
        <v>Si_m</v>
      </c>
      <c r="G965" t="str">
        <v>Si_u</v>
      </c>
      <c r="H965" t="str">
        <v>Defuzzy</v>
      </c>
      <c r="I965" t="str">
        <v>Bobot</v>
      </c>
      <c r="J965" t="str">
        <v>Bobot%</v>
      </c>
      <c r="K965" t="str">
        <v>Rank</v>
      </c>
    </row>
    <row r="966">
      <c r="A966" t="str">
        <v>CP1</v>
      </c>
      <c r="B966" s="1">
        <f>1+U85+U86+U87+U88+U89+U90+U91+U92</f>
      </c>
      <c r="C966" s="1">
        <f>1+U125+U126+U127+U128+U129+U130+U131+U132</f>
      </c>
      <c r="D966" s="1">
        <f>1+U165+U166+U167+U168+U169+U170+U171+U172</f>
      </c>
      <c r="E966" s="2">
        <f>B966/$D975</f>
      </c>
      <c r="F966" s="2">
        <f>C966/$C975</f>
      </c>
      <c r="G966" s="2">
        <f>D966/$B975</f>
      </c>
      <c r="H966" s="2">
        <f>(E966+F966+G966)/3</f>
      </c>
      <c r="I966" s="2">
        <f>H966/$H975</f>
      </c>
      <c r="J966" s="3">
        <f>I966*100</f>
      </c>
      <c r="K966">
        <f>RANK(I966,$I$966:$I$974,0)</f>
      </c>
    </row>
    <row r="967">
      <c r="A967" t="str">
        <v>CP2</v>
      </c>
      <c r="B967" s="1">
        <f>1+1/U165+U93+U94+U95+U96+U97+U98+U99</f>
      </c>
      <c r="C967" s="1">
        <f>1+1/U125+U133+U134+U135+U136+U137+U138+U139</f>
      </c>
      <c r="D967" s="1">
        <f>1+1/U85+U173+U174+U175+U176+U177+U178+U179</f>
      </c>
      <c r="E967" s="2">
        <f>B967/$D975</f>
      </c>
      <c r="F967" s="2">
        <f>C967/$C975</f>
      </c>
      <c r="G967" s="2">
        <f>D967/$B975</f>
      </c>
      <c r="H967" s="2">
        <f>(E967+F967+G967)/3</f>
      </c>
      <c r="I967" s="2">
        <f>H967/$H975</f>
      </c>
      <c r="J967" s="3">
        <f>I967*100</f>
      </c>
      <c r="K967">
        <f>RANK(I967,$I$966:$I$974,0)</f>
      </c>
    </row>
    <row r="968">
      <c r="A968" t="str">
        <v>CP3</v>
      </c>
      <c r="B968" s="1">
        <f>1+1/U166+1/U173+U100+U101+U102+U103+U104+U105</f>
      </c>
      <c r="C968" s="1">
        <f>1+1/U126+1/U133+U140+U141+U142+U143+U144+U145</f>
      </c>
      <c r="D968" s="1">
        <f>1+1/U86+1/U93+U180+U181+U182+U183+U184+U185</f>
      </c>
      <c r="E968" s="2">
        <f>B968/$D975</f>
      </c>
      <c r="F968" s="2">
        <f>C968/$C975</f>
      </c>
      <c r="G968" s="2">
        <f>D968/$B975</f>
      </c>
      <c r="H968" s="2">
        <f>(E968+F968+G968)/3</f>
      </c>
      <c r="I968" s="2">
        <f>H968/$H975</f>
      </c>
      <c r="J968" s="3">
        <f>I968*100</f>
      </c>
      <c r="K968">
        <f>RANK(I968,$I$966:$I$974,0)</f>
      </c>
    </row>
    <row r="969">
      <c r="A969" t="str">
        <v>CP4</v>
      </c>
      <c r="B969" s="1">
        <f>1+1/U167+1/U174+1/U180+U106+U107+U108+U109+U110</f>
      </c>
      <c r="C969" s="1">
        <f>1+1/U127+1/U134+1/U140+U146+U147+U148+U149+U150</f>
      </c>
      <c r="D969" s="1">
        <f>1+1/U87+1/U94+1/U100+U186+U187+U188+U189+U190</f>
      </c>
      <c r="E969" s="2">
        <f>B969/$D975</f>
      </c>
      <c r="F969" s="2">
        <f>C969/$C975</f>
      </c>
      <c r="G969" s="2">
        <f>D969/$B975</f>
      </c>
      <c r="H969" s="2">
        <f>(E969+F969+G969)/3</f>
      </c>
      <c r="I969" s="2">
        <f>H969/$H975</f>
      </c>
      <c r="J969" s="3">
        <f>I969*100</f>
      </c>
      <c r="K969">
        <f>RANK(I969,$I$966:$I$974,0)</f>
      </c>
    </row>
    <row r="970">
      <c r="A970" t="str">
        <v>CP5</v>
      </c>
      <c r="B970" s="1">
        <f>1+1/U168+1/U175+1/U181+1/U186+U111+U112+U113+U114</f>
      </c>
      <c r="C970" s="1">
        <f>1+1/U128+1/U135+1/U141+1/U146+U151+U152+U153+U154</f>
      </c>
      <c r="D970" s="1">
        <f>1+1/U88+1/U95+1/U101+1/U106+U191+U192+U193+U194</f>
      </c>
      <c r="E970" s="2">
        <f>B970/$D975</f>
      </c>
      <c r="F970" s="2">
        <f>C970/$C975</f>
      </c>
      <c r="G970" s="2">
        <f>D970/$B975</f>
      </c>
      <c r="H970" s="2">
        <f>(E970+F970+G970)/3</f>
      </c>
      <c r="I970" s="2">
        <f>H970/$H975</f>
      </c>
      <c r="J970" s="3">
        <f>I970*100</f>
      </c>
      <c r="K970">
        <f>RANK(I970,$I$966:$I$974,0)</f>
      </c>
    </row>
    <row r="971">
      <c r="A971" t="str">
        <v>CP6</v>
      </c>
      <c r="B971" s="1">
        <f>1+1/U169+1/U176+1/U182+1/U187+1/U191+U115+U116+U117</f>
      </c>
      <c r="C971" s="1">
        <f>1+1/U129+1/U136+1/U142+1/U147+1/U151+U155+U156+U157</f>
      </c>
      <c r="D971" s="1">
        <f>1+1/U89+1/U96+1/U102+1/U107+1/U111+U195+U196+U197</f>
      </c>
      <c r="E971" s="2">
        <f>B971/$D975</f>
      </c>
      <c r="F971" s="2">
        <f>C971/$C975</f>
      </c>
      <c r="G971" s="2">
        <f>D971/$B975</f>
      </c>
      <c r="H971" s="2">
        <f>(E971+F971+G971)/3</f>
      </c>
      <c r="I971" s="2">
        <f>H971/$H975</f>
      </c>
      <c r="J971" s="3">
        <f>I971*100</f>
      </c>
      <c r="K971">
        <f>RANK(I971,$I$966:$I$974,0)</f>
      </c>
    </row>
    <row r="972">
      <c r="A972" t="str">
        <v>CP7</v>
      </c>
      <c r="B972" s="1">
        <f>1+1/U170+1/U177+1/U183+1/U188+1/U192+1/U195+U118+U119</f>
      </c>
      <c r="C972" s="1">
        <f>1+1/U130+1/U137+1/U143+1/U148+1/U152+1/U155+U158+U159</f>
      </c>
      <c r="D972" s="1">
        <f>1+1/U90+1/U97+1/U103+1/U108+1/U112+1/U115+U198+U199</f>
      </c>
      <c r="E972" s="2">
        <f>B972/$D975</f>
      </c>
      <c r="F972" s="2">
        <f>C972/$C975</f>
      </c>
      <c r="G972" s="2">
        <f>D972/$B975</f>
      </c>
      <c r="H972" s="2">
        <f>(E972+F972+G972)/3</f>
      </c>
      <c r="I972" s="2">
        <f>H972/$H975</f>
      </c>
      <c r="J972" s="3">
        <f>I972*100</f>
      </c>
      <c r="K972">
        <f>RANK(I972,$I$966:$I$974,0)</f>
      </c>
    </row>
    <row r="973">
      <c r="A973" t="str">
        <v>CP8</v>
      </c>
      <c r="B973" s="1">
        <f>1+1/U171+1/U178+1/U184+1/U189+1/U193+1/U196+1/U198+U120</f>
      </c>
      <c r="C973" s="1">
        <f>1+1/U131+1/U138+1/U144+1/U149+1/U153+1/U156+1/U158+U160</f>
      </c>
      <c r="D973" s="1">
        <f>1+1/U91+1/U98+1/U104+1/U109+1/U113+1/U116+1/U118+U200</f>
      </c>
      <c r="E973" s="2">
        <f>B973/$D975</f>
      </c>
      <c r="F973" s="2">
        <f>C973/$C975</f>
      </c>
      <c r="G973" s="2">
        <f>D973/$B975</f>
      </c>
      <c r="H973" s="2">
        <f>(E973+F973+G973)/3</f>
      </c>
      <c r="I973" s="2">
        <f>H973/$H975</f>
      </c>
      <c r="J973" s="3">
        <f>I973*100</f>
      </c>
      <c r="K973">
        <f>RANK(I973,$I$966:$I$974,0)</f>
      </c>
    </row>
    <row r="974">
      <c r="A974" t="str">
        <v>CP9</v>
      </c>
      <c r="B974" s="1">
        <f>1+1/U172+1/U179+1/U185+1/U190+1/U194+1/U197+1/U199+1/U200</f>
      </c>
      <c r="C974" s="1">
        <f>1+1/U132+1/U139+1/U145+1/U150+1/U154+1/U157+1/U159+1/U160</f>
      </c>
      <c r="D974" s="1">
        <f>1+1/U92+1/U99+1/U105+1/U110+1/U114+1/U117+1/U119+1/U120</f>
      </c>
      <c r="E974" s="2">
        <f>B974/$D975</f>
      </c>
      <c r="F974" s="2">
        <f>C974/$C975</f>
      </c>
      <c r="G974" s="2">
        <f>D974/$B975</f>
      </c>
      <c r="H974" s="2">
        <f>(E974+F974+G974)/3</f>
      </c>
      <c r="I974" s="2">
        <f>H974/$H975</f>
      </c>
      <c r="J974" s="3">
        <f>I974*100</f>
      </c>
      <c r="K974">
        <f>RANK(I974,$I$966:$I$974,0)</f>
      </c>
    </row>
    <row r="975">
      <c r="A975" t="str">
        <v>TOTAL</v>
      </c>
      <c r="B975" s="1">
        <f>SUM(B966:B974)</f>
      </c>
      <c r="C975" s="1">
        <f>SUM(C966:C974)</f>
      </c>
      <c r="D975" s="1">
        <f>SUM(D966:D974)</f>
      </c>
      <c r="H975" s="2">
        <f>SUM(H966:H974)</f>
      </c>
    </row>
    <row r="977">
      <c r="A977" t="str">
        <v>2. KONSISTENSI (CR)</v>
      </c>
    </row>
    <row r="978">
      <c r="A978" t="str">
        <v>Matriks Crisp (Defuzzified) &amp; Normalisasi &amp; Aw</v>
      </c>
    </row>
    <row r="979">
      <c r="A979" t="str">
        <v>Kriteria</v>
      </c>
      <c r="B979" t="str">
        <v>CP1</v>
      </c>
      <c r="C979" t="str">
        <v>CP2</v>
      </c>
      <c r="D979" t="str">
        <v>CP3</v>
      </c>
      <c r="E979" t="str">
        <v>CP4</v>
      </c>
      <c r="F979" t="str">
        <v>CP5</v>
      </c>
      <c r="G979" t="str">
        <v>CP6</v>
      </c>
      <c r="H979" t="str">
        <v>CP7</v>
      </c>
      <c r="I979" t="str">
        <v>CP8</v>
      </c>
      <c r="J979" t="str">
        <v>CP9</v>
      </c>
      <c r="K979" t="str">
        <v>Wi (Bobot CR)</v>
      </c>
      <c r="L979" t="str">
        <v>Aw</v>
      </c>
      <c r="M979" t="str">
        <v>Aw/Wi</v>
      </c>
    </row>
    <row r="980">
      <c r="A980" t="str">
        <v>CP1</v>
      </c>
      <c r="B980">
        <v>1</v>
      </c>
      <c r="C980" s="1">
        <f>(U85+U125+U165)/3</f>
      </c>
      <c r="D980" s="1">
        <f>(U86+U126+U166)/3</f>
      </c>
      <c r="E980" s="1">
        <f>(U87+U127+U167)/3</f>
      </c>
      <c r="F980" s="1">
        <f>(U88+U128+U168)/3</f>
      </c>
      <c r="G980" s="1">
        <f>(U89+U129+U169)/3</f>
      </c>
      <c r="H980" s="1">
        <f>(U90+U130+U170)/3</f>
      </c>
      <c r="I980" s="1">
        <f>(U91+U131+U171)/3</f>
      </c>
      <c r="J980" s="1">
        <f>(U92+U132+U172)/3</f>
      </c>
      <c r="K980" s="2">
        <f>(B980/$B989+C980/$C989+D980/$D989+E980/$E989+F980/$F989+G980/$G989+H980/$H989+I980/$I989+J980/$J989)/9</f>
      </c>
      <c r="L980" s="2">
        <f>B980*$K980+C980*$K981+D980*$K982+E980*$K983+F980*$K984+G980*$K985+H980*$K986+I980*$K987+J980*$K988</f>
      </c>
      <c r="M980" s="1">
        <f>L980/K980</f>
      </c>
    </row>
    <row r="981">
      <c r="A981" t="str">
        <v>CP2</v>
      </c>
      <c r="B981" s="1">
        <f>(1/U165+1/U125+1/U85)/3</f>
      </c>
      <c r="C981">
        <v>1</v>
      </c>
      <c r="D981" s="1">
        <f>(U93+U133+U173)/3</f>
      </c>
      <c r="E981" s="1">
        <f>(U94+U134+U174)/3</f>
      </c>
      <c r="F981" s="1">
        <f>(U95+U135+U175)/3</f>
      </c>
      <c r="G981" s="1">
        <f>(U96+U136+U176)/3</f>
      </c>
      <c r="H981" s="1">
        <f>(U97+U137+U177)/3</f>
      </c>
      <c r="I981" s="1">
        <f>(U98+U138+U178)/3</f>
      </c>
      <c r="J981" s="1">
        <f>(U99+U139+U179)/3</f>
      </c>
      <c r="K981" s="2">
        <f>(B981/$B989+C981/$C989+D981/$D989+E981/$E989+F981/$F989+G981/$G989+H981/$H989+I981/$I989+J981/$J989)/9</f>
      </c>
      <c r="L981" s="2">
        <f>B981*$K980+C981*$K981+D981*$K982+E981*$K983+F981*$K984+G981*$K985+H981*$K986+I981*$K987+J981*$K988</f>
      </c>
      <c r="M981" s="1">
        <f>L981/K981</f>
      </c>
    </row>
    <row r="982">
      <c r="A982" t="str">
        <v>CP3</v>
      </c>
      <c r="B982" s="1">
        <f>(1/U166+1/U126+1/U86)/3</f>
      </c>
      <c r="C982" s="1">
        <f>(1/U173+1/U133+1/U93)/3</f>
      </c>
      <c r="D982">
        <v>1</v>
      </c>
      <c r="E982" s="1">
        <f>(U100+U140+U180)/3</f>
      </c>
      <c r="F982" s="1">
        <f>(U101+U141+U181)/3</f>
      </c>
      <c r="G982" s="1">
        <f>(U102+U142+U182)/3</f>
      </c>
      <c r="H982" s="1">
        <f>(U103+U143+U183)/3</f>
      </c>
      <c r="I982" s="1">
        <f>(U104+U144+U184)/3</f>
      </c>
      <c r="J982" s="1">
        <f>(U105+U145+U185)/3</f>
      </c>
      <c r="K982" s="2">
        <f>(B982/$B989+C982/$C989+D982/$D989+E982/$E989+F982/$F989+G982/$G989+H982/$H989+I982/$I989+J982/$J989)/9</f>
      </c>
      <c r="L982" s="2">
        <f>B982*$K980+C982*$K981+D982*$K982+E982*$K983+F982*$K984+G982*$K985+H982*$K986+I982*$K987+J982*$K988</f>
      </c>
      <c r="M982" s="1">
        <f>L982/K982</f>
      </c>
    </row>
    <row r="983">
      <c r="A983" t="str">
        <v>CP4</v>
      </c>
      <c r="B983" s="1">
        <f>(1/U167+1/U127+1/U87)/3</f>
      </c>
      <c r="C983" s="1">
        <f>(1/U174+1/U134+1/U94)/3</f>
      </c>
      <c r="D983" s="1">
        <f>(1/U180+1/U140+1/U100)/3</f>
      </c>
      <c r="E983">
        <v>1</v>
      </c>
      <c r="F983" s="1">
        <f>(U106+U146+U186)/3</f>
      </c>
      <c r="G983" s="1">
        <f>(U107+U147+U187)/3</f>
      </c>
      <c r="H983" s="1">
        <f>(U108+U148+U188)/3</f>
      </c>
      <c r="I983" s="1">
        <f>(U109+U149+U189)/3</f>
      </c>
      <c r="J983" s="1">
        <f>(U110+U150+U190)/3</f>
      </c>
      <c r="K983" s="2">
        <f>(B983/$B989+C983/$C989+D983/$D989+E983/$E989+F983/$F989+G983/$G989+H983/$H989+I983/$I989+J983/$J989)/9</f>
      </c>
      <c r="L983" s="2">
        <f>B983*$K980+C983*$K981+D983*$K982+E983*$K983+F983*$K984+G983*$K985+H983*$K986+I983*$K987+J983*$K988</f>
      </c>
      <c r="M983" s="1">
        <f>L983/K983</f>
      </c>
    </row>
    <row r="984">
      <c r="A984" t="str">
        <v>CP5</v>
      </c>
      <c r="B984" s="1">
        <f>(1/U168+1/U128+1/U88)/3</f>
      </c>
      <c r="C984" s="1">
        <f>(1/U175+1/U135+1/U95)/3</f>
      </c>
      <c r="D984" s="1">
        <f>(1/U181+1/U141+1/U101)/3</f>
      </c>
      <c r="E984" s="1">
        <f>(1/U186+1/U146+1/U106)/3</f>
      </c>
      <c r="F984">
        <v>1</v>
      </c>
      <c r="G984" s="1">
        <f>(U111+U151+U191)/3</f>
      </c>
      <c r="H984" s="1">
        <f>(U112+U152+U192)/3</f>
      </c>
      <c r="I984" s="1">
        <f>(U113+U153+U193)/3</f>
      </c>
      <c r="J984" s="1">
        <f>(U114+U154+U194)/3</f>
      </c>
      <c r="K984" s="2">
        <f>(B984/$B989+C984/$C989+D984/$D989+E984/$E989+F984/$F989+G984/$G989+H984/$H989+I984/$I989+J984/$J989)/9</f>
      </c>
      <c r="L984" s="2">
        <f>B984*$K980+C984*$K981+D984*$K982+E984*$K983+F984*$K984+G984*$K985+H984*$K986+I984*$K987+J984*$K988</f>
      </c>
      <c r="M984" s="1">
        <f>L984/K984</f>
      </c>
    </row>
    <row r="985">
      <c r="A985" t="str">
        <v>CP6</v>
      </c>
      <c r="B985" s="1">
        <f>(1/U169+1/U129+1/U89)/3</f>
      </c>
      <c r="C985" s="1">
        <f>(1/U176+1/U136+1/U96)/3</f>
      </c>
      <c r="D985" s="1">
        <f>(1/U182+1/U142+1/U102)/3</f>
      </c>
      <c r="E985" s="1">
        <f>(1/U187+1/U147+1/U107)/3</f>
      </c>
      <c r="F985" s="1">
        <f>(1/U191+1/U151+1/U111)/3</f>
      </c>
      <c r="G985">
        <v>1</v>
      </c>
      <c r="H985" s="1">
        <f>(U115+U155+U195)/3</f>
      </c>
      <c r="I985" s="1">
        <f>(U116+U156+U196)/3</f>
      </c>
      <c r="J985" s="1">
        <f>(U117+U157+U197)/3</f>
      </c>
      <c r="K985" s="2">
        <f>(B985/$B989+C985/$C989+D985/$D989+E985/$E989+F985/$F989+G985/$G989+H985/$H989+I985/$I989+J985/$J989)/9</f>
      </c>
      <c r="L985" s="2">
        <f>B985*$K980+C985*$K981+D985*$K982+E985*$K983+F985*$K984+G985*$K985+H985*$K986+I985*$K987+J985*$K988</f>
      </c>
      <c r="M985" s="1">
        <f>L985/K985</f>
      </c>
    </row>
    <row r="986">
      <c r="A986" t="str">
        <v>CP7</v>
      </c>
      <c r="B986" s="1">
        <f>(1/U170+1/U130+1/U90)/3</f>
      </c>
      <c r="C986" s="1">
        <f>(1/U177+1/U137+1/U97)/3</f>
      </c>
      <c r="D986" s="1">
        <f>(1/U183+1/U143+1/U103)/3</f>
      </c>
      <c r="E986" s="1">
        <f>(1/U188+1/U148+1/U108)/3</f>
      </c>
      <c r="F986" s="1">
        <f>(1/U192+1/U152+1/U112)/3</f>
      </c>
      <c r="G986" s="1">
        <f>(1/U195+1/U155+1/U115)/3</f>
      </c>
      <c r="H986">
        <v>1</v>
      </c>
      <c r="I986" s="1">
        <f>(U118+U158+U198)/3</f>
      </c>
      <c r="J986" s="1">
        <f>(U119+U159+U199)/3</f>
      </c>
      <c r="K986" s="2">
        <f>(B986/$B989+C986/$C989+D986/$D989+E986/$E989+F986/$F989+G986/$G989+H986/$H989+I986/$I989+J986/$J989)/9</f>
      </c>
      <c r="L986" s="2">
        <f>B986*$K980+C986*$K981+D986*$K982+E986*$K983+F986*$K984+G986*$K985+H986*$K986+I986*$K987+J986*$K988</f>
      </c>
      <c r="M986" s="1">
        <f>L986/K986</f>
      </c>
    </row>
    <row r="987">
      <c r="A987" t="str">
        <v>CP8</v>
      </c>
      <c r="B987" s="1">
        <f>(1/U171+1/U131+1/U91)/3</f>
      </c>
      <c r="C987" s="1">
        <f>(1/U178+1/U138+1/U98)/3</f>
      </c>
      <c r="D987" s="1">
        <f>(1/U184+1/U144+1/U104)/3</f>
      </c>
      <c r="E987" s="1">
        <f>(1/U189+1/U149+1/U109)/3</f>
      </c>
      <c r="F987" s="1">
        <f>(1/U193+1/U153+1/U113)/3</f>
      </c>
      <c r="G987" s="1">
        <f>(1/U196+1/U156+1/U116)/3</f>
      </c>
      <c r="H987" s="1">
        <f>(1/U198+1/U158+1/U118)/3</f>
      </c>
      <c r="I987">
        <v>1</v>
      </c>
      <c r="J987" s="1">
        <f>(U120+U160+U200)/3</f>
      </c>
      <c r="K987" s="2">
        <f>(B987/$B989+C987/$C989+D987/$D989+E987/$E989+F987/$F989+G987/$G989+H987/$H989+I987/$I989+J987/$J989)/9</f>
      </c>
      <c r="L987" s="2">
        <f>B987*$K980+C987*$K981+D987*$K982+E987*$K983+F987*$K984+G987*$K985+H987*$K986+I987*$K987+J987*$K988</f>
      </c>
      <c r="M987" s="1">
        <f>L987/K987</f>
      </c>
    </row>
    <row r="988">
      <c r="A988" t="str">
        <v>CP9</v>
      </c>
      <c r="B988" s="1">
        <f>(1/U172+1/U132+1/U92)/3</f>
      </c>
      <c r="C988" s="1">
        <f>(1/U179+1/U139+1/U99)/3</f>
      </c>
      <c r="D988" s="1">
        <f>(1/U185+1/U145+1/U105)/3</f>
      </c>
      <c r="E988" s="1">
        <f>(1/U190+1/U150+1/U110)/3</f>
      </c>
      <c r="F988" s="1">
        <f>(1/U194+1/U154+1/U114)/3</f>
      </c>
      <c r="G988" s="1">
        <f>(1/U197+1/U157+1/U117)/3</f>
      </c>
      <c r="H988" s="1">
        <f>(1/U199+1/U159+1/U119)/3</f>
      </c>
      <c r="I988" s="1">
        <f>(1/U200+1/U160+1/U120)/3</f>
      </c>
      <c r="J988">
        <v>1</v>
      </c>
      <c r="K988" s="2">
        <f>(B988/$B989+C988/$C989+D988/$D989+E988/$E989+F988/$F989+G988/$G989+H988/$H989+I988/$I989+J988/$J989)/9</f>
      </c>
      <c r="L988" s="2">
        <f>B988*$K980+C988*$K981+D988*$K982+E988*$K983+F988*$K984+G988*$K985+H988*$K986+I988*$K987+J988*$K988</f>
      </c>
      <c r="M988" s="1">
        <f>L988/K988</f>
      </c>
    </row>
    <row r="989">
      <c r="A989" t="str">
        <v>Σ Kolom</v>
      </c>
      <c r="B989" s="1">
        <f>SUM(B980:B988)</f>
      </c>
      <c r="C989" s="1">
        <f>SUM(C980:C988)</f>
      </c>
      <c r="D989" s="1">
        <f>SUM(D980:D988)</f>
      </c>
      <c r="E989" s="1">
        <f>SUM(E980:E988)</f>
      </c>
      <c r="F989" s="1">
        <f>SUM(F980:F988)</f>
      </c>
      <c r="G989" s="1">
        <f>SUM(G980:G988)</f>
      </c>
      <c r="H989" s="1">
        <f>SUM(H980:H988)</f>
      </c>
      <c r="I989" s="1">
        <f>SUM(I980:I988)</f>
      </c>
      <c r="J989" s="1">
        <f>SUM(J980:J988)</f>
      </c>
    </row>
    <row r="991">
      <c r="A991" t="str">
        <v>λmax</v>
      </c>
      <c r="B991" s="1">
        <f>AVERAGE(M980:M988)</f>
      </c>
    </row>
    <row r="992">
      <c r="A992" t="str">
        <v>CI</v>
      </c>
      <c r="B992" s="1">
        <f>(B991-9)/(9-1)</f>
      </c>
    </row>
    <row r="993">
      <c r="A993" t="str">
        <v>CR</v>
      </c>
      <c r="B993" s="1">
        <f>IF(1.45=0,0,B992/1.45)</f>
      </c>
    </row>
    <row r="994">
      <c r="A994" t="str">
        <v>Status</v>
      </c>
      <c r="B994">
        <f>IF(B993&lt;0.1,"KONSISTEN ✓","TIDAK KONSISTEN ✗")</f>
      </c>
    </row>
    <row r="997">
      <c r="A997" t="str">
        <v>▶ RESPONDEN 20: Prof. Dr. Yendraliza</v>
      </c>
    </row>
    <row r="998">
      <c r="A998" t="str">
        <v>1. FUZZY SYNTHETIC EXTENT (FSE) &amp; BOBOT FINAL</v>
      </c>
    </row>
    <row r="999">
      <c r="A999" t="str">
        <v>Kriteria</v>
      </c>
      <c r="B999" t="str">
        <v>Σl</v>
      </c>
      <c r="C999" t="str">
        <v>Σm</v>
      </c>
      <c r="D999" t="str">
        <v>Σu</v>
      </c>
      <c r="E999" t="str">
        <v>Si_l</v>
      </c>
      <c r="F999" t="str">
        <v>Si_m</v>
      </c>
      <c r="G999" t="str">
        <v>Si_u</v>
      </c>
      <c r="H999" t="str">
        <v>Defuzzy</v>
      </c>
      <c r="I999" t="str">
        <v>Bobot</v>
      </c>
      <c r="J999" t="str">
        <v>Bobot%</v>
      </c>
      <c r="K999" t="str">
        <v>Rank</v>
      </c>
    </row>
    <row r="1000">
      <c r="A1000" t="str">
        <v>CP1</v>
      </c>
      <c r="B1000" s="1">
        <f>1+V85+V86+V87+V88+V89+V90+V91+V92</f>
      </c>
      <c r="C1000" s="1">
        <f>1+V125+V126+V127+V128+V129+V130+V131+V132</f>
      </c>
      <c r="D1000" s="1">
        <f>1+V165+V166+V167+V168+V169+V170+V171+V172</f>
      </c>
      <c r="E1000" s="2">
        <f>B1000/$D1009</f>
      </c>
      <c r="F1000" s="2">
        <f>C1000/$C1009</f>
      </c>
      <c r="G1000" s="2">
        <f>D1000/$B1009</f>
      </c>
      <c r="H1000" s="2">
        <f>(E1000+F1000+G1000)/3</f>
      </c>
      <c r="I1000" s="2">
        <f>H1000/$H1009</f>
      </c>
      <c r="J1000" s="3">
        <f>I1000*100</f>
      </c>
      <c r="K1000">
        <f>RANK(I1000,$I$1000:$I$1008,0)</f>
      </c>
    </row>
    <row r="1001">
      <c r="A1001" t="str">
        <v>CP2</v>
      </c>
      <c r="B1001" s="1">
        <f>1+1/V165+V93+V94+V95+V96+V97+V98+V99</f>
      </c>
      <c r="C1001" s="1">
        <f>1+1/V125+V133+V134+V135+V136+V137+V138+V139</f>
      </c>
      <c r="D1001" s="1">
        <f>1+1/V85+V173+V174+V175+V176+V177+V178+V179</f>
      </c>
      <c r="E1001" s="2">
        <f>B1001/$D1009</f>
      </c>
      <c r="F1001" s="2">
        <f>C1001/$C1009</f>
      </c>
      <c r="G1001" s="2">
        <f>D1001/$B1009</f>
      </c>
      <c r="H1001" s="2">
        <f>(E1001+F1001+G1001)/3</f>
      </c>
      <c r="I1001" s="2">
        <f>H1001/$H1009</f>
      </c>
      <c r="J1001" s="3">
        <f>I1001*100</f>
      </c>
      <c r="K1001">
        <f>RANK(I1001,$I$1000:$I$1008,0)</f>
      </c>
    </row>
    <row r="1002">
      <c r="A1002" t="str">
        <v>CP3</v>
      </c>
      <c r="B1002" s="1">
        <f>1+1/V166+1/V173+V100+V101+V102+V103+V104+V105</f>
      </c>
      <c r="C1002" s="1">
        <f>1+1/V126+1/V133+V140+V141+V142+V143+V144+V145</f>
      </c>
      <c r="D1002" s="1">
        <f>1+1/V86+1/V93+V180+V181+V182+V183+V184+V185</f>
      </c>
      <c r="E1002" s="2">
        <f>B1002/$D1009</f>
      </c>
      <c r="F1002" s="2">
        <f>C1002/$C1009</f>
      </c>
      <c r="G1002" s="2">
        <f>D1002/$B1009</f>
      </c>
      <c r="H1002" s="2">
        <f>(E1002+F1002+G1002)/3</f>
      </c>
      <c r="I1002" s="2">
        <f>H1002/$H1009</f>
      </c>
      <c r="J1002" s="3">
        <f>I1002*100</f>
      </c>
      <c r="K1002">
        <f>RANK(I1002,$I$1000:$I$1008,0)</f>
      </c>
    </row>
    <row r="1003">
      <c r="A1003" t="str">
        <v>CP4</v>
      </c>
      <c r="B1003" s="1">
        <f>1+1/V167+1/V174+1/V180+V106+V107+V108+V109+V110</f>
      </c>
      <c r="C1003" s="1">
        <f>1+1/V127+1/V134+1/V140+V146+V147+V148+V149+V150</f>
      </c>
      <c r="D1003" s="1">
        <f>1+1/V87+1/V94+1/V100+V186+V187+V188+V189+V190</f>
      </c>
      <c r="E1003" s="2">
        <f>B1003/$D1009</f>
      </c>
      <c r="F1003" s="2">
        <f>C1003/$C1009</f>
      </c>
      <c r="G1003" s="2">
        <f>D1003/$B1009</f>
      </c>
      <c r="H1003" s="2">
        <f>(E1003+F1003+G1003)/3</f>
      </c>
      <c r="I1003" s="2">
        <f>H1003/$H1009</f>
      </c>
      <c r="J1003" s="3">
        <f>I1003*100</f>
      </c>
      <c r="K1003">
        <f>RANK(I1003,$I$1000:$I$1008,0)</f>
      </c>
    </row>
    <row r="1004">
      <c r="A1004" t="str">
        <v>CP5</v>
      </c>
      <c r="B1004" s="1">
        <f>1+1/V168+1/V175+1/V181+1/V186+V111+V112+V113+V114</f>
      </c>
      <c r="C1004" s="1">
        <f>1+1/V128+1/V135+1/V141+1/V146+V151+V152+V153+V154</f>
      </c>
      <c r="D1004" s="1">
        <f>1+1/V88+1/V95+1/V101+1/V106+V191+V192+V193+V194</f>
      </c>
      <c r="E1004" s="2">
        <f>B1004/$D1009</f>
      </c>
      <c r="F1004" s="2">
        <f>C1004/$C1009</f>
      </c>
      <c r="G1004" s="2">
        <f>D1004/$B1009</f>
      </c>
      <c r="H1004" s="2">
        <f>(E1004+F1004+G1004)/3</f>
      </c>
      <c r="I1004" s="2">
        <f>H1004/$H1009</f>
      </c>
      <c r="J1004" s="3">
        <f>I1004*100</f>
      </c>
      <c r="K1004">
        <f>RANK(I1004,$I$1000:$I$1008,0)</f>
      </c>
    </row>
    <row r="1005">
      <c r="A1005" t="str">
        <v>CP6</v>
      </c>
      <c r="B1005" s="1">
        <f>1+1/V169+1/V176+1/V182+1/V187+1/V191+V115+V116+V117</f>
      </c>
      <c r="C1005" s="1">
        <f>1+1/V129+1/V136+1/V142+1/V147+1/V151+V155+V156+V157</f>
      </c>
      <c r="D1005" s="1">
        <f>1+1/V89+1/V96+1/V102+1/V107+1/V111+V195+V196+V197</f>
      </c>
      <c r="E1005" s="2">
        <f>B1005/$D1009</f>
      </c>
      <c r="F1005" s="2">
        <f>C1005/$C1009</f>
      </c>
      <c r="G1005" s="2">
        <f>D1005/$B1009</f>
      </c>
      <c r="H1005" s="2">
        <f>(E1005+F1005+G1005)/3</f>
      </c>
      <c r="I1005" s="2">
        <f>H1005/$H1009</f>
      </c>
      <c r="J1005" s="3">
        <f>I1005*100</f>
      </c>
      <c r="K1005">
        <f>RANK(I1005,$I$1000:$I$1008,0)</f>
      </c>
    </row>
    <row r="1006">
      <c r="A1006" t="str">
        <v>CP7</v>
      </c>
      <c r="B1006" s="1">
        <f>1+1/V170+1/V177+1/V183+1/V188+1/V192+1/V195+V118+V119</f>
      </c>
      <c r="C1006" s="1">
        <f>1+1/V130+1/V137+1/V143+1/V148+1/V152+1/V155+V158+V159</f>
      </c>
      <c r="D1006" s="1">
        <f>1+1/V90+1/V97+1/V103+1/V108+1/V112+1/V115+V198+V199</f>
      </c>
      <c r="E1006" s="2">
        <f>B1006/$D1009</f>
      </c>
      <c r="F1006" s="2">
        <f>C1006/$C1009</f>
      </c>
      <c r="G1006" s="2">
        <f>D1006/$B1009</f>
      </c>
      <c r="H1006" s="2">
        <f>(E1006+F1006+G1006)/3</f>
      </c>
      <c r="I1006" s="2">
        <f>H1006/$H1009</f>
      </c>
      <c r="J1006" s="3">
        <f>I1006*100</f>
      </c>
      <c r="K1006">
        <f>RANK(I1006,$I$1000:$I$1008,0)</f>
      </c>
    </row>
    <row r="1007">
      <c r="A1007" t="str">
        <v>CP8</v>
      </c>
      <c r="B1007" s="1">
        <f>1+1/V171+1/V178+1/V184+1/V189+1/V193+1/V196+1/V198+V120</f>
      </c>
      <c r="C1007" s="1">
        <f>1+1/V131+1/V138+1/V144+1/V149+1/V153+1/V156+1/V158+V160</f>
      </c>
      <c r="D1007" s="1">
        <f>1+1/V91+1/V98+1/V104+1/V109+1/V113+1/V116+1/V118+V200</f>
      </c>
      <c r="E1007" s="2">
        <f>B1007/$D1009</f>
      </c>
      <c r="F1007" s="2">
        <f>C1007/$C1009</f>
      </c>
      <c r="G1007" s="2">
        <f>D1007/$B1009</f>
      </c>
      <c r="H1007" s="2">
        <f>(E1007+F1007+G1007)/3</f>
      </c>
      <c r="I1007" s="2">
        <f>H1007/$H1009</f>
      </c>
      <c r="J1007" s="3">
        <f>I1007*100</f>
      </c>
      <c r="K1007">
        <f>RANK(I1007,$I$1000:$I$1008,0)</f>
      </c>
    </row>
    <row r="1008">
      <c r="A1008" t="str">
        <v>CP9</v>
      </c>
      <c r="B1008" s="1">
        <f>1+1/V172+1/V179+1/V185+1/V190+1/V194+1/V197+1/V199+1/V200</f>
      </c>
      <c r="C1008" s="1">
        <f>1+1/V132+1/V139+1/V145+1/V150+1/V154+1/V157+1/V159+1/V160</f>
      </c>
      <c r="D1008" s="1">
        <f>1+1/V92+1/V99+1/V105+1/V110+1/V114+1/V117+1/V119+1/V120</f>
      </c>
      <c r="E1008" s="2">
        <f>B1008/$D1009</f>
      </c>
      <c r="F1008" s="2">
        <f>C1008/$C1009</f>
      </c>
      <c r="G1008" s="2">
        <f>D1008/$B1009</f>
      </c>
      <c r="H1008" s="2">
        <f>(E1008+F1008+G1008)/3</f>
      </c>
      <c r="I1008" s="2">
        <f>H1008/$H1009</f>
      </c>
      <c r="J1008" s="3">
        <f>I1008*100</f>
      </c>
      <c r="K1008">
        <f>RANK(I1008,$I$1000:$I$1008,0)</f>
      </c>
    </row>
    <row r="1009">
      <c r="A1009" t="str">
        <v>TOTAL</v>
      </c>
      <c r="B1009" s="1">
        <f>SUM(B1000:B1008)</f>
      </c>
      <c r="C1009" s="1">
        <f>SUM(C1000:C1008)</f>
      </c>
      <c r="D1009" s="1">
        <f>SUM(D1000:D1008)</f>
      </c>
      <c r="H1009" s="2">
        <f>SUM(H1000:H1008)</f>
      </c>
    </row>
    <row r="1011">
      <c r="A1011" t="str">
        <v>2. KONSISTENSI (CR)</v>
      </c>
    </row>
    <row r="1012">
      <c r="A1012" t="str">
        <v>Matriks Crisp (Defuzzified) &amp; Normalisasi &amp; Aw</v>
      </c>
    </row>
    <row r="1013">
      <c r="A1013" t="str">
        <v>Kriteria</v>
      </c>
      <c r="B1013" t="str">
        <v>CP1</v>
      </c>
      <c r="C1013" t="str">
        <v>CP2</v>
      </c>
      <c r="D1013" t="str">
        <v>CP3</v>
      </c>
      <c r="E1013" t="str">
        <v>CP4</v>
      </c>
      <c r="F1013" t="str">
        <v>CP5</v>
      </c>
      <c r="G1013" t="str">
        <v>CP6</v>
      </c>
      <c r="H1013" t="str">
        <v>CP7</v>
      </c>
      <c r="I1013" t="str">
        <v>CP8</v>
      </c>
      <c r="J1013" t="str">
        <v>CP9</v>
      </c>
      <c r="K1013" t="str">
        <v>Wi (Bobot CR)</v>
      </c>
      <c r="L1013" t="str">
        <v>Aw</v>
      </c>
      <c r="M1013" t="str">
        <v>Aw/Wi</v>
      </c>
    </row>
    <row r="1014">
      <c r="A1014" t="str">
        <v>CP1</v>
      </c>
      <c r="B1014">
        <v>1</v>
      </c>
      <c r="C1014" s="1">
        <f>(V85+V125+V165)/3</f>
      </c>
      <c r="D1014" s="1">
        <f>(V86+V126+V166)/3</f>
      </c>
      <c r="E1014" s="1">
        <f>(V87+V127+V167)/3</f>
      </c>
      <c r="F1014" s="1">
        <f>(V88+V128+V168)/3</f>
      </c>
      <c r="G1014" s="1">
        <f>(V89+V129+V169)/3</f>
      </c>
      <c r="H1014" s="1">
        <f>(V90+V130+V170)/3</f>
      </c>
      <c r="I1014" s="1">
        <f>(V91+V131+V171)/3</f>
      </c>
      <c r="J1014" s="1">
        <f>(V92+V132+V172)/3</f>
      </c>
      <c r="K1014" s="2">
        <f>(B1014/$B1023+C1014/$C1023+D1014/$D1023+E1014/$E1023+F1014/$F1023+G1014/$G1023+H1014/$H1023+I1014/$I1023+J1014/$J1023)/9</f>
      </c>
      <c r="L1014" s="2">
        <f>B1014*$K1014+C1014*$K1015+D1014*$K1016+E1014*$K1017+F1014*$K1018+G1014*$K1019+H1014*$K1020+I1014*$K1021+J1014*$K1022</f>
      </c>
      <c r="M1014" s="1">
        <f>L1014/K1014</f>
      </c>
    </row>
    <row r="1015">
      <c r="A1015" t="str">
        <v>CP2</v>
      </c>
      <c r="B1015" s="1">
        <f>(1/V165+1/V125+1/V85)/3</f>
      </c>
      <c r="C1015">
        <v>1</v>
      </c>
      <c r="D1015" s="1">
        <f>(V93+V133+V173)/3</f>
      </c>
      <c r="E1015" s="1">
        <f>(V94+V134+V174)/3</f>
      </c>
      <c r="F1015" s="1">
        <f>(V95+V135+V175)/3</f>
      </c>
      <c r="G1015" s="1">
        <f>(V96+V136+V176)/3</f>
      </c>
      <c r="H1015" s="1">
        <f>(V97+V137+V177)/3</f>
      </c>
      <c r="I1015" s="1">
        <f>(V98+V138+V178)/3</f>
      </c>
      <c r="J1015" s="1">
        <f>(V99+V139+V179)/3</f>
      </c>
      <c r="K1015" s="2">
        <f>(B1015/$B1023+C1015/$C1023+D1015/$D1023+E1015/$E1023+F1015/$F1023+G1015/$G1023+H1015/$H1023+I1015/$I1023+J1015/$J1023)/9</f>
      </c>
      <c r="L1015" s="2">
        <f>B1015*$K1014+C1015*$K1015+D1015*$K1016+E1015*$K1017+F1015*$K1018+G1015*$K1019+H1015*$K1020+I1015*$K1021+J1015*$K1022</f>
      </c>
      <c r="M1015" s="1">
        <f>L1015/K1015</f>
      </c>
    </row>
    <row r="1016">
      <c r="A1016" t="str">
        <v>CP3</v>
      </c>
      <c r="B1016" s="1">
        <f>(1/V166+1/V126+1/V86)/3</f>
      </c>
      <c r="C1016" s="1">
        <f>(1/V173+1/V133+1/V93)/3</f>
      </c>
      <c r="D1016">
        <v>1</v>
      </c>
      <c r="E1016" s="1">
        <f>(V100+V140+V180)/3</f>
      </c>
      <c r="F1016" s="1">
        <f>(V101+V141+V181)/3</f>
      </c>
      <c r="G1016" s="1">
        <f>(V102+V142+V182)/3</f>
      </c>
      <c r="H1016" s="1">
        <f>(V103+V143+V183)/3</f>
      </c>
      <c r="I1016" s="1">
        <f>(V104+V144+V184)/3</f>
      </c>
      <c r="J1016" s="1">
        <f>(V105+V145+V185)/3</f>
      </c>
      <c r="K1016" s="2">
        <f>(B1016/$B1023+C1016/$C1023+D1016/$D1023+E1016/$E1023+F1016/$F1023+G1016/$G1023+H1016/$H1023+I1016/$I1023+J1016/$J1023)/9</f>
      </c>
      <c r="L1016" s="2">
        <f>B1016*$K1014+C1016*$K1015+D1016*$K1016+E1016*$K1017+F1016*$K1018+G1016*$K1019+H1016*$K1020+I1016*$K1021+J1016*$K1022</f>
      </c>
      <c r="M1016" s="1">
        <f>L1016/K1016</f>
      </c>
    </row>
    <row r="1017">
      <c r="A1017" t="str">
        <v>CP4</v>
      </c>
      <c r="B1017" s="1">
        <f>(1/V167+1/V127+1/V87)/3</f>
      </c>
      <c r="C1017" s="1">
        <f>(1/V174+1/V134+1/V94)/3</f>
      </c>
      <c r="D1017" s="1">
        <f>(1/V180+1/V140+1/V100)/3</f>
      </c>
      <c r="E1017">
        <v>1</v>
      </c>
      <c r="F1017" s="1">
        <f>(V106+V146+V186)/3</f>
      </c>
      <c r="G1017" s="1">
        <f>(V107+V147+V187)/3</f>
      </c>
      <c r="H1017" s="1">
        <f>(V108+V148+V188)/3</f>
      </c>
      <c r="I1017" s="1">
        <f>(V109+V149+V189)/3</f>
      </c>
      <c r="J1017" s="1">
        <f>(V110+V150+V190)/3</f>
      </c>
      <c r="K1017" s="2">
        <f>(B1017/$B1023+C1017/$C1023+D1017/$D1023+E1017/$E1023+F1017/$F1023+G1017/$G1023+H1017/$H1023+I1017/$I1023+J1017/$J1023)/9</f>
      </c>
      <c r="L1017" s="2">
        <f>B1017*$K1014+C1017*$K1015+D1017*$K1016+E1017*$K1017+F1017*$K1018+G1017*$K1019+H1017*$K1020+I1017*$K1021+J1017*$K1022</f>
      </c>
      <c r="M1017" s="1">
        <f>L1017/K1017</f>
      </c>
    </row>
    <row r="1018">
      <c r="A1018" t="str">
        <v>CP5</v>
      </c>
      <c r="B1018" s="1">
        <f>(1/V168+1/V128+1/V88)/3</f>
      </c>
      <c r="C1018" s="1">
        <f>(1/V175+1/V135+1/V95)/3</f>
      </c>
      <c r="D1018" s="1">
        <f>(1/V181+1/V141+1/V101)/3</f>
      </c>
      <c r="E1018" s="1">
        <f>(1/V186+1/V146+1/V106)/3</f>
      </c>
      <c r="F1018">
        <v>1</v>
      </c>
      <c r="G1018" s="1">
        <f>(V111+V151+V191)/3</f>
      </c>
      <c r="H1018" s="1">
        <f>(V112+V152+V192)/3</f>
      </c>
      <c r="I1018" s="1">
        <f>(V113+V153+V193)/3</f>
      </c>
      <c r="J1018" s="1">
        <f>(V114+V154+V194)/3</f>
      </c>
      <c r="K1018" s="2">
        <f>(B1018/$B1023+C1018/$C1023+D1018/$D1023+E1018/$E1023+F1018/$F1023+G1018/$G1023+H1018/$H1023+I1018/$I1023+J1018/$J1023)/9</f>
      </c>
      <c r="L1018" s="2">
        <f>B1018*$K1014+C1018*$K1015+D1018*$K1016+E1018*$K1017+F1018*$K1018+G1018*$K1019+H1018*$K1020+I1018*$K1021+J1018*$K1022</f>
      </c>
      <c r="M1018" s="1">
        <f>L1018/K1018</f>
      </c>
    </row>
    <row r="1019">
      <c r="A1019" t="str">
        <v>CP6</v>
      </c>
      <c r="B1019" s="1">
        <f>(1/V169+1/V129+1/V89)/3</f>
      </c>
      <c r="C1019" s="1">
        <f>(1/V176+1/V136+1/V96)/3</f>
      </c>
      <c r="D1019" s="1">
        <f>(1/V182+1/V142+1/V102)/3</f>
      </c>
      <c r="E1019" s="1">
        <f>(1/V187+1/V147+1/V107)/3</f>
      </c>
      <c r="F1019" s="1">
        <f>(1/V191+1/V151+1/V111)/3</f>
      </c>
      <c r="G1019">
        <v>1</v>
      </c>
      <c r="H1019" s="1">
        <f>(V115+V155+V195)/3</f>
      </c>
      <c r="I1019" s="1">
        <f>(V116+V156+V196)/3</f>
      </c>
      <c r="J1019" s="1">
        <f>(V117+V157+V197)/3</f>
      </c>
      <c r="K1019" s="2">
        <f>(B1019/$B1023+C1019/$C1023+D1019/$D1023+E1019/$E1023+F1019/$F1023+G1019/$G1023+H1019/$H1023+I1019/$I1023+J1019/$J1023)/9</f>
      </c>
      <c r="L1019" s="2">
        <f>B1019*$K1014+C1019*$K1015+D1019*$K1016+E1019*$K1017+F1019*$K1018+G1019*$K1019+H1019*$K1020+I1019*$K1021+J1019*$K1022</f>
      </c>
      <c r="M1019" s="1">
        <f>L1019/K1019</f>
      </c>
    </row>
    <row r="1020">
      <c r="A1020" t="str">
        <v>CP7</v>
      </c>
      <c r="B1020" s="1">
        <f>(1/V170+1/V130+1/V90)/3</f>
      </c>
      <c r="C1020" s="1">
        <f>(1/V177+1/V137+1/V97)/3</f>
      </c>
      <c r="D1020" s="1">
        <f>(1/V183+1/V143+1/V103)/3</f>
      </c>
      <c r="E1020" s="1">
        <f>(1/V188+1/V148+1/V108)/3</f>
      </c>
      <c r="F1020" s="1">
        <f>(1/V192+1/V152+1/V112)/3</f>
      </c>
      <c r="G1020" s="1">
        <f>(1/V195+1/V155+1/V115)/3</f>
      </c>
      <c r="H1020">
        <v>1</v>
      </c>
      <c r="I1020" s="1">
        <f>(V118+V158+V198)/3</f>
      </c>
      <c r="J1020" s="1">
        <f>(V119+V159+V199)/3</f>
      </c>
      <c r="K1020" s="2">
        <f>(B1020/$B1023+C1020/$C1023+D1020/$D1023+E1020/$E1023+F1020/$F1023+G1020/$G1023+H1020/$H1023+I1020/$I1023+J1020/$J1023)/9</f>
      </c>
      <c r="L1020" s="2">
        <f>B1020*$K1014+C1020*$K1015+D1020*$K1016+E1020*$K1017+F1020*$K1018+G1020*$K1019+H1020*$K1020+I1020*$K1021+J1020*$K1022</f>
      </c>
      <c r="M1020" s="1">
        <f>L1020/K1020</f>
      </c>
    </row>
    <row r="1021">
      <c r="A1021" t="str">
        <v>CP8</v>
      </c>
      <c r="B1021" s="1">
        <f>(1/V171+1/V131+1/V91)/3</f>
      </c>
      <c r="C1021" s="1">
        <f>(1/V178+1/V138+1/V98)/3</f>
      </c>
      <c r="D1021" s="1">
        <f>(1/V184+1/V144+1/V104)/3</f>
      </c>
      <c r="E1021" s="1">
        <f>(1/V189+1/V149+1/V109)/3</f>
      </c>
      <c r="F1021" s="1">
        <f>(1/V193+1/V153+1/V113)/3</f>
      </c>
      <c r="G1021" s="1">
        <f>(1/V196+1/V156+1/V116)/3</f>
      </c>
      <c r="H1021" s="1">
        <f>(1/V198+1/V158+1/V118)/3</f>
      </c>
      <c r="I1021">
        <v>1</v>
      </c>
      <c r="J1021" s="1">
        <f>(V120+V160+V200)/3</f>
      </c>
      <c r="K1021" s="2">
        <f>(B1021/$B1023+C1021/$C1023+D1021/$D1023+E1021/$E1023+F1021/$F1023+G1021/$G1023+H1021/$H1023+I1021/$I1023+J1021/$J1023)/9</f>
      </c>
      <c r="L1021" s="2">
        <f>B1021*$K1014+C1021*$K1015+D1021*$K1016+E1021*$K1017+F1021*$K1018+G1021*$K1019+H1021*$K1020+I1021*$K1021+J1021*$K1022</f>
      </c>
      <c r="M1021" s="1">
        <f>L1021/K1021</f>
      </c>
    </row>
    <row r="1022">
      <c r="A1022" t="str">
        <v>CP9</v>
      </c>
      <c r="B1022" s="1">
        <f>(1/V172+1/V132+1/V92)/3</f>
      </c>
      <c r="C1022" s="1">
        <f>(1/V179+1/V139+1/V99)/3</f>
      </c>
      <c r="D1022" s="1">
        <f>(1/V185+1/V145+1/V105)/3</f>
      </c>
      <c r="E1022" s="1">
        <f>(1/V190+1/V150+1/V110)/3</f>
      </c>
      <c r="F1022" s="1">
        <f>(1/V194+1/V154+1/V114)/3</f>
      </c>
      <c r="G1022" s="1">
        <f>(1/V197+1/V157+1/V117)/3</f>
      </c>
      <c r="H1022" s="1">
        <f>(1/V199+1/V159+1/V119)/3</f>
      </c>
      <c r="I1022" s="1">
        <f>(1/V200+1/V160+1/V120)/3</f>
      </c>
      <c r="J1022">
        <v>1</v>
      </c>
      <c r="K1022" s="2">
        <f>(B1022/$B1023+C1022/$C1023+D1022/$D1023+E1022/$E1023+F1022/$F1023+G1022/$G1023+H1022/$H1023+I1022/$I1023+J1022/$J1023)/9</f>
      </c>
      <c r="L1022" s="2">
        <f>B1022*$K1014+C1022*$K1015+D1022*$K1016+E1022*$K1017+F1022*$K1018+G1022*$K1019+H1022*$K1020+I1022*$K1021+J1022*$K1022</f>
      </c>
      <c r="M1022" s="1">
        <f>L1022/K1022</f>
      </c>
    </row>
    <row r="1023">
      <c r="A1023" t="str">
        <v>Σ Kolom</v>
      </c>
      <c r="B1023" s="1">
        <f>SUM(B1014:B1022)</f>
      </c>
      <c r="C1023" s="1">
        <f>SUM(C1014:C1022)</f>
      </c>
      <c r="D1023" s="1">
        <f>SUM(D1014:D1022)</f>
      </c>
      <c r="E1023" s="1">
        <f>SUM(E1014:E1022)</f>
      </c>
      <c r="F1023" s="1">
        <f>SUM(F1014:F1022)</f>
      </c>
      <c r="G1023" s="1">
        <f>SUM(G1014:G1022)</f>
      </c>
      <c r="H1023" s="1">
        <f>SUM(H1014:H1022)</f>
      </c>
      <c r="I1023" s="1">
        <f>SUM(I1014:I1022)</f>
      </c>
      <c r="J1023" s="1">
        <f>SUM(J1014:J1022)</f>
      </c>
    </row>
    <row r="1025">
      <c r="A1025" t="str">
        <v>λmax</v>
      </c>
      <c r="B1025" s="1">
        <f>AVERAGE(M1014:M1022)</f>
      </c>
    </row>
    <row r="1026">
      <c r="A1026" t="str">
        <v>CI</v>
      </c>
      <c r="B1026" s="1">
        <f>(B1025-9)/(9-1)</f>
      </c>
    </row>
    <row r="1027">
      <c r="A1027" t="str">
        <v>CR</v>
      </c>
      <c r="B1027" s="1">
        <f>IF(1.45=0,0,B1026/1.45)</f>
      </c>
    </row>
    <row r="1028">
      <c r="A1028" t="str">
        <v>Status</v>
      </c>
      <c r="B1028">
        <f>IF(B1027&lt;0.1,"KONSISTEN ✓","TIDAK KONSISTEN ✗")</f>
      </c>
    </row>
    <row r="1031">
      <c r="A1031" t="str">
        <v>▶ RESPONDEN 21:  Tengku Nurainun, S.T., M.T., PhD</v>
      </c>
    </row>
    <row r="1032">
      <c r="A1032" t="str">
        <v>1. FUZZY SYNTHETIC EXTENT (FSE) &amp; BOBOT FINAL</v>
      </c>
    </row>
    <row r="1033">
      <c r="A1033" t="str">
        <v>Kriteria</v>
      </c>
      <c r="B1033" t="str">
        <v>Σl</v>
      </c>
      <c r="C1033" t="str">
        <v>Σm</v>
      </c>
      <c r="D1033" t="str">
        <v>Σu</v>
      </c>
      <c r="E1033" t="str">
        <v>Si_l</v>
      </c>
      <c r="F1033" t="str">
        <v>Si_m</v>
      </c>
      <c r="G1033" t="str">
        <v>Si_u</v>
      </c>
      <c r="H1033" t="str">
        <v>Defuzzy</v>
      </c>
      <c r="I1033" t="str">
        <v>Bobot</v>
      </c>
      <c r="J1033" t="str">
        <v>Bobot%</v>
      </c>
      <c r="K1033" t="str">
        <v>Rank</v>
      </c>
    </row>
    <row r="1034">
      <c r="A1034" t="str">
        <v>CP1</v>
      </c>
      <c r="B1034" s="1">
        <f>1+W85+W86+W87+W88+W89+W90+W91+W92</f>
      </c>
      <c r="C1034" s="1">
        <f>1+W125+W126+W127+W128+W129+W130+W131+W132</f>
      </c>
      <c r="D1034" s="1">
        <f>1+W165+W166+W167+W168+W169+W170+W171+W172</f>
      </c>
      <c r="E1034" s="2">
        <f>B1034/$D1043</f>
      </c>
      <c r="F1034" s="2">
        <f>C1034/$C1043</f>
      </c>
      <c r="G1034" s="2">
        <f>D1034/$B1043</f>
      </c>
      <c r="H1034" s="2">
        <f>(E1034+F1034+G1034)/3</f>
      </c>
      <c r="I1034" s="2">
        <f>H1034/$H1043</f>
      </c>
      <c r="J1034" s="3">
        <f>I1034*100</f>
      </c>
      <c r="K1034">
        <f>RANK(I1034,$I$1034:$I$1042,0)</f>
      </c>
    </row>
    <row r="1035">
      <c r="A1035" t="str">
        <v>CP2</v>
      </c>
      <c r="B1035" s="1">
        <f>1+1/W165+W93+W94+W95+W96+W97+W98+W99</f>
      </c>
      <c r="C1035" s="1">
        <f>1+1/W125+W133+W134+W135+W136+W137+W138+W139</f>
      </c>
      <c r="D1035" s="1">
        <f>1+1/W85+W173+W174+W175+W176+W177+W178+W179</f>
      </c>
      <c r="E1035" s="2">
        <f>B1035/$D1043</f>
      </c>
      <c r="F1035" s="2">
        <f>C1035/$C1043</f>
      </c>
      <c r="G1035" s="2">
        <f>D1035/$B1043</f>
      </c>
      <c r="H1035" s="2">
        <f>(E1035+F1035+G1035)/3</f>
      </c>
      <c r="I1035" s="2">
        <f>H1035/$H1043</f>
      </c>
      <c r="J1035" s="3">
        <f>I1035*100</f>
      </c>
      <c r="K1035">
        <f>RANK(I1035,$I$1034:$I$1042,0)</f>
      </c>
    </row>
    <row r="1036">
      <c r="A1036" t="str">
        <v>CP3</v>
      </c>
      <c r="B1036" s="1">
        <f>1+1/W166+1/W173+W100+W101+W102+W103+W104+W105</f>
      </c>
      <c r="C1036" s="1">
        <f>1+1/W126+1/W133+W140+W141+W142+W143+W144+W145</f>
      </c>
      <c r="D1036" s="1">
        <f>1+1/W86+1/W93+W180+W181+W182+W183+W184+W185</f>
      </c>
      <c r="E1036" s="2">
        <f>B1036/$D1043</f>
      </c>
      <c r="F1036" s="2">
        <f>C1036/$C1043</f>
      </c>
      <c r="G1036" s="2">
        <f>D1036/$B1043</f>
      </c>
      <c r="H1036" s="2">
        <f>(E1036+F1036+G1036)/3</f>
      </c>
      <c r="I1036" s="2">
        <f>H1036/$H1043</f>
      </c>
      <c r="J1036" s="3">
        <f>I1036*100</f>
      </c>
      <c r="K1036">
        <f>RANK(I1036,$I$1034:$I$1042,0)</f>
      </c>
    </row>
    <row r="1037">
      <c r="A1037" t="str">
        <v>CP4</v>
      </c>
      <c r="B1037" s="1">
        <f>1+1/W167+1/W174+1/W180+W106+W107+W108+W109+W110</f>
      </c>
      <c r="C1037" s="1">
        <f>1+1/W127+1/W134+1/W140+W146+W147+W148+W149+W150</f>
      </c>
      <c r="D1037" s="1">
        <f>1+1/W87+1/W94+1/W100+W186+W187+W188+W189+W190</f>
      </c>
      <c r="E1037" s="2">
        <f>B1037/$D1043</f>
      </c>
      <c r="F1037" s="2">
        <f>C1037/$C1043</f>
      </c>
      <c r="G1037" s="2">
        <f>D1037/$B1043</f>
      </c>
      <c r="H1037" s="2">
        <f>(E1037+F1037+G1037)/3</f>
      </c>
      <c r="I1037" s="2">
        <f>H1037/$H1043</f>
      </c>
      <c r="J1037" s="3">
        <f>I1037*100</f>
      </c>
      <c r="K1037">
        <f>RANK(I1037,$I$1034:$I$1042,0)</f>
      </c>
    </row>
    <row r="1038">
      <c r="A1038" t="str">
        <v>CP5</v>
      </c>
      <c r="B1038" s="1">
        <f>1+1/W168+1/W175+1/W181+1/W186+W111+W112+W113+W114</f>
      </c>
      <c r="C1038" s="1">
        <f>1+1/W128+1/W135+1/W141+1/W146+W151+W152+W153+W154</f>
      </c>
      <c r="D1038" s="1">
        <f>1+1/W88+1/W95+1/W101+1/W106+W191+W192+W193+W194</f>
      </c>
      <c r="E1038" s="2">
        <f>B1038/$D1043</f>
      </c>
      <c r="F1038" s="2">
        <f>C1038/$C1043</f>
      </c>
      <c r="G1038" s="2">
        <f>D1038/$B1043</f>
      </c>
      <c r="H1038" s="2">
        <f>(E1038+F1038+G1038)/3</f>
      </c>
      <c r="I1038" s="2">
        <f>H1038/$H1043</f>
      </c>
      <c r="J1038" s="3">
        <f>I1038*100</f>
      </c>
      <c r="K1038">
        <f>RANK(I1038,$I$1034:$I$1042,0)</f>
      </c>
    </row>
    <row r="1039">
      <c r="A1039" t="str">
        <v>CP6</v>
      </c>
      <c r="B1039" s="1">
        <f>1+1/W169+1/W176+1/W182+1/W187+1/W191+W115+W116+W117</f>
      </c>
      <c r="C1039" s="1">
        <f>1+1/W129+1/W136+1/W142+1/W147+1/W151+W155+W156+W157</f>
      </c>
      <c r="D1039" s="1">
        <f>1+1/W89+1/W96+1/W102+1/W107+1/W111+W195+W196+W197</f>
      </c>
      <c r="E1039" s="2">
        <f>B1039/$D1043</f>
      </c>
      <c r="F1039" s="2">
        <f>C1039/$C1043</f>
      </c>
      <c r="G1039" s="2">
        <f>D1039/$B1043</f>
      </c>
      <c r="H1039" s="2">
        <f>(E1039+F1039+G1039)/3</f>
      </c>
      <c r="I1039" s="2">
        <f>H1039/$H1043</f>
      </c>
      <c r="J1039" s="3">
        <f>I1039*100</f>
      </c>
      <c r="K1039">
        <f>RANK(I1039,$I$1034:$I$1042,0)</f>
      </c>
    </row>
    <row r="1040">
      <c r="A1040" t="str">
        <v>CP7</v>
      </c>
      <c r="B1040" s="1">
        <f>1+1/W170+1/W177+1/W183+1/W188+1/W192+1/W195+W118+W119</f>
      </c>
      <c r="C1040" s="1">
        <f>1+1/W130+1/W137+1/W143+1/W148+1/W152+1/W155+W158+W159</f>
      </c>
      <c r="D1040" s="1">
        <f>1+1/W90+1/W97+1/W103+1/W108+1/W112+1/W115+W198+W199</f>
      </c>
      <c r="E1040" s="2">
        <f>B1040/$D1043</f>
      </c>
      <c r="F1040" s="2">
        <f>C1040/$C1043</f>
      </c>
      <c r="G1040" s="2">
        <f>D1040/$B1043</f>
      </c>
      <c r="H1040" s="2">
        <f>(E1040+F1040+G1040)/3</f>
      </c>
      <c r="I1040" s="2">
        <f>H1040/$H1043</f>
      </c>
      <c r="J1040" s="3">
        <f>I1040*100</f>
      </c>
      <c r="K1040">
        <f>RANK(I1040,$I$1034:$I$1042,0)</f>
      </c>
    </row>
    <row r="1041">
      <c r="A1041" t="str">
        <v>CP8</v>
      </c>
      <c r="B1041" s="1">
        <f>1+1/W171+1/W178+1/W184+1/W189+1/W193+1/W196+1/W198+W120</f>
      </c>
      <c r="C1041" s="1">
        <f>1+1/W131+1/W138+1/W144+1/W149+1/W153+1/W156+1/W158+W160</f>
      </c>
      <c r="D1041" s="1">
        <f>1+1/W91+1/W98+1/W104+1/W109+1/W113+1/W116+1/W118+W200</f>
      </c>
      <c r="E1041" s="2">
        <f>B1041/$D1043</f>
      </c>
      <c r="F1041" s="2">
        <f>C1041/$C1043</f>
      </c>
      <c r="G1041" s="2">
        <f>D1041/$B1043</f>
      </c>
      <c r="H1041" s="2">
        <f>(E1041+F1041+G1041)/3</f>
      </c>
      <c r="I1041" s="2">
        <f>H1041/$H1043</f>
      </c>
      <c r="J1041" s="3">
        <f>I1041*100</f>
      </c>
      <c r="K1041">
        <f>RANK(I1041,$I$1034:$I$1042,0)</f>
      </c>
    </row>
    <row r="1042">
      <c r="A1042" t="str">
        <v>CP9</v>
      </c>
      <c r="B1042" s="1">
        <f>1+1/W172+1/W179+1/W185+1/W190+1/W194+1/W197+1/W199+1/W200</f>
      </c>
      <c r="C1042" s="1">
        <f>1+1/W132+1/W139+1/W145+1/W150+1/W154+1/W157+1/W159+1/W160</f>
      </c>
      <c r="D1042" s="1">
        <f>1+1/W92+1/W99+1/W105+1/W110+1/W114+1/W117+1/W119+1/W120</f>
      </c>
      <c r="E1042" s="2">
        <f>B1042/$D1043</f>
      </c>
      <c r="F1042" s="2">
        <f>C1042/$C1043</f>
      </c>
      <c r="G1042" s="2">
        <f>D1042/$B1043</f>
      </c>
      <c r="H1042" s="2">
        <f>(E1042+F1042+G1042)/3</f>
      </c>
      <c r="I1042" s="2">
        <f>H1042/$H1043</f>
      </c>
      <c r="J1042" s="3">
        <f>I1042*100</f>
      </c>
      <c r="K1042">
        <f>RANK(I1042,$I$1034:$I$1042,0)</f>
      </c>
    </row>
    <row r="1043">
      <c r="A1043" t="str">
        <v>TOTAL</v>
      </c>
      <c r="B1043" s="1">
        <f>SUM(B1034:B1042)</f>
      </c>
      <c r="C1043" s="1">
        <f>SUM(C1034:C1042)</f>
      </c>
      <c r="D1043" s="1">
        <f>SUM(D1034:D1042)</f>
      </c>
      <c r="H1043" s="2">
        <f>SUM(H1034:H1042)</f>
      </c>
    </row>
    <row r="1045">
      <c r="A1045" t="str">
        <v>2. KONSISTENSI (CR)</v>
      </c>
    </row>
    <row r="1046">
      <c r="A1046" t="str">
        <v>Matriks Crisp (Defuzzified) &amp; Normalisasi &amp; Aw</v>
      </c>
    </row>
    <row r="1047">
      <c r="A1047" t="str">
        <v>Kriteria</v>
      </c>
      <c r="B1047" t="str">
        <v>CP1</v>
      </c>
      <c r="C1047" t="str">
        <v>CP2</v>
      </c>
      <c r="D1047" t="str">
        <v>CP3</v>
      </c>
      <c r="E1047" t="str">
        <v>CP4</v>
      </c>
      <c r="F1047" t="str">
        <v>CP5</v>
      </c>
      <c r="G1047" t="str">
        <v>CP6</v>
      </c>
      <c r="H1047" t="str">
        <v>CP7</v>
      </c>
      <c r="I1047" t="str">
        <v>CP8</v>
      </c>
      <c r="J1047" t="str">
        <v>CP9</v>
      </c>
      <c r="K1047" t="str">
        <v>Wi (Bobot CR)</v>
      </c>
      <c r="L1047" t="str">
        <v>Aw</v>
      </c>
      <c r="M1047" t="str">
        <v>Aw/Wi</v>
      </c>
    </row>
    <row r="1048">
      <c r="A1048" t="str">
        <v>CP1</v>
      </c>
      <c r="B1048">
        <v>1</v>
      </c>
      <c r="C1048" s="1">
        <f>(W85+W125+W165)/3</f>
      </c>
      <c r="D1048" s="1">
        <f>(W86+W126+W166)/3</f>
      </c>
      <c r="E1048" s="1">
        <f>(W87+W127+W167)/3</f>
      </c>
      <c r="F1048" s="1">
        <f>(W88+W128+W168)/3</f>
      </c>
      <c r="G1048" s="1">
        <f>(W89+W129+W169)/3</f>
      </c>
      <c r="H1048" s="1">
        <f>(W90+W130+W170)/3</f>
      </c>
      <c r="I1048" s="1">
        <f>(W91+W131+W171)/3</f>
      </c>
      <c r="J1048" s="1">
        <f>(W92+W132+W172)/3</f>
      </c>
      <c r="K1048" s="2">
        <f>(B1048/$B1057+C1048/$C1057+D1048/$D1057+E1048/$E1057+F1048/$F1057+G1048/$G1057+H1048/$H1057+I1048/$I1057+J1048/$J1057)/9</f>
      </c>
      <c r="L1048" s="2">
        <f>B1048*$K1048+C1048*$K1049+D1048*$K1050+E1048*$K1051+F1048*$K1052+G1048*$K1053+H1048*$K1054+I1048*$K1055+J1048*$K1056</f>
      </c>
      <c r="M1048" s="1">
        <f>L1048/K1048</f>
      </c>
    </row>
    <row r="1049">
      <c r="A1049" t="str">
        <v>CP2</v>
      </c>
      <c r="B1049" s="1">
        <f>(1/W165+1/W125+1/W85)/3</f>
      </c>
      <c r="C1049">
        <v>1</v>
      </c>
      <c r="D1049" s="1">
        <f>(W93+W133+W173)/3</f>
      </c>
      <c r="E1049" s="1">
        <f>(W94+W134+W174)/3</f>
      </c>
      <c r="F1049" s="1">
        <f>(W95+W135+W175)/3</f>
      </c>
      <c r="G1049" s="1">
        <f>(W96+W136+W176)/3</f>
      </c>
      <c r="H1049" s="1">
        <f>(W97+W137+W177)/3</f>
      </c>
      <c r="I1049" s="1">
        <f>(W98+W138+W178)/3</f>
      </c>
      <c r="J1049" s="1">
        <f>(W99+W139+W179)/3</f>
      </c>
      <c r="K1049" s="2">
        <f>(B1049/$B1057+C1049/$C1057+D1049/$D1057+E1049/$E1057+F1049/$F1057+G1049/$G1057+H1049/$H1057+I1049/$I1057+J1049/$J1057)/9</f>
      </c>
      <c r="L1049" s="2">
        <f>B1049*$K1048+C1049*$K1049+D1049*$K1050+E1049*$K1051+F1049*$K1052+G1049*$K1053+H1049*$K1054+I1049*$K1055+J1049*$K1056</f>
      </c>
      <c r="M1049" s="1">
        <f>L1049/K1049</f>
      </c>
    </row>
    <row r="1050">
      <c r="A1050" t="str">
        <v>CP3</v>
      </c>
      <c r="B1050" s="1">
        <f>(1/W166+1/W126+1/W86)/3</f>
      </c>
      <c r="C1050" s="1">
        <f>(1/W173+1/W133+1/W93)/3</f>
      </c>
      <c r="D1050">
        <v>1</v>
      </c>
      <c r="E1050" s="1">
        <f>(W100+W140+W180)/3</f>
      </c>
      <c r="F1050" s="1">
        <f>(W101+W141+W181)/3</f>
      </c>
      <c r="G1050" s="1">
        <f>(W102+W142+W182)/3</f>
      </c>
      <c r="H1050" s="1">
        <f>(W103+W143+W183)/3</f>
      </c>
      <c r="I1050" s="1">
        <f>(W104+W144+W184)/3</f>
      </c>
      <c r="J1050" s="1">
        <f>(W105+W145+W185)/3</f>
      </c>
      <c r="K1050" s="2">
        <f>(B1050/$B1057+C1050/$C1057+D1050/$D1057+E1050/$E1057+F1050/$F1057+G1050/$G1057+H1050/$H1057+I1050/$I1057+J1050/$J1057)/9</f>
      </c>
      <c r="L1050" s="2">
        <f>B1050*$K1048+C1050*$K1049+D1050*$K1050+E1050*$K1051+F1050*$K1052+G1050*$K1053+H1050*$K1054+I1050*$K1055+J1050*$K1056</f>
      </c>
      <c r="M1050" s="1">
        <f>L1050/K1050</f>
      </c>
    </row>
    <row r="1051">
      <c r="A1051" t="str">
        <v>CP4</v>
      </c>
      <c r="B1051" s="1">
        <f>(1/W167+1/W127+1/W87)/3</f>
      </c>
      <c r="C1051" s="1">
        <f>(1/W174+1/W134+1/W94)/3</f>
      </c>
      <c r="D1051" s="1">
        <f>(1/W180+1/W140+1/W100)/3</f>
      </c>
      <c r="E1051">
        <v>1</v>
      </c>
      <c r="F1051" s="1">
        <f>(W106+W146+W186)/3</f>
      </c>
      <c r="G1051" s="1">
        <f>(W107+W147+W187)/3</f>
      </c>
      <c r="H1051" s="1">
        <f>(W108+W148+W188)/3</f>
      </c>
      <c r="I1051" s="1">
        <f>(W109+W149+W189)/3</f>
      </c>
      <c r="J1051" s="1">
        <f>(W110+W150+W190)/3</f>
      </c>
      <c r="K1051" s="2">
        <f>(B1051/$B1057+C1051/$C1057+D1051/$D1057+E1051/$E1057+F1051/$F1057+G1051/$G1057+H1051/$H1057+I1051/$I1057+J1051/$J1057)/9</f>
      </c>
      <c r="L1051" s="2">
        <f>B1051*$K1048+C1051*$K1049+D1051*$K1050+E1051*$K1051+F1051*$K1052+G1051*$K1053+H1051*$K1054+I1051*$K1055+J1051*$K1056</f>
      </c>
      <c r="M1051" s="1">
        <f>L1051/K1051</f>
      </c>
    </row>
    <row r="1052">
      <c r="A1052" t="str">
        <v>CP5</v>
      </c>
      <c r="B1052" s="1">
        <f>(1/W168+1/W128+1/W88)/3</f>
      </c>
      <c r="C1052" s="1">
        <f>(1/W175+1/W135+1/W95)/3</f>
      </c>
      <c r="D1052" s="1">
        <f>(1/W181+1/W141+1/W101)/3</f>
      </c>
      <c r="E1052" s="1">
        <f>(1/W186+1/W146+1/W106)/3</f>
      </c>
      <c r="F1052">
        <v>1</v>
      </c>
      <c r="G1052" s="1">
        <f>(W111+W151+W191)/3</f>
      </c>
      <c r="H1052" s="1">
        <f>(W112+W152+W192)/3</f>
      </c>
      <c r="I1052" s="1">
        <f>(W113+W153+W193)/3</f>
      </c>
      <c r="J1052" s="1">
        <f>(W114+W154+W194)/3</f>
      </c>
      <c r="K1052" s="2">
        <f>(B1052/$B1057+C1052/$C1057+D1052/$D1057+E1052/$E1057+F1052/$F1057+G1052/$G1057+H1052/$H1057+I1052/$I1057+J1052/$J1057)/9</f>
      </c>
      <c r="L1052" s="2">
        <f>B1052*$K1048+C1052*$K1049+D1052*$K1050+E1052*$K1051+F1052*$K1052+G1052*$K1053+H1052*$K1054+I1052*$K1055+J1052*$K1056</f>
      </c>
      <c r="M1052" s="1">
        <f>L1052/K1052</f>
      </c>
    </row>
    <row r="1053">
      <c r="A1053" t="str">
        <v>CP6</v>
      </c>
      <c r="B1053" s="1">
        <f>(1/W169+1/W129+1/W89)/3</f>
      </c>
      <c r="C1053" s="1">
        <f>(1/W176+1/W136+1/W96)/3</f>
      </c>
      <c r="D1053" s="1">
        <f>(1/W182+1/W142+1/W102)/3</f>
      </c>
      <c r="E1053" s="1">
        <f>(1/W187+1/W147+1/W107)/3</f>
      </c>
      <c r="F1053" s="1">
        <f>(1/W191+1/W151+1/W111)/3</f>
      </c>
      <c r="G1053">
        <v>1</v>
      </c>
      <c r="H1053" s="1">
        <f>(W115+W155+W195)/3</f>
      </c>
      <c r="I1053" s="1">
        <f>(W116+W156+W196)/3</f>
      </c>
      <c r="J1053" s="1">
        <f>(W117+W157+W197)/3</f>
      </c>
      <c r="K1053" s="2">
        <f>(B1053/$B1057+C1053/$C1057+D1053/$D1057+E1053/$E1057+F1053/$F1057+G1053/$G1057+H1053/$H1057+I1053/$I1057+J1053/$J1057)/9</f>
      </c>
      <c r="L1053" s="2">
        <f>B1053*$K1048+C1053*$K1049+D1053*$K1050+E1053*$K1051+F1053*$K1052+G1053*$K1053+H1053*$K1054+I1053*$K1055+J1053*$K1056</f>
      </c>
      <c r="M1053" s="1">
        <f>L1053/K1053</f>
      </c>
    </row>
    <row r="1054">
      <c r="A1054" t="str">
        <v>CP7</v>
      </c>
      <c r="B1054" s="1">
        <f>(1/W170+1/W130+1/W90)/3</f>
      </c>
      <c r="C1054" s="1">
        <f>(1/W177+1/W137+1/W97)/3</f>
      </c>
      <c r="D1054" s="1">
        <f>(1/W183+1/W143+1/W103)/3</f>
      </c>
      <c r="E1054" s="1">
        <f>(1/W188+1/W148+1/W108)/3</f>
      </c>
      <c r="F1054" s="1">
        <f>(1/W192+1/W152+1/W112)/3</f>
      </c>
      <c r="G1054" s="1">
        <f>(1/W195+1/W155+1/W115)/3</f>
      </c>
      <c r="H1054">
        <v>1</v>
      </c>
      <c r="I1054" s="1">
        <f>(W118+W158+W198)/3</f>
      </c>
      <c r="J1054" s="1">
        <f>(W119+W159+W199)/3</f>
      </c>
      <c r="K1054" s="2">
        <f>(B1054/$B1057+C1054/$C1057+D1054/$D1057+E1054/$E1057+F1054/$F1057+G1054/$G1057+H1054/$H1057+I1054/$I1057+J1054/$J1057)/9</f>
      </c>
      <c r="L1054" s="2">
        <f>B1054*$K1048+C1054*$K1049+D1054*$K1050+E1054*$K1051+F1054*$K1052+G1054*$K1053+H1054*$K1054+I1054*$K1055+J1054*$K1056</f>
      </c>
      <c r="M1054" s="1">
        <f>L1054/K1054</f>
      </c>
    </row>
    <row r="1055">
      <c r="A1055" t="str">
        <v>CP8</v>
      </c>
      <c r="B1055" s="1">
        <f>(1/W171+1/W131+1/W91)/3</f>
      </c>
      <c r="C1055" s="1">
        <f>(1/W178+1/W138+1/W98)/3</f>
      </c>
      <c r="D1055" s="1">
        <f>(1/W184+1/W144+1/W104)/3</f>
      </c>
      <c r="E1055" s="1">
        <f>(1/W189+1/W149+1/W109)/3</f>
      </c>
      <c r="F1055" s="1">
        <f>(1/W193+1/W153+1/W113)/3</f>
      </c>
      <c r="G1055" s="1">
        <f>(1/W196+1/W156+1/W116)/3</f>
      </c>
      <c r="H1055" s="1">
        <f>(1/W198+1/W158+1/W118)/3</f>
      </c>
      <c r="I1055">
        <v>1</v>
      </c>
      <c r="J1055" s="1">
        <f>(W120+W160+W200)/3</f>
      </c>
      <c r="K1055" s="2">
        <f>(B1055/$B1057+C1055/$C1057+D1055/$D1057+E1055/$E1057+F1055/$F1057+G1055/$G1057+H1055/$H1057+I1055/$I1057+J1055/$J1057)/9</f>
      </c>
      <c r="L1055" s="2">
        <f>B1055*$K1048+C1055*$K1049+D1055*$K1050+E1055*$K1051+F1055*$K1052+G1055*$K1053+H1055*$K1054+I1055*$K1055+J1055*$K1056</f>
      </c>
      <c r="M1055" s="1">
        <f>L1055/K1055</f>
      </c>
    </row>
    <row r="1056">
      <c r="A1056" t="str">
        <v>CP9</v>
      </c>
      <c r="B1056" s="1">
        <f>(1/W172+1/W132+1/W92)/3</f>
      </c>
      <c r="C1056" s="1">
        <f>(1/W179+1/W139+1/W99)/3</f>
      </c>
      <c r="D1056" s="1">
        <f>(1/W185+1/W145+1/W105)/3</f>
      </c>
      <c r="E1056" s="1">
        <f>(1/W190+1/W150+1/W110)/3</f>
      </c>
      <c r="F1056" s="1">
        <f>(1/W194+1/W154+1/W114)/3</f>
      </c>
      <c r="G1056" s="1">
        <f>(1/W197+1/W157+1/W117)/3</f>
      </c>
      <c r="H1056" s="1">
        <f>(1/W199+1/W159+1/W119)/3</f>
      </c>
      <c r="I1056" s="1">
        <f>(1/W200+1/W160+1/W120)/3</f>
      </c>
      <c r="J1056">
        <v>1</v>
      </c>
      <c r="K1056" s="2">
        <f>(B1056/$B1057+C1056/$C1057+D1056/$D1057+E1056/$E1057+F1056/$F1057+G1056/$G1057+H1056/$H1057+I1056/$I1057+J1056/$J1057)/9</f>
      </c>
      <c r="L1056" s="2">
        <f>B1056*$K1048+C1056*$K1049+D1056*$K1050+E1056*$K1051+F1056*$K1052+G1056*$K1053+H1056*$K1054+I1056*$K1055+J1056*$K1056</f>
      </c>
      <c r="M1056" s="1">
        <f>L1056/K1056</f>
      </c>
    </row>
    <row r="1057">
      <c r="A1057" t="str">
        <v>Σ Kolom</v>
      </c>
      <c r="B1057" s="1">
        <f>SUM(B1048:B1056)</f>
      </c>
      <c r="C1057" s="1">
        <f>SUM(C1048:C1056)</f>
      </c>
      <c r="D1057" s="1">
        <f>SUM(D1048:D1056)</f>
      </c>
      <c r="E1057" s="1">
        <f>SUM(E1048:E1056)</f>
      </c>
      <c r="F1057" s="1">
        <f>SUM(F1048:F1056)</f>
      </c>
      <c r="G1057" s="1">
        <f>SUM(G1048:G1056)</f>
      </c>
      <c r="H1057" s="1">
        <f>SUM(H1048:H1056)</f>
      </c>
      <c r="I1057" s="1">
        <f>SUM(I1048:I1056)</f>
      </c>
      <c r="J1057" s="1">
        <f>SUM(J1048:J1056)</f>
      </c>
    </row>
    <row r="1059">
      <c r="A1059" t="str">
        <v>λmax</v>
      </c>
      <c r="B1059" s="1">
        <f>AVERAGE(M1048:M1056)</f>
      </c>
    </row>
    <row r="1060">
      <c r="A1060" t="str">
        <v>CI</v>
      </c>
      <c r="B1060" s="1">
        <f>(B1059-9)/(9-1)</f>
      </c>
    </row>
    <row r="1061">
      <c r="A1061" t="str">
        <v>CR</v>
      </c>
      <c r="B1061" s="1">
        <f>IF(1.45=0,0,B1060/1.45)</f>
      </c>
    </row>
    <row r="1062">
      <c r="A1062" t="str">
        <v>Status</v>
      </c>
      <c r="B1062">
        <f>IF(B1061&lt;0.1,"KONSISTEN ✓","TIDAK KONSISTEN ✗")</f>
      </c>
    </row>
  </sheetData>
  <ignoredErrors>
    <ignoredError numberStoredAsText="1" sqref="A1:X106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Y768"/>
  <sheetViews>
    <sheetView workbookViewId="0"/>
  </sheetViews>
  <cols>
    <col min="1" max="1" width="14.83203125" customWidth="1"/>
    <col min="2" max="2" width="18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  <col min="15" max="15" width="12.83203125" customWidth="1"/>
    <col min="16" max="16" width="12.83203125" customWidth="1"/>
    <col min="17" max="17" width="12.83203125" customWidth="1"/>
    <col min="18" max="18" width="12.83203125" customWidth="1"/>
    <col min="19" max="19" width="12.83203125" customWidth="1"/>
    <col min="20" max="20" width="12.83203125" customWidth="1"/>
    <col min="21" max="21" width="12.83203125" customWidth="1"/>
    <col min="22" max="22" width="12.83203125" customWidth="1"/>
    <col min="23" max="23" width="12.83203125" customWidth="1"/>
    <col min="24" max="24" width="12.83203125" customWidth="1"/>
    <col min="25" max="25" width="12.83203125" customWidth="1"/>
  </cols>
  <sheetData>
    <row r="1">
      <c r="A1" t="str">
        <v>PERHITUNGAN MANUAL K1V1 — Sub-Kriteria CP1</v>
      </c>
    </row>
    <row r="2">
      <c r="A2" t="str">
        <v>Kriteria: CP1.1, CP1.2, CP1.3, CP1.4, CP1.5 (n=5)</v>
      </c>
    </row>
    <row r="3">
      <c r="A3" t="str">
        <v>Pasangan: 10 | Responden: 22</v>
      </c>
    </row>
    <row r="4">
      <c r="A4" t="str">
        <v>Slider: -8..8 | Negatif=Kiri penting | 0=Sama | Positif=Kanan penting</v>
      </c>
    </row>
    <row r="6">
      <c r="A6" t="str">
        <v>TABEL REFERENSI TFN</v>
      </c>
    </row>
    <row r="7">
      <c r="A7" t="str">
        <v>absVal</v>
      </c>
      <c r="B7" t="str">
        <v>l</v>
      </c>
      <c r="C7" t="str">
        <v>m</v>
      </c>
      <c r="D7" t="str">
        <v>u</v>
      </c>
    </row>
    <row r="8">
      <c r="A8">
        <v>1</v>
      </c>
      <c r="B8">
        <v>1</v>
      </c>
      <c r="C8">
        <v>1</v>
      </c>
      <c r="D8">
        <v>1</v>
      </c>
    </row>
    <row r="9">
      <c r="A9">
        <v>2</v>
      </c>
      <c r="B9">
        <v>1</v>
      </c>
      <c r="C9">
        <v>3</v>
      </c>
      <c r="D9">
        <v>5</v>
      </c>
    </row>
    <row r="10">
      <c r="A10">
        <v>3</v>
      </c>
      <c r="B10">
        <v>1</v>
      </c>
      <c r="C10">
        <v>3</v>
      </c>
      <c r="D10">
        <v>5</v>
      </c>
    </row>
    <row r="11">
      <c r="A11">
        <v>4</v>
      </c>
      <c r="B11">
        <v>3</v>
      </c>
      <c r="C11">
        <v>5</v>
      </c>
      <c r="D11">
        <v>7</v>
      </c>
    </row>
    <row r="12">
      <c r="A12">
        <v>5</v>
      </c>
      <c r="B12">
        <v>3</v>
      </c>
      <c r="C12">
        <v>5</v>
      </c>
      <c r="D12">
        <v>7</v>
      </c>
    </row>
    <row r="13">
      <c r="A13">
        <v>6</v>
      </c>
      <c r="B13">
        <v>5</v>
      </c>
      <c r="C13">
        <v>7</v>
      </c>
      <c r="D13">
        <v>9</v>
      </c>
    </row>
    <row r="14">
      <c r="A14">
        <v>7</v>
      </c>
      <c r="B14">
        <v>5</v>
      </c>
      <c r="C14">
        <v>7</v>
      </c>
      <c r="D14">
        <v>9</v>
      </c>
    </row>
    <row r="15">
      <c r="A15">
        <v>8</v>
      </c>
      <c r="B15">
        <v>7</v>
      </c>
      <c r="C15">
        <v>9</v>
      </c>
      <c r="D15">
        <v>9</v>
      </c>
    </row>
    <row r="16">
      <c r="A16">
        <v>9</v>
      </c>
      <c r="B16">
        <v>7</v>
      </c>
      <c r="C16">
        <v>9</v>
      </c>
      <c r="D16">
        <v>9</v>
      </c>
    </row>
    <row r="18">
      <c r="A18" t="str">
        <v>DAFTAR RESPONDEN:</v>
      </c>
    </row>
    <row r="19">
      <c r="A19" t="str">
        <v>R1</v>
      </c>
      <c r="B19" t="str">
        <v>Muhammad Rizki</v>
      </c>
      <c r="C19" t="str">
        <v>Auditor Halal</v>
      </c>
    </row>
    <row r="20">
      <c r="A20" t="str">
        <v>R2</v>
      </c>
      <c r="B20" t="str">
        <v>Irdha Mirdayati</v>
      </c>
      <c r="C20" t="str">
        <v>Dosen</v>
      </c>
    </row>
    <row r="21">
      <c r="A21" t="str">
        <v>R3</v>
      </c>
      <c r="B21" t="str">
        <v>Fakhrul Roza</v>
      </c>
      <c r="C21" t="str">
        <v>KATIM Pemberdayaan UKM</v>
      </c>
    </row>
    <row r="22">
      <c r="A22" t="str">
        <v>R4</v>
      </c>
      <c r="B22" t="str">
        <v>Mahyarni</v>
      </c>
      <c r="C22" t="str">
        <v>Dosen</v>
      </c>
    </row>
    <row r="23">
      <c r="A23" t="str">
        <v>R5</v>
      </c>
      <c r="B23" t="str">
        <v>Dino Lagridho Satria</v>
      </c>
      <c r="C23" t="str">
        <v>Staf</v>
      </c>
    </row>
    <row r="24">
      <c r="A24" t="str">
        <v>R6</v>
      </c>
      <c r="B24" t="str">
        <v>Muhammad ilham</v>
      </c>
      <c r="C24" t="str">
        <v>Staff Laboratorium Veteriner</v>
      </c>
    </row>
    <row r="25">
      <c r="A25" t="str">
        <v>R7</v>
      </c>
      <c r="B25" t="str">
        <v>Drh Guswandi</v>
      </c>
      <c r="C25" t="str">
        <v>Fungsional Medik Veteriner Ahli Madya</v>
      </c>
    </row>
    <row r="26">
      <c r="A26" t="str">
        <v>R8</v>
      </c>
      <c r="B26" t="str">
        <v>Arief Rakhman</v>
      </c>
      <c r="C26" t="str">
        <v>Kasubbag TU UPT. LVKH</v>
      </c>
    </row>
    <row r="27">
      <c r="A27" t="str">
        <v>R9</v>
      </c>
      <c r="B27" t="str">
        <v>Dea Astrina Harefa</v>
      </c>
      <c r="C27" t="str">
        <v>Paramedik Veteriner</v>
      </c>
    </row>
    <row r="28">
      <c r="A28" t="str">
        <v>R10</v>
      </c>
      <c r="B28" t="str">
        <v xml:space="preserve">Fadly Wahid </v>
      </c>
      <c r="C28" t="str">
        <v xml:space="preserve">Fungsional Paramedik Veteriner </v>
      </c>
    </row>
    <row r="29">
      <c r="A29" t="str">
        <v>R11</v>
      </c>
      <c r="B29" t="str">
        <v>Amrul Hidayat</v>
      </c>
      <c r="C29" t="str">
        <v>Pengawas Bibit Ternak Ahli Muda</v>
      </c>
    </row>
    <row r="30">
      <c r="A30" t="str">
        <v>R12</v>
      </c>
      <c r="B30" t="str">
        <v>Drh. Indahlia Syahfitri Bangun</v>
      </c>
      <c r="C30" t="str">
        <v>Medik Veteriner Ahli Pertama</v>
      </c>
    </row>
    <row r="31">
      <c r="A31" t="str">
        <v>R13</v>
      </c>
      <c r="B31" t="str">
        <v>drh. Sri Wening Kurniajati</v>
      </c>
      <c r="C31" t="str">
        <v>Medik Veteriner Ahli Pertama</v>
      </c>
    </row>
    <row r="32">
      <c r="A32" t="str">
        <v>R14</v>
      </c>
      <c r="B32" t="str">
        <v>Dea Astrina Harefa</v>
      </c>
      <c r="C32" t="str">
        <v>Paramedik Veteriner</v>
      </c>
    </row>
    <row r="33">
      <c r="A33" t="str">
        <v>R15</v>
      </c>
      <c r="B33" t="str">
        <v xml:space="preserve">SRI NOVRIANI </v>
      </c>
      <c r="C33" t="str">
        <v xml:space="preserve">Pengawas Bibit Ternak </v>
      </c>
    </row>
    <row r="34">
      <c r="A34" t="str">
        <v>R16</v>
      </c>
      <c r="B34" t="str">
        <v>drh. Sri Rahmila Indris</v>
      </c>
      <c r="C34" t="str">
        <v>Medik Veteriner</v>
      </c>
    </row>
    <row r="35">
      <c r="A35" t="str">
        <v>R17</v>
      </c>
      <c r="B35" t="str">
        <v>FARALINDA SARI</v>
      </c>
      <c r="C35" t="str">
        <v>Kepala Bidang Kesehatan Hewan</v>
      </c>
    </row>
    <row r="36">
      <c r="A36" t="str">
        <v>R18</v>
      </c>
      <c r="B36" t="str">
        <v>Novriati Teza</v>
      </c>
      <c r="C36" t="str">
        <v>Pengawas Mutu Hasil Pertanian Ahli Muda</v>
      </c>
    </row>
    <row r="37">
      <c r="A37" t="str">
        <v>R19</v>
      </c>
      <c r="B37" t="str">
        <v>Ardini Oktavia</v>
      </c>
      <c r="C37" t="str">
        <v>Penelaah Teknis Kebijakan</v>
      </c>
    </row>
    <row r="38">
      <c r="A38" t="str">
        <v>R20</v>
      </c>
      <c r="B38" t="str">
        <v>Dr. Yenni Kurniati, M.Si</v>
      </c>
      <c r="C38" t="str">
        <v xml:space="preserve"> Kepala Pusat Halal LPPM UIN Suska Riau/Auditor</v>
      </c>
    </row>
    <row r="39">
      <c r="A39" t="str">
        <v>R21</v>
      </c>
      <c r="B39" t="str">
        <v>Prof. Dr. Yendraliza</v>
      </c>
      <c r="C39" t="str">
        <v>Auditor Halal</v>
      </c>
    </row>
    <row r="40">
      <c r="A40" t="str">
        <v>R22</v>
      </c>
      <c r="B40" t="str">
        <v xml:space="preserve"> Tengku Nurainun, S.T., M.T., PhD</v>
      </c>
      <c r="C40" t="str">
        <v>P3H</v>
      </c>
    </row>
    <row r="43">
      <c r="A43" t="str">
        <v>═══ BAGIAN 1: DATA SLIDER RESPONDEN ═══</v>
      </c>
    </row>
    <row r="44">
      <c r="A44" t="str">
        <v>No</v>
      </c>
      <c r="B44" t="str">
        <v>Pasangan</v>
      </c>
      <c r="C44" t="str">
        <v>R1</v>
      </c>
      <c r="D44" t="str">
        <v>R2</v>
      </c>
      <c r="E44" t="str">
        <v>R3</v>
      </c>
      <c r="F44" t="str">
        <v>R4</v>
      </c>
      <c r="G44" t="str">
        <v>R5</v>
      </c>
      <c r="H44" t="str">
        <v>R6</v>
      </c>
      <c r="I44" t="str">
        <v>R7</v>
      </c>
      <c r="J44" t="str">
        <v>R8</v>
      </c>
      <c r="K44" t="str">
        <v>R9</v>
      </c>
      <c r="L44" t="str">
        <v>R10</v>
      </c>
      <c r="M44" t="str">
        <v>R11</v>
      </c>
      <c r="N44" t="str">
        <v>R12</v>
      </c>
      <c r="O44" t="str">
        <v>R13</v>
      </c>
      <c r="P44" t="str">
        <v>R14</v>
      </c>
      <c r="Q44" t="str">
        <v>R15</v>
      </c>
      <c r="R44" t="str">
        <v>R16</v>
      </c>
      <c r="S44" t="str">
        <v>R17</v>
      </c>
      <c r="T44" t="str">
        <v>R18</v>
      </c>
      <c r="U44" t="str">
        <v>R19</v>
      </c>
      <c r="V44" t="str">
        <v>R20</v>
      </c>
      <c r="W44" t="str">
        <v>R21</v>
      </c>
      <c r="X44" t="str">
        <v>R22</v>
      </c>
    </row>
    <row r="45">
      <c r="A45">
        <v>1</v>
      </c>
      <c r="B45" t="str">
        <v>CP1.1_vs_CP1.2</v>
      </c>
      <c r="C45">
        <v>4</v>
      </c>
      <c r="D45">
        <v>-2</v>
      </c>
      <c r="E45">
        <v>7</v>
      </c>
      <c r="F45">
        <v>2</v>
      </c>
      <c r="G45">
        <v>-4</v>
      </c>
      <c r="H45">
        <v>2</v>
      </c>
      <c r="I45">
        <v>7</v>
      </c>
      <c r="J45">
        <v>-5</v>
      </c>
      <c r="K45">
        <v>0</v>
      </c>
      <c r="L45">
        <v>5</v>
      </c>
      <c r="M45">
        <v>1</v>
      </c>
      <c r="N45">
        <v>8</v>
      </c>
      <c r="O45">
        <v>5</v>
      </c>
      <c r="P45">
        <v>6</v>
      </c>
      <c r="Q45">
        <v>5</v>
      </c>
      <c r="R45">
        <v>4</v>
      </c>
      <c r="S45">
        <v>-5</v>
      </c>
      <c r="T45">
        <v>4</v>
      </c>
      <c r="U45">
        <v>3</v>
      </c>
      <c r="V45">
        <v>-8</v>
      </c>
      <c r="W45">
        <v>4</v>
      </c>
      <c r="X45">
        <v>-7</v>
      </c>
    </row>
    <row r="46">
      <c r="A46">
        <v>2</v>
      </c>
      <c r="B46" t="str">
        <v>CP1.1_vs_CP1.3</v>
      </c>
      <c r="C46">
        <v>-3</v>
      </c>
      <c r="D46">
        <v>-4</v>
      </c>
      <c r="E46">
        <v>-8</v>
      </c>
      <c r="F46">
        <v>-3</v>
      </c>
      <c r="G46">
        <v>-3</v>
      </c>
      <c r="H46">
        <v>3</v>
      </c>
      <c r="I46">
        <v>7</v>
      </c>
      <c r="J46">
        <v>-5</v>
      </c>
      <c r="K46">
        <v>0</v>
      </c>
      <c r="L46">
        <v>-5</v>
      </c>
      <c r="M46">
        <v>1</v>
      </c>
      <c r="N46">
        <v>2</v>
      </c>
      <c r="O46">
        <v>-4</v>
      </c>
      <c r="P46">
        <v>7</v>
      </c>
      <c r="Q46">
        <v>-5</v>
      </c>
      <c r="R46">
        <v>3</v>
      </c>
      <c r="S46">
        <v>5</v>
      </c>
      <c r="T46">
        <v>5</v>
      </c>
      <c r="U46">
        <v>3</v>
      </c>
      <c r="V46">
        <v>-8</v>
      </c>
      <c r="W46">
        <v>-8</v>
      </c>
      <c r="X46">
        <v>-8</v>
      </c>
    </row>
    <row r="47">
      <c r="A47">
        <v>3</v>
      </c>
      <c r="B47" t="str">
        <v>CP1.1_vs_CP1.4</v>
      </c>
      <c r="C47">
        <v>0</v>
      </c>
      <c r="D47">
        <v>-2</v>
      </c>
      <c r="E47">
        <v>-7</v>
      </c>
      <c r="F47">
        <v>2</v>
      </c>
      <c r="G47">
        <v>-3</v>
      </c>
      <c r="H47">
        <v>3</v>
      </c>
      <c r="I47">
        <v>7</v>
      </c>
      <c r="J47">
        <v>-5</v>
      </c>
      <c r="K47">
        <v>0</v>
      </c>
      <c r="L47">
        <v>-2</v>
      </c>
      <c r="M47">
        <v>1</v>
      </c>
      <c r="N47">
        <v>4</v>
      </c>
      <c r="O47">
        <v>-3</v>
      </c>
      <c r="P47">
        <v>-7</v>
      </c>
      <c r="Q47">
        <v>-5</v>
      </c>
      <c r="R47">
        <v>-1</v>
      </c>
      <c r="S47">
        <v>-5</v>
      </c>
      <c r="T47">
        <v>4</v>
      </c>
      <c r="U47">
        <v>-1</v>
      </c>
      <c r="V47">
        <v>-7</v>
      </c>
      <c r="W47">
        <v>-5</v>
      </c>
      <c r="X47">
        <v>-8</v>
      </c>
    </row>
    <row r="48">
      <c r="A48">
        <v>4</v>
      </c>
      <c r="B48" t="str">
        <v>CP1.1_vs_CP1.5</v>
      </c>
      <c r="C48">
        <v>-1</v>
      </c>
      <c r="D48">
        <v>4</v>
      </c>
      <c r="E48">
        <v>-6</v>
      </c>
      <c r="F48">
        <v>3</v>
      </c>
      <c r="G48">
        <v>-3</v>
      </c>
      <c r="H48">
        <v>3</v>
      </c>
      <c r="I48">
        <v>7</v>
      </c>
      <c r="J48">
        <v>-4</v>
      </c>
      <c r="K48">
        <v>0</v>
      </c>
      <c r="L48">
        <v>6</v>
      </c>
      <c r="M48">
        <v>4</v>
      </c>
      <c r="N48">
        <v>2</v>
      </c>
      <c r="O48">
        <v>5</v>
      </c>
      <c r="P48">
        <v>-6</v>
      </c>
      <c r="Q48">
        <v>5</v>
      </c>
      <c r="R48">
        <v>2</v>
      </c>
      <c r="S48">
        <v>0</v>
      </c>
      <c r="T48">
        <v>4</v>
      </c>
      <c r="U48">
        <v>2</v>
      </c>
      <c r="V48">
        <v>-8</v>
      </c>
      <c r="W48">
        <v>-6</v>
      </c>
      <c r="X48">
        <v>-7</v>
      </c>
    </row>
    <row r="49">
      <c r="A49">
        <v>5</v>
      </c>
      <c r="B49" t="str">
        <v>CP1.2_vs_CP1.3</v>
      </c>
      <c r="C49">
        <v>-5</v>
      </c>
      <c r="D49">
        <v>-8</v>
      </c>
      <c r="E49">
        <v>-8</v>
      </c>
      <c r="F49">
        <v>-3</v>
      </c>
      <c r="G49">
        <v>-3</v>
      </c>
      <c r="H49">
        <v>-2</v>
      </c>
      <c r="I49">
        <v>-7</v>
      </c>
      <c r="J49">
        <v>4</v>
      </c>
      <c r="K49">
        <v>0</v>
      </c>
      <c r="L49">
        <v>-4</v>
      </c>
      <c r="M49">
        <v>0</v>
      </c>
      <c r="N49">
        <v>-4</v>
      </c>
      <c r="O49">
        <v>-4</v>
      </c>
      <c r="P49">
        <v>0</v>
      </c>
      <c r="Q49">
        <v>5</v>
      </c>
      <c r="R49">
        <v>0</v>
      </c>
      <c r="S49">
        <v>0</v>
      </c>
      <c r="T49">
        <v>-3</v>
      </c>
      <c r="U49">
        <v>1</v>
      </c>
      <c r="V49">
        <v>-7</v>
      </c>
      <c r="W49">
        <v>-8</v>
      </c>
      <c r="X49">
        <v>-7</v>
      </c>
    </row>
    <row r="50">
      <c r="A50">
        <v>6</v>
      </c>
      <c r="B50" t="str">
        <v>CP1.2_vs_CP1.4</v>
      </c>
      <c r="C50">
        <v>-3</v>
      </c>
      <c r="D50">
        <v>-8</v>
      </c>
      <c r="E50">
        <v>-8</v>
      </c>
      <c r="F50">
        <v>-3</v>
      </c>
      <c r="G50">
        <v>-3</v>
      </c>
      <c r="H50">
        <v>-3</v>
      </c>
      <c r="I50">
        <v>-7</v>
      </c>
      <c r="J50">
        <v>-3</v>
      </c>
      <c r="K50">
        <v>0</v>
      </c>
      <c r="L50">
        <v>-5</v>
      </c>
      <c r="M50">
        <v>-1</v>
      </c>
      <c r="N50">
        <v>-4</v>
      </c>
      <c r="O50">
        <v>-4</v>
      </c>
      <c r="P50">
        <v>-6</v>
      </c>
      <c r="Q50">
        <v>-5</v>
      </c>
      <c r="R50">
        <v>-1</v>
      </c>
      <c r="S50">
        <v>-5</v>
      </c>
      <c r="T50">
        <v>-4</v>
      </c>
      <c r="U50">
        <v>-2</v>
      </c>
      <c r="V50">
        <v>-7</v>
      </c>
      <c r="W50">
        <v>-8</v>
      </c>
      <c r="X50">
        <v>-8</v>
      </c>
    </row>
    <row r="51">
      <c r="A51">
        <v>7</v>
      </c>
      <c r="B51" t="str">
        <v>CP1.2_vs_CP1.5</v>
      </c>
      <c r="C51">
        <v>-2</v>
      </c>
      <c r="D51">
        <v>-4</v>
      </c>
      <c r="E51">
        <v>-7</v>
      </c>
      <c r="F51">
        <v>0</v>
      </c>
      <c r="G51">
        <v>-3</v>
      </c>
      <c r="H51">
        <v>-3</v>
      </c>
      <c r="I51">
        <v>-7</v>
      </c>
      <c r="J51">
        <v>-3</v>
      </c>
      <c r="K51">
        <v>0</v>
      </c>
      <c r="L51">
        <v>4</v>
      </c>
      <c r="M51">
        <v>0</v>
      </c>
      <c r="N51">
        <v>-3</v>
      </c>
      <c r="O51">
        <v>0</v>
      </c>
      <c r="P51">
        <v>0</v>
      </c>
      <c r="Q51">
        <v>5</v>
      </c>
      <c r="R51">
        <v>2</v>
      </c>
      <c r="S51">
        <v>0</v>
      </c>
      <c r="T51">
        <v>-4</v>
      </c>
      <c r="U51">
        <v>-2</v>
      </c>
      <c r="V51">
        <v>-6</v>
      </c>
      <c r="W51">
        <v>-8</v>
      </c>
      <c r="X51">
        <v>-7</v>
      </c>
    </row>
    <row r="52">
      <c r="A52">
        <v>8</v>
      </c>
      <c r="B52" t="str">
        <v>CP1.3_vs_CP1.4</v>
      </c>
      <c r="C52">
        <v>0</v>
      </c>
      <c r="D52">
        <v>0</v>
      </c>
      <c r="E52">
        <v>-8</v>
      </c>
      <c r="F52">
        <v>0</v>
      </c>
      <c r="G52">
        <v>-3</v>
      </c>
      <c r="H52">
        <v>-3</v>
      </c>
      <c r="I52">
        <v>8</v>
      </c>
      <c r="J52">
        <v>-3</v>
      </c>
      <c r="K52">
        <v>0</v>
      </c>
      <c r="L52">
        <v>1</v>
      </c>
      <c r="M52">
        <v>-1</v>
      </c>
      <c r="N52">
        <v>0</v>
      </c>
      <c r="O52">
        <v>-1</v>
      </c>
      <c r="P52">
        <v>-6</v>
      </c>
      <c r="Q52">
        <v>-5</v>
      </c>
      <c r="R52">
        <v>-2</v>
      </c>
      <c r="S52">
        <v>-5</v>
      </c>
      <c r="T52">
        <v>-3</v>
      </c>
      <c r="U52">
        <v>-2</v>
      </c>
      <c r="V52">
        <v>-6</v>
      </c>
      <c r="W52">
        <v>-7</v>
      </c>
      <c r="X52">
        <v>-8</v>
      </c>
    </row>
    <row r="53">
      <c r="A53">
        <v>9</v>
      </c>
      <c r="B53" t="str">
        <v>CP1.3_vs_CP1.5</v>
      </c>
      <c r="C53">
        <v>2</v>
      </c>
      <c r="D53">
        <v>4</v>
      </c>
      <c r="E53">
        <v>-8</v>
      </c>
      <c r="F53">
        <v>0</v>
      </c>
      <c r="G53">
        <v>-3</v>
      </c>
      <c r="H53">
        <v>4</v>
      </c>
      <c r="I53">
        <v>7</v>
      </c>
      <c r="J53">
        <v>-3</v>
      </c>
      <c r="K53">
        <v>0</v>
      </c>
      <c r="L53">
        <v>4</v>
      </c>
      <c r="M53">
        <v>-1</v>
      </c>
      <c r="N53">
        <v>0</v>
      </c>
      <c r="O53">
        <v>2</v>
      </c>
      <c r="P53">
        <v>0</v>
      </c>
      <c r="Q53">
        <v>-4</v>
      </c>
      <c r="R53">
        <v>1</v>
      </c>
      <c r="S53">
        <v>-5</v>
      </c>
      <c r="T53">
        <v>-3</v>
      </c>
      <c r="U53">
        <v>1</v>
      </c>
      <c r="V53">
        <v>7</v>
      </c>
      <c r="W53">
        <v>-6</v>
      </c>
      <c r="X53">
        <v>-7</v>
      </c>
    </row>
    <row r="54">
      <c r="A54">
        <v>10</v>
      </c>
      <c r="B54" t="str">
        <v>CP1.4_vs_CP1.5</v>
      </c>
      <c r="C54">
        <v>2</v>
      </c>
      <c r="D54">
        <v>4</v>
      </c>
      <c r="E54">
        <v>7</v>
      </c>
      <c r="F54">
        <v>-3</v>
      </c>
      <c r="G54">
        <v>-3</v>
      </c>
      <c r="H54">
        <v>4</v>
      </c>
      <c r="I54">
        <v>7</v>
      </c>
      <c r="J54">
        <v>6</v>
      </c>
      <c r="K54">
        <v>0</v>
      </c>
      <c r="L54">
        <v>6</v>
      </c>
      <c r="M54">
        <v>1</v>
      </c>
      <c r="N54">
        <v>4</v>
      </c>
      <c r="O54">
        <v>4</v>
      </c>
      <c r="P54">
        <v>6</v>
      </c>
      <c r="Q54">
        <v>5</v>
      </c>
      <c r="R54">
        <v>1</v>
      </c>
      <c r="S54">
        <v>0</v>
      </c>
      <c r="T54">
        <v>-3</v>
      </c>
      <c r="U54">
        <v>2</v>
      </c>
      <c r="V54">
        <v>6</v>
      </c>
      <c r="W54">
        <v>-6</v>
      </c>
      <c r="X54">
        <v>7</v>
      </c>
    </row>
    <row r="57">
      <c r="A57" t="str">
        <v>═══ BAGIAN 2: TFN l (Lower) per Responden ═══</v>
      </c>
    </row>
    <row r="58">
      <c r="A58" t="str">
        <v>Rumus: IF(slider&gt;0, 1/VLOOKUP(u), VLOOKUP(l))</v>
      </c>
    </row>
    <row r="59">
      <c r="A59" t="str">
        <v>No</v>
      </c>
      <c r="B59" t="str">
        <v>Pasangan</v>
      </c>
      <c r="C59" t="str">
        <v>R1_l</v>
      </c>
      <c r="D59" t="str">
        <v>R2_l</v>
      </c>
      <c r="E59" t="str">
        <v>R3_l</v>
      </c>
      <c r="F59" t="str">
        <v>R4_l</v>
      </c>
      <c r="G59" t="str">
        <v>R5_l</v>
      </c>
      <c r="H59" t="str">
        <v>R6_l</v>
      </c>
      <c r="I59" t="str">
        <v>R7_l</v>
      </c>
      <c r="J59" t="str">
        <v>R8_l</v>
      </c>
      <c r="K59" t="str">
        <v>R9_l</v>
      </c>
      <c r="L59" t="str">
        <v>R10_l</v>
      </c>
      <c r="M59" t="str">
        <v>R11_l</v>
      </c>
      <c r="N59" t="str">
        <v>R12_l</v>
      </c>
      <c r="O59" t="str">
        <v>R13_l</v>
      </c>
      <c r="P59" t="str">
        <v>R14_l</v>
      </c>
      <c r="Q59" t="str">
        <v>R15_l</v>
      </c>
      <c r="R59" t="str">
        <v>R16_l</v>
      </c>
      <c r="S59" t="str">
        <v>R17_l</v>
      </c>
      <c r="T59" t="str">
        <v>R18_l</v>
      </c>
      <c r="U59" t="str">
        <v>R19_l</v>
      </c>
      <c r="V59" t="str">
        <v>R20_l</v>
      </c>
      <c r="W59" t="str">
        <v>R21_l</v>
      </c>
      <c r="X59" t="str">
        <v>R22_l</v>
      </c>
    </row>
    <row r="60">
      <c r="A60">
        <v>1</v>
      </c>
      <c r="B60" t="str">
        <v>CP1.1_vs_CP1.2</v>
      </c>
      <c r="C60" s="1">
        <f>IF(C45&gt;0,1/VLOOKUP(ABS(C45)+1,$A$8:$D$16,4,FALSE),VLOOKUP(ABS(C45)+1,$A$8:$D$16,2,FALSE))</f>
      </c>
      <c r="D60" s="1">
        <f>IF(D45&gt;0,1/VLOOKUP(ABS(D45)+1,$A$8:$D$16,4,FALSE),VLOOKUP(ABS(D45)+1,$A$8:$D$16,2,FALSE))</f>
      </c>
      <c r="E60" s="1">
        <f>IF(E45&gt;0,1/VLOOKUP(ABS(E45)+1,$A$8:$D$16,4,FALSE),VLOOKUP(ABS(E45)+1,$A$8:$D$16,2,FALSE))</f>
      </c>
      <c r="F60" s="1">
        <f>IF(F45&gt;0,1/VLOOKUP(ABS(F45)+1,$A$8:$D$16,4,FALSE),VLOOKUP(ABS(F45)+1,$A$8:$D$16,2,FALSE))</f>
      </c>
      <c r="G60" s="1">
        <f>IF(G45&gt;0,1/VLOOKUP(ABS(G45)+1,$A$8:$D$16,4,FALSE),VLOOKUP(ABS(G45)+1,$A$8:$D$16,2,FALSE))</f>
      </c>
      <c r="H60" s="1">
        <f>IF(H45&gt;0,1/VLOOKUP(ABS(H45)+1,$A$8:$D$16,4,FALSE),VLOOKUP(ABS(H45)+1,$A$8:$D$16,2,FALSE))</f>
      </c>
      <c r="I60" s="1">
        <f>IF(I45&gt;0,1/VLOOKUP(ABS(I45)+1,$A$8:$D$16,4,FALSE),VLOOKUP(ABS(I45)+1,$A$8:$D$16,2,FALSE))</f>
      </c>
      <c r="J60" s="1">
        <f>IF(J45&gt;0,1/VLOOKUP(ABS(J45)+1,$A$8:$D$16,4,FALSE),VLOOKUP(ABS(J45)+1,$A$8:$D$16,2,FALSE))</f>
      </c>
      <c r="K60" s="1">
        <f>IF(K45&gt;0,1/VLOOKUP(ABS(K45)+1,$A$8:$D$16,4,FALSE),VLOOKUP(ABS(K45)+1,$A$8:$D$16,2,FALSE))</f>
      </c>
      <c r="L60" s="1">
        <f>IF(L45&gt;0,1/VLOOKUP(ABS(L45)+1,$A$8:$D$16,4,FALSE),VLOOKUP(ABS(L45)+1,$A$8:$D$16,2,FALSE))</f>
      </c>
      <c r="M60" s="1">
        <f>IF(M45&gt;0,1/VLOOKUP(ABS(M45)+1,$A$8:$D$16,4,FALSE),VLOOKUP(ABS(M45)+1,$A$8:$D$16,2,FALSE))</f>
      </c>
      <c r="N60" s="1">
        <f>IF(N45&gt;0,1/VLOOKUP(ABS(N45)+1,$A$8:$D$16,4,FALSE),VLOOKUP(ABS(N45)+1,$A$8:$D$16,2,FALSE))</f>
      </c>
      <c r="O60" s="1">
        <f>IF(O45&gt;0,1/VLOOKUP(ABS(O45)+1,$A$8:$D$16,4,FALSE),VLOOKUP(ABS(O45)+1,$A$8:$D$16,2,FALSE))</f>
      </c>
      <c r="P60" s="1">
        <f>IF(P45&gt;0,1/VLOOKUP(ABS(P45)+1,$A$8:$D$16,4,FALSE),VLOOKUP(ABS(P45)+1,$A$8:$D$16,2,FALSE))</f>
      </c>
      <c r="Q60" s="1">
        <f>IF(Q45&gt;0,1/VLOOKUP(ABS(Q45)+1,$A$8:$D$16,4,FALSE),VLOOKUP(ABS(Q45)+1,$A$8:$D$16,2,FALSE))</f>
      </c>
      <c r="R60" s="1">
        <f>IF(R45&gt;0,1/VLOOKUP(ABS(R45)+1,$A$8:$D$16,4,FALSE),VLOOKUP(ABS(R45)+1,$A$8:$D$16,2,FALSE))</f>
      </c>
      <c r="S60" s="1">
        <f>IF(S45&gt;0,1/VLOOKUP(ABS(S45)+1,$A$8:$D$16,4,FALSE),VLOOKUP(ABS(S45)+1,$A$8:$D$16,2,FALSE))</f>
      </c>
      <c r="T60" s="1">
        <f>IF(T45&gt;0,1/VLOOKUP(ABS(T45)+1,$A$8:$D$16,4,FALSE),VLOOKUP(ABS(T45)+1,$A$8:$D$16,2,FALSE))</f>
      </c>
      <c r="U60" s="1">
        <f>IF(U45&gt;0,1/VLOOKUP(ABS(U45)+1,$A$8:$D$16,4,FALSE),VLOOKUP(ABS(U45)+1,$A$8:$D$16,2,FALSE))</f>
      </c>
      <c r="V60" s="1">
        <f>IF(V45&gt;0,1/VLOOKUP(ABS(V45)+1,$A$8:$D$16,4,FALSE),VLOOKUP(ABS(V45)+1,$A$8:$D$16,2,FALSE))</f>
      </c>
      <c r="W60" s="1">
        <f>IF(W45&gt;0,1/VLOOKUP(ABS(W45)+1,$A$8:$D$16,4,FALSE),VLOOKUP(ABS(W45)+1,$A$8:$D$16,2,FALSE))</f>
      </c>
      <c r="X60" s="1">
        <f>IF(X45&gt;0,1/VLOOKUP(ABS(X45)+1,$A$8:$D$16,4,FALSE),VLOOKUP(ABS(X45)+1,$A$8:$D$16,2,FALSE))</f>
      </c>
    </row>
    <row r="61">
      <c r="A61">
        <v>2</v>
      </c>
      <c r="B61" t="str">
        <v>CP1.1_vs_CP1.3</v>
      </c>
      <c r="C61" s="1">
        <f>IF(C46&gt;0,1/VLOOKUP(ABS(C46)+1,$A$8:$D$16,4,FALSE),VLOOKUP(ABS(C46)+1,$A$8:$D$16,2,FALSE))</f>
      </c>
      <c r="D61" s="1">
        <f>IF(D46&gt;0,1/VLOOKUP(ABS(D46)+1,$A$8:$D$16,4,FALSE),VLOOKUP(ABS(D46)+1,$A$8:$D$16,2,FALSE))</f>
      </c>
      <c r="E61" s="1">
        <f>IF(E46&gt;0,1/VLOOKUP(ABS(E46)+1,$A$8:$D$16,4,FALSE),VLOOKUP(ABS(E46)+1,$A$8:$D$16,2,FALSE))</f>
      </c>
      <c r="F61" s="1">
        <f>IF(F46&gt;0,1/VLOOKUP(ABS(F46)+1,$A$8:$D$16,4,FALSE),VLOOKUP(ABS(F46)+1,$A$8:$D$16,2,FALSE))</f>
      </c>
      <c r="G61" s="1">
        <f>IF(G46&gt;0,1/VLOOKUP(ABS(G46)+1,$A$8:$D$16,4,FALSE),VLOOKUP(ABS(G46)+1,$A$8:$D$16,2,FALSE))</f>
      </c>
      <c r="H61" s="1">
        <f>IF(H46&gt;0,1/VLOOKUP(ABS(H46)+1,$A$8:$D$16,4,FALSE),VLOOKUP(ABS(H46)+1,$A$8:$D$16,2,FALSE))</f>
      </c>
      <c r="I61" s="1">
        <f>IF(I46&gt;0,1/VLOOKUP(ABS(I46)+1,$A$8:$D$16,4,FALSE),VLOOKUP(ABS(I46)+1,$A$8:$D$16,2,FALSE))</f>
      </c>
      <c r="J61" s="1">
        <f>IF(J46&gt;0,1/VLOOKUP(ABS(J46)+1,$A$8:$D$16,4,FALSE),VLOOKUP(ABS(J46)+1,$A$8:$D$16,2,FALSE))</f>
      </c>
      <c r="K61" s="1">
        <f>IF(K46&gt;0,1/VLOOKUP(ABS(K46)+1,$A$8:$D$16,4,FALSE),VLOOKUP(ABS(K46)+1,$A$8:$D$16,2,FALSE))</f>
      </c>
      <c r="L61" s="1">
        <f>IF(L46&gt;0,1/VLOOKUP(ABS(L46)+1,$A$8:$D$16,4,FALSE),VLOOKUP(ABS(L46)+1,$A$8:$D$16,2,FALSE))</f>
      </c>
      <c r="M61" s="1">
        <f>IF(M46&gt;0,1/VLOOKUP(ABS(M46)+1,$A$8:$D$16,4,FALSE),VLOOKUP(ABS(M46)+1,$A$8:$D$16,2,FALSE))</f>
      </c>
      <c r="N61" s="1">
        <f>IF(N46&gt;0,1/VLOOKUP(ABS(N46)+1,$A$8:$D$16,4,FALSE),VLOOKUP(ABS(N46)+1,$A$8:$D$16,2,FALSE))</f>
      </c>
      <c r="O61" s="1">
        <f>IF(O46&gt;0,1/VLOOKUP(ABS(O46)+1,$A$8:$D$16,4,FALSE),VLOOKUP(ABS(O46)+1,$A$8:$D$16,2,FALSE))</f>
      </c>
      <c r="P61" s="1">
        <f>IF(P46&gt;0,1/VLOOKUP(ABS(P46)+1,$A$8:$D$16,4,FALSE),VLOOKUP(ABS(P46)+1,$A$8:$D$16,2,FALSE))</f>
      </c>
      <c r="Q61" s="1">
        <f>IF(Q46&gt;0,1/VLOOKUP(ABS(Q46)+1,$A$8:$D$16,4,FALSE),VLOOKUP(ABS(Q46)+1,$A$8:$D$16,2,FALSE))</f>
      </c>
      <c r="R61" s="1">
        <f>IF(R46&gt;0,1/VLOOKUP(ABS(R46)+1,$A$8:$D$16,4,FALSE),VLOOKUP(ABS(R46)+1,$A$8:$D$16,2,FALSE))</f>
      </c>
      <c r="S61" s="1">
        <f>IF(S46&gt;0,1/VLOOKUP(ABS(S46)+1,$A$8:$D$16,4,FALSE),VLOOKUP(ABS(S46)+1,$A$8:$D$16,2,FALSE))</f>
      </c>
      <c r="T61" s="1">
        <f>IF(T46&gt;0,1/VLOOKUP(ABS(T46)+1,$A$8:$D$16,4,FALSE),VLOOKUP(ABS(T46)+1,$A$8:$D$16,2,FALSE))</f>
      </c>
      <c r="U61" s="1">
        <f>IF(U46&gt;0,1/VLOOKUP(ABS(U46)+1,$A$8:$D$16,4,FALSE),VLOOKUP(ABS(U46)+1,$A$8:$D$16,2,FALSE))</f>
      </c>
      <c r="V61" s="1">
        <f>IF(V46&gt;0,1/VLOOKUP(ABS(V46)+1,$A$8:$D$16,4,FALSE),VLOOKUP(ABS(V46)+1,$A$8:$D$16,2,FALSE))</f>
      </c>
      <c r="W61" s="1">
        <f>IF(W46&gt;0,1/VLOOKUP(ABS(W46)+1,$A$8:$D$16,4,FALSE),VLOOKUP(ABS(W46)+1,$A$8:$D$16,2,FALSE))</f>
      </c>
      <c r="X61" s="1">
        <f>IF(X46&gt;0,1/VLOOKUP(ABS(X46)+1,$A$8:$D$16,4,FALSE),VLOOKUP(ABS(X46)+1,$A$8:$D$16,2,FALSE))</f>
      </c>
    </row>
    <row r="62">
      <c r="A62">
        <v>3</v>
      </c>
      <c r="B62" t="str">
        <v>CP1.1_vs_CP1.4</v>
      </c>
      <c r="C62" s="1">
        <f>IF(C47&gt;0,1/VLOOKUP(ABS(C47)+1,$A$8:$D$16,4,FALSE),VLOOKUP(ABS(C47)+1,$A$8:$D$16,2,FALSE))</f>
      </c>
      <c r="D62" s="1">
        <f>IF(D47&gt;0,1/VLOOKUP(ABS(D47)+1,$A$8:$D$16,4,FALSE),VLOOKUP(ABS(D47)+1,$A$8:$D$16,2,FALSE))</f>
      </c>
      <c r="E62" s="1">
        <f>IF(E47&gt;0,1/VLOOKUP(ABS(E47)+1,$A$8:$D$16,4,FALSE),VLOOKUP(ABS(E47)+1,$A$8:$D$16,2,FALSE))</f>
      </c>
      <c r="F62" s="1">
        <f>IF(F47&gt;0,1/VLOOKUP(ABS(F47)+1,$A$8:$D$16,4,FALSE),VLOOKUP(ABS(F47)+1,$A$8:$D$16,2,FALSE))</f>
      </c>
      <c r="G62" s="1">
        <f>IF(G47&gt;0,1/VLOOKUP(ABS(G47)+1,$A$8:$D$16,4,FALSE),VLOOKUP(ABS(G47)+1,$A$8:$D$16,2,FALSE))</f>
      </c>
      <c r="H62" s="1">
        <f>IF(H47&gt;0,1/VLOOKUP(ABS(H47)+1,$A$8:$D$16,4,FALSE),VLOOKUP(ABS(H47)+1,$A$8:$D$16,2,FALSE))</f>
      </c>
      <c r="I62" s="1">
        <f>IF(I47&gt;0,1/VLOOKUP(ABS(I47)+1,$A$8:$D$16,4,FALSE),VLOOKUP(ABS(I47)+1,$A$8:$D$16,2,FALSE))</f>
      </c>
      <c r="J62" s="1">
        <f>IF(J47&gt;0,1/VLOOKUP(ABS(J47)+1,$A$8:$D$16,4,FALSE),VLOOKUP(ABS(J47)+1,$A$8:$D$16,2,FALSE))</f>
      </c>
      <c r="K62" s="1">
        <f>IF(K47&gt;0,1/VLOOKUP(ABS(K47)+1,$A$8:$D$16,4,FALSE),VLOOKUP(ABS(K47)+1,$A$8:$D$16,2,FALSE))</f>
      </c>
      <c r="L62" s="1">
        <f>IF(L47&gt;0,1/VLOOKUP(ABS(L47)+1,$A$8:$D$16,4,FALSE),VLOOKUP(ABS(L47)+1,$A$8:$D$16,2,FALSE))</f>
      </c>
      <c r="M62" s="1">
        <f>IF(M47&gt;0,1/VLOOKUP(ABS(M47)+1,$A$8:$D$16,4,FALSE),VLOOKUP(ABS(M47)+1,$A$8:$D$16,2,FALSE))</f>
      </c>
      <c r="N62" s="1">
        <f>IF(N47&gt;0,1/VLOOKUP(ABS(N47)+1,$A$8:$D$16,4,FALSE),VLOOKUP(ABS(N47)+1,$A$8:$D$16,2,FALSE))</f>
      </c>
      <c r="O62" s="1">
        <f>IF(O47&gt;0,1/VLOOKUP(ABS(O47)+1,$A$8:$D$16,4,FALSE),VLOOKUP(ABS(O47)+1,$A$8:$D$16,2,FALSE))</f>
      </c>
      <c r="P62" s="1">
        <f>IF(P47&gt;0,1/VLOOKUP(ABS(P47)+1,$A$8:$D$16,4,FALSE),VLOOKUP(ABS(P47)+1,$A$8:$D$16,2,FALSE))</f>
      </c>
      <c r="Q62" s="1">
        <f>IF(Q47&gt;0,1/VLOOKUP(ABS(Q47)+1,$A$8:$D$16,4,FALSE),VLOOKUP(ABS(Q47)+1,$A$8:$D$16,2,FALSE))</f>
      </c>
      <c r="R62" s="1">
        <f>IF(R47&gt;0,1/VLOOKUP(ABS(R47)+1,$A$8:$D$16,4,FALSE),VLOOKUP(ABS(R47)+1,$A$8:$D$16,2,FALSE))</f>
      </c>
      <c r="S62" s="1">
        <f>IF(S47&gt;0,1/VLOOKUP(ABS(S47)+1,$A$8:$D$16,4,FALSE),VLOOKUP(ABS(S47)+1,$A$8:$D$16,2,FALSE))</f>
      </c>
      <c r="T62" s="1">
        <f>IF(T47&gt;0,1/VLOOKUP(ABS(T47)+1,$A$8:$D$16,4,FALSE),VLOOKUP(ABS(T47)+1,$A$8:$D$16,2,FALSE))</f>
      </c>
      <c r="U62" s="1">
        <f>IF(U47&gt;0,1/VLOOKUP(ABS(U47)+1,$A$8:$D$16,4,FALSE),VLOOKUP(ABS(U47)+1,$A$8:$D$16,2,FALSE))</f>
      </c>
      <c r="V62" s="1">
        <f>IF(V47&gt;0,1/VLOOKUP(ABS(V47)+1,$A$8:$D$16,4,FALSE),VLOOKUP(ABS(V47)+1,$A$8:$D$16,2,FALSE))</f>
      </c>
      <c r="W62" s="1">
        <f>IF(W47&gt;0,1/VLOOKUP(ABS(W47)+1,$A$8:$D$16,4,FALSE),VLOOKUP(ABS(W47)+1,$A$8:$D$16,2,FALSE))</f>
      </c>
      <c r="X62" s="1">
        <f>IF(X47&gt;0,1/VLOOKUP(ABS(X47)+1,$A$8:$D$16,4,FALSE),VLOOKUP(ABS(X47)+1,$A$8:$D$16,2,FALSE))</f>
      </c>
    </row>
    <row r="63">
      <c r="A63">
        <v>4</v>
      </c>
      <c r="B63" t="str">
        <v>CP1.1_vs_CP1.5</v>
      </c>
      <c r="C63" s="1">
        <f>IF(C48&gt;0,1/VLOOKUP(ABS(C48)+1,$A$8:$D$16,4,FALSE),VLOOKUP(ABS(C48)+1,$A$8:$D$16,2,FALSE))</f>
      </c>
      <c r="D63" s="1">
        <f>IF(D48&gt;0,1/VLOOKUP(ABS(D48)+1,$A$8:$D$16,4,FALSE),VLOOKUP(ABS(D48)+1,$A$8:$D$16,2,FALSE))</f>
      </c>
      <c r="E63" s="1">
        <f>IF(E48&gt;0,1/VLOOKUP(ABS(E48)+1,$A$8:$D$16,4,FALSE),VLOOKUP(ABS(E48)+1,$A$8:$D$16,2,FALSE))</f>
      </c>
      <c r="F63" s="1">
        <f>IF(F48&gt;0,1/VLOOKUP(ABS(F48)+1,$A$8:$D$16,4,FALSE),VLOOKUP(ABS(F48)+1,$A$8:$D$16,2,FALSE))</f>
      </c>
      <c r="G63" s="1">
        <f>IF(G48&gt;0,1/VLOOKUP(ABS(G48)+1,$A$8:$D$16,4,FALSE),VLOOKUP(ABS(G48)+1,$A$8:$D$16,2,FALSE))</f>
      </c>
      <c r="H63" s="1">
        <f>IF(H48&gt;0,1/VLOOKUP(ABS(H48)+1,$A$8:$D$16,4,FALSE),VLOOKUP(ABS(H48)+1,$A$8:$D$16,2,FALSE))</f>
      </c>
      <c r="I63" s="1">
        <f>IF(I48&gt;0,1/VLOOKUP(ABS(I48)+1,$A$8:$D$16,4,FALSE),VLOOKUP(ABS(I48)+1,$A$8:$D$16,2,FALSE))</f>
      </c>
      <c r="J63" s="1">
        <f>IF(J48&gt;0,1/VLOOKUP(ABS(J48)+1,$A$8:$D$16,4,FALSE),VLOOKUP(ABS(J48)+1,$A$8:$D$16,2,FALSE))</f>
      </c>
      <c r="K63" s="1">
        <f>IF(K48&gt;0,1/VLOOKUP(ABS(K48)+1,$A$8:$D$16,4,FALSE),VLOOKUP(ABS(K48)+1,$A$8:$D$16,2,FALSE))</f>
      </c>
      <c r="L63" s="1">
        <f>IF(L48&gt;0,1/VLOOKUP(ABS(L48)+1,$A$8:$D$16,4,FALSE),VLOOKUP(ABS(L48)+1,$A$8:$D$16,2,FALSE))</f>
      </c>
      <c r="M63" s="1">
        <f>IF(M48&gt;0,1/VLOOKUP(ABS(M48)+1,$A$8:$D$16,4,FALSE),VLOOKUP(ABS(M48)+1,$A$8:$D$16,2,FALSE))</f>
      </c>
      <c r="N63" s="1">
        <f>IF(N48&gt;0,1/VLOOKUP(ABS(N48)+1,$A$8:$D$16,4,FALSE),VLOOKUP(ABS(N48)+1,$A$8:$D$16,2,FALSE))</f>
      </c>
      <c r="O63" s="1">
        <f>IF(O48&gt;0,1/VLOOKUP(ABS(O48)+1,$A$8:$D$16,4,FALSE),VLOOKUP(ABS(O48)+1,$A$8:$D$16,2,FALSE))</f>
      </c>
      <c r="P63" s="1">
        <f>IF(P48&gt;0,1/VLOOKUP(ABS(P48)+1,$A$8:$D$16,4,FALSE),VLOOKUP(ABS(P48)+1,$A$8:$D$16,2,FALSE))</f>
      </c>
      <c r="Q63" s="1">
        <f>IF(Q48&gt;0,1/VLOOKUP(ABS(Q48)+1,$A$8:$D$16,4,FALSE),VLOOKUP(ABS(Q48)+1,$A$8:$D$16,2,FALSE))</f>
      </c>
      <c r="R63" s="1">
        <f>IF(R48&gt;0,1/VLOOKUP(ABS(R48)+1,$A$8:$D$16,4,FALSE),VLOOKUP(ABS(R48)+1,$A$8:$D$16,2,FALSE))</f>
      </c>
      <c r="S63" s="1">
        <f>IF(S48&gt;0,1/VLOOKUP(ABS(S48)+1,$A$8:$D$16,4,FALSE),VLOOKUP(ABS(S48)+1,$A$8:$D$16,2,FALSE))</f>
      </c>
      <c r="T63" s="1">
        <f>IF(T48&gt;0,1/VLOOKUP(ABS(T48)+1,$A$8:$D$16,4,FALSE),VLOOKUP(ABS(T48)+1,$A$8:$D$16,2,FALSE))</f>
      </c>
      <c r="U63" s="1">
        <f>IF(U48&gt;0,1/VLOOKUP(ABS(U48)+1,$A$8:$D$16,4,FALSE),VLOOKUP(ABS(U48)+1,$A$8:$D$16,2,FALSE))</f>
      </c>
      <c r="V63" s="1">
        <f>IF(V48&gt;0,1/VLOOKUP(ABS(V48)+1,$A$8:$D$16,4,FALSE),VLOOKUP(ABS(V48)+1,$A$8:$D$16,2,FALSE))</f>
      </c>
      <c r="W63" s="1">
        <f>IF(W48&gt;0,1/VLOOKUP(ABS(W48)+1,$A$8:$D$16,4,FALSE),VLOOKUP(ABS(W48)+1,$A$8:$D$16,2,FALSE))</f>
      </c>
      <c r="X63" s="1">
        <f>IF(X48&gt;0,1/VLOOKUP(ABS(X48)+1,$A$8:$D$16,4,FALSE),VLOOKUP(ABS(X48)+1,$A$8:$D$16,2,FALSE))</f>
      </c>
    </row>
    <row r="64">
      <c r="A64">
        <v>5</v>
      </c>
      <c r="B64" t="str">
        <v>CP1.2_vs_CP1.3</v>
      </c>
      <c r="C64" s="1">
        <f>IF(C49&gt;0,1/VLOOKUP(ABS(C49)+1,$A$8:$D$16,4,FALSE),VLOOKUP(ABS(C49)+1,$A$8:$D$16,2,FALSE))</f>
      </c>
      <c r="D64" s="1">
        <f>IF(D49&gt;0,1/VLOOKUP(ABS(D49)+1,$A$8:$D$16,4,FALSE),VLOOKUP(ABS(D49)+1,$A$8:$D$16,2,FALSE))</f>
      </c>
      <c r="E64" s="1">
        <f>IF(E49&gt;0,1/VLOOKUP(ABS(E49)+1,$A$8:$D$16,4,FALSE),VLOOKUP(ABS(E49)+1,$A$8:$D$16,2,FALSE))</f>
      </c>
      <c r="F64" s="1">
        <f>IF(F49&gt;0,1/VLOOKUP(ABS(F49)+1,$A$8:$D$16,4,FALSE),VLOOKUP(ABS(F49)+1,$A$8:$D$16,2,FALSE))</f>
      </c>
      <c r="G64" s="1">
        <f>IF(G49&gt;0,1/VLOOKUP(ABS(G49)+1,$A$8:$D$16,4,FALSE),VLOOKUP(ABS(G49)+1,$A$8:$D$16,2,FALSE))</f>
      </c>
      <c r="H64" s="1">
        <f>IF(H49&gt;0,1/VLOOKUP(ABS(H49)+1,$A$8:$D$16,4,FALSE),VLOOKUP(ABS(H49)+1,$A$8:$D$16,2,FALSE))</f>
      </c>
      <c r="I64" s="1">
        <f>IF(I49&gt;0,1/VLOOKUP(ABS(I49)+1,$A$8:$D$16,4,FALSE),VLOOKUP(ABS(I49)+1,$A$8:$D$16,2,FALSE))</f>
      </c>
      <c r="J64" s="1">
        <f>IF(J49&gt;0,1/VLOOKUP(ABS(J49)+1,$A$8:$D$16,4,FALSE),VLOOKUP(ABS(J49)+1,$A$8:$D$16,2,FALSE))</f>
      </c>
      <c r="K64" s="1">
        <f>IF(K49&gt;0,1/VLOOKUP(ABS(K49)+1,$A$8:$D$16,4,FALSE),VLOOKUP(ABS(K49)+1,$A$8:$D$16,2,FALSE))</f>
      </c>
      <c r="L64" s="1">
        <f>IF(L49&gt;0,1/VLOOKUP(ABS(L49)+1,$A$8:$D$16,4,FALSE),VLOOKUP(ABS(L49)+1,$A$8:$D$16,2,FALSE))</f>
      </c>
      <c r="M64" s="1">
        <f>IF(M49&gt;0,1/VLOOKUP(ABS(M49)+1,$A$8:$D$16,4,FALSE),VLOOKUP(ABS(M49)+1,$A$8:$D$16,2,FALSE))</f>
      </c>
      <c r="N64" s="1">
        <f>IF(N49&gt;0,1/VLOOKUP(ABS(N49)+1,$A$8:$D$16,4,FALSE),VLOOKUP(ABS(N49)+1,$A$8:$D$16,2,FALSE))</f>
      </c>
      <c r="O64" s="1">
        <f>IF(O49&gt;0,1/VLOOKUP(ABS(O49)+1,$A$8:$D$16,4,FALSE),VLOOKUP(ABS(O49)+1,$A$8:$D$16,2,FALSE))</f>
      </c>
      <c r="P64" s="1">
        <f>IF(P49&gt;0,1/VLOOKUP(ABS(P49)+1,$A$8:$D$16,4,FALSE),VLOOKUP(ABS(P49)+1,$A$8:$D$16,2,FALSE))</f>
      </c>
      <c r="Q64" s="1">
        <f>IF(Q49&gt;0,1/VLOOKUP(ABS(Q49)+1,$A$8:$D$16,4,FALSE),VLOOKUP(ABS(Q49)+1,$A$8:$D$16,2,FALSE))</f>
      </c>
      <c r="R64" s="1">
        <f>IF(R49&gt;0,1/VLOOKUP(ABS(R49)+1,$A$8:$D$16,4,FALSE),VLOOKUP(ABS(R49)+1,$A$8:$D$16,2,FALSE))</f>
      </c>
      <c r="S64" s="1">
        <f>IF(S49&gt;0,1/VLOOKUP(ABS(S49)+1,$A$8:$D$16,4,FALSE),VLOOKUP(ABS(S49)+1,$A$8:$D$16,2,FALSE))</f>
      </c>
      <c r="T64" s="1">
        <f>IF(T49&gt;0,1/VLOOKUP(ABS(T49)+1,$A$8:$D$16,4,FALSE),VLOOKUP(ABS(T49)+1,$A$8:$D$16,2,FALSE))</f>
      </c>
      <c r="U64" s="1">
        <f>IF(U49&gt;0,1/VLOOKUP(ABS(U49)+1,$A$8:$D$16,4,FALSE),VLOOKUP(ABS(U49)+1,$A$8:$D$16,2,FALSE))</f>
      </c>
      <c r="V64" s="1">
        <f>IF(V49&gt;0,1/VLOOKUP(ABS(V49)+1,$A$8:$D$16,4,FALSE),VLOOKUP(ABS(V49)+1,$A$8:$D$16,2,FALSE))</f>
      </c>
      <c r="W64" s="1">
        <f>IF(W49&gt;0,1/VLOOKUP(ABS(W49)+1,$A$8:$D$16,4,FALSE),VLOOKUP(ABS(W49)+1,$A$8:$D$16,2,FALSE))</f>
      </c>
      <c r="X64" s="1">
        <f>IF(X49&gt;0,1/VLOOKUP(ABS(X49)+1,$A$8:$D$16,4,FALSE),VLOOKUP(ABS(X49)+1,$A$8:$D$16,2,FALSE))</f>
      </c>
    </row>
    <row r="65">
      <c r="A65">
        <v>6</v>
      </c>
      <c r="B65" t="str">
        <v>CP1.2_vs_CP1.4</v>
      </c>
      <c r="C65" s="1">
        <f>IF(C50&gt;0,1/VLOOKUP(ABS(C50)+1,$A$8:$D$16,4,FALSE),VLOOKUP(ABS(C50)+1,$A$8:$D$16,2,FALSE))</f>
      </c>
      <c r="D65" s="1">
        <f>IF(D50&gt;0,1/VLOOKUP(ABS(D50)+1,$A$8:$D$16,4,FALSE),VLOOKUP(ABS(D50)+1,$A$8:$D$16,2,FALSE))</f>
      </c>
      <c r="E65" s="1">
        <f>IF(E50&gt;0,1/VLOOKUP(ABS(E50)+1,$A$8:$D$16,4,FALSE),VLOOKUP(ABS(E50)+1,$A$8:$D$16,2,FALSE))</f>
      </c>
      <c r="F65" s="1">
        <f>IF(F50&gt;0,1/VLOOKUP(ABS(F50)+1,$A$8:$D$16,4,FALSE),VLOOKUP(ABS(F50)+1,$A$8:$D$16,2,FALSE))</f>
      </c>
      <c r="G65" s="1">
        <f>IF(G50&gt;0,1/VLOOKUP(ABS(G50)+1,$A$8:$D$16,4,FALSE),VLOOKUP(ABS(G50)+1,$A$8:$D$16,2,FALSE))</f>
      </c>
      <c r="H65" s="1">
        <f>IF(H50&gt;0,1/VLOOKUP(ABS(H50)+1,$A$8:$D$16,4,FALSE),VLOOKUP(ABS(H50)+1,$A$8:$D$16,2,FALSE))</f>
      </c>
      <c r="I65" s="1">
        <f>IF(I50&gt;0,1/VLOOKUP(ABS(I50)+1,$A$8:$D$16,4,FALSE),VLOOKUP(ABS(I50)+1,$A$8:$D$16,2,FALSE))</f>
      </c>
      <c r="J65" s="1">
        <f>IF(J50&gt;0,1/VLOOKUP(ABS(J50)+1,$A$8:$D$16,4,FALSE),VLOOKUP(ABS(J50)+1,$A$8:$D$16,2,FALSE))</f>
      </c>
      <c r="K65" s="1">
        <f>IF(K50&gt;0,1/VLOOKUP(ABS(K50)+1,$A$8:$D$16,4,FALSE),VLOOKUP(ABS(K50)+1,$A$8:$D$16,2,FALSE))</f>
      </c>
      <c r="L65" s="1">
        <f>IF(L50&gt;0,1/VLOOKUP(ABS(L50)+1,$A$8:$D$16,4,FALSE),VLOOKUP(ABS(L50)+1,$A$8:$D$16,2,FALSE))</f>
      </c>
      <c r="M65" s="1">
        <f>IF(M50&gt;0,1/VLOOKUP(ABS(M50)+1,$A$8:$D$16,4,FALSE),VLOOKUP(ABS(M50)+1,$A$8:$D$16,2,FALSE))</f>
      </c>
      <c r="N65" s="1">
        <f>IF(N50&gt;0,1/VLOOKUP(ABS(N50)+1,$A$8:$D$16,4,FALSE),VLOOKUP(ABS(N50)+1,$A$8:$D$16,2,FALSE))</f>
      </c>
      <c r="O65" s="1">
        <f>IF(O50&gt;0,1/VLOOKUP(ABS(O50)+1,$A$8:$D$16,4,FALSE),VLOOKUP(ABS(O50)+1,$A$8:$D$16,2,FALSE))</f>
      </c>
      <c r="P65" s="1">
        <f>IF(P50&gt;0,1/VLOOKUP(ABS(P50)+1,$A$8:$D$16,4,FALSE),VLOOKUP(ABS(P50)+1,$A$8:$D$16,2,FALSE))</f>
      </c>
      <c r="Q65" s="1">
        <f>IF(Q50&gt;0,1/VLOOKUP(ABS(Q50)+1,$A$8:$D$16,4,FALSE),VLOOKUP(ABS(Q50)+1,$A$8:$D$16,2,FALSE))</f>
      </c>
      <c r="R65" s="1">
        <f>IF(R50&gt;0,1/VLOOKUP(ABS(R50)+1,$A$8:$D$16,4,FALSE),VLOOKUP(ABS(R50)+1,$A$8:$D$16,2,FALSE))</f>
      </c>
      <c r="S65" s="1">
        <f>IF(S50&gt;0,1/VLOOKUP(ABS(S50)+1,$A$8:$D$16,4,FALSE),VLOOKUP(ABS(S50)+1,$A$8:$D$16,2,FALSE))</f>
      </c>
      <c r="T65" s="1">
        <f>IF(T50&gt;0,1/VLOOKUP(ABS(T50)+1,$A$8:$D$16,4,FALSE),VLOOKUP(ABS(T50)+1,$A$8:$D$16,2,FALSE))</f>
      </c>
      <c r="U65" s="1">
        <f>IF(U50&gt;0,1/VLOOKUP(ABS(U50)+1,$A$8:$D$16,4,FALSE),VLOOKUP(ABS(U50)+1,$A$8:$D$16,2,FALSE))</f>
      </c>
      <c r="V65" s="1">
        <f>IF(V50&gt;0,1/VLOOKUP(ABS(V50)+1,$A$8:$D$16,4,FALSE),VLOOKUP(ABS(V50)+1,$A$8:$D$16,2,FALSE))</f>
      </c>
      <c r="W65" s="1">
        <f>IF(W50&gt;0,1/VLOOKUP(ABS(W50)+1,$A$8:$D$16,4,FALSE),VLOOKUP(ABS(W50)+1,$A$8:$D$16,2,FALSE))</f>
      </c>
      <c r="X65" s="1">
        <f>IF(X50&gt;0,1/VLOOKUP(ABS(X50)+1,$A$8:$D$16,4,FALSE),VLOOKUP(ABS(X50)+1,$A$8:$D$16,2,FALSE))</f>
      </c>
    </row>
    <row r="66">
      <c r="A66">
        <v>7</v>
      </c>
      <c r="B66" t="str">
        <v>CP1.2_vs_CP1.5</v>
      </c>
      <c r="C66" s="1">
        <f>IF(C51&gt;0,1/VLOOKUP(ABS(C51)+1,$A$8:$D$16,4,FALSE),VLOOKUP(ABS(C51)+1,$A$8:$D$16,2,FALSE))</f>
      </c>
      <c r="D66" s="1">
        <f>IF(D51&gt;0,1/VLOOKUP(ABS(D51)+1,$A$8:$D$16,4,FALSE),VLOOKUP(ABS(D51)+1,$A$8:$D$16,2,FALSE))</f>
      </c>
      <c r="E66" s="1">
        <f>IF(E51&gt;0,1/VLOOKUP(ABS(E51)+1,$A$8:$D$16,4,FALSE),VLOOKUP(ABS(E51)+1,$A$8:$D$16,2,FALSE))</f>
      </c>
      <c r="F66" s="1">
        <f>IF(F51&gt;0,1/VLOOKUP(ABS(F51)+1,$A$8:$D$16,4,FALSE),VLOOKUP(ABS(F51)+1,$A$8:$D$16,2,FALSE))</f>
      </c>
      <c r="G66" s="1">
        <f>IF(G51&gt;0,1/VLOOKUP(ABS(G51)+1,$A$8:$D$16,4,FALSE),VLOOKUP(ABS(G51)+1,$A$8:$D$16,2,FALSE))</f>
      </c>
      <c r="H66" s="1">
        <f>IF(H51&gt;0,1/VLOOKUP(ABS(H51)+1,$A$8:$D$16,4,FALSE),VLOOKUP(ABS(H51)+1,$A$8:$D$16,2,FALSE))</f>
      </c>
      <c r="I66" s="1">
        <f>IF(I51&gt;0,1/VLOOKUP(ABS(I51)+1,$A$8:$D$16,4,FALSE),VLOOKUP(ABS(I51)+1,$A$8:$D$16,2,FALSE))</f>
      </c>
      <c r="J66" s="1">
        <f>IF(J51&gt;0,1/VLOOKUP(ABS(J51)+1,$A$8:$D$16,4,FALSE),VLOOKUP(ABS(J51)+1,$A$8:$D$16,2,FALSE))</f>
      </c>
      <c r="K66" s="1">
        <f>IF(K51&gt;0,1/VLOOKUP(ABS(K51)+1,$A$8:$D$16,4,FALSE),VLOOKUP(ABS(K51)+1,$A$8:$D$16,2,FALSE))</f>
      </c>
      <c r="L66" s="1">
        <f>IF(L51&gt;0,1/VLOOKUP(ABS(L51)+1,$A$8:$D$16,4,FALSE),VLOOKUP(ABS(L51)+1,$A$8:$D$16,2,FALSE))</f>
      </c>
      <c r="M66" s="1">
        <f>IF(M51&gt;0,1/VLOOKUP(ABS(M51)+1,$A$8:$D$16,4,FALSE),VLOOKUP(ABS(M51)+1,$A$8:$D$16,2,FALSE))</f>
      </c>
      <c r="N66" s="1">
        <f>IF(N51&gt;0,1/VLOOKUP(ABS(N51)+1,$A$8:$D$16,4,FALSE),VLOOKUP(ABS(N51)+1,$A$8:$D$16,2,FALSE))</f>
      </c>
      <c r="O66" s="1">
        <f>IF(O51&gt;0,1/VLOOKUP(ABS(O51)+1,$A$8:$D$16,4,FALSE),VLOOKUP(ABS(O51)+1,$A$8:$D$16,2,FALSE))</f>
      </c>
      <c r="P66" s="1">
        <f>IF(P51&gt;0,1/VLOOKUP(ABS(P51)+1,$A$8:$D$16,4,FALSE),VLOOKUP(ABS(P51)+1,$A$8:$D$16,2,FALSE))</f>
      </c>
      <c r="Q66" s="1">
        <f>IF(Q51&gt;0,1/VLOOKUP(ABS(Q51)+1,$A$8:$D$16,4,FALSE),VLOOKUP(ABS(Q51)+1,$A$8:$D$16,2,FALSE))</f>
      </c>
      <c r="R66" s="1">
        <f>IF(R51&gt;0,1/VLOOKUP(ABS(R51)+1,$A$8:$D$16,4,FALSE),VLOOKUP(ABS(R51)+1,$A$8:$D$16,2,FALSE))</f>
      </c>
      <c r="S66" s="1">
        <f>IF(S51&gt;0,1/VLOOKUP(ABS(S51)+1,$A$8:$D$16,4,FALSE),VLOOKUP(ABS(S51)+1,$A$8:$D$16,2,FALSE))</f>
      </c>
      <c r="T66" s="1">
        <f>IF(T51&gt;0,1/VLOOKUP(ABS(T51)+1,$A$8:$D$16,4,FALSE),VLOOKUP(ABS(T51)+1,$A$8:$D$16,2,FALSE))</f>
      </c>
      <c r="U66" s="1">
        <f>IF(U51&gt;0,1/VLOOKUP(ABS(U51)+1,$A$8:$D$16,4,FALSE),VLOOKUP(ABS(U51)+1,$A$8:$D$16,2,FALSE))</f>
      </c>
      <c r="V66" s="1">
        <f>IF(V51&gt;0,1/VLOOKUP(ABS(V51)+1,$A$8:$D$16,4,FALSE),VLOOKUP(ABS(V51)+1,$A$8:$D$16,2,FALSE))</f>
      </c>
      <c r="W66" s="1">
        <f>IF(W51&gt;0,1/VLOOKUP(ABS(W51)+1,$A$8:$D$16,4,FALSE),VLOOKUP(ABS(W51)+1,$A$8:$D$16,2,FALSE))</f>
      </c>
      <c r="X66" s="1">
        <f>IF(X51&gt;0,1/VLOOKUP(ABS(X51)+1,$A$8:$D$16,4,FALSE),VLOOKUP(ABS(X51)+1,$A$8:$D$16,2,FALSE))</f>
      </c>
    </row>
    <row r="67">
      <c r="A67">
        <v>8</v>
      </c>
      <c r="B67" t="str">
        <v>CP1.3_vs_CP1.4</v>
      </c>
      <c r="C67" s="1">
        <f>IF(C52&gt;0,1/VLOOKUP(ABS(C52)+1,$A$8:$D$16,4,FALSE),VLOOKUP(ABS(C52)+1,$A$8:$D$16,2,FALSE))</f>
      </c>
      <c r="D67" s="1">
        <f>IF(D52&gt;0,1/VLOOKUP(ABS(D52)+1,$A$8:$D$16,4,FALSE),VLOOKUP(ABS(D52)+1,$A$8:$D$16,2,FALSE))</f>
      </c>
      <c r="E67" s="1">
        <f>IF(E52&gt;0,1/VLOOKUP(ABS(E52)+1,$A$8:$D$16,4,FALSE),VLOOKUP(ABS(E52)+1,$A$8:$D$16,2,FALSE))</f>
      </c>
      <c r="F67" s="1">
        <f>IF(F52&gt;0,1/VLOOKUP(ABS(F52)+1,$A$8:$D$16,4,FALSE),VLOOKUP(ABS(F52)+1,$A$8:$D$16,2,FALSE))</f>
      </c>
      <c r="G67" s="1">
        <f>IF(G52&gt;0,1/VLOOKUP(ABS(G52)+1,$A$8:$D$16,4,FALSE),VLOOKUP(ABS(G52)+1,$A$8:$D$16,2,FALSE))</f>
      </c>
      <c r="H67" s="1">
        <f>IF(H52&gt;0,1/VLOOKUP(ABS(H52)+1,$A$8:$D$16,4,FALSE),VLOOKUP(ABS(H52)+1,$A$8:$D$16,2,FALSE))</f>
      </c>
      <c r="I67" s="1">
        <f>IF(I52&gt;0,1/VLOOKUP(ABS(I52)+1,$A$8:$D$16,4,FALSE),VLOOKUP(ABS(I52)+1,$A$8:$D$16,2,FALSE))</f>
      </c>
      <c r="J67" s="1">
        <f>IF(J52&gt;0,1/VLOOKUP(ABS(J52)+1,$A$8:$D$16,4,FALSE),VLOOKUP(ABS(J52)+1,$A$8:$D$16,2,FALSE))</f>
      </c>
      <c r="K67" s="1">
        <f>IF(K52&gt;0,1/VLOOKUP(ABS(K52)+1,$A$8:$D$16,4,FALSE),VLOOKUP(ABS(K52)+1,$A$8:$D$16,2,FALSE))</f>
      </c>
      <c r="L67" s="1">
        <f>IF(L52&gt;0,1/VLOOKUP(ABS(L52)+1,$A$8:$D$16,4,FALSE),VLOOKUP(ABS(L52)+1,$A$8:$D$16,2,FALSE))</f>
      </c>
      <c r="M67" s="1">
        <f>IF(M52&gt;0,1/VLOOKUP(ABS(M52)+1,$A$8:$D$16,4,FALSE),VLOOKUP(ABS(M52)+1,$A$8:$D$16,2,FALSE))</f>
      </c>
      <c r="N67" s="1">
        <f>IF(N52&gt;0,1/VLOOKUP(ABS(N52)+1,$A$8:$D$16,4,FALSE),VLOOKUP(ABS(N52)+1,$A$8:$D$16,2,FALSE))</f>
      </c>
      <c r="O67" s="1">
        <f>IF(O52&gt;0,1/VLOOKUP(ABS(O52)+1,$A$8:$D$16,4,FALSE),VLOOKUP(ABS(O52)+1,$A$8:$D$16,2,FALSE))</f>
      </c>
      <c r="P67" s="1">
        <f>IF(P52&gt;0,1/VLOOKUP(ABS(P52)+1,$A$8:$D$16,4,FALSE),VLOOKUP(ABS(P52)+1,$A$8:$D$16,2,FALSE))</f>
      </c>
      <c r="Q67" s="1">
        <f>IF(Q52&gt;0,1/VLOOKUP(ABS(Q52)+1,$A$8:$D$16,4,FALSE),VLOOKUP(ABS(Q52)+1,$A$8:$D$16,2,FALSE))</f>
      </c>
      <c r="R67" s="1">
        <f>IF(R52&gt;0,1/VLOOKUP(ABS(R52)+1,$A$8:$D$16,4,FALSE),VLOOKUP(ABS(R52)+1,$A$8:$D$16,2,FALSE))</f>
      </c>
      <c r="S67" s="1">
        <f>IF(S52&gt;0,1/VLOOKUP(ABS(S52)+1,$A$8:$D$16,4,FALSE),VLOOKUP(ABS(S52)+1,$A$8:$D$16,2,FALSE))</f>
      </c>
      <c r="T67" s="1">
        <f>IF(T52&gt;0,1/VLOOKUP(ABS(T52)+1,$A$8:$D$16,4,FALSE),VLOOKUP(ABS(T52)+1,$A$8:$D$16,2,FALSE))</f>
      </c>
      <c r="U67" s="1">
        <f>IF(U52&gt;0,1/VLOOKUP(ABS(U52)+1,$A$8:$D$16,4,FALSE),VLOOKUP(ABS(U52)+1,$A$8:$D$16,2,FALSE))</f>
      </c>
      <c r="V67" s="1">
        <f>IF(V52&gt;0,1/VLOOKUP(ABS(V52)+1,$A$8:$D$16,4,FALSE),VLOOKUP(ABS(V52)+1,$A$8:$D$16,2,FALSE))</f>
      </c>
      <c r="W67" s="1">
        <f>IF(W52&gt;0,1/VLOOKUP(ABS(W52)+1,$A$8:$D$16,4,FALSE),VLOOKUP(ABS(W52)+1,$A$8:$D$16,2,FALSE))</f>
      </c>
      <c r="X67" s="1">
        <f>IF(X52&gt;0,1/VLOOKUP(ABS(X52)+1,$A$8:$D$16,4,FALSE),VLOOKUP(ABS(X52)+1,$A$8:$D$16,2,FALSE))</f>
      </c>
    </row>
    <row r="68">
      <c r="A68">
        <v>9</v>
      </c>
      <c r="B68" t="str">
        <v>CP1.3_vs_CP1.5</v>
      </c>
      <c r="C68" s="1">
        <f>IF(C53&gt;0,1/VLOOKUP(ABS(C53)+1,$A$8:$D$16,4,FALSE),VLOOKUP(ABS(C53)+1,$A$8:$D$16,2,FALSE))</f>
      </c>
      <c r="D68" s="1">
        <f>IF(D53&gt;0,1/VLOOKUP(ABS(D53)+1,$A$8:$D$16,4,FALSE),VLOOKUP(ABS(D53)+1,$A$8:$D$16,2,FALSE))</f>
      </c>
      <c r="E68" s="1">
        <f>IF(E53&gt;0,1/VLOOKUP(ABS(E53)+1,$A$8:$D$16,4,FALSE),VLOOKUP(ABS(E53)+1,$A$8:$D$16,2,FALSE))</f>
      </c>
      <c r="F68" s="1">
        <f>IF(F53&gt;0,1/VLOOKUP(ABS(F53)+1,$A$8:$D$16,4,FALSE),VLOOKUP(ABS(F53)+1,$A$8:$D$16,2,FALSE))</f>
      </c>
      <c r="G68" s="1">
        <f>IF(G53&gt;0,1/VLOOKUP(ABS(G53)+1,$A$8:$D$16,4,FALSE),VLOOKUP(ABS(G53)+1,$A$8:$D$16,2,FALSE))</f>
      </c>
      <c r="H68" s="1">
        <f>IF(H53&gt;0,1/VLOOKUP(ABS(H53)+1,$A$8:$D$16,4,FALSE),VLOOKUP(ABS(H53)+1,$A$8:$D$16,2,FALSE))</f>
      </c>
      <c r="I68" s="1">
        <f>IF(I53&gt;0,1/VLOOKUP(ABS(I53)+1,$A$8:$D$16,4,FALSE),VLOOKUP(ABS(I53)+1,$A$8:$D$16,2,FALSE))</f>
      </c>
      <c r="J68" s="1">
        <f>IF(J53&gt;0,1/VLOOKUP(ABS(J53)+1,$A$8:$D$16,4,FALSE),VLOOKUP(ABS(J53)+1,$A$8:$D$16,2,FALSE))</f>
      </c>
      <c r="K68" s="1">
        <f>IF(K53&gt;0,1/VLOOKUP(ABS(K53)+1,$A$8:$D$16,4,FALSE),VLOOKUP(ABS(K53)+1,$A$8:$D$16,2,FALSE))</f>
      </c>
      <c r="L68" s="1">
        <f>IF(L53&gt;0,1/VLOOKUP(ABS(L53)+1,$A$8:$D$16,4,FALSE),VLOOKUP(ABS(L53)+1,$A$8:$D$16,2,FALSE))</f>
      </c>
      <c r="M68" s="1">
        <f>IF(M53&gt;0,1/VLOOKUP(ABS(M53)+1,$A$8:$D$16,4,FALSE),VLOOKUP(ABS(M53)+1,$A$8:$D$16,2,FALSE))</f>
      </c>
      <c r="N68" s="1">
        <f>IF(N53&gt;0,1/VLOOKUP(ABS(N53)+1,$A$8:$D$16,4,FALSE),VLOOKUP(ABS(N53)+1,$A$8:$D$16,2,FALSE))</f>
      </c>
      <c r="O68" s="1">
        <f>IF(O53&gt;0,1/VLOOKUP(ABS(O53)+1,$A$8:$D$16,4,FALSE),VLOOKUP(ABS(O53)+1,$A$8:$D$16,2,FALSE))</f>
      </c>
      <c r="P68" s="1">
        <f>IF(P53&gt;0,1/VLOOKUP(ABS(P53)+1,$A$8:$D$16,4,FALSE),VLOOKUP(ABS(P53)+1,$A$8:$D$16,2,FALSE))</f>
      </c>
      <c r="Q68" s="1">
        <f>IF(Q53&gt;0,1/VLOOKUP(ABS(Q53)+1,$A$8:$D$16,4,FALSE),VLOOKUP(ABS(Q53)+1,$A$8:$D$16,2,FALSE))</f>
      </c>
      <c r="R68" s="1">
        <f>IF(R53&gt;0,1/VLOOKUP(ABS(R53)+1,$A$8:$D$16,4,FALSE),VLOOKUP(ABS(R53)+1,$A$8:$D$16,2,FALSE))</f>
      </c>
      <c r="S68" s="1">
        <f>IF(S53&gt;0,1/VLOOKUP(ABS(S53)+1,$A$8:$D$16,4,FALSE),VLOOKUP(ABS(S53)+1,$A$8:$D$16,2,FALSE))</f>
      </c>
      <c r="T68" s="1">
        <f>IF(T53&gt;0,1/VLOOKUP(ABS(T53)+1,$A$8:$D$16,4,FALSE),VLOOKUP(ABS(T53)+1,$A$8:$D$16,2,FALSE))</f>
      </c>
      <c r="U68" s="1">
        <f>IF(U53&gt;0,1/VLOOKUP(ABS(U53)+1,$A$8:$D$16,4,FALSE),VLOOKUP(ABS(U53)+1,$A$8:$D$16,2,FALSE))</f>
      </c>
      <c r="V68" s="1">
        <f>IF(V53&gt;0,1/VLOOKUP(ABS(V53)+1,$A$8:$D$16,4,FALSE),VLOOKUP(ABS(V53)+1,$A$8:$D$16,2,FALSE))</f>
      </c>
      <c r="W68" s="1">
        <f>IF(W53&gt;0,1/VLOOKUP(ABS(W53)+1,$A$8:$D$16,4,FALSE),VLOOKUP(ABS(W53)+1,$A$8:$D$16,2,FALSE))</f>
      </c>
      <c r="X68" s="1">
        <f>IF(X53&gt;0,1/VLOOKUP(ABS(X53)+1,$A$8:$D$16,4,FALSE),VLOOKUP(ABS(X53)+1,$A$8:$D$16,2,FALSE))</f>
      </c>
    </row>
    <row r="69">
      <c r="A69">
        <v>10</v>
      </c>
      <c r="B69" t="str">
        <v>CP1.4_vs_CP1.5</v>
      </c>
      <c r="C69" s="1">
        <f>IF(C54&gt;0,1/VLOOKUP(ABS(C54)+1,$A$8:$D$16,4,FALSE),VLOOKUP(ABS(C54)+1,$A$8:$D$16,2,FALSE))</f>
      </c>
      <c r="D69" s="1">
        <f>IF(D54&gt;0,1/VLOOKUP(ABS(D54)+1,$A$8:$D$16,4,FALSE),VLOOKUP(ABS(D54)+1,$A$8:$D$16,2,FALSE))</f>
      </c>
      <c r="E69" s="1">
        <f>IF(E54&gt;0,1/VLOOKUP(ABS(E54)+1,$A$8:$D$16,4,FALSE),VLOOKUP(ABS(E54)+1,$A$8:$D$16,2,FALSE))</f>
      </c>
      <c r="F69" s="1">
        <f>IF(F54&gt;0,1/VLOOKUP(ABS(F54)+1,$A$8:$D$16,4,FALSE),VLOOKUP(ABS(F54)+1,$A$8:$D$16,2,FALSE))</f>
      </c>
      <c r="G69" s="1">
        <f>IF(G54&gt;0,1/VLOOKUP(ABS(G54)+1,$A$8:$D$16,4,FALSE),VLOOKUP(ABS(G54)+1,$A$8:$D$16,2,FALSE))</f>
      </c>
      <c r="H69" s="1">
        <f>IF(H54&gt;0,1/VLOOKUP(ABS(H54)+1,$A$8:$D$16,4,FALSE),VLOOKUP(ABS(H54)+1,$A$8:$D$16,2,FALSE))</f>
      </c>
      <c r="I69" s="1">
        <f>IF(I54&gt;0,1/VLOOKUP(ABS(I54)+1,$A$8:$D$16,4,FALSE),VLOOKUP(ABS(I54)+1,$A$8:$D$16,2,FALSE))</f>
      </c>
      <c r="J69" s="1">
        <f>IF(J54&gt;0,1/VLOOKUP(ABS(J54)+1,$A$8:$D$16,4,FALSE),VLOOKUP(ABS(J54)+1,$A$8:$D$16,2,FALSE))</f>
      </c>
      <c r="K69" s="1">
        <f>IF(K54&gt;0,1/VLOOKUP(ABS(K54)+1,$A$8:$D$16,4,FALSE),VLOOKUP(ABS(K54)+1,$A$8:$D$16,2,FALSE))</f>
      </c>
      <c r="L69" s="1">
        <f>IF(L54&gt;0,1/VLOOKUP(ABS(L54)+1,$A$8:$D$16,4,FALSE),VLOOKUP(ABS(L54)+1,$A$8:$D$16,2,FALSE))</f>
      </c>
      <c r="M69" s="1">
        <f>IF(M54&gt;0,1/VLOOKUP(ABS(M54)+1,$A$8:$D$16,4,FALSE),VLOOKUP(ABS(M54)+1,$A$8:$D$16,2,FALSE))</f>
      </c>
      <c r="N69" s="1">
        <f>IF(N54&gt;0,1/VLOOKUP(ABS(N54)+1,$A$8:$D$16,4,FALSE),VLOOKUP(ABS(N54)+1,$A$8:$D$16,2,FALSE))</f>
      </c>
      <c r="O69" s="1">
        <f>IF(O54&gt;0,1/VLOOKUP(ABS(O54)+1,$A$8:$D$16,4,FALSE),VLOOKUP(ABS(O54)+1,$A$8:$D$16,2,FALSE))</f>
      </c>
      <c r="P69" s="1">
        <f>IF(P54&gt;0,1/VLOOKUP(ABS(P54)+1,$A$8:$D$16,4,FALSE),VLOOKUP(ABS(P54)+1,$A$8:$D$16,2,FALSE))</f>
      </c>
      <c r="Q69" s="1">
        <f>IF(Q54&gt;0,1/VLOOKUP(ABS(Q54)+1,$A$8:$D$16,4,FALSE),VLOOKUP(ABS(Q54)+1,$A$8:$D$16,2,FALSE))</f>
      </c>
      <c r="R69" s="1">
        <f>IF(R54&gt;0,1/VLOOKUP(ABS(R54)+1,$A$8:$D$16,4,FALSE),VLOOKUP(ABS(R54)+1,$A$8:$D$16,2,FALSE))</f>
      </c>
      <c r="S69" s="1">
        <f>IF(S54&gt;0,1/VLOOKUP(ABS(S54)+1,$A$8:$D$16,4,FALSE),VLOOKUP(ABS(S54)+1,$A$8:$D$16,2,FALSE))</f>
      </c>
      <c r="T69" s="1">
        <f>IF(T54&gt;0,1/VLOOKUP(ABS(T54)+1,$A$8:$D$16,4,FALSE),VLOOKUP(ABS(T54)+1,$A$8:$D$16,2,FALSE))</f>
      </c>
      <c r="U69" s="1">
        <f>IF(U54&gt;0,1/VLOOKUP(ABS(U54)+1,$A$8:$D$16,4,FALSE),VLOOKUP(ABS(U54)+1,$A$8:$D$16,2,FALSE))</f>
      </c>
      <c r="V69" s="1">
        <f>IF(V54&gt;0,1/VLOOKUP(ABS(V54)+1,$A$8:$D$16,4,FALSE),VLOOKUP(ABS(V54)+1,$A$8:$D$16,2,FALSE))</f>
      </c>
      <c r="W69" s="1">
        <f>IF(W54&gt;0,1/VLOOKUP(ABS(W54)+1,$A$8:$D$16,4,FALSE),VLOOKUP(ABS(W54)+1,$A$8:$D$16,2,FALSE))</f>
      </c>
      <c r="X69" s="1">
        <f>IF(X54&gt;0,1/VLOOKUP(ABS(X54)+1,$A$8:$D$16,4,FALSE),VLOOKUP(ABS(X54)+1,$A$8:$D$16,2,FALSE))</f>
      </c>
    </row>
    <row r="72">
      <c r="A72" t="str">
        <v>═══ BAGIAN 3: TFN m (Middle) per Responden ═══</v>
      </c>
    </row>
    <row r="73">
      <c r="A73" t="str">
        <v>No</v>
      </c>
      <c r="B73" t="str">
        <v>Pasangan</v>
      </c>
      <c r="C73" t="str">
        <v>R1_m</v>
      </c>
      <c r="D73" t="str">
        <v>R2_m</v>
      </c>
      <c r="E73" t="str">
        <v>R3_m</v>
      </c>
      <c r="F73" t="str">
        <v>R4_m</v>
      </c>
      <c r="G73" t="str">
        <v>R5_m</v>
      </c>
      <c r="H73" t="str">
        <v>R6_m</v>
      </c>
      <c r="I73" t="str">
        <v>R7_m</v>
      </c>
      <c r="J73" t="str">
        <v>R8_m</v>
      </c>
      <c r="K73" t="str">
        <v>R9_m</v>
      </c>
      <c r="L73" t="str">
        <v>R10_m</v>
      </c>
      <c r="M73" t="str">
        <v>R11_m</v>
      </c>
      <c r="N73" t="str">
        <v>R12_m</v>
      </c>
      <c r="O73" t="str">
        <v>R13_m</v>
      </c>
      <c r="P73" t="str">
        <v>R14_m</v>
      </c>
      <c r="Q73" t="str">
        <v>R15_m</v>
      </c>
      <c r="R73" t="str">
        <v>R16_m</v>
      </c>
      <c r="S73" t="str">
        <v>R17_m</v>
      </c>
      <c r="T73" t="str">
        <v>R18_m</v>
      </c>
      <c r="U73" t="str">
        <v>R19_m</v>
      </c>
      <c r="V73" t="str">
        <v>R20_m</v>
      </c>
      <c r="W73" t="str">
        <v>R21_m</v>
      </c>
      <c r="X73" t="str">
        <v>R22_m</v>
      </c>
    </row>
    <row r="74">
      <c r="A74">
        <v>1</v>
      </c>
      <c r="B74" t="str">
        <v>CP1.1_vs_CP1.2</v>
      </c>
      <c r="C74" s="1">
        <f>IF(C45&gt;0,1/VLOOKUP(ABS(C45)+1,$A$8:$D$16,3,FALSE),VLOOKUP(ABS(C45)+1,$A$8:$D$16,3,FALSE))</f>
      </c>
      <c r="D74" s="1">
        <f>IF(D45&gt;0,1/VLOOKUP(ABS(D45)+1,$A$8:$D$16,3,FALSE),VLOOKUP(ABS(D45)+1,$A$8:$D$16,3,FALSE))</f>
      </c>
      <c r="E74" s="1">
        <f>IF(E45&gt;0,1/VLOOKUP(ABS(E45)+1,$A$8:$D$16,3,FALSE),VLOOKUP(ABS(E45)+1,$A$8:$D$16,3,FALSE))</f>
      </c>
      <c r="F74" s="1">
        <f>IF(F45&gt;0,1/VLOOKUP(ABS(F45)+1,$A$8:$D$16,3,FALSE),VLOOKUP(ABS(F45)+1,$A$8:$D$16,3,FALSE))</f>
      </c>
      <c r="G74" s="1">
        <f>IF(G45&gt;0,1/VLOOKUP(ABS(G45)+1,$A$8:$D$16,3,FALSE),VLOOKUP(ABS(G45)+1,$A$8:$D$16,3,FALSE))</f>
      </c>
      <c r="H74" s="1">
        <f>IF(H45&gt;0,1/VLOOKUP(ABS(H45)+1,$A$8:$D$16,3,FALSE),VLOOKUP(ABS(H45)+1,$A$8:$D$16,3,FALSE))</f>
      </c>
      <c r="I74" s="1">
        <f>IF(I45&gt;0,1/VLOOKUP(ABS(I45)+1,$A$8:$D$16,3,FALSE),VLOOKUP(ABS(I45)+1,$A$8:$D$16,3,FALSE))</f>
      </c>
      <c r="J74" s="1">
        <f>IF(J45&gt;0,1/VLOOKUP(ABS(J45)+1,$A$8:$D$16,3,FALSE),VLOOKUP(ABS(J45)+1,$A$8:$D$16,3,FALSE))</f>
      </c>
      <c r="K74" s="1">
        <f>IF(K45&gt;0,1/VLOOKUP(ABS(K45)+1,$A$8:$D$16,3,FALSE),VLOOKUP(ABS(K45)+1,$A$8:$D$16,3,FALSE))</f>
      </c>
      <c r="L74" s="1">
        <f>IF(L45&gt;0,1/VLOOKUP(ABS(L45)+1,$A$8:$D$16,3,FALSE),VLOOKUP(ABS(L45)+1,$A$8:$D$16,3,FALSE))</f>
      </c>
      <c r="M74" s="1">
        <f>IF(M45&gt;0,1/VLOOKUP(ABS(M45)+1,$A$8:$D$16,3,FALSE),VLOOKUP(ABS(M45)+1,$A$8:$D$16,3,FALSE))</f>
      </c>
      <c r="N74" s="1">
        <f>IF(N45&gt;0,1/VLOOKUP(ABS(N45)+1,$A$8:$D$16,3,FALSE),VLOOKUP(ABS(N45)+1,$A$8:$D$16,3,FALSE))</f>
      </c>
      <c r="O74" s="1">
        <f>IF(O45&gt;0,1/VLOOKUP(ABS(O45)+1,$A$8:$D$16,3,FALSE),VLOOKUP(ABS(O45)+1,$A$8:$D$16,3,FALSE))</f>
      </c>
      <c r="P74" s="1">
        <f>IF(P45&gt;0,1/VLOOKUP(ABS(P45)+1,$A$8:$D$16,3,FALSE),VLOOKUP(ABS(P45)+1,$A$8:$D$16,3,FALSE))</f>
      </c>
      <c r="Q74" s="1">
        <f>IF(Q45&gt;0,1/VLOOKUP(ABS(Q45)+1,$A$8:$D$16,3,FALSE),VLOOKUP(ABS(Q45)+1,$A$8:$D$16,3,FALSE))</f>
      </c>
      <c r="R74" s="1">
        <f>IF(R45&gt;0,1/VLOOKUP(ABS(R45)+1,$A$8:$D$16,3,FALSE),VLOOKUP(ABS(R45)+1,$A$8:$D$16,3,FALSE))</f>
      </c>
      <c r="S74" s="1">
        <f>IF(S45&gt;0,1/VLOOKUP(ABS(S45)+1,$A$8:$D$16,3,FALSE),VLOOKUP(ABS(S45)+1,$A$8:$D$16,3,FALSE))</f>
      </c>
      <c r="T74" s="1">
        <f>IF(T45&gt;0,1/VLOOKUP(ABS(T45)+1,$A$8:$D$16,3,FALSE),VLOOKUP(ABS(T45)+1,$A$8:$D$16,3,FALSE))</f>
      </c>
      <c r="U74" s="1">
        <f>IF(U45&gt;0,1/VLOOKUP(ABS(U45)+1,$A$8:$D$16,3,FALSE),VLOOKUP(ABS(U45)+1,$A$8:$D$16,3,FALSE))</f>
      </c>
      <c r="V74" s="1">
        <f>IF(V45&gt;0,1/VLOOKUP(ABS(V45)+1,$A$8:$D$16,3,FALSE),VLOOKUP(ABS(V45)+1,$A$8:$D$16,3,FALSE))</f>
      </c>
      <c r="W74" s="1">
        <f>IF(W45&gt;0,1/VLOOKUP(ABS(W45)+1,$A$8:$D$16,3,FALSE),VLOOKUP(ABS(W45)+1,$A$8:$D$16,3,FALSE))</f>
      </c>
      <c r="X74" s="1">
        <f>IF(X45&gt;0,1/VLOOKUP(ABS(X45)+1,$A$8:$D$16,3,FALSE),VLOOKUP(ABS(X45)+1,$A$8:$D$16,3,FALSE))</f>
      </c>
    </row>
    <row r="75">
      <c r="A75">
        <v>2</v>
      </c>
      <c r="B75" t="str">
        <v>CP1.1_vs_CP1.3</v>
      </c>
      <c r="C75" s="1">
        <f>IF(C46&gt;0,1/VLOOKUP(ABS(C46)+1,$A$8:$D$16,3,FALSE),VLOOKUP(ABS(C46)+1,$A$8:$D$16,3,FALSE))</f>
      </c>
      <c r="D75" s="1">
        <f>IF(D46&gt;0,1/VLOOKUP(ABS(D46)+1,$A$8:$D$16,3,FALSE),VLOOKUP(ABS(D46)+1,$A$8:$D$16,3,FALSE))</f>
      </c>
      <c r="E75" s="1">
        <f>IF(E46&gt;0,1/VLOOKUP(ABS(E46)+1,$A$8:$D$16,3,FALSE),VLOOKUP(ABS(E46)+1,$A$8:$D$16,3,FALSE))</f>
      </c>
      <c r="F75" s="1">
        <f>IF(F46&gt;0,1/VLOOKUP(ABS(F46)+1,$A$8:$D$16,3,FALSE),VLOOKUP(ABS(F46)+1,$A$8:$D$16,3,FALSE))</f>
      </c>
      <c r="G75" s="1">
        <f>IF(G46&gt;0,1/VLOOKUP(ABS(G46)+1,$A$8:$D$16,3,FALSE),VLOOKUP(ABS(G46)+1,$A$8:$D$16,3,FALSE))</f>
      </c>
      <c r="H75" s="1">
        <f>IF(H46&gt;0,1/VLOOKUP(ABS(H46)+1,$A$8:$D$16,3,FALSE),VLOOKUP(ABS(H46)+1,$A$8:$D$16,3,FALSE))</f>
      </c>
      <c r="I75" s="1">
        <f>IF(I46&gt;0,1/VLOOKUP(ABS(I46)+1,$A$8:$D$16,3,FALSE),VLOOKUP(ABS(I46)+1,$A$8:$D$16,3,FALSE))</f>
      </c>
      <c r="J75" s="1">
        <f>IF(J46&gt;0,1/VLOOKUP(ABS(J46)+1,$A$8:$D$16,3,FALSE),VLOOKUP(ABS(J46)+1,$A$8:$D$16,3,FALSE))</f>
      </c>
      <c r="K75" s="1">
        <f>IF(K46&gt;0,1/VLOOKUP(ABS(K46)+1,$A$8:$D$16,3,FALSE),VLOOKUP(ABS(K46)+1,$A$8:$D$16,3,FALSE))</f>
      </c>
      <c r="L75" s="1">
        <f>IF(L46&gt;0,1/VLOOKUP(ABS(L46)+1,$A$8:$D$16,3,FALSE),VLOOKUP(ABS(L46)+1,$A$8:$D$16,3,FALSE))</f>
      </c>
      <c r="M75" s="1">
        <f>IF(M46&gt;0,1/VLOOKUP(ABS(M46)+1,$A$8:$D$16,3,FALSE),VLOOKUP(ABS(M46)+1,$A$8:$D$16,3,FALSE))</f>
      </c>
      <c r="N75" s="1">
        <f>IF(N46&gt;0,1/VLOOKUP(ABS(N46)+1,$A$8:$D$16,3,FALSE),VLOOKUP(ABS(N46)+1,$A$8:$D$16,3,FALSE))</f>
      </c>
      <c r="O75" s="1">
        <f>IF(O46&gt;0,1/VLOOKUP(ABS(O46)+1,$A$8:$D$16,3,FALSE),VLOOKUP(ABS(O46)+1,$A$8:$D$16,3,FALSE))</f>
      </c>
      <c r="P75" s="1">
        <f>IF(P46&gt;0,1/VLOOKUP(ABS(P46)+1,$A$8:$D$16,3,FALSE),VLOOKUP(ABS(P46)+1,$A$8:$D$16,3,FALSE))</f>
      </c>
      <c r="Q75" s="1">
        <f>IF(Q46&gt;0,1/VLOOKUP(ABS(Q46)+1,$A$8:$D$16,3,FALSE),VLOOKUP(ABS(Q46)+1,$A$8:$D$16,3,FALSE))</f>
      </c>
      <c r="R75" s="1">
        <f>IF(R46&gt;0,1/VLOOKUP(ABS(R46)+1,$A$8:$D$16,3,FALSE),VLOOKUP(ABS(R46)+1,$A$8:$D$16,3,FALSE))</f>
      </c>
      <c r="S75" s="1">
        <f>IF(S46&gt;0,1/VLOOKUP(ABS(S46)+1,$A$8:$D$16,3,FALSE),VLOOKUP(ABS(S46)+1,$A$8:$D$16,3,FALSE))</f>
      </c>
      <c r="T75" s="1">
        <f>IF(T46&gt;0,1/VLOOKUP(ABS(T46)+1,$A$8:$D$16,3,FALSE),VLOOKUP(ABS(T46)+1,$A$8:$D$16,3,FALSE))</f>
      </c>
      <c r="U75" s="1">
        <f>IF(U46&gt;0,1/VLOOKUP(ABS(U46)+1,$A$8:$D$16,3,FALSE),VLOOKUP(ABS(U46)+1,$A$8:$D$16,3,FALSE))</f>
      </c>
      <c r="V75" s="1">
        <f>IF(V46&gt;0,1/VLOOKUP(ABS(V46)+1,$A$8:$D$16,3,FALSE),VLOOKUP(ABS(V46)+1,$A$8:$D$16,3,FALSE))</f>
      </c>
      <c r="W75" s="1">
        <f>IF(W46&gt;0,1/VLOOKUP(ABS(W46)+1,$A$8:$D$16,3,FALSE),VLOOKUP(ABS(W46)+1,$A$8:$D$16,3,FALSE))</f>
      </c>
      <c r="X75" s="1">
        <f>IF(X46&gt;0,1/VLOOKUP(ABS(X46)+1,$A$8:$D$16,3,FALSE),VLOOKUP(ABS(X46)+1,$A$8:$D$16,3,FALSE))</f>
      </c>
    </row>
    <row r="76">
      <c r="A76">
        <v>3</v>
      </c>
      <c r="B76" t="str">
        <v>CP1.1_vs_CP1.4</v>
      </c>
      <c r="C76" s="1">
        <f>IF(C47&gt;0,1/VLOOKUP(ABS(C47)+1,$A$8:$D$16,3,FALSE),VLOOKUP(ABS(C47)+1,$A$8:$D$16,3,FALSE))</f>
      </c>
      <c r="D76" s="1">
        <f>IF(D47&gt;0,1/VLOOKUP(ABS(D47)+1,$A$8:$D$16,3,FALSE),VLOOKUP(ABS(D47)+1,$A$8:$D$16,3,FALSE))</f>
      </c>
      <c r="E76" s="1">
        <f>IF(E47&gt;0,1/VLOOKUP(ABS(E47)+1,$A$8:$D$16,3,FALSE),VLOOKUP(ABS(E47)+1,$A$8:$D$16,3,FALSE))</f>
      </c>
      <c r="F76" s="1">
        <f>IF(F47&gt;0,1/VLOOKUP(ABS(F47)+1,$A$8:$D$16,3,FALSE),VLOOKUP(ABS(F47)+1,$A$8:$D$16,3,FALSE))</f>
      </c>
      <c r="G76" s="1">
        <f>IF(G47&gt;0,1/VLOOKUP(ABS(G47)+1,$A$8:$D$16,3,FALSE),VLOOKUP(ABS(G47)+1,$A$8:$D$16,3,FALSE))</f>
      </c>
      <c r="H76" s="1">
        <f>IF(H47&gt;0,1/VLOOKUP(ABS(H47)+1,$A$8:$D$16,3,FALSE),VLOOKUP(ABS(H47)+1,$A$8:$D$16,3,FALSE))</f>
      </c>
      <c r="I76" s="1">
        <f>IF(I47&gt;0,1/VLOOKUP(ABS(I47)+1,$A$8:$D$16,3,FALSE),VLOOKUP(ABS(I47)+1,$A$8:$D$16,3,FALSE))</f>
      </c>
      <c r="J76" s="1">
        <f>IF(J47&gt;0,1/VLOOKUP(ABS(J47)+1,$A$8:$D$16,3,FALSE),VLOOKUP(ABS(J47)+1,$A$8:$D$16,3,FALSE))</f>
      </c>
      <c r="K76" s="1">
        <f>IF(K47&gt;0,1/VLOOKUP(ABS(K47)+1,$A$8:$D$16,3,FALSE),VLOOKUP(ABS(K47)+1,$A$8:$D$16,3,FALSE))</f>
      </c>
      <c r="L76" s="1">
        <f>IF(L47&gt;0,1/VLOOKUP(ABS(L47)+1,$A$8:$D$16,3,FALSE),VLOOKUP(ABS(L47)+1,$A$8:$D$16,3,FALSE))</f>
      </c>
      <c r="M76" s="1">
        <f>IF(M47&gt;0,1/VLOOKUP(ABS(M47)+1,$A$8:$D$16,3,FALSE),VLOOKUP(ABS(M47)+1,$A$8:$D$16,3,FALSE))</f>
      </c>
      <c r="N76" s="1">
        <f>IF(N47&gt;0,1/VLOOKUP(ABS(N47)+1,$A$8:$D$16,3,FALSE),VLOOKUP(ABS(N47)+1,$A$8:$D$16,3,FALSE))</f>
      </c>
      <c r="O76" s="1">
        <f>IF(O47&gt;0,1/VLOOKUP(ABS(O47)+1,$A$8:$D$16,3,FALSE),VLOOKUP(ABS(O47)+1,$A$8:$D$16,3,FALSE))</f>
      </c>
      <c r="P76" s="1">
        <f>IF(P47&gt;0,1/VLOOKUP(ABS(P47)+1,$A$8:$D$16,3,FALSE),VLOOKUP(ABS(P47)+1,$A$8:$D$16,3,FALSE))</f>
      </c>
      <c r="Q76" s="1">
        <f>IF(Q47&gt;0,1/VLOOKUP(ABS(Q47)+1,$A$8:$D$16,3,FALSE),VLOOKUP(ABS(Q47)+1,$A$8:$D$16,3,FALSE))</f>
      </c>
      <c r="R76" s="1">
        <f>IF(R47&gt;0,1/VLOOKUP(ABS(R47)+1,$A$8:$D$16,3,FALSE),VLOOKUP(ABS(R47)+1,$A$8:$D$16,3,FALSE))</f>
      </c>
      <c r="S76" s="1">
        <f>IF(S47&gt;0,1/VLOOKUP(ABS(S47)+1,$A$8:$D$16,3,FALSE),VLOOKUP(ABS(S47)+1,$A$8:$D$16,3,FALSE))</f>
      </c>
      <c r="T76" s="1">
        <f>IF(T47&gt;0,1/VLOOKUP(ABS(T47)+1,$A$8:$D$16,3,FALSE),VLOOKUP(ABS(T47)+1,$A$8:$D$16,3,FALSE))</f>
      </c>
      <c r="U76" s="1">
        <f>IF(U47&gt;0,1/VLOOKUP(ABS(U47)+1,$A$8:$D$16,3,FALSE),VLOOKUP(ABS(U47)+1,$A$8:$D$16,3,FALSE))</f>
      </c>
      <c r="V76" s="1">
        <f>IF(V47&gt;0,1/VLOOKUP(ABS(V47)+1,$A$8:$D$16,3,FALSE),VLOOKUP(ABS(V47)+1,$A$8:$D$16,3,FALSE))</f>
      </c>
      <c r="W76" s="1">
        <f>IF(W47&gt;0,1/VLOOKUP(ABS(W47)+1,$A$8:$D$16,3,FALSE),VLOOKUP(ABS(W47)+1,$A$8:$D$16,3,FALSE))</f>
      </c>
      <c r="X76" s="1">
        <f>IF(X47&gt;0,1/VLOOKUP(ABS(X47)+1,$A$8:$D$16,3,FALSE),VLOOKUP(ABS(X47)+1,$A$8:$D$16,3,FALSE))</f>
      </c>
    </row>
    <row r="77">
      <c r="A77">
        <v>4</v>
      </c>
      <c r="B77" t="str">
        <v>CP1.1_vs_CP1.5</v>
      </c>
      <c r="C77" s="1">
        <f>IF(C48&gt;0,1/VLOOKUP(ABS(C48)+1,$A$8:$D$16,3,FALSE),VLOOKUP(ABS(C48)+1,$A$8:$D$16,3,FALSE))</f>
      </c>
      <c r="D77" s="1">
        <f>IF(D48&gt;0,1/VLOOKUP(ABS(D48)+1,$A$8:$D$16,3,FALSE),VLOOKUP(ABS(D48)+1,$A$8:$D$16,3,FALSE))</f>
      </c>
      <c r="E77" s="1">
        <f>IF(E48&gt;0,1/VLOOKUP(ABS(E48)+1,$A$8:$D$16,3,FALSE),VLOOKUP(ABS(E48)+1,$A$8:$D$16,3,FALSE))</f>
      </c>
      <c r="F77" s="1">
        <f>IF(F48&gt;0,1/VLOOKUP(ABS(F48)+1,$A$8:$D$16,3,FALSE),VLOOKUP(ABS(F48)+1,$A$8:$D$16,3,FALSE))</f>
      </c>
      <c r="G77" s="1">
        <f>IF(G48&gt;0,1/VLOOKUP(ABS(G48)+1,$A$8:$D$16,3,FALSE),VLOOKUP(ABS(G48)+1,$A$8:$D$16,3,FALSE))</f>
      </c>
      <c r="H77" s="1">
        <f>IF(H48&gt;0,1/VLOOKUP(ABS(H48)+1,$A$8:$D$16,3,FALSE),VLOOKUP(ABS(H48)+1,$A$8:$D$16,3,FALSE))</f>
      </c>
      <c r="I77" s="1">
        <f>IF(I48&gt;0,1/VLOOKUP(ABS(I48)+1,$A$8:$D$16,3,FALSE),VLOOKUP(ABS(I48)+1,$A$8:$D$16,3,FALSE))</f>
      </c>
      <c r="J77" s="1">
        <f>IF(J48&gt;0,1/VLOOKUP(ABS(J48)+1,$A$8:$D$16,3,FALSE),VLOOKUP(ABS(J48)+1,$A$8:$D$16,3,FALSE))</f>
      </c>
      <c r="K77" s="1">
        <f>IF(K48&gt;0,1/VLOOKUP(ABS(K48)+1,$A$8:$D$16,3,FALSE),VLOOKUP(ABS(K48)+1,$A$8:$D$16,3,FALSE))</f>
      </c>
      <c r="L77" s="1">
        <f>IF(L48&gt;0,1/VLOOKUP(ABS(L48)+1,$A$8:$D$16,3,FALSE),VLOOKUP(ABS(L48)+1,$A$8:$D$16,3,FALSE))</f>
      </c>
      <c r="M77" s="1">
        <f>IF(M48&gt;0,1/VLOOKUP(ABS(M48)+1,$A$8:$D$16,3,FALSE),VLOOKUP(ABS(M48)+1,$A$8:$D$16,3,FALSE))</f>
      </c>
      <c r="N77" s="1">
        <f>IF(N48&gt;0,1/VLOOKUP(ABS(N48)+1,$A$8:$D$16,3,FALSE),VLOOKUP(ABS(N48)+1,$A$8:$D$16,3,FALSE))</f>
      </c>
      <c r="O77" s="1">
        <f>IF(O48&gt;0,1/VLOOKUP(ABS(O48)+1,$A$8:$D$16,3,FALSE),VLOOKUP(ABS(O48)+1,$A$8:$D$16,3,FALSE))</f>
      </c>
      <c r="P77" s="1">
        <f>IF(P48&gt;0,1/VLOOKUP(ABS(P48)+1,$A$8:$D$16,3,FALSE),VLOOKUP(ABS(P48)+1,$A$8:$D$16,3,FALSE))</f>
      </c>
      <c r="Q77" s="1">
        <f>IF(Q48&gt;0,1/VLOOKUP(ABS(Q48)+1,$A$8:$D$16,3,FALSE),VLOOKUP(ABS(Q48)+1,$A$8:$D$16,3,FALSE))</f>
      </c>
      <c r="R77" s="1">
        <f>IF(R48&gt;0,1/VLOOKUP(ABS(R48)+1,$A$8:$D$16,3,FALSE),VLOOKUP(ABS(R48)+1,$A$8:$D$16,3,FALSE))</f>
      </c>
      <c r="S77" s="1">
        <f>IF(S48&gt;0,1/VLOOKUP(ABS(S48)+1,$A$8:$D$16,3,FALSE),VLOOKUP(ABS(S48)+1,$A$8:$D$16,3,FALSE))</f>
      </c>
      <c r="T77" s="1">
        <f>IF(T48&gt;0,1/VLOOKUP(ABS(T48)+1,$A$8:$D$16,3,FALSE),VLOOKUP(ABS(T48)+1,$A$8:$D$16,3,FALSE))</f>
      </c>
      <c r="U77" s="1">
        <f>IF(U48&gt;0,1/VLOOKUP(ABS(U48)+1,$A$8:$D$16,3,FALSE),VLOOKUP(ABS(U48)+1,$A$8:$D$16,3,FALSE))</f>
      </c>
      <c r="V77" s="1">
        <f>IF(V48&gt;0,1/VLOOKUP(ABS(V48)+1,$A$8:$D$16,3,FALSE),VLOOKUP(ABS(V48)+1,$A$8:$D$16,3,FALSE))</f>
      </c>
      <c r="W77" s="1">
        <f>IF(W48&gt;0,1/VLOOKUP(ABS(W48)+1,$A$8:$D$16,3,FALSE),VLOOKUP(ABS(W48)+1,$A$8:$D$16,3,FALSE))</f>
      </c>
      <c r="X77" s="1">
        <f>IF(X48&gt;0,1/VLOOKUP(ABS(X48)+1,$A$8:$D$16,3,FALSE),VLOOKUP(ABS(X48)+1,$A$8:$D$16,3,FALSE))</f>
      </c>
    </row>
    <row r="78">
      <c r="A78">
        <v>5</v>
      </c>
      <c r="B78" t="str">
        <v>CP1.2_vs_CP1.3</v>
      </c>
      <c r="C78" s="1">
        <f>IF(C49&gt;0,1/VLOOKUP(ABS(C49)+1,$A$8:$D$16,3,FALSE),VLOOKUP(ABS(C49)+1,$A$8:$D$16,3,FALSE))</f>
      </c>
      <c r="D78" s="1">
        <f>IF(D49&gt;0,1/VLOOKUP(ABS(D49)+1,$A$8:$D$16,3,FALSE),VLOOKUP(ABS(D49)+1,$A$8:$D$16,3,FALSE))</f>
      </c>
      <c r="E78" s="1">
        <f>IF(E49&gt;0,1/VLOOKUP(ABS(E49)+1,$A$8:$D$16,3,FALSE),VLOOKUP(ABS(E49)+1,$A$8:$D$16,3,FALSE))</f>
      </c>
      <c r="F78" s="1">
        <f>IF(F49&gt;0,1/VLOOKUP(ABS(F49)+1,$A$8:$D$16,3,FALSE),VLOOKUP(ABS(F49)+1,$A$8:$D$16,3,FALSE))</f>
      </c>
      <c r="G78" s="1">
        <f>IF(G49&gt;0,1/VLOOKUP(ABS(G49)+1,$A$8:$D$16,3,FALSE),VLOOKUP(ABS(G49)+1,$A$8:$D$16,3,FALSE))</f>
      </c>
      <c r="H78" s="1">
        <f>IF(H49&gt;0,1/VLOOKUP(ABS(H49)+1,$A$8:$D$16,3,FALSE),VLOOKUP(ABS(H49)+1,$A$8:$D$16,3,FALSE))</f>
      </c>
      <c r="I78" s="1">
        <f>IF(I49&gt;0,1/VLOOKUP(ABS(I49)+1,$A$8:$D$16,3,FALSE),VLOOKUP(ABS(I49)+1,$A$8:$D$16,3,FALSE))</f>
      </c>
      <c r="J78" s="1">
        <f>IF(J49&gt;0,1/VLOOKUP(ABS(J49)+1,$A$8:$D$16,3,FALSE),VLOOKUP(ABS(J49)+1,$A$8:$D$16,3,FALSE))</f>
      </c>
      <c r="K78" s="1">
        <f>IF(K49&gt;0,1/VLOOKUP(ABS(K49)+1,$A$8:$D$16,3,FALSE),VLOOKUP(ABS(K49)+1,$A$8:$D$16,3,FALSE))</f>
      </c>
      <c r="L78" s="1">
        <f>IF(L49&gt;0,1/VLOOKUP(ABS(L49)+1,$A$8:$D$16,3,FALSE),VLOOKUP(ABS(L49)+1,$A$8:$D$16,3,FALSE))</f>
      </c>
      <c r="M78" s="1">
        <f>IF(M49&gt;0,1/VLOOKUP(ABS(M49)+1,$A$8:$D$16,3,FALSE),VLOOKUP(ABS(M49)+1,$A$8:$D$16,3,FALSE))</f>
      </c>
      <c r="N78" s="1">
        <f>IF(N49&gt;0,1/VLOOKUP(ABS(N49)+1,$A$8:$D$16,3,FALSE),VLOOKUP(ABS(N49)+1,$A$8:$D$16,3,FALSE))</f>
      </c>
      <c r="O78" s="1">
        <f>IF(O49&gt;0,1/VLOOKUP(ABS(O49)+1,$A$8:$D$16,3,FALSE),VLOOKUP(ABS(O49)+1,$A$8:$D$16,3,FALSE))</f>
      </c>
      <c r="P78" s="1">
        <f>IF(P49&gt;0,1/VLOOKUP(ABS(P49)+1,$A$8:$D$16,3,FALSE),VLOOKUP(ABS(P49)+1,$A$8:$D$16,3,FALSE))</f>
      </c>
      <c r="Q78" s="1">
        <f>IF(Q49&gt;0,1/VLOOKUP(ABS(Q49)+1,$A$8:$D$16,3,FALSE),VLOOKUP(ABS(Q49)+1,$A$8:$D$16,3,FALSE))</f>
      </c>
      <c r="R78" s="1">
        <f>IF(R49&gt;0,1/VLOOKUP(ABS(R49)+1,$A$8:$D$16,3,FALSE),VLOOKUP(ABS(R49)+1,$A$8:$D$16,3,FALSE))</f>
      </c>
      <c r="S78" s="1">
        <f>IF(S49&gt;0,1/VLOOKUP(ABS(S49)+1,$A$8:$D$16,3,FALSE),VLOOKUP(ABS(S49)+1,$A$8:$D$16,3,FALSE))</f>
      </c>
      <c r="T78" s="1">
        <f>IF(T49&gt;0,1/VLOOKUP(ABS(T49)+1,$A$8:$D$16,3,FALSE),VLOOKUP(ABS(T49)+1,$A$8:$D$16,3,FALSE))</f>
      </c>
      <c r="U78" s="1">
        <f>IF(U49&gt;0,1/VLOOKUP(ABS(U49)+1,$A$8:$D$16,3,FALSE),VLOOKUP(ABS(U49)+1,$A$8:$D$16,3,FALSE))</f>
      </c>
      <c r="V78" s="1">
        <f>IF(V49&gt;0,1/VLOOKUP(ABS(V49)+1,$A$8:$D$16,3,FALSE),VLOOKUP(ABS(V49)+1,$A$8:$D$16,3,FALSE))</f>
      </c>
      <c r="W78" s="1">
        <f>IF(W49&gt;0,1/VLOOKUP(ABS(W49)+1,$A$8:$D$16,3,FALSE),VLOOKUP(ABS(W49)+1,$A$8:$D$16,3,FALSE))</f>
      </c>
      <c r="X78" s="1">
        <f>IF(X49&gt;0,1/VLOOKUP(ABS(X49)+1,$A$8:$D$16,3,FALSE),VLOOKUP(ABS(X49)+1,$A$8:$D$16,3,FALSE))</f>
      </c>
    </row>
    <row r="79">
      <c r="A79">
        <v>6</v>
      </c>
      <c r="B79" t="str">
        <v>CP1.2_vs_CP1.4</v>
      </c>
      <c r="C79" s="1">
        <f>IF(C50&gt;0,1/VLOOKUP(ABS(C50)+1,$A$8:$D$16,3,FALSE),VLOOKUP(ABS(C50)+1,$A$8:$D$16,3,FALSE))</f>
      </c>
      <c r="D79" s="1">
        <f>IF(D50&gt;0,1/VLOOKUP(ABS(D50)+1,$A$8:$D$16,3,FALSE),VLOOKUP(ABS(D50)+1,$A$8:$D$16,3,FALSE))</f>
      </c>
      <c r="E79" s="1">
        <f>IF(E50&gt;0,1/VLOOKUP(ABS(E50)+1,$A$8:$D$16,3,FALSE),VLOOKUP(ABS(E50)+1,$A$8:$D$16,3,FALSE))</f>
      </c>
      <c r="F79" s="1">
        <f>IF(F50&gt;0,1/VLOOKUP(ABS(F50)+1,$A$8:$D$16,3,FALSE),VLOOKUP(ABS(F50)+1,$A$8:$D$16,3,FALSE))</f>
      </c>
      <c r="G79" s="1">
        <f>IF(G50&gt;0,1/VLOOKUP(ABS(G50)+1,$A$8:$D$16,3,FALSE),VLOOKUP(ABS(G50)+1,$A$8:$D$16,3,FALSE))</f>
      </c>
      <c r="H79" s="1">
        <f>IF(H50&gt;0,1/VLOOKUP(ABS(H50)+1,$A$8:$D$16,3,FALSE),VLOOKUP(ABS(H50)+1,$A$8:$D$16,3,FALSE))</f>
      </c>
      <c r="I79" s="1">
        <f>IF(I50&gt;0,1/VLOOKUP(ABS(I50)+1,$A$8:$D$16,3,FALSE),VLOOKUP(ABS(I50)+1,$A$8:$D$16,3,FALSE))</f>
      </c>
      <c r="J79" s="1">
        <f>IF(J50&gt;0,1/VLOOKUP(ABS(J50)+1,$A$8:$D$16,3,FALSE),VLOOKUP(ABS(J50)+1,$A$8:$D$16,3,FALSE))</f>
      </c>
      <c r="K79" s="1">
        <f>IF(K50&gt;0,1/VLOOKUP(ABS(K50)+1,$A$8:$D$16,3,FALSE),VLOOKUP(ABS(K50)+1,$A$8:$D$16,3,FALSE))</f>
      </c>
      <c r="L79" s="1">
        <f>IF(L50&gt;0,1/VLOOKUP(ABS(L50)+1,$A$8:$D$16,3,FALSE),VLOOKUP(ABS(L50)+1,$A$8:$D$16,3,FALSE))</f>
      </c>
      <c r="M79" s="1">
        <f>IF(M50&gt;0,1/VLOOKUP(ABS(M50)+1,$A$8:$D$16,3,FALSE),VLOOKUP(ABS(M50)+1,$A$8:$D$16,3,FALSE))</f>
      </c>
      <c r="N79" s="1">
        <f>IF(N50&gt;0,1/VLOOKUP(ABS(N50)+1,$A$8:$D$16,3,FALSE),VLOOKUP(ABS(N50)+1,$A$8:$D$16,3,FALSE))</f>
      </c>
      <c r="O79" s="1">
        <f>IF(O50&gt;0,1/VLOOKUP(ABS(O50)+1,$A$8:$D$16,3,FALSE),VLOOKUP(ABS(O50)+1,$A$8:$D$16,3,FALSE))</f>
      </c>
      <c r="P79" s="1">
        <f>IF(P50&gt;0,1/VLOOKUP(ABS(P50)+1,$A$8:$D$16,3,FALSE),VLOOKUP(ABS(P50)+1,$A$8:$D$16,3,FALSE))</f>
      </c>
      <c r="Q79" s="1">
        <f>IF(Q50&gt;0,1/VLOOKUP(ABS(Q50)+1,$A$8:$D$16,3,FALSE),VLOOKUP(ABS(Q50)+1,$A$8:$D$16,3,FALSE))</f>
      </c>
      <c r="R79" s="1">
        <f>IF(R50&gt;0,1/VLOOKUP(ABS(R50)+1,$A$8:$D$16,3,FALSE),VLOOKUP(ABS(R50)+1,$A$8:$D$16,3,FALSE))</f>
      </c>
      <c r="S79" s="1">
        <f>IF(S50&gt;0,1/VLOOKUP(ABS(S50)+1,$A$8:$D$16,3,FALSE),VLOOKUP(ABS(S50)+1,$A$8:$D$16,3,FALSE))</f>
      </c>
      <c r="T79" s="1">
        <f>IF(T50&gt;0,1/VLOOKUP(ABS(T50)+1,$A$8:$D$16,3,FALSE),VLOOKUP(ABS(T50)+1,$A$8:$D$16,3,FALSE))</f>
      </c>
      <c r="U79" s="1">
        <f>IF(U50&gt;0,1/VLOOKUP(ABS(U50)+1,$A$8:$D$16,3,FALSE),VLOOKUP(ABS(U50)+1,$A$8:$D$16,3,FALSE))</f>
      </c>
      <c r="V79" s="1">
        <f>IF(V50&gt;0,1/VLOOKUP(ABS(V50)+1,$A$8:$D$16,3,FALSE),VLOOKUP(ABS(V50)+1,$A$8:$D$16,3,FALSE))</f>
      </c>
      <c r="W79" s="1">
        <f>IF(W50&gt;0,1/VLOOKUP(ABS(W50)+1,$A$8:$D$16,3,FALSE),VLOOKUP(ABS(W50)+1,$A$8:$D$16,3,FALSE))</f>
      </c>
      <c r="X79" s="1">
        <f>IF(X50&gt;0,1/VLOOKUP(ABS(X50)+1,$A$8:$D$16,3,FALSE),VLOOKUP(ABS(X50)+1,$A$8:$D$16,3,FALSE))</f>
      </c>
    </row>
    <row r="80">
      <c r="A80">
        <v>7</v>
      </c>
      <c r="B80" t="str">
        <v>CP1.2_vs_CP1.5</v>
      </c>
      <c r="C80" s="1">
        <f>IF(C51&gt;0,1/VLOOKUP(ABS(C51)+1,$A$8:$D$16,3,FALSE),VLOOKUP(ABS(C51)+1,$A$8:$D$16,3,FALSE))</f>
      </c>
      <c r="D80" s="1">
        <f>IF(D51&gt;0,1/VLOOKUP(ABS(D51)+1,$A$8:$D$16,3,FALSE),VLOOKUP(ABS(D51)+1,$A$8:$D$16,3,FALSE))</f>
      </c>
      <c r="E80" s="1">
        <f>IF(E51&gt;0,1/VLOOKUP(ABS(E51)+1,$A$8:$D$16,3,FALSE),VLOOKUP(ABS(E51)+1,$A$8:$D$16,3,FALSE))</f>
      </c>
      <c r="F80" s="1">
        <f>IF(F51&gt;0,1/VLOOKUP(ABS(F51)+1,$A$8:$D$16,3,FALSE),VLOOKUP(ABS(F51)+1,$A$8:$D$16,3,FALSE))</f>
      </c>
      <c r="G80" s="1">
        <f>IF(G51&gt;0,1/VLOOKUP(ABS(G51)+1,$A$8:$D$16,3,FALSE),VLOOKUP(ABS(G51)+1,$A$8:$D$16,3,FALSE))</f>
      </c>
      <c r="H80" s="1">
        <f>IF(H51&gt;0,1/VLOOKUP(ABS(H51)+1,$A$8:$D$16,3,FALSE),VLOOKUP(ABS(H51)+1,$A$8:$D$16,3,FALSE))</f>
      </c>
      <c r="I80" s="1">
        <f>IF(I51&gt;0,1/VLOOKUP(ABS(I51)+1,$A$8:$D$16,3,FALSE),VLOOKUP(ABS(I51)+1,$A$8:$D$16,3,FALSE))</f>
      </c>
      <c r="J80" s="1">
        <f>IF(J51&gt;0,1/VLOOKUP(ABS(J51)+1,$A$8:$D$16,3,FALSE),VLOOKUP(ABS(J51)+1,$A$8:$D$16,3,FALSE))</f>
      </c>
      <c r="K80" s="1">
        <f>IF(K51&gt;0,1/VLOOKUP(ABS(K51)+1,$A$8:$D$16,3,FALSE),VLOOKUP(ABS(K51)+1,$A$8:$D$16,3,FALSE))</f>
      </c>
      <c r="L80" s="1">
        <f>IF(L51&gt;0,1/VLOOKUP(ABS(L51)+1,$A$8:$D$16,3,FALSE),VLOOKUP(ABS(L51)+1,$A$8:$D$16,3,FALSE))</f>
      </c>
      <c r="M80" s="1">
        <f>IF(M51&gt;0,1/VLOOKUP(ABS(M51)+1,$A$8:$D$16,3,FALSE),VLOOKUP(ABS(M51)+1,$A$8:$D$16,3,FALSE))</f>
      </c>
      <c r="N80" s="1">
        <f>IF(N51&gt;0,1/VLOOKUP(ABS(N51)+1,$A$8:$D$16,3,FALSE),VLOOKUP(ABS(N51)+1,$A$8:$D$16,3,FALSE))</f>
      </c>
      <c r="O80" s="1">
        <f>IF(O51&gt;0,1/VLOOKUP(ABS(O51)+1,$A$8:$D$16,3,FALSE),VLOOKUP(ABS(O51)+1,$A$8:$D$16,3,FALSE))</f>
      </c>
      <c r="P80" s="1">
        <f>IF(P51&gt;0,1/VLOOKUP(ABS(P51)+1,$A$8:$D$16,3,FALSE),VLOOKUP(ABS(P51)+1,$A$8:$D$16,3,FALSE))</f>
      </c>
      <c r="Q80" s="1">
        <f>IF(Q51&gt;0,1/VLOOKUP(ABS(Q51)+1,$A$8:$D$16,3,FALSE),VLOOKUP(ABS(Q51)+1,$A$8:$D$16,3,FALSE))</f>
      </c>
      <c r="R80" s="1">
        <f>IF(R51&gt;0,1/VLOOKUP(ABS(R51)+1,$A$8:$D$16,3,FALSE),VLOOKUP(ABS(R51)+1,$A$8:$D$16,3,FALSE))</f>
      </c>
      <c r="S80" s="1">
        <f>IF(S51&gt;0,1/VLOOKUP(ABS(S51)+1,$A$8:$D$16,3,FALSE),VLOOKUP(ABS(S51)+1,$A$8:$D$16,3,FALSE))</f>
      </c>
      <c r="T80" s="1">
        <f>IF(T51&gt;0,1/VLOOKUP(ABS(T51)+1,$A$8:$D$16,3,FALSE),VLOOKUP(ABS(T51)+1,$A$8:$D$16,3,FALSE))</f>
      </c>
      <c r="U80" s="1">
        <f>IF(U51&gt;0,1/VLOOKUP(ABS(U51)+1,$A$8:$D$16,3,FALSE),VLOOKUP(ABS(U51)+1,$A$8:$D$16,3,FALSE))</f>
      </c>
      <c r="V80" s="1">
        <f>IF(V51&gt;0,1/VLOOKUP(ABS(V51)+1,$A$8:$D$16,3,FALSE),VLOOKUP(ABS(V51)+1,$A$8:$D$16,3,FALSE))</f>
      </c>
      <c r="W80" s="1">
        <f>IF(W51&gt;0,1/VLOOKUP(ABS(W51)+1,$A$8:$D$16,3,FALSE),VLOOKUP(ABS(W51)+1,$A$8:$D$16,3,FALSE))</f>
      </c>
      <c r="X80" s="1">
        <f>IF(X51&gt;0,1/VLOOKUP(ABS(X51)+1,$A$8:$D$16,3,FALSE),VLOOKUP(ABS(X51)+1,$A$8:$D$16,3,FALSE))</f>
      </c>
    </row>
    <row r="81">
      <c r="A81">
        <v>8</v>
      </c>
      <c r="B81" t="str">
        <v>CP1.3_vs_CP1.4</v>
      </c>
      <c r="C81" s="1">
        <f>IF(C52&gt;0,1/VLOOKUP(ABS(C52)+1,$A$8:$D$16,3,FALSE),VLOOKUP(ABS(C52)+1,$A$8:$D$16,3,FALSE))</f>
      </c>
      <c r="D81" s="1">
        <f>IF(D52&gt;0,1/VLOOKUP(ABS(D52)+1,$A$8:$D$16,3,FALSE),VLOOKUP(ABS(D52)+1,$A$8:$D$16,3,FALSE))</f>
      </c>
      <c r="E81" s="1">
        <f>IF(E52&gt;0,1/VLOOKUP(ABS(E52)+1,$A$8:$D$16,3,FALSE),VLOOKUP(ABS(E52)+1,$A$8:$D$16,3,FALSE))</f>
      </c>
      <c r="F81" s="1">
        <f>IF(F52&gt;0,1/VLOOKUP(ABS(F52)+1,$A$8:$D$16,3,FALSE),VLOOKUP(ABS(F52)+1,$A$8:$D$16,3,FALSE))</f>
      </c>
      <c r="G81" s="1">
        <f>IF(G52&gt;0,1/VLOOKUP(ABS(G52)+1,$A$8:$D$16,3,FALSE),VLOOKUP(ABS(G52)+1,$A$8:$D$16,3,FALSE))</f>
      </c>
      <c r="H81" s="1">
        <f>IF(H52&gt;0,1/VLOOKUP(ABS(H52)+1,$A$8:$D$16,3,FALSE),VLOOKUP(ABS(H52)+1,$A$8:$D$16,3,FALSE))</f>
      </c>
      <c r="I81" s="1">
        <f>IF(I52&gt;0,1/VLOOKUP(ABS(I52)+1,$A$8:$D$16,3,FALSE),VLOOKUP(ABS(I52)+1,$A$8:$D$16,3,FALSE))</f>
      </c>
      <c r="J81" s="1">
        <f>IF(J52&gt;0,1/VLOOKUP(ABS(J52)+1,$A$8:$D$16,3,FALSE),VLOOKUP(ABS(J52)+1,$A$8:$D$16,3,FALSE))</f>
      </c>
      <c r="K81" s="1">
        <f>IF(K52&gt;0,1/VLOOKUP(ABS(K52)+1,$A$8:$D$16,3,FALSE),VLOOKUP(ABS(K52)+1,$A$8:$D$16,3,FALSE))</f>
      </c>
      <c r="L81" s="1">
        <f>IF(L52&gt;0,1/VLOOKUP(ABS(L52)+1,$A$8:$D$16,3,FALSE),VLOOKUP(ABS(L52)+1,$A$8:$D$16,3,FALSE))</f>
      </c>
      <c r="M81" s="1">
        <f>IF(M52&gt;0,1/VLOOKUP(ABS(M52)+1,$A$8:$D$16,3,FALSE),VLOOKUP(ABS(M52)+1,$A$8:$D$16,3,FALSE))</f>
      </c>
      <c r="N81" s="1">
        <f>IF(N52&gt;0,1/VLOOKUP(ABS(N52)+1,$A$8:$D$16,3,FALSE),VLOOKUP(ABS(N52)+1,$A$8:$D$16,3,FALSE))</f>
      </c>
      <c r="O81" s="1">
        <f>IF(O52&gt;0,1/VLOOKUP(ABS(O52)+1,$A$8:$D$16,3,FALSE),VLOOKUP(ABS(O52)+1,$A$8:$D$16,3,FALSE))</f>
      </c>
      <c r="P81" s="1">
        <f>IF(P52&gt;0,1/VLOOKUP(ABS(P52)+1,$A$8:$D$16,3,FALSE),VLOOKUP(ABS(P52)+1,$A$8:$D$16,3,FALSE))</f>
      </c>
      <c r="Q81" s="1">
        <f>IF(Q52&gt;0,1/VLOOKUP(ABS(Q52)+1,$A$8:$D$16,3,FALSE),VLOOKUP(ABS(Q52)+1,$A$8:$D$16,3,FALSE))</f>
      </c>
      <c r="R81" s="1">
        <f>IF(R52&gt;0,1/VLOOKUP(ABS(R52)+1,$A$8:$D$16,3,FALSE),VLOOKUP(ABS(R52)+1,$A$8:$D$16,3,FALSE))</f>
      </c>
      <c r="S81" s="1">
        <f>IF(S52&gt;0,1/VLOOKUP(ABS(S52)+1,$A$8:$D$16,3,FALSE),VLOOKUP(ABS(S52)+1,$A$8:$D$16,3,FALSE))</f>
      </c>
      <c r="T81" s="1">
        <f>IF(T52&gt;0,1/VLOOKUP(ABS(T52)+1,$A$8:$D$16,3,FALSE),VLOOKUP(ABS(T52)+1,$A$8:$D$16,3,FALSE))</f>
      </c>
      <c r="U81" s="1">
        <f>IF(U52&gt;0,1/VLOOKUP(ABS(U52)+1,$A$8:$D$16,3,FALSE),VLOOKUP(ABS(U52)+1,$A$8:$D$16,3,FALSE))</f>
      </c>
      <c r="V81" s="1">
        <f>IF(V52&gt;0,1/VLOOKUP(ABS(V52)+1,$A$8:$D$16,3,FALSE),VLOOKUP(ABS(V52)+1,$A$8:$D$16,3,FALSE))</f>
      </c>
      <c r="W81" s="1">
        <f>IF(W52&gt;0,1/VLOOKUP(ABS(W52)+1,$A$8:$D$16,3,FALSE),VLOOKUP(ABS(W52)+1,$A$8:$D$16,3,FALSE))</f>
      </c>
      <c r="X81" s="1">
        <f>IF(X52&gt;0,1/VLOOKUP(ABS(X52)+1,$A$8:$D$16,3,FALSE),VLOOKUP(ABS(X52)+1,$A$8:$D$16,3,FALSE))</f>
      </c>
    </row>
    <row r="82">
      <c r="A82">
        <v>9</v>
      </c>
      <c r="B82" t="str">
        <v>CP1.3_vs_CP1.5</v>
      </c>
      <c r="C82" s="1">
        <f>IF(C53&gt;0,1/VLOOKUP(ABS(C53)+1,$A$8:$D$16,3,FALSE),VLOOKUP(ABS(C53)+1,$A$8:$D$16,3,FALSE))</f>
      </c>
      <c r="D82" s="1">
        <f>IF(D53&gt;0,1/VLOOKUP(ABS(D53)+1,$A$8:$D$16,3,FALSE),VLOOKUP(ABS(D53)+1,$A$8:$D$16,3,FALSE))</f>
      </c>
      <c r="E82" s="1">
        <f>IF(E53&gt;0,1/VLOOKUP(ABS(E53)+1,$A$8:$D$16,3,FALSE),VLOOKUP(ABS(E53)+1,$A$8:$D$16,3,FALSE))</f>
      </c>
      <c r="F82" s="1">
        <f>IF(F53&gt;0,1/VLOOKUP(ABS(F53)+1,$A$8:$D$16,3,FALSE),VLOOKUP(ABS(F53)+1,$A$8:$D$16,3,FALSE))</f>
      </c>
      <c r="G82" s="1">
        <f>IF(G53&gt;0,1/VLOOKUP(ABS(G53)+1,$A$8:$D$16,3,FALSE),VLOOKUP(ABS(G53)+1,$A$8:$D$16,3,FALSE))</f>
      </c>
      <c r="H82" s="1">
        <f>IF(H53&gt;0,1/VLOOKUP(ABS(H53)+1,$A$8:$D$16,3,FALSE),VLOOKUP(ABS(H53)+1,$A$8:$D$16,3,FALSE))</f>
      </c>
      <c r="I82" s="1">
        <f>IF(I53&gt;0,1/VLOOKUP(ABS(I53)+1,$A$8:$D$16,3,FALSE),VLOOKUP(ABS(I53)+1,$A$8:$D$16,3,FALSE))</f>
      </c>
      <c r="J82" s="1">
        <f>IF(J53&gt;0,1/VLOOKUP(ABS(J53)+1,$A$8:$D$16,3,FALSE),VLOOKUP(ABS(J53)+1,$A$8:$D$16,3,FALSE))</f>
      </c>
      <c r="K82" s="1">
        <f>IF(K53&gt;0,1/VLOOKUP(ABS(K53)+1,$A$8:$D$16,3,FALSE),VLOOKUP(ABS(K53)+1,$A$8:$D$16,3,FALSE))</f>
      </c>
      <c r="L82" s="1">
        <f>IF(L53&gt;0,1/VLOOKUP(ABS(L53)+1,$A$8:$D$16,3,FALSE),VLOOKUP(ABS(L53)+1,$A$8:$D$16,3,FALSE))</f>
      </c>
      <c r="M82" s="1">
        <f>IF(M53&gt;0,1/VLOOKUP(ABS(M53)+1,$A$8:$D$16,3,FALSE),VLOOKUP(ABS(M53)+1,$A$8:$D$16,3,FALSE))</f>
      </c>
      <c r="N82" s="1">
        <f>IF(N53&gt;0,1/VLOOKUP(ABS(N53)+1,$A$8:$D$16,3,FALSE),VLOOKUP(ABS(N53)+1,$A$8:$D$16,3,FALSE))</f>
      </c>
      <c r="O82" s="1">
        <f>IF(O53&gt;0,1/VLOOKUP(ABS(O53)+1,$A$8:$D$16,3,FALSE),VLOOKUP(ABS(O53)+1,$A$8:$D$16,3,FALSE))</f>
      </c>
      <c r="P82" s="1">
        <f>IF(P53&gt;0,1/VLOOKUP(ABS(P53)+1,$A$8:$D$16,3,FALSE),VLOOKUP(ABS(P53)+1,$A$8:$D$16,3,FALSE))</f>
      </c>
      <c r="Q82" s="1">
        <f>IF(Q53&gt;0,1/VLOOKUP(ABS(Q53)+1,$A$8:$D$16,3,FALSE),VLOOKUP(ABS(Q53)+1,$A$8:$D$16,3,FALSE))</f>
      </c>
      <c r="R82" s="1">
        <f>IF(R53&gt;0,1/VLOOKUP(ABS(R53)+1,$A$8:$D$16,3,FALSE),VLOOKUP(ABS(R53)+1,$A$8:$D$16,3,FALSE))</f>
      </c>
      <c r="S82" s="1">
        <f>IF(S53&gt;0,1/VLOOKUP(ABS(S53)+1,$A$8:$D$16,3,FALSE),VLOOKUP(ABS(S53)+1,$A$8:$D$16,3,FALSE))</f>
      </c>
      <c r="T82" s="1">
        <f>IF(T53&gt;0,1/VLOOKUP(ABS(T53)+1,$A$8:$D$16,3,FALSE),VLOOKUP(ABS(T53)+1,$A$8:$D$16,3,FALSE))</f>
      </c>
      <c r="U82" s="1">
        <f>IF(U53&gt;0,1/VLOOKUP(ABS(U53)+1,$A$8:$D$16,3,FALSE),VLOOKUP(ABS(U53)+1,$A$8:$D$16,3,FALSE))</f>
      </c>
      <c r="V82" s="1">
        <f>IF(V53&gt;0,1/VLOOKUP(ABS(V53)+1,$A$8:$D$16,3,FALSE),VLOOKUP(ABS(V53)+1,$A$8:$D$16,3,FALSE))</f>
      </c>
      <c r="W82" s="1">
        <f>IF(W53&gt;0,1/VLOOKUP(ABS(W53)+1,$A$8:$D$16,3,FALSE),VLOOKUP(ABS(W53)+1,$A$8:$D$16,3,FALSE))</f>
      </c>
      <c r="X82" s="1">
        <f>IF(X53&gt;0,1/VLOOKUP(ABS(X53)+1,$A$8:$D$16,3,FALSE),VLOOKUP(ABS(X53)+1,$A$8:$D$16,3,FALSE))</f>
      </c>
    </row>
    <row r="83">
      <c r="A83">
        <v>10</v>
      </c>
      <c r="B83" t="str">
        <v>CP1.4_vs_CP1.5</v>
      </c>
      <c r="C83" s="1">
        <f>IF(C54&gt;0,1/VLOOKUP(ABS(C54)+1,$A$8:$D$16,3,FALSE),VLOOKUP(ABS(C54)+1,$A$8:$D$16,3,FALSE))</f>
      </c>
      <c r="D83" s="1">
        <f>IF(D54&gt;0,1/VLOOKUP(ABS(D54)+1,$A$8:$D$16,3,FALSE),VLOOKUP(ABS(D54)+1,$A$8:$D$16,3,FALSE))</f>
      </c>
      <c r="E83" s="1">
        <f>IF(E54&gt;0,1/VLOOKUP(ABS(E54)+1,$A$8:$D$16,3,FALSE),VLOOKUP(ABS(E54)+1,$A$8:$D$16,3,FALSE))</f>
      </c>
      <c r="F83" s="1">
        <f>IF(F54&gt;0,1/VLOOKUP(ABS(F54)+1,$A$8:$D$16,3,FALSE),VLOOKUP(ABS(F54)+1,$A$8:$D$16,3,FALSE))</f>
      </c>
      <c r="G83" s="1">
        <f>IF(G54&gt;0,1/VLOOKUP(ABS(G54)+1,$A$8:$D$16,3,FALSE),VLOOKUP(ABS(G54)+1,$A$8:$D$16,3,FALSE))</f>
      </c>
      <c r="H83" s="1">
        <f>IF(H54&gt;0,1/VLOOKUP(ABS(H54)+1,$A$8:$D$16,3,FALSE),VLOOKUP(ABS(H54)+1,$A$8:$D$16,3,FALSE))</f>
      </c>
      <c r="I83" s="1">
        <f>IF(I54&gt;0,1/VLOOKUP(ABS(I54)+1,$A$8:$D$16,3,FALSE),VLOOKUP(ABS(I54)+1,$A$8:$D$16,3,FALSE))</f>
      </c>
      <c r="J83" s="1">
        <f>IF(J54&gt;0,1/VLOOKUP(ABS(J54)+1,$A$8:$D$16,3,FALSE),VLOOKUP(ABS(J54)+1,$A$8:$D$16,3,FALSE))</f>
      </c>
      <c r="K83" s="1">
        <f>IF(K54&gt;0,1/VLOOKUP(ABS(K54)+1,$A$8:$D$16,3,FALSE),VLOOKUP(ABS(K54)+1,$A$8:$D$16,3,FALSE))</f>
      </c>
      <c r="L83" s="1">
        <f>IF(L54&gt;0,1/VLOOKUP(ABS(L54)+1,$A$8:$D$16,3,FALSE),VLOOKUP(ABS(L54)+1,$A$8:$D$16,3,FALSE))</f>
      </c>
      <c r="M83" s="1">
        <f>IF(M54&gt;0,1/VLOOKUP(ABS(M54)+1,$A$8:$D$16,3,FALSE),VLOOKUP(ABS(M54)+1,$A$8:$D$16,3,FALSE))</f>
      </c>
      <c r="N83" s="1">
        <f>IF(N54&gt;0,1/VLOOKUP(ABS(N54)+1,$A$8:$D$16,3,FALSE),VLOOKUP(ABS(N54)+1,$A$8:$D$16,3,FALSE))</f>
      </c>
      <c r="O83" s="1">
        <f>IF(O54&gt;0,1/VLOOKUP(ABS(O54)+1,$A$8:$D$16,3,FALSE),VLOOKUP(ABS(O54)+1,$A$8:$D$16,3,FALSE))</f>
      </c>
      <c r="P83" s="1">
        <f>IF(P54&gt;0,1/VLOOKUP(ABS(P54)+1,$A$8:$D$16,3,FALSE),VLOOKUP(ABS(P54)+1,$A$8:$D$16,3,FALSE))</f>
      </c>
      <c r="Q83" s="1">
        <f>IF(Q54&gt;0,1/VLOOKUP(ABS(Q54)+1,$A$8:$D$16,3,FALSE),VLOOKUP(ABS(Q54)+1,$A$8:$D$16,3,FALSE))</f>
      </c>
      <c r="R83" s="1">
        <f>IF(R54&gt;0,1/VLOOKUP(ABS(R54)+1,$A$8:$D$16,3,FALSE),VLOOKUP(ABS(R54)+1,$A$8:$D$16,3,FALSE))</f>
      </c>
      <c r="S83" s="1">
        <f>IF(S54&gt;0,1/VLOOKUP(ABS(S54)+1,$A$8:$D$16,3,FALSE),VLOOKUP(ABS(S54)+1,$A$8:$D$16,3,FALSE))</f>
      </c>
      <c r="T83" s="1">
        <f>IF(T54&gt;0,1/VLOOKUP(ABS(T54)+1,$A$8:$D$16,3,FALSE),VLOOKUP(ABS(T54)+1,$A$8:$D$16,3,FALSE))</f>
      </c>
      <c r="U83" s="1">
        <f>IF(U54&gt;0,1/VLOOKUP(ABS(U54)+1,$A$8:$D$16,3,FALSE),VLOOKUP(ABS(U54)+1,$A$8:$D$16,3,FALSE))</f>
      </c>
      <c r="V83" s="1">
        <f>IF(V54&gt;0,1/VLOOKUP(ABS(V54)+1,$A$8:$D$16,3,FALSE),VLOOKUP(ABS(V54)+1,$A$8:$D$16,3,FALSE))</f>
      </c>
      <c r="W83" s="1">
        <f>IF(W54&gt;0,1/VLOOKUP(ABS(W54)+1,$A$8:$D$16,3,FALSE),VLOOKUP(ABS(W54)+1,$A$8:$D$16,3,FALSE))</f>
      </c>
      <c r="X83" s="1">
        <f>IF(X54&gt;0,1/VLOOKUP(ABS(X54)+1,$A$8:$D$16,3,FALSE),VLOOKUP(ABS(X54)+1,$A$8:$D$16,3,FALSE))</f>
      </c>
    </row>
    <row r="86">
      <c r="A86" t="str">
        <v>═══ BAGIAN 4: TFN u (Upper) per Responden ═══</v>
      </c>
    </row>
    <row r="87">
      <c r="A87" t="str">
        <v>No</v>
      </c>
      <c r="B87" t="str">
        <v>Pasangan</v>
      </c>
      <c r="C87" t="str">
        <v>R1_u</v>
      </c>
      <c r="D87" t="str">
        <v>R2_u</v>
      </c>
      <c r="E87" t="str">
        <v>R3_u</v>
      </c>
      <c r="F87" t="str">
        <v>R4_u</v>
      </c>
      <c r="G87" t="str">
        <v>R5_u</v>
      </c>
      <c r="H87" t="str">
        <v>R6_u</v>
      </c>
      <c r="I87" t="str">
        <v>R7_u</v>
      </c>
      <c r="J87" t="str">
        <v>R8_u</v>
      </c>
      <c r="K87" t="str">
        <v>R9_u</v>
      </c>
      <c r="L87" t="str">
        <v>R10_u</v>
      </c>
      <c r="M87" t="str">
        <v>R11_u</v>
      </c>
      <c r="N87" t="str">
        <v>R12_u</v>
      </c>
      <c r="O87" t="str">
        <v>R13_u</v>
      </c>
      <c r="P87" t="str">
        <v>R14_u</v>
      </c>
      <c r="Q87" t="str">
        <v>R15_u</v>
      </c>
      <c r="R87" t="str">
        <v>R16_u</v>
      </c>
      <c r="S87" t="str">
        <v>R17_u</v>
      </c>
      <c r="T87" t="str">
        <v>R18_u</v>
      </c>
      <c r="U87" t="str">
        <v>R19_u</v>
      </c>
      <c r="V87" t="str">
        <v>R20_u</v>
      </c>
      <c r="W87" t="str">
        <v>R21_u</v>
      </c>
      <c r="X87" t="str">
        <v>R22_u</v>
      </c>
    </row>
    <row r="88">
      <c r="A88">
        <v>1</v>
      </c>
      <c r="B88" t="str">
        <v>CP1.1_vs_CP1.2</v>
      </c>
      <c r="C88" s="1">
        <f>IF(C45&gt;0,1/VLOOKUP(ABS(C45)+1,$A$8:$D$16,2,FALSE),VLOOKUP(ABS(C45)+1,$A$8:$D$16,4,FALSE))</f>
      </c>
      <c r="D88" s="1">
        <f>IF(D45&gt;0,1/VLOOKUP(ABS(D45)+1,$A$8:$D$16,2,FALSE),VLOOKUP(ABS(D45)+1,$A$8:$D$16,4,FALSE))</f>
      </c>
      <c r="E88" s="1">
        <f>IF(E45&gt;0,1/VLOOKUP(ABS(E45)+1,$A$8:$D$16,2,FALSE),VLOOKUP(ABS(E45)+1,$A$8:$D$16,4,FALSE))</f>
      </c>
      <c r="F88" s="1">
        <f>IF(F45&gt;0,1/VLOOKUP(ABS(F45)+1,$A$8:$D$16,2,FALSE),VLOOKUP(ABS(F45)+1,$A$8:$D$16,4,FALSE))</f>
      </c>
      <c r="G88" s="1">
        <f>IF(G45&gt;0,1/VLOOKUP(ABS(G45)+1,$A$8:$D$16,2,FALSE),VLOOKUP(ABS(G45)+1,$A$8:$D$16,4,FALSE))</f>
      </c>
      <c r="H88" s="1">
        <f>IF(H45&gt;0,1/VLOOKUP(ABS(H45)+1,$A$8:$D$16,2,FALSE),VLOOKUP(ABS(H45)+1,$A$8:$D$16,4,FALSE))</f>
      </c>
      <c r="I88" s="1">
        <f>IF(I45&gt;0,1/VLOOKUP(ABS(I45)+1,$A$8:$D$16,2,FALSE),VLOOKUP(ABS(I45)+1,$A$8:$D$16,4,FALSE))</f>
      </c>
      <c r="J88" s="1">
        <f>IF(J45&gt;0,1/VLOOKUP(ABS(J45)+1,$A$8:$D$16,2,FALSE),VLOOKUP(ABS(J45)+1,$A$8:$D$16,4,FALSE))</f>
      </c>
      <c r="K88" s="1">
        <f>IF(K45&gt;0,1/VLOOKUP(ABS(K45)+1,$A$8:$D$16,2,FALSE),VLOOKUP(ABS(K45)+1,$A$8:$D$16,4,FALSE))</f>
      </c>
      <c r="L88" s="1">
        <f>IF(L45&gt;0,1/VLOOKUP(ABS(L45)+1,$A$8:$D$16,2,FALSE),VLOOKUP(ABS(L45)+1,$A$8:$D$16,4,FALSE))</f>
      </c>
      <c r="M88" s="1">
        <f>IF(M45&gt;0,1/VLOOKUP(ABS(M45)+1,$A$8:$D$16,2,FALSE),VLOOKUP(ABS(M45)+1,$A$8:$D$16,4,FALSE))</f>
      </c>
      <c r="N88" s="1">
        <f>IF(N45&gt;0,1/VLOOKUP(ABS(N45)+1,$A$8:$D$16,2,FALSE),VLOOKUP(ABS(N45)+1,$A$8:$D$16,4,FALSE))</f>
      </c>
      <c r="O88" s="1">
        <f>IF(O45&gt;0,1/VLOOKUP(ABS(O45)+1,$A$8:$D$16,2,FALSE),VLOOKUP(ABS(O45)+1,$A$8:$D$16,4,FALSE))</f>
      </c>
      <c r="P88" s="1">
        <f>IF(P45&gt;0,1/VLOOKUP(ABS(P45)+1,$A$8:$D$16,2,FALSE),VLOOKUP(ABS(P45)+1,$A$8:$D$16,4,FALSE))</f>
      </c>
      <c r="Q88" s="1">
        <f>IF(Q45&gt;0,1/VLOOKUP(ABS(Q45)+1,$A$8:$D$16,2,FALSE),VLOOKUP(ABS(Q45)+1,$A$8:$D$16,4,FALSE))</f>
      </c>
      <c r="R88" s="1">
        <f>IF(R45&gt;0,1/VLOOKUP(ABS(R45)+1,$A$8:$D$16,2,FALSE),VLOOKUP(ABS(R45)+1,$A$8:$D$16,4,FALSE))</f>
      </c>
      <c r="S88" s="1">
        <f>IF(S45&gt;0,1/VLOOKUP(ABS(S45)+1,$A$8:$D$16,2,FALSE),VLOOKUP(ABS(S45)+1,$A$8:$D$16,4,FALSE))</f>
      </c>
      <c r="T88" s="1">
        <f>IF(T45&gt;0,1/VLOOKUP(ABS(T45)+1,$A$8:$D$16,2,FALSE),VLOOKUP(ABS(T45)+1,$A$8:$D$16,4,FALSE))</f>
      </c>
      <c r="U88" s="1">
        <f>IF(U45&gt;0,1/VLOOKUP(ABS(U45)+1,$A$8:$D$16,2,FALSE),VLOOKUP(ABS(U45)+1,$A$8:$D$16,4,FALSE))</f>
      </c>
      <c r="V88" s="1">
        <f>IF(V45&gt;0,1/VLOOKUP(ABS(V45)+1,$A$8:$D$16,2,FALSE),VLOOKUP(ABS(V45)+1,$A$8:$D$16,4,FALSE))</f>
      </c>
      <c r="W88" s="1">
        <f>IF(W45&gt;0,1/VLOOKUP(ABS(W45)+1,$A$8:$D$16,2,FALSE),VLOOKUP(ABS(W45)+1,$A$8:$D$16,4,FALSE))</f>
      </c>
      <c r="X88" s="1">
        <f>IF(X45&gt;0,1/VLOOKUP(ABS(X45)+1,$A$8:$D$16,2,FALSE),VLOOKUP(ABS(X45)+1,$A$8:$D$16,4,FALSE))</f>
      </c>
    </row>
    <row r="89">
      <c r="A89">
        <v>2</v>
      </c>
      <c r="B89" t="str">
        <v>CP1.1_vs_CP1.3</v>
      </c>
      <c r="C89" s="1">
        <f>IF(C46&gt;0,1/VLOOKUP(ABS(C46)+1,$A$8:$D$16,2,FALSE),VLOOKUP(ABS(C46)+1,$A$8:$D$16,4,FALSE))</f>
      </c>
      <c r="D89" s="1">
        <f>IF(D46&gt;0,1/VLOOKUP(ABS(D46)+1,$A$8:$D$16,2,FALSE),VLOOKUP(ABS(D46)+1,$A$8:$D$16,4,FALSE))</f>
      </c>
      <c r="E89" s="1">
        <f>IF(E46&gt;0,1/VLOOKUP(ABS(E46)+1,$A$8:$D$16,2,FALSE),VLOOKUP(ABS(E46)+1,$A$8:$D$16,4,FALSE))</f>
      </c>
      <c r="F89" s="1">
        <f>IF(F46&gt;0,1/VLOOKUP(ABS(F46)+1,$A$8:$D$16,2,FALSE),VLOOKUP(ABS(F46)+1,$A$8:$D$16,4,FALSE))</f>
      </c>
      <c r="G89" s="1">
        <f>IF(G46&gt;0,1/VLOOKUP(ABS(G46)+1,$A$8:$D$16,2,FALSE),VLOOKUP(ABS(G46)+1,$A$8:$D$16,4,FALSE))</f>
      </c>
      <c r="H89" s="1">
        <f>IF(H46&gt;0,1/VLOOKUP(ABS(H46)+1,$A$8:$D$16,2,FALSE),VLOOKUP(ABS(H46)+1,$A$8:$D$16,4,FALSE))</f>
      </c>
      <c r="I89" s="1">
        <f>IF(I46&gt;0,1/VLOOKUP(ABS(I46)+1,$A$8:$D$16,2,FALSE),VLOOKUP(ABS(I46)+1,$A$8:$D$16,4,FALSE))</f>
      </c>
      <c r="J89" s="1">
        <f>IF(J46&gt;0,1/VLOOKUP(ABS(J46)+1,$A$8:$D$16,2,FALSE),VLOOKUP(ABS(J46)+1,$A$8:$D$16,4,FALSE))</f>
      </c>
      <c r="K89" s="1">
        <f>IF(K46&gt;0,1/VLOOKUP(ABS(K46)+1,$A$8:$D$16,2,FALSE),VLOOKUP(ABS(K46)+1,$A$8:$D$16,4,FALSE))</f>
      </c>
      <c r="L89" s="1">
        <f>IF(L46&gt;0,1/VLOOKUP(ABS(L46)+1,$A$8:$D$16,2,FALSE),VLOOKUP(ABS(L46)+1,$A$8:$D$16,4,FALSE))</f>
      </c>
      <c r="M89" s="1">
        <f>IF(M46&gt;0,1/VLOOKUP(ABS(M46)+1,$A$8:$D$16,2,FALSE),VLOOKUP(ABS(M46)+1,$A$8:$D$16,4,FALSE))</f>
      </c>
      <c r="N89" s="1">
        <f>IF(N46&gt;0,1/VLOOKUP(ABS(N46)+1,$A$8:$D$16,2,FALSE),VLOOKUP(ABS(N46)+1,$A$8:$D$16,4,FALSE))</f>
      </c>
      <c r="O89" s="1">
        <f>IF(O46&gt;0,1/VLOOKUP(ABS(O46)+1,$A$8:$D$16,2,FALSE),VLOOKUP(ABS(O46)+1,$A$8:$D$16,4,FALSE))</f>
      </c>
      <c r="P89" s="1">
        <f>IF(P46&gt;0,1/VLOOKUP(ABS(P46)+1,$A$8:$D$16,2,FALSE),VLOOKUP(ABS(P46)+1,$A$8:$D$16,4,FALSE))</f>
      </c>
      <c r="Q89" s="1">
        <f>IF(Q46&gt;0,1/VLOOKUP(ABS(Q46)+1,$A$8:$D$16,2,FALSE),VLOOKUP(ABS(Q46)+1,$A$8:$D$16,4,FALSE))</f>
      </c>
      <c r="R89" s="1">
        <f>IF(R46&gt;0,1/VLOOKUP(ABS(R46)+1,$A$8:$D$16,2,FALSE),VLOOKUP(ABS(R46)+1,$A$8:$D$16,4,FALSE))</f>
      </c>
      <c r="S89" s="1">
        <f>IF(S46&gt;0,1/VLOOKUP(ABS(S46)+1,$A$8:$D$16,2,FALSE),VLOOKUP(ABS(S46)+1,$A$8:$D$16,4,FALSE))</f>
      </c>
      <c r="T89" s="1">
        <f>IF(T46&gt;0,1/VLOOKUP(ABS(T46)+1,$A$8:$D$16,2,FALSE),VLOOKUP(ABS(T46)+1,$A$8:$D$16,4,FALSE))</f>
      </c>
      <c r="U89" s="1">
        <f>IF(U46&gt;0,1/VLOOKUP(ABS(U46)+1,$A$8:$D$16,2,FALSE),VLOOKUP(ABS(U46)+1,$A$8:$D$16,4,FALSE))</f>
      </c>
      <c r="V89" s="1">
        <f>IF(V46&gt;0,1/VLOOKUP(ABS(V46)+1,$A$8:$D$16,2,FALSE),VLOOKUP(ABS(V46)+1,$A$8:$D$16,4,FALSE))</f>
      </c>
      <c r="W89" s="1">
        <f>IF(W46&gt;0,1/VLOOKUP(ABS(W46)+1,$A$8:$D$16,2,FALSE),VLOOKUP(ABS(W46)+1,$A$8:$D$16,4,FALSE))</f>
      </c>
      <c r="X89" s="1">
        <f>IF(X46&gt;0,1/VLOOKUP(ABS(X46)+1,$A$8:$D$16,2,FALSE),VLOOKUP(ABS(X46)+1,$A$8:$D$16,4,FALSE))</f>
      </c>
    </row>
    <row r="90">
      <c r="A90">
        <v>3</v>
      </c>
      <c r="B90" t="str">
        <v>CP1.1_vs_CP1.4</v>
      </c>
      <c r="C90" s="1">
        <f>IF(C47&gt;0,1/VLOOKUP(ABS(C47)+1,$A$8:$D$16,2,FALSE),VLOOKUP(ABS(C47)+1,$A$8:$D$16,4,FALSE))</f>
      </c>
      <c r="D90" s="1">
        <f>IF(D47&gt;0,1/VLOOKUP(ABS(D47)+1,$A$8:$D$16,2,FALSE),VLOOKUP(ABS(D47)+1,$A$8:$D$16,4,FALSE))</f>
      </c>
      <c r="E90" s="1">
        <f>IF(E47&gt;0,1/VLOOKUP(ABS(E47)+1,$A$8:$D$16,2,FALSE),VLOOKUP(ABS(E47)+1,$A$8:$D$16,4,FALSE))</f>
      </c>
      <c r="F90" s="1">
        <f>IF(F47&gt;0,1/VLOOKUP(ABS(F47)+1,$A$8:$D$16,2,FALSE),VLOOKUP(ABS(F47)+1,$A$8:$D$16,4,FALSE))</f>
      </c>
      <c r="G90" s="1">
        <f>IF(G47&gt;0,1/VLOOKUP(ABS(G47)+1,$A$8:$D$16,2,FALSE),VLOOKUP(ABS(G47)+1,$A$8:$D$16,4,FALSE))</f>
      </c>
      <c r="H90" s="1">
        <f>IF(H47&gt;0,1/VLOOKUP(ABS(H47)+1,$A$8:$D$16,2,FALSE),VLOOKUP(ABS(H47)+1,$A$8:$D$16,4,FALSE))</f>
      </c>
      <c r="I90" s="1">
        <f>IF(I47&gt;0,1/VLOOKUP(ABS(I47)+1,$A$8:$D$16,2,FALSE),VLOOKUP(ABS(I47)+1,$A$8:$D$16,4,FALSE))</f>
      </c>
      <c r="J90" s="1">
        <f>IF(J47&gt;0,1/VLOOKUP(ABS(J47)+1,$A$8:$D$16,2,FALSE),VLOOKUP(ABS(J47)+1,$A$8:$D$16,4,FALSE))</f>
      </c>
      <c r="K90" s="1">
        <f>IF(K47&gt;0,1/VLOOKUP(ABS(K47)+1,$A$8:$D$16,2,FALSE),VLOOKUP(ABS(K47)+1,$A$8:$D$16,4,FALSE))</f>
      </c>
      <c r="L90" s="1">
        <f>IF(L47&gt;0,1/VLOOKUP(ABS(L47)+1,$A$8:$D$16,2,FALSE),VLOOKUP(ABS(L47)+1,$A$8:$D$16,4,FALSE))</f>
      </c>
      <c r="M90" s="1">
        <f>IF(M47&gt;0,1/VLOOKUP(ABS(M47)+1,$A$8:$D$16,2,FALSE),VLOOKUP(ABS(M47)+1,$A$8:$D$16,4,FALSE))</f>
      </c>
      <c r="N90" s="1">
        <f>IF(N47&gt;0,1/VLOOKUP(ABS(N47)+1,$A$8:$D$16,2,FALSE),VLOOKUP(ABS(N47)+1,$A$8:$D$16,4,FALSE))</f>
      </c>
      <c r="O90" s="1">
        <f>IF(O47&gt;0,1/VLOOKUP(ABS(O47)+1,$A$8:$D$16,2,FALSE),VLOOKUP(ABS(O47)+1,$A$8:$D$16,4,FALSE))</f>
      </c>
      <c r="P90" s="1">
        <f>IF(P47&gt;0,1/VLOOKUP(ABS(P47)+1,$A$8:$D$16,2,FALSE),VLOOKUP(ABS(P47)+1,$A$8:$D$16,4,FALSE))</f>
      </c>
      <c r="Q90" s="1">
        <f>IF(Q47&gt;0,1/VLOOKUP(ABS(Q47)+1,$A$8:$D$16,2,FALSE),VLOOKUP(ABS(Q47)+1,$A$8:$D$16,4,FALSE))</f>
      </c>
      <c r="R90" s="1">
        <f>IF(R47&gt;0,1/VLOOKUP(ABS(R47)+1,$A$8:$D$16,2,FALSE),VLOOKUP(ABS(R47)+1,$A$8:$D$16,4,FALSE))</f>
      </c>
      <c r="S90" s="1">
        <f>IF(S47&gt;0,1/VLOOKUP(ABS(S47)+1,$A$8:$D$16,2,FALSE),VLOOKUP(ABS(S47)+1,$A$8:$D$16,4,FALSE))</f>
      </c>
      <c r="T90" s="1">
        <f>IF(T47&gt;0,1/VLOOKUP(ABS(T47)+1,$A$8:$D$16,2,FALSE),VLOOKUP(ABS(T47)+1,$A$8:$D$16,4,FALSE))</f>
      </c>
      <c r="U90" s="1">
        <f>IF(U47&gt;0,1/VLOOKUP(ABS(U47)+1,$A$8:$D$16,2,FALSE),VLOOKUP(ABS(U47)+1,$A$8:$D$16,4,FALSE))</f>
      </c>
      <c r="V90" s="1">
        <f>IF(V47&gt;0,1/VLOOKUP(ABS(V47)+1,$A$8:$D$16,2,FALSE),VLOOKUP(ABS(V47)+1,$A$8:$D$16,4,FALSE))</f>
      </c>
      <c r="W90" s="1">
        <f>IF(W47&gt;0,1/VLOOKUP(ABS(W47)+1,$A$8:$D$16,2,FALSE),VLOOKUP(ABS(W47)+1,$A$8:$D$16,4,FALSE))</f>
      </c>
      <c r="X90" s="1">
        <f>IF(X47&gt;0,1/VLOOKUP(ABS(X47)+1,$A$8:$D$16,2,FALSE),VLOOKUP(ABS(X47)+1,$A$8:$D$16,4,FALSE))</f>
      </c>
    </row>
    <row r="91">
      <c r="A91">
        <v>4</v>
      </c>
      <c r="B91" t="str">
        <v>CP1.1_vs_CP1.5</v>
      </c>
      <c r="C91" s="1">
        <f>IF(C48&gt;0,1/VLOOKUP(ABS(C48)+1,$A$8:$D$16,2,FALSE),VLOOKUP(ABS(C48)+1,$A$8:$D$16,4,FALSE))</f>
      </c>
      <c r="D91" s="1">
        <f>IF(D48&gt;0,1/VLOOKUP(ABS(D48)+1,$A$8:$D$16,2,FALSE),VLOOKUP(ABS(D48)+1,$A$8:$D$16,4,FALSE))</f>
      </c>
      <c r="E91" s="1">
        <f>IF(E48&gt;0,1/VLOOKUP(ABS(E48)+1,$A$8:$D$16,2,FALSE),VLOOKUP(ABS(E48)+1,$A$8:$D$16,4,FALSE))</f>
      </c>
      <c r="F91" s="1">
        <f>IF(F48&gt;0,1/VLOOKUP(ABS(F48)+1,$A$8:$D$16,2,FALSE),VLOOKUP(ABS(F48)+1,$A$8:$D$16,4,FALSE))</f>
      </c>
      <c r="G91" s="1">
        <f>IF(G48&gt;0,1/VLOOKUP(ABS(G48)+1,$A$8:$D$16,2,FALSE),VLOOKUP(ABS(G48)+1,$A$8:$D$16,4,FALSE))</f>
      </c>
      <c r="H91" s="1">
        <f>IF(H48&gt;0,1/VLOOKUP(ABS(H48)+1,$A$8:$D$16,2,FALSE),VLOOKUP(ABS(H48)+1,$A$8:$D$16,4,FALSE))</f>
      </c>
      <c r="I91" s="1">
        <f>IF(I48&gt;0,1/VLOOKUP(ABS(I48)+1,$A$8:$D$16,2,FALSE),VLOOKUP(ABS(I48)+1,$A$8:$D$16,4,FALSE))</f>
      </c>
      <c r="J91" s="1">
        <f>IF(J48&gt;0,1/VLOOKUP(ABS(J48)+1,$A$8:$D$16,2,FALSE),VLOOKUP(ABS(J48)+1,$A$8:$D$16,4,FALSE))</f>
      </c>
      <c r="K91" s="1">
        <f>IF(K48&gt;0,1/VLOOKUP(ABS(K48)+1,$A$8:$D$16,2,FALSE),VLOOKUP(ABS(K48)+1,$A$8:$D$16,4,FALSE))</f>
      </c>
      <c r="L91" s="1">
        <f>IF(L48&gt;0,1/VLOOKUP(ABS(L48)+1,$A$8:$D$16,2,FALSE),VLOOKUP(ABS(L48)+1,$A$8:$D$16,4,FALSE))</f>
      </c>
      <c r="M91" s="1">
        <f>IF(M48&gt;0,1/VLOOKUP(ABS(M48)+1,$A$8:$D$16,2,FALSE),VLOOKUP(ABS(M48)+1,$A$8:$D$16,4,FALSE))</f>
      </c>
      <c r="N91" s="1">
        <f>IF(N48&gt;0,1/VLOOKUP(ABS(N48)+1,$A$8:$D$16,2,FALSE),VLOOKUP(ABS(N48)+1,$A$8:$D$16,4,FALSE))</f>
      </c>
      <c r="O91" s="1">
        <f>IF(O48&gt;0,1/VLOOKUP(ABS(O48)+1,$A$8:$D$16,2,FALSE),VLOOKUP(ABS(O48)+1,$A$8:$D$16,4,FALSE))</f>
      </c>
      <c r="P91" s="1">
        <f>IF(P48&gt;0,1/VLOOKUP(ABS(P48)+1,$A$8:$D$16,2,FALSE),VLOOKUP(ABS(P48)+1,$A$8:$D$16,4,FALSE))</f>
      </c>
      <c r="Q91" s="1">
        <f>IF(Q48&gt;0,1/VLOOKUP(ABS(Q48)+1,$A$8:$D$16,2,FALSE),VLOOKUP(ABS(Q48)+1,$A$8:$D$16,4,FALSE))</f>
      </c>
      <c r="R91" s="1">
        <f>IF(R48&gt;0,1/VLOOKUP(ABS(R48)+1,$A$8:$D$16,2,FALSE),VLOOKUP(ABS(R48)+1,$A$8:$D$16,4,FALSE))</f>
      </c>
      <c r="S91" s="1">
        <f>IF(S48&gt;0,1/VLOOKUP(ABS(S48)+1,$A$8:$D$16,2,FALSE),VLOOKUP(ABS(S48)+1,$A$8:$D$16,4,FALSE))</f>
      </c>
      <c r="T91" s="1">
        <f>IF(T48&gt;0,1/VLOOKUP(ABS(T48)+1,$A$8:$D$16,2,FALSE),VLOOKUP(ABS(T48)+1,$A$8:$D$16,4,FALSE))</f>
      </c>
      <c r="U91" s="1">
        <f>IF(U48&gt;0,1/VLOOKUP(ABS(U48)+1,$A$8:$D$16,2,FALSE),VLOOKUP(ABS(U48)+1,$A$8:$D$16,4,FALSE))</f>
      </c>
      <c r="V91" s="1">
        <f>IF(V48&gt;0,1/VLOOKUP(ABS(V48)+1,$A$8:$D$16,2,FALSE),VLOOKUP(ABS(V48)+1,$A$8:$D$16,4,FALSE))</f>
      </c>
      <c r="W91" s="1">
        <f>IF(W48&gt;0,1/VLOOKUP(ABS(W48)+1,$A$8:$D$16,2,FALSE),VLOOKUP(ABS(W48)+1,$A$8:$D$16,4,FALSE))</f>
      </c>
      <c r="X91" s="1">
        <f>IF(X48&gt;0,1/VLOOKUP(ABS(X48)+1,$A$8:$D$16,2,FALSE),VLOOKUP(ABS(X48)+1,$A$8:$D$16,4,FALSE))</f>
      </c>
    </row>
    <row r="92">
      <c r="A92">
        <v>5</v>
      </c>
      <c r="B92" t="str">
        <v>CP1.2_vs_CP1.3</v>
      </c>
      <c r="C92" s="1">
        <f>IF(C49&gt;0,1/VLOOKUP(ABS(C49)+1,$A$8:$D$16,2,FALSE),VLOOKUP(ABS(C49)+1,$A$8:$D$16,4,FALSE))</f>
      </c>
      <c r="D92" s="1">
        <f>IF(D49&gt;0,1/VLOOKUP(ABS(D49)+1,$A$8:$D$16,2,FALSE),VLOOKUP(ABS(D49)+1,$A$8:$D$16,4,FALSE))</f>
      </c>
      <c r="E92" s="1">
        <f>IF(E49&gt;0,1/VLOOKUP(ABS(E49)+1,$A$8:$D$16,2,FALSE),VLOOKUP(ABS(E49)+1,$A$8:$D$16,4,FALSE))</f>
      </c>
      <c r="F92" s="1">
        <f>IF(F49&gt;0,1/VLOOKUP(ABS(F49)+1,$A$8:$D$16,2,FALSE),VLOOKUP(ABS(F49)+1,$A$8:$D$16,4,FALSE))</f>
      </c>
      <c r="G92" s="1">
        <f>IF(G49&gt;0,1/VLOOKUP(ABS(G49)+1,$A$8:$D$16,2,FALSE),VLOOKUP(ABS(G49)+1,$A$8:$D$16,4,FALSE))</f>
      </c>
      <c r="H92" s="1">
        <f>IF(H49&gt;0,1/VLOOKUP(ABS(H49)+1,$A$8:$D$16,2,FALSE),VLOOKUP(ABS(H49)+1,$A$8:$D$16,4,FALSE))</f>
      </c>
      <c r="I92" s="1">
        <f>IF(I49&gt;0,1/VLOOKUP(ABS(I49)+1,$A$8:$D$16,2,FALSE),VLOOKUP(ABS(I49)+1,$A$8:$D$16,4,FALSE))</f>
      </c>
      <c r="J92" s="1">
        <f>IF(J49&gt;0,1/VLOOKUP(ABS(J49)+1,$A$8:$D$16,2,FALSE),VLOOKUP(ABS(J49)+1,$A$8:$D$16,4,FALSE))</f>
      </c>
      <c r="K92" s="1">
        <f>IF(K49&gt;0,1/VLOOKUP(ABS(K49)+1,$A$8:$D$16,2,FALSE),VLOOKUP(ABS(K49)+1,$A$8:$D$16,4,FALSE))</f>
      </c>
      <c r="L92" s="1">
        <f>IF(L49&gt;0,1/VLOOKUP(ABS(L49)+1,$A$8:$D$16,2,FALSE),VLOOKUP(ABS(L49)+1,$A$8:$D$16,4,FALSE))</f>
      </c>
      <c r="M92" s="1">
        <f>IF(M49&gt;0,1/VLOOKUP(ABS(M49)+1,$A$8:$D$16,2,FALSE),VLOOKUP(ABS(M49)+1,$A$8:$D$16,4,FALSE))</f>
      </c>
      <c r="N92" s="1">
        <f>IF(N49&gt;0,1/VLOOKUP(ABS(N49)+1,$A$8:$D$16,2,FALSE),VLOOKUP(ABS(N49)+1,$A$8:$D$16,4,FALSE))</f>
      </c>
      <c r="O92" s="1">
        <f>IF(O49&gt;0,1/VLOOKUP(ABS(O49)+1,$A$8:$D$16,2,FALSE),VLOOKUP(ABS(O49)+1,$A$8:$D$16,4,FALSE))</f>
      </c>
      <c r="P92" s="1">
        <f>IF(P49&gt;0,1/VLOOKUP(ABS(P49)+1,$A$8:$D$16,2,FALSE),VLOOKUP(ABS(P49)+1,$A$8:$D$16,4,FALSE))</f>
      </c>
      <c r="Q92" s="1">
        <f>IF(Q49&gt;0,1/VLOOKUP(ABS(Q49)+1,$A$8:$D$16,2,FALSE),VLOOKUP(ABS(Q49)+1,$A$8:$D$16,4,FALSE))</f>
      </c>
      <c r="R92" s="1">
        <f>IF(R49&gt;0,1/VLOOKUP(ABS(R49)+1,$A$8:$D$16,2,FALSE),VLOOKUP(ABS(R49)+1,$A$8:$D$16,4,FALSE))</f>
      </c>
      <c r="S92" s="1">
        <f>IF(S49&gt;0,1/VLOOKUP(ABS(S49)+1,$A$8:$D$16,2,FALSE),VLOOKUP(ABS(S49)+1,$A$8:$D$16,4,FALSE))</f>
      </c>
      <c r="T92" s="1">
        <f>IF(T49&gt;0,1/VLOOKUP(ABS(T49)+1,$A$8:$D$16,2,FALSE),VLOOKUP(ABS(T49)+1,$A$8:$D$16,4,FALSE))</f>
      </c>
      <c r="U92" s="1">
        <f>IF(U49&gt;0,1/VLOOKUP(ABS(U49)+1,$A$8:$D$16,2,FALSE),VLOOKUP(ABS(U49)+1,$A$8:$D$16,4,FALSE))</f>
      </c>
      <c r="V92" s="1">
        <f>IF(V49&gt;0,1/VLOOKUP(ABS(V49)+1,$A$8:$D$16,2,FALSE),VLOOKUP(ABS(V49)+1,$A$8:$D$16,4,FALSE))</f>
      </c>
      <c r="W92" s="1">
        <f>IF(W49&gt;0,1/VLOOKUP(ABS(W49)+1,$A$8:$D$16,2,FALSE),VLOOKUP(ABS(W49)+1,$A$8:$D$16,4,FALSE))</f>
      </c>
      <c r="X92" s="1">
        <f>IF(X49&gt;0,1/VLOOKUP(ABS(X49)+1,$A$8:$D$16,2,FALSE),VLOOKUP(ABS(X49)+1,$A$8:$D$16,4,FALSE))</f>
      </c>
    </row>
    <row r="93">
      <c r="A93">
        <v>6</v>
      </c>
      <c r="B93" t="str">
        <v>CP1.2_vs_CP1.4</v>
      </c>
      <c r="C93" s="1">
        <f>IF(C50&gt;0,1/VLOOKUP(ABS(C50)+1,$A$8:$D$16,2,FALSE),VLOOKUP(ABS(C50)+1,$A$8:$D$16,4,FALSE))</f>
      </c>
      <c r="D93" s="1">
        <f>IF(D50&gt;0,1/VLOOKUP(ABS(D50)+1,$A$8:$D$16,2,FALSE),VLOOKUP(ABS(D50)+1,$A$8:$D$16,4,FALSE))</f>
      </c>
      <c r="E93" s="1">
        <f>IF(E50&gt;0,1/VLOOKUP(ABS(E50)+1,$A$8:$D$16,2,FALSE),VLOOKUP(ABS(E50)+1,$A$8:$D$16,4,FALSE))</f>
      </c>
      <c r="F93" s="1">
        <f>IF(F50&gt;0,1/VLOOKUP(ABS(F50)+1,$A$8:$D$16,2,FALSE),VLOOKUP(ABS(F50)+1,$A$8:$D$16,4,FALSE))</f>
      </c>
      <c r="G93" s="1">
        <f>IF(G50&gt;0,1/VLOOKUP(ABS(G50)+1,$A$8:$D$16,2,FALSE),VLOOKUP(ABS(G50)+1,$A$8:$D$16,4,FALSE))</f>
      </c>
      <c r="H93" s="1">
        <f>IF(H50&gt;0,1/VLOOKUP(ABS(H50)+1,$A$8:$D$16,2,FALSE),VLOOKUP(ABS(H50)+1,$A$8:$D$16,4,FALSE))</f>
      </c>
      <c r="I93" s="1">
        <f>IF(I50&gt;0,1/VLOOKUP(ABS(I50)+1,$A$8:$D$16,2,FALSE),VLOOKUP(ABS(I50)+1,$A$8:$D$16,4,FALSE))</f>
      </c>
      <c r="J93" s="1">
        <f>IF(J50&gt;0,1/VLOOKUP(ABS(J50)+1,$A$8:$D$16,2,FALSE),VLOOKUP(ABS(J50)+1,$A$8:$D$16,4,FALSE))</f>
      </c>
      <c r="K93" s="1">
        <f>IF(K50&gt;0,1/VLOOKUP(ABS(K50)+1,$A$8:$D$16,2,FALSE),VLOOKUP(ABS(K50)+1,$A$8:$D$16,4,FALSE))</f>
      </c>
      <c r="L93" s="1">
        <f>IF(L50&gt;0,1/VLOOKUP(ABS(L50)+1,$A$8:$D$16,2,FALSE),VLOOKUP(ABS(L50)+1,$A$8:$D$16,4,FALSE))</f>
      </c>
      <c r="M93" s="1">
        <f>IF(M50&gt;0,1/VLOOKUP(ABS(M50)+1,$A$8:$D$16,2,FALSE),VLOOKUP(ABS(M50)+1,$A$8:$D$16,4,FALSE))</f>
      </c>
      <c r="N93" s="1">
        <f>IF(N50&gt;0,1/VLOOKUP(ABS(N50)+1,$A$8:$D$16,2,FALSE),VLOOKUP(ABS(N50)+1,$A$8:$D$16,4,FALSE))</f>
      </c>
      <c r="O93" s="1">
        <f>IF(O50&gt;0,1/VLOOKUP(ABS(O50)+1,$A$8:$D$16,2,FALSE),VLOOKUP(ABS(O50)+1,$A$8:$D$16,4,FALSE))</f>
      </c>
      <c r="P93" s="1">
        <f>IF(P50&gt;0,1/VLOOKUP(ABS(P50)+1,$A$8:$D$16,2,FALSE),VLOOKUP(ABS(P50)+1,$A$8:$D$16,4,FALSE))</f>
      </c>
      <c r="Q93" s="1">
        <f>IF(Q50&gt;0,1/VLOOKUP(ABS(Q50)+1,$A$8:$D$16,2,FALSE),VLOOKUP(ABS(Q50)+1,$A$8:$D$16,4,FALSE))</f>
      </c>
      <c r="R93" s="1">
        <f>IF(R50&gt;0,1/VLOOKUP(ABS(R50)+1,$A$8:$D$16,2,FALSE),VLOOKUP(ABS(R50)+1,$A$8:$D$16,4,FALSE))</f>
      </c>
      <c r="S93" s="1">
        <f>IF(S50&gt;0,1/VLOOKUP(ABS(S50)+1,$A$8:$D$16,2,FALSE),VLOOKUP(ABS(S50)+1,$A$8:$D$16,4,FALSE))</f>
      </c>
      <c r="T93" s="1">
        <f>IF(T50&gt;0,1/VLOOKUP(ABS(T50)+1,$A$8:$D$16,2,FALSE),VLOOKUP(ABS(T50)+1,$A$8:$D$16,4,FALSE))</f>
      </c>
      <c r="U93" s="1">
        <f>IF(U50&gt;0,1/VLOOKUP(ABS(U50)+1,$A$8:$D$16,2,FALSE),VLOOKUP(ABS(U50)+1,$A$8:$D$16,4,FALSE))</f>
      </c>
      <c r="V93" s="1">
        <f>IF(V50&gt;0,1/VLOOKUP(ABS(V50)+1,$A$8:$D$16,2,FALSE),VLOOKUP(ABS(V50)+1,$A$8:$D$16,4,FALSE))</f>
      </c>
      <c r="W93" s="1">
        <f>IF(W50&gt;0,1/VLOOKUP(ABS(W50)+1,$A$8:$D$16,2,FALSE),VLOOKUP(ABS(W50)+1,$A$8:$D$16,4,FALSE))</f>
      </c>
      <c r="X93" s="1">
        <f>IF(X50&gt;0,1/VLOOKUP(ABS(X50)+1,$A$8:$D$16,2,FALSE),VLOOKUP(ABS(X50)+1,$A$8:$D$16,4,FALSE))</f>
      </c>
    </row>
    <row r="94">
      <c r="A94">
        <v>7</v>
      </c>
      <c r="B94" t="str">
        <v>CP1.2_vs_CP1.5</v>
      </c>
      <c r="C94" s="1">
        <f>IF(C51&gt;0,1/VLOOKUP(ABS(C51)+1,$A$8:$D$16,2,FALSE),VLOOKUP(ABS(C51)+1,$A$8:$D$16,4,FALSE))</f>
      </c>
      <c r="D94" s="1">
        <f>IF(D51&gt;0,1/VLOOKUP(ABS(D51)+1,$A$8:$D$16,2,FALSE),VLOOKUP(ABS(D51)+1,$A$8:$D$16,4,FALSE))</f>
      </c>
      <c r="E94" s="1">
        <f>IF(E51&gt;0,1/VLOOKUP(ABS(E51)+1,$A$8:$D$16,2,FALSE),VLOOKUP(ABS(E51)+1,$A$8:$D$16,4,FALSE))</f>
      </c>
      <c r="F94" s="1">
        <f>IF(F51&gt;0,1/VLOOKUP(ABS(F51)+1,$A$8:$D$16,2,FALSE),VLOOKUP(ABS(F51)+1,$A$8:$D$16,4,FALSE))</f>
      </c>
      <c r="G94" s="1">
        <f>IF(G51&gt;0,1/VLOOKUP(ABS(G51)+1,$A$8:$D$16,2,FALSE),VLOOKUP(ABS(G51)+1,$A$8:$D$16,4,FALSE))</f>
      </c>
      <c r="H94" s="1">
        <f>IF(H51&gt;0,1/VLOOKUP(ABS(H51)+1,$A$8:$D$16,2,FALSE),VLOOKUP(ABS(H51)+1,$A$8:$D$16,4,FALSE))</f>
      </c>
      <c r="I94" s="1">
        <f>IF(I51&gt;0,1/VLOOKUP(ABS(I51)+1,$A$8:$D$16,2,FALSE),VLOOKUP(ABS(I51)+1,$A$8:$D$16,4,FALSE))</f>
      </c>
      <c r="J94" s="1">
        <f>IF(J51&gt;0,1/VLOOKUP(ABS(J51)+1,$A$8:$D$16,2,FALSE),VLOOKUP(ABS(J51)+1,$A$8:$D$16,4,FALSE))</f>
      </c>
      <c r="K94" s="1">
        <f>IF(K51&gt;0,1/VLOOKUP(ABS(K51)+1,$A$8:$D$16,2,FALSE),VLOOKUP(ABS(K51)+1,$A$8:$D$16,4,FALSE))</f>
      </c>
      <c r="L94" s="1">
        <f>IF(L51&gt;0,1/VLOOKUP(ABS(L51)+1,$A$8:$D$16,2,FALSE),VLOOKUP(ABS(L51)+1,$A$8:$D$16,4,FALSE))</f>
      </c>
      <c r="M94" s="1">
        <f>IF(M51&gt;0,1/VLOOKUP(ABS(M51)+1,$A$8:$D$16,2,FALSE),VLOOKUP(ABS(M51)+1,$A$8:$D$16,4,FALSE))</f>
      </c>
      <c r="N94" s="1">
        <f>IF(N51&gt;0,1/VLOOKUP(ABS(N51)+1,$A$8:$D$16,2,FALSE),VLOOKUP(ABS(N51)+1,$A$8:$D$16,4,FALSE))</f>
      </c>
      <c r="O94" s="1">
        <f>IF(O51&gt;0,1/VLOOKUP(ABS(O51)+1,$A$8:$D$16,2,FALSE),VLOOKUP(ABS(O51)+1,$A$8:$D$16,4,FALSE))</f>
      </c>
      <c r="P94" s="1">
        <f>IF(P51&gt;0,1/VLOOKUP(ABS(P51)+1,$A$8:$D$16,2,FALSE),VLOOKUP(ABS(P51)+1,$A$8:$D$16,4,FALSE))</f>
      </c>
      <c r="Q94" s="1">
        <f>IF(Q51&gt;0,1/VLOOKUP(ABS(Q51)+1,$A$8:$D$16,2,FALSE),VLOOKUP(ABS(Q51)+1,$A$8:$D$16,4,FALSE))</f>
      </c>
      <c r="R94" s="1">
        <f>IF(R51&gt;0,1/VLOOKUP(ABS(R51)+1,$A$8:$D$16,2,FALSE),VLOOKUP(ABS(R51)+1,$A$8:$D$16,4,FALSE))</f>
      </c>
      <c r="S94" s="1">
        <f>IF(S51&gt;0,1/VLOOKUP(ABS(S51)+1,$A$8:$D$16,2,FALSE),VLOOKUP(ABS(S51)+1,$A$8:$D$16,4,FALSE))</f>
      </c>
      <c r="T94" s="1">
        <f>IF(T51&gt;0,1/VLOOKUP(ABS(T51)+1,$A$8:$D$16,2,FALSE),VLOOKUP(ABS(T51)+1,$A$8:$D$16,4,FALSE))</f>
      </c>
      <c r="U94" s="1">
        <f>IF(U51&gt;0,1/VLOOKUP(ABS(U51)+1,$A$8:$D$16,2,FALSE),VLOOKUP(ABS(U51)+1,$A$8:$D$16,4,FALSE))</f>
      </c>
      <c r="V94" s="1">
        <f>IF(V51&gt;0,1/VLOOKUP(ABS(V51)+1,$A$8:$D$16,2,FALSE),VLOOKUP(ABS(V51)+1,$A$8:$D$16,4,FALSE))</f>
      </c>
      <c r="W94" s="1">
        <f>IF(W51&gt;0,1/VLOOKUP(ABS(W51)+1,$A$8:$D$16,2,FALSE),VLOOKUP(ABS(W51)+1,$A$8:$D$16,4,FALSE))</f>
      </c>
      <c r="X94" s="1">
        <f>IF(X51&gt;0,1/VLOOKUP(ABS(X51)+1,$A$8:$D$16,2,FALSE),VLOOKUP(ABS(X51)+1,$A$8:$D$16,4,FALSE))</f>
      </c>
    </row>
    <row r="95">
      <c r="A95">
        <v>8</v>
      </c>
      <c r="B95" t="str">
        <v>CP1.3_vs_CP1.4</v>
      </c>
      <c r="C95" s="1">
        <f>IF(C52&gt;0,1/VLOOKUP(ABS(C52)+1,$A$8:$D$16,2,FALSE),VLOOKUP(ABS(C52)+1,$A$8:$D$16,4,FALSE))</f>
      </c>
      <c r="D95" s="1">
        <f>IF(D52&gt;0,1/VLOOKUP(ABS(D52)+1,$A$8:$D$16,2,FALSE),VLOOKUP(ABS(D52)+1,$A$8:$D$16,4,FALSE))</f>
      </c>
      <c r="E95" s="1">
        <f>IF(E52&gt;0,1/VLOOKUP(ABS(E52)+1,$A$8:$D$16,2,FALSE),VLOOKUP(ABS(E52)+1,$A$8:$D$16,4,FALSE))</f>
      </c>
      <c r="F95" s="1">
        <f>IF(F52&gt;0,1/VLOOKUP(ABS(F52)+1,$A$8:$D$16,2,FALSE),VLOOKUP(ABS(F52)+1,$A$8:$D$16,4,FALSE))</f>
      </c>
      <c r="G95" s="1">
        <f>IF(G52&gt;0,1/VLOOKUP(ABS(G52)+1,$A$8:$D$16,2,FALSE),VLOOKUP(ABS(G52)+1,$A$8:$D$16,4,FALSE))</f>
      </c>
      <c r="H95" s="1">
        <f>IF(H52&gt;0,1/VLOOKUP(ABS(H52)+1,$A$8:$D$16,2,FALSE),VLOOKUP(ABS(H52)+1,$A$8:$D$16,4,FALSE))</f>
      </c>
      <c r="I95" s="1">
        <f>IF(I52&gt;0,1/VLOOKUP(ABS(I52)+1,$A$8:$D$16,2,FALSE),VLOOKUP(ABS(I52)+1,$A$8:$D$16,4,FALSE))</f>
      </c>
      <c r="J95" s="1">
        <f>IF(J52&gt;0,1/VLOOKUP(ABS(J52)+1,$A$8:$D$16,2,FALSE),VLOOKUP(ABS(J52)+1,$A$8:$D$16,4,FALSE))</f>
      </c>
      <c r="K95" s="1">
        <f>IF(K52&gt;0,1/VLOOKUP(ABS(K52)+1,$A$8:$D$16,2,FALSE),VLOOKUP(ABS(K52)+1,$A$8:$D$16,4,FALSE))</f>
      </c>
      <c r="L95" s="1">
        <f>IF(L52&gt;0,1/VLOOKUP(ABS(L52)+1,$A$8:$D$16,2,FALSE),VLOOKUP(ABS(L52)+1,$A$8:$D$16,4,FALSE))</f>
      </c>
      <c r="M95" s="1">
        <f>IF(M52&gt;0,1/VLOOKUP(ABS(M52)+1,$A$8:$D$16,2,FALSE),VLOOKUP(ABS(M52)+1,$A$8:$D$16,4,FALSE))</f>
      </c>
      <c r="N95" s="1">
        <f>IF(N52&gt;0,1/VLOOKUP(ABS(N52)+1,$A$8:$D$16,2,FALSE),VLOOKUP(ABS(N52)+1,$A$8:$D$16,4,FALSE))</f>
      </c>
      <c r="O95" s="1">
        <f>IF(O52&gt;0,1/VLOOKUP(ABS(O52)+1,$A$8:$D$16,2,FALSE),VLOOKUP(ABS(O52)+1,$A$8:$D$16,4,FALSE))</f>
      </c>
      <c r="P95" s="1">
        <f>IF(P52&gt;0,1/VLOOKUP(ABS(P52)+1,$A$8:$D$16,2,FALSE),VLOOKUP(ABS(P52)+1,$A$8:$D$16,4,FALSE))</f>
      </c>
      <c r="Q95" s="1">
        <f>IF(Q52&gt;0,1/VLOOKUP(ABS(Q52)+1,$A$8:$D$16,2,FALSE),VLOOKUP(ABS(Q52)+1,$A$8:$D$16,4,FALSE))</f>
      </c>
      <c r="R95" s="1">
        <f>IF(R52&gt;0,1/VLOOKUP(ABS(R52)+1,$A$8:$D$16,2,FALSE),VLOOKUP(ABS(R52)+1,$A$8:$D$16,4,FALSE))</f>
      </c>
      <c r="S95" s="1">
        <f>IF(S52&gt;0,1/VLOOKUP(ABS(S52)+1,$A$8:$D$16,2,FALSE),VLOOKUP(ABS(S52)+1,$A$8:$D$16,4,FALSE))</f>
      </c>
      <c r="T95" s="1">
        <f>IF(T52&gt;0,1/VLOOKUP(ABS(T52)+1,$A$8:$D$16,2,FALSE),VLOOKUP(ABS(T52)+1,$A$8:$D$16,4,FALSE))</f>
      </c>
      <c r="U95" s="1">
        <f>IF(U52&gt;0,1/VLOOKUP(ABS(U52)+1,$A$8:$D$16,2,FALSE),VLOOKUP(ABS(U52)+1,$A$8:$D$16,4,FALSE))</f>
      </c>
      <c r="V95" s="1">
        <f>IF(V52&gt;0,1/VLOOKUP(ABS(V52)+1,$A$8:$D$16,2,FALSE),VLOOKUP(ABS(V52)+1,$A$8:$D$16,4,FALSE))</f>
      </c>
      <c r="W95" s="1">
        <f>IF(W52&gt;0,1/VLOOKUP(ABS(W52)+1,$A$8:$D$16,2,FALSE),VLOOKUP(ABS(W52)+1,$A$8:$D$16,4,FALSE))</f>
      </c>
      <c r="X95" s="1">
        <f>IF(X52&gt;0,1/VLOOKUP(ABS(X52)+1,$A$8:$D$16,2,FALSE),VLOOKUP(ABS(X52)+1,$A$8:$D$16,4,FALSE))</f>
      </c>
    </row>
    <row r="96">
      <c r="A96">
        <v>9</v>
      </c>
      <c r="B96" t="str">
        <v>CP1.3_vs_CP1.5</v>
      </c>
      <c r="C96" s="1">
        <f>IF(C53&gt;0,1/VLOOKUP(ABS(C53)+1,$A$8:$D$16,2,FALSE),VLOOKUP(ABS(C53)+1,$A$8:$D$16,4,FALSE))</f>
      </c>
      <c r="D96" s="1">
        <f>IF(D53&gt;0,1/VLOOKUP(ABS(D53)+1,$A$8:$D$16,2,FALSE),VLOOKUP(ABS(D53)+1,$A$8:$D$16,4,FALSE))</f>
      </c>
      <c r="E96" s="1">
        <f>IF(E53&gt;0,1/VLOOKUP(ABS(E53)+1,$A$8:$D$16,2,FALSE),VLOOKUP(ABS(E53)+1,$A$8:$D$16,4,FALSE))</f>
      </c>
      <c r="F96" s="1">
        <f>IF(F53&gt;0,1/VLOOKUP(ABS(F53)+1,$A$8:$D$16,2,FALSE),VLOOKUP(ABS(F53)+1,$A$8:$D$16,4,FALSE))</f>
      </c>
      <c r="G96" s="1">
        <f>IF(G53&gt;0,1/VLOOKUP(ABS(G53)+1,$A$8:$D$16,2,FALSE),VLOOKUP(ABS(G53)+1,$A$8:$D$16,4,FALSE))</f>
      </c>
      <c r="H96" s="1">
        <f>IF(H53&gt;0,1/VLOOKUP(ABS(H53)+1,$A$8:$D$16,2,FALSE),VLOOKUP(ABS(H53)+1,$A$8:$D$16,4,FALSE))</f>
      </c>
      <c r="I96" s="1">
        <f>IF(I53&gt;0,1/VLOOKUP(ABS(I53)+1,$A$8:$D$16,2,FALSE),VLOOKUP(ABS(I53)+1,$A$8:$D$16,4,FALSE))</f>
      </c>
      <c r="J96" s="1">
        <f>IF(J53&gt;0,1/VLOOKUP(ABS(J53)+1,$A$8:$D$16,2,FALSE),VLOOKUP(ABS(J53)+1,$A$8:$D$16,4,FALSE))</f>
      </c>
      <c r="K96" s="1">
        <f>IF(K53&gt;0,1/VLOOKUP(ABS(K53)+1,$A$8:$D$16,2,FALSE),VLOOKUP(ABS(K53)+1,$A$8:$D$16,4,FALSE))</f>
      </c>
      <c r="L96" s="1">
        <f>IF(L53&gt;0,1/VLOOKUP(ABS(L53)+1,$A$8:$D$16,2,FALSE),VLOOKUP(ABS(L53)+1,$A$8:$D$16,4,FALSE))</f>
      </c>
      <c r="M96" s="1">
        <f>IF(M53&gt;0,1/VLOOKUP(ABS(M53)+1,$A$8:$D$16,2,FALSE),VLOOKUP(ABS(M53)+1,$A$8:$D$16,4,FALSE))</f>
      </c>
      <c r="N96" s="1">
        <f>IF(N53&gt;0,1/VLOOKUP(ABS(N53)+1,$A$8:$D$16,2,FALSE),VLOOKUP(ABS(N53)+1,$A$8:$D$16,4,FALSE))</f>
      </c>
      <c r="O96" s="1">
        <f>IF(O53&gt;0,1/VLOOKUP(ABS(O53)+1,$A$8:$D$16,2,FALSE),VLOOKUP(ABS(O53)+1,$A$8:$D$16,4,FALSE))</f>
      </c>
      <c r="P96" s="1">
        <f>IF(P53&gt;0,1/VLOOKUP(ABS(P53)+1,$A$8:$D$16,2,FALSE),VLOOKUP(ABS(P53)+1,$A$8:$D$16,4,FALSE))</f>
      </c>
      <c r="Q96" s="1">
        <f>IF(Q53&gt;0,1/VLOOKUP(ABS(Q53)+1,$A$8:$D$16,2,FALSE),VLOOKUP(ABS(Q53)+1,$A$8:$D$16,4,FALSE))</f>
      </c>
      <c r="R96" s="1">
        <f>IF(R53&gt;0,1/VLOOKUP(ABS(R53)+1,$A$8:$D$16,2,FALSE),VLOOKUP(ABS(R53)+1,$A$8:$D$16,4,FALSE))</f>
      </c>
      <c r="S96" s="1">
        <f>IF(S53&gt;0,1/VLOOKUP(ABS(S53)+1,$A$8:$D$16,2,FALSE),VLOOKUP(ABS(S53)+1,$A$8:$D$16,4,FALSE))</f>
      </c>
      <c r="T96" s="1">
        <f>IF(T53&gt;0,1/VLOOKUP(ABS(T53)+1,$A$8:$D$16,2,FALSE),VLOOKUP(ABS(T53)+1,$A$8:$D$16,4,FALSE))</f>
      </c>
      <c r="U96" s="1">
        <f>IF(U53&gt;0,1/VLOOKUP(ABS(U53)+1,$A$8:$D$16,2,FALSE),VLOOKUP(ABS(U53)+1,$A$8:$D$16,4,FALSE))</f>
      </c>
      <c r="V96" s="1">
        <f>IF(V53&gt;0,1/VLOOKUP(ABS(V53)+1,$A$8:$D$16,2,FALSE),VLOOKUP(ABS(V53)+1,$A$8:$D$16,4,FALSE))</f>
      </c>
      <c r="W96" s="1">
        <f>IF(W53&gt;0,1/VLOOKUP(ABS(W53)+1,$A$8:$D$16,2,FALSE),VLOOKUP(ABS(W53)+1,$A$8:$D$16,4,FALSE))</f>
      </c>
      <c r="X96" s="1">
        <f>IF(X53&gt;0,1/VLOOKUP(ABS(X53)+1,$A$8:$D$16,2,FALSE),VLOOKUP(ABS(X53)+1,$A$8:$D$16,4,FALSE))</f>
      </c>
    </row>
    <row r="97">
      <c r="A97">
        <v>10</v>
      </c>
      <c r="B97" t="str">
        <v>CP1.4_vs_CP1.5</v>
      </c>
      <c r="C97" s="1">
        <f>IF(C54&gt;0,1/VLOOKUP(ABS(C54)+1,$A$8:$D$16,2,FALSE),VLOOKUP(ABS(C54)+1,$A$8:$D$16,4,FALSE))</f>
      </c>
      <c r="D97" s="1">
        <f>IF(D54&gt;0,1/VLOOKUP(ABS(D54)+1,$A$8:$D$16,2,FALSE),VLOOKUP(ABS(D54)+1,$A$8:$D$16,4,FALSE))</f>
      </c>
      <c r="E97" s="1">
        <f>IF(E54&gt;0,1/VLOOKUP(ABS(E54)+1,$A$8:$D$16,2,FALSE),VLOOKUP(ABS(E54)+1,$A$8:$D$16,4,FALSE))</f>
      </c>
      <c r="F97" s="1">
        <f>IF(F54&gt;0,1/VLOOKUP(ABS(F54)+1,$A$8:$D$16,2,FALSE),VLOOKUP(ABS(F54)+1,$A$8:$D$16,4,FALSE))</f>
      </c>
      <c r="G97" s="1">
        <f>IF(G54&gt;0,1/VLOOKUP(ABS(G54)+1,$A$8:$D$16,2,FALSE),VLOOKUP(ABS(G54)+1,$A$8:$D$16,4,FALSE))</f>
      </c>
      <c r="H97" s="1">
        <f>IF(H54&gt;0,1/VLOOKUP(ABS(H54)+1,$A$8:$D$16,2,FALSE),VLOOKUP(ABS(H54)+1,$A$8:$D$16,4,FALSE))</f>
      </c>
      <c r="I97" s="1">
        <f>IF(I54&gt;0,1/VLOOKUP(ABS(I54)+1,$A$8:$D$16,2,FALSE),VLOOKUP(ABS(I54)+1,$A$8:$D$16,4,FALSE))</f>
      </c>
      <c r="J97" s="1">
        <f>IF(J54&gt;0,1/VLOOKUP(ABS(J54)+1,$A$8:$D$16,2,FALSE),VLOOKUP(ABS(J54)+1,$A$8:$D$16,4,FALSE))</f>
      </c>
      <c r="K97" s="1">
        <f>IF(K54&gt;0,1/VLOOKUP(ABS(K54)+1,$A$8:$D$16,2,FALSE),VLOOKUP(ABS(K54)+1,$A$8:$D$16,4,FALSE))</f>
      </c>
      <c r="L97" s="1">
        <f>IF(L54&gt;0,1/VLOOKUP(ABS(L54)+1,$A$8:$D$16,2,FALSE),VLOOKUP(ABS(L54)+1,$A$8:$D$16,4,FALSE))</f>
      </c>
      <c r="M97" s="1">
        <f>IF(M54&gt;0,1/VLOOKUP(ABS(M54)+1,$A$8:$D$16,2,FALSE),VLOOKUP(ABS(M54)+1,$A$8:$D$16,4,FALSE))</f>
      </c>
      <c r="N97" s="1">
        <f>IF(N54&gt;0,1/VLOOKUP(ABS(N54)+1,$A$8:$D$16,2,FALSE),VLOOKUP(ABS(N54)+1,$A$8:$D$16,4,FALSE))</f>
      </c>
      <c r="O97" s="1">
        <f>IF(O54&gt;0,1/VLOOKUP(ABS(O54)+1,$A$8:$D$16,2,FALSE),VLOOKUP(ABS(O54)+1,$A$8:$D$16,4,FALSE))</f>
      </c>
      <c r="P97" s="1">
        <f>IF(P54&gt;0,1/VLOOKUP(ABS(P54)+1,$A$8:$D$16,2,FALSE),VLOOKUP(ABS(P54)+1,$A$8:$D$16,4,FALSE))</f>
      </c>
      <c r="Q97" s="1">
        <f>IF(Q54&gt;0,1/VLOOKUP(ABS(Q54)+1,$A$8:$D$16,2,FALSE),VLOOKUP(ABS(Q54)+1,$A$8:$D$16,4,FALSE))</f>
      </c>
      <c r="R97" s="1">
        <f>IF(R54&gt;0,1/VLOOKUP(ABS(R54)+1,$A$8:$D$16,2,FALSE),VLOOKUP(ABS(R54)+1,$A$8:$D$16,4,FALSE))</f>
      </c>
      <c r="S97" s="1">
        <f>IF(S54&gt;0,1/VLOOKUP(ABS(S54)+1,$A$8:$D$16,2,FALSE),VLOOKUP(ABS(S54)+1,$A$8:$D$16,4,FALSE))</f>
      </c>
      <c r="T97" s="1">
        <f>IF(T54&gt;0,1/VLOOKUP(ABS(T54)+1,$A$8:$D$16,2,FALSE),VLOOKUP(ABS(T54)+1,$A$8:$D$16,4,FALSE))</f>
      </c>
      <c r="U97" s="1">
        <f>IF(U54&gt;0,1/VLOOKUP(ABS(U54)+1,$A$8:$D$16,2,FALSE),VLOOKUP(ABS(U54)+1,$A$8:$D$16,4,FALSE))</f>
      </c>
      <c r="V97" s="1">
        <f>IF(V54&gt;0,1/VLOOKUP(ABS(V54)+1,$A$8:$D$16,2,FALSE),VLOOKUP(ABS(V54)+1,$A$8:$D$16,4,FALSE))</f>
      </c>
      <c r="W97" s="1">
        <f>IF(W54&gt;0,1/VLOOKUP(ABS(W54)+1,$A$8:$D$16,2,FALSE),VLOOKUP(ABS(W54)+1,$A$8:$D$16,4,FALSE))</f>
      </c>
      <c r="X97" s="1">
        <f>IF(X54&gt;0,1/VLOOKUP(ABS(X54)+1,$A$8:$D$16,2,FALSE),VLOOKUP(ABS(X54)+1,$A$8:$D$16,4,FALSE))</f>
      </c>
    </row>
    <row r="100">
      <c r="A100" t="str">
        <v>═══ BAGIAN 5: GEOMETRIC MEAN ANTAR RESPONDEN ═══</v>
      </c>
    </row>
    <row r="101">
      <c r="A101" t="str">
        <v>Rumus: GM = PRODUCT(semua R)^(1/22)</v>
      </c>
    </row>
    <row r="102">
      <c r="A102" t="str">
        <v>No</v>
      </c>
      <c r="B102" t="str">
        <v>Pasangan</v>
      </c>
      <c r="C102" t="str">
        <v>GM_l</v>
      </c>
      <c r="D102" t="str">
        <v>GM_m</v>
      </c>
      <c r="E102" t="str">
        <v>GM_u</v>
      </c>
    </row>
    <row r="103">
      <c r="A103">
        <v>1</v>
      </c>
      <c r="B103" t="str">
        <v>CP1.1_vs_CP1.2</v>
      </c>
      <c r="C103" s="1">
        <f>POWER(PRODUCT(C60,D60,E60,F60,G60,H60,I60,J60,K60,L60,M60,N60,O60,P60,Q60,R60,S60,T60,U60,V60,W60,X60),1/22)</f>
      </c>
      <c r="D103" s="1">
        <f>POWER(PRODUCT(C74,D74,E74,F74,G74,H74,I74,J74,K74,L74,M74,N74,O74,P74,Q74,R74,S74,T74,U74,V74,W74,X74),1/22)</f>
      </c>
      <c r="E103" s="1">
        <f>POWER(PRODUCT(C88,D88,E88,F88,G88,H88,I88,J88,K88,L88,M88,N88,O88,P88,Q88,R88,S88,T88,U88,V88,W88,X88),1/22)</f>
      </c>
    </row>
    <row r="104">
      <c r="A104">
        <v>2</v>
      </c>
      <c r="B104" t="str">
        <v>CP1.1_vs_CP1.3</v>
      </c>
      <c r="C104" s="1">
        <f>POWER(PRODUCT(C61,D61,E61,F61,G61,H61,I61,J61,K61,L61,M61,N61,O61,P61,Q61,R61,S61,T61,U61,V61,W61,X61),1/22)</f>
      </c>
      <c r="D104" s="1">
        <f>POWER(PRODUCT(C75,D75,E75,F75,G75,H75,I75,J75,K75,L75,M75,N75,O75,P75,Q75,R75,S75,T75,U75,V75,W75,X75),1/22)</f>
      </c>
      <c r="E104" s="1">
        <f>POWER(PRODUCT(C89,D89,E89,F89,G89,H89,I89,J89,K89,L89,M89,N89,O89,P89,Q89,R89,S89,T89,U89,V89,W89,X89),1/22)</f>
      </c>
    </row>
    <row r="105">
      <c r="A105">
        <v>3</v>
      </c>
      <c r="B105" t="str">
        <v>CP1.1_vs_CP1.4</v>
      </c>
      <c r="C105" s="1">
        <f>POWER(PRODUCT(C62,D62,E62,F62,G62,H62,I62,J62,K62,L62,M62,N62,O62,P62,Q62,R62,S62,T62,U62,V62,W62,X62),1/22)</f>
      </c>
      <c r="D105" s="1">
        <f>POWER(PRODUCT(C76,D76,E76,F76,G76,H76,I76,J76,K76,L76,M76,N76,O76,P76,Q76,R76,S76,T76,U76,V76,W76,X76),1/22)</f>
      </c>
      <c r="E105" s="1">
        <f>POWER(PRODUCT(C90,D90,E90,F90,G90,H90,I90,J90,K90,L90,M90,N90,O90,P90,Q90,R90,S90,T90,U90,V90,W90,X90),1/22)</f>
      </c>
    </row>
    <row r="106">
      <c r="A106">
        <v>4</v>
      </c>
      <c r="B106" t="str">
        <v>CP1.1_vs_CP1.5</v>
      </c>
      <c r="C106" s="1">
        <f>POWER(PRODUCT(C63,D63,E63,F63,G63,H63,I63,J63,K63,L63,M63,N63,O63,P63,Q63,R63,S63,T63,U63,V63,W63,X63),1/22)</f>
      </c>
      <c r="D106" s="1">
        <f>POWER(PRODUCT(C77,D77,E77,F77,G77,H77,I77,J77,K77,L77,M77,N77,O77,P77,Q77,R77,S77,T77,U77,V77,W77,X77),1/22)</f>
      </c>
      <c r="E106" s="1">
        <f>POWER(PRODUCT(C91,D91,E91,F91,G91,H91,I91,J91,K91,L91,M91,N91,O91,P91,Q91,R91,S91,T91,U91,V91,W91,X91),1/22)</f>
      </c>
    </row>
    <row r="107">
      <c r="A107">
        <v>5</v>
      </c>
      <c r="B107" t="str">
        <v>CP1.2_vs_CP1.3</v>
      </c>
      <c r="C107" s="1">
        <f>POWER(PRODUCT(C64,D64,E64,F64,G64,H64,I64,J64,K64,L64,M64,N64,O64,P64,Q64,R64,S64,T64,U64,V64,W64,X64),1/22)</f>
      </c>
      <c r="D107" s="1">
        <f>POWER(PRODUCT(C78,D78,E78,F78,G78,H78,I78,J78,K78,L78,M78,N78,O78,P78,Q78,R78,S78,T78,U78,V78,W78,X78),1/22)</f>
      </c>
      <c r="E107" s="1">
        <f>POWER(PRODUCT(C92,D92,E92,F92,G92,H92,I92,J92,K92,L92,M92,N92,O92,P92,Q92,R92,S92,T92,U92,V92,W92,X92),1/22)</f>
      </c>
    </row>
    <row r="108">
      <c r="A108">
        <v>6</v>
      </c>
      <c r="B108" t="str">
        <v>CP1.2_vs_CP1.4</v>
      </c>
      <c r="C108" s="1">
        <f>POWER(PRODUCT(C65,D65,E65,F65,G65,H65,I65,J65,K65,L65,M65,N65,O65,P65,Q65,R65,S65,T65,U65,V65,W65,X65),1/22)</f>
      </c>
      <c r="D108" s="1">
        <f>POWER(PRODUCT(C79,D79,E79,F79,G79,H79,I79,J79,K79,L79,M79,N79,O79,P79,Q79,R79,S79,T79,U79,V79,W79,X79),1/22)</f>
      </c>
      <c r="E108" s="1">
        <f>POWER(PRODUCT(C93,D93,E93,F93,G93,H93,I93,J93,K93,L93,M93,N93,O93,P93,Q93,R93,S93,T93,U93,V93,W93,X93),1/22)</f>
      </c>
    </row>
    <row r="109">
      <c r="A109">
        <v>7</v>
      </c>
      <c r="B109" t="str">
        <v>CP1.2_vs_CP1.5</v>
      </c>
      <c r="C109" s="1">
        <f>POWER(PRODUCT(C66,D66,E66,F66,G66,H66,I66,J66,K66,L66,M66,N66,O66,P66,Q66,R66,S66,T66,U66,V66,W66,X66),1/22)</f>
      </c>
      <c r="D109" s="1">
        <f>POWER(PRODUCT(C80,D80,E80,F80,G80,H80,I80,J80,K80,L80,M80,N80,O80,P80,Q80,R80,S80,T80,U80,V80,W80,X80),1/22)</f>
      </c>
      <c r="E109" s="1">
        <f>POWER(PRODUCT(C94,D94,E94,F94,G94,H94,I94,J94,K94,L94,M94,N94,O94,P94,Q94,R94,S94,T94,U94,V94,W94,X94),1/22)</f>
      </c>
    </row>
    <row r="110">
      <c r="A110">
        <v>8</v>
      </c>
      <c r="B110" t="str">
        <v>CP1.3_vs_CP1.4</v>
      </c>
      <c r="C110" s="1">
        <f>POWER(PRODUCT(C67,D67,E67,F67,G67,H67,I67,J67,K67,L67,M67,N67,O67,P67,Q67,R67,S67,T67,U67,V67,W67,X67),1/22)</f>
      </c>
      <c r="D110" s="1">
        <f>POWER(PRODUCT(C81,D81,E81,F81,G81,H81,I81,J81,K81,L81,M81,N81,O81,P81,Q81,R81,S81,T81,U81,V81,W81,X81),1/22)</f>
      </c>
      <c r="E110" s="1">
        <f>POWER(PRODUCT(C95,D95,E95,F95,G95,H95,I95,J95,K95,L95,M95,N95,O95,P95,Q95,R95,S95,T95,U95,V95,W95,X95),1/22)</f>
      </c>
    </row>
    <row r="111">
      <c r="A111">
        <v>9</v>
      </c>
      <c r="B111" t="str">
        <v>CP1.3_vs_CP1.5</v>
      </c>
      <c r="C111" s="1">
        <f>POWER(PRODUCT(C68,D68,E68,F68,G68,H68,I68,J68,K68,L68,M68,N68,O68,P68,Q68,R68,S68,T68,U68,V68,W68,X68),1/22)</f>
      </c>
      <c r="D111" s="1">
        <f>POWER(PRODUCT(C82,D82,E82,F82,G82,H82,I82,J82,K82,L82,M82,N82,O82,P82,Q82,R82,S82,T82,U82,V82,W82,X82),1/22)</f>
      </c>
      <c r="E111" s="1">
        <f>POWER(PRODUCT(C96,D96,E96,F96,G96,H96,I96,J96,K96,L96,M96,N96,O96,P96,Q96,R96,S96,T96,U96,V96,W96,X96),1/22)</f>
      </c>
    </row>
    <row r="112">
      <c r="A112">
        <v>10</v>
      </c>
      <c r="B112" t="str">
        <v>CP1.4_vs_CP1.5</v>
      </c>
      <c r="C112" s="1">
        <f>POWER(PRODUCT(C69,D69,E69,F69,G69,H69,I69,J69,K69,L69,M69,N69,O69,P69,Q69,R69,S69,T69,U69,V69,W69,X69),1/22)</f>
      </c>
      <c r="D112" s="1">
        <f>POWER(PRODUCT(C83,D83,E83,F83,G83,H83,I83,J83,K83,L83,M83,N83,O83,P83,Q83,R83,S83,T83,U83,V83,W83,X83),1/22)</f>
      </c>
      <c r="E112" s="1">
        <f>POWER(PRODUCT(C97,D97,E97,F97,G97,H97,I97,J97,K97,L97,M97,N97,O97,P97,Q97,R97,S97,T97,U97,V97,W97,X97),1/22)</f>
      </c>
    </row>
    <row r="115">
      <c r="A115" t="str">
        <v>═══ BAGIAN 6: MATRIKS TFN AGREGAT ═══</v>
      </c>
    </row>
    <row r="116">
      <c r="A116" t="str">
        <v>Diagonal=(1,1,1) | Upper=GM | Lower=reciprocal(1/u,1/m,1/l)</v>
      </c>
    </row>
    <row r="117">
      <c r="A117" t="str">
        <v>Matriks l (Lower)</v>
      </c>
    </row>
    <row r="118">
      <c r="A118" t="str">
        <v/>
      </c>
      <c r="B118" t="str">
        <v>CP1.1</v>
      </c>
      <c r="C118" t="str">
        <v>CP1.2</v>
      </c>
      <c r="D118" t="str">
        <v>CP1.3</v>
      </c>
      <c r="E118" t="str">
        <v>CP1.4</v>
      </c>
      <c r="F118" t="str">
        <v>CP1.5</v>
      </c>
      <c r="G118" t="str">
        <v>Σ Baris</v>
      </c>
    </row>
    <row r="119">
      <c r="A119" t="str">
        <v>CP1.1</v>
      </c>
      <c r="B119">
        <v>1</v>
      </c>
      <c r="C119" s="1">
        <f>C103</f>
      </c>
      <c r="D119" s="1">
        <f>C104</f>
      </c>
      <c r="E119" s="1">
        <f>C105</f>
      </c>
      <c r="F119" s="1">
        <f>C106</f>
      </c>
      <c r="G119" s="1">
        <f>SUM(B119:F119)</f>
      </c>
    </row>
    <row r="120">
      <c r="A120" t="str">
        <v>CP1.2</v>
      </c>
      <c r="B120" s="1">
        <f>1/E103</f>
      </c>
      <c r="C120">
        <v>1</v>
      </c>
      <c r="D120" s="1">
        <f>C107</f>
      </c>
      <c r="E120" s="1">
        <f>C108</f>
      </c>
      <c r="F120" s="1">
        <f>C109</f>
      </c>
      <c r="G120" s="1">
        <f>SUM(B120:F120)</f>
      </c>
    </row>
    <row r="121">
      <c r="A121" t="str">
        <v>CP1.3</v>
      </c>
      <c r="B121" s="1">
        <f>1/E104</f>
      </c>
      <c r="C121" s="1">
        <f>1/E107</f>
      </c>
      <c r="D121">
        <v>1</v>
      </c>
      <c r="E121" s="1">
        <f>C110</f>
      </c>
      <c r="F121" s="1">
        <f>C111</f>
      </c>
      <c r="G121" s="1">
        <f>SUM(B121:F121)</f>
      </c>
    </row>
    <row r="122">
      <c r="A122" t="str">
        <v>CP1.4</v>
      </c>
      <c r="B122" s="1">
        <f>1/E105</f>
      </c>
      <c r="C122" s="1">
        <f>1/E108</f>
      </c>
      <c r="D122" s="1">
        <f>1/E110</f>
      </c>
      <c r="E122">
        <v>1</v>
      </c>
      <c r="F122" s="1">
        <f>C112</f>
      </c>
      <c r="G122" s="1">
        <f>SUM(B122:F122)</f>
      </c>
    </row>
    <row r="123">
      <c r="A123" t="str">
        <v>CP1.5</v>
      </c>
      <c r="B123" s="1">
        <f>1/E106</f>
      </c>
      <c r="C123" s="1">
        <f>1/E109</f>
      </c>
      <c r="D123" s="1">
        <f>1/E111</f>
      </c>
      <c r="E123" s="1">
        <f>1/E112</f>
      </c>
      <c r="F123">
        <v>1</v>
      </c>
      <c r="G123" s="1">
        <f>SUM(B123:F123)</f>
      </c>
    </row>
    <row r="124">
      <c r="F124" t="str">
        <v>TOTAL</v>
      </c>
      <c r="G124" s="1">
        <f>SUM(G119:G123)</f>
      </c>
    </row>
    <row r="126">
      <c r="A126" t="str">
        <v>Matriks m (Middle)</v>
      </c>
    </row>
    <row r="127">
      <c r="A127" t="str">
        <v/>
      </c>
      <c r="B127" t="str">
        <v>CP1.1</v>
      </c>
      <c r="C127" t="str">
        <v>CP1.2</v>
      </c>
      <c r="D127" t="str">
        <v>CP1.3</v>
      </c>
      <c r="E127" t="str">
        <v>CP1.4</v>
      </c>
      <c r="F127" t="str">
        <v>CP1.5</v>
      </c>
      <c r="G127" t="str">
        <v>Σ Baris</v>
      </c>
    </row>
    <row r="128">
      <c r="A128" t="str">
        <v>CP1.1</v>
      </c>
      <c r="B128">
        <v>1</v>
      </c>
      <c r="C128" s="1">
        <f>D103</f>
      </c>
      <c r="D128" s="1">
        <f>D104</f>
      </c>
      <c r="E128" s="1">
        <f>D105</f>
      </c>
      <c r="F128" s="1">
        <f>D106</f>
      </c>
      <c r="G128" s="1">
        <f>SUM(B128:F128)</f>
      </c>
    </row>
    <row r="129">
      <c r="A129" t="str">
        <v>CP1.2</v>
      </c>
      <c r="B129" s="1">
        <f>1/D103</f>
      </c>
      <c r="C129">
        <v>1</v>
      </c>
      <c r="D129" s="1">
        <f>D107</f>
      </c>
      <c r="E129" s="1">
        <f>D108</f>
      </c>
      <c r="F129" s="1">
        <f>D109</f>
      </c>
      <c r="G129" s="1">
        <f>SUM(B129:F129)</f>
      </c>
    </row>
    <row r="130">
      <c r="A130" t="str">
        <v>CP1.3</v>
      </c>
      <c r="B130" s="1">
        <f>1/D104</f>
      </c>
      <c r="C130" s="1">
        <f>1/D107</f>
      </c>
      <c r="D130">
        <v>1</v>
      </c>
      <c r="E130" s="1">
        <f>D110</f>
      </c>
      <c r="F130" s="1">
        <f>D111</f>
      </c>
      <c r="G130" s="1">
        <f>SUM(B130:F130)</f>
      </c>
    </row>
    <row r="131">
      <c r="A131" t="str">
        <v>CP1.4</v>
      </c>
      <c r="B131" s="1">
        <f>1/D105</f>
      </c>
      <c r="C131" s="1">
        <f>1/D108</f>
      </c>
      <c r="D131" s="1">
        <f>1/D110</f>
      </c>
      <c r="E131">
        <v>1</v>
      </c>
      <c r="F131" s="1">
        <f>D112</f>
      </c>
      <c r="G131" s="1">
        <f>SUM(B131:F131)</f>
      </c>
    </row>
    <row r="132">
      <c r="A132" t="str">
        <v>CP1.5</v>
      </c>
      <c r="B132" s="1">
        <f>1/D106</f>
      </c>
      <c r="C132" s="1">
        <f>1/D109</f>
      </c>
      <c r="D132" s="1">
        <f>1/D111</f>
      </c>
      <c r="E132" s="1">
        <f>1/D112</f>
      </c>
      <c r="F132">
        <v>1</v>
      </c>
      <c r="G132" s="1">
        <f>SUM(B132:F132)</f>
      </c>
    </row>
    <row r="133">
      <c r="F133" t="str">
        <v>TOTAL</v>
      </c>
      <c r="G133" s="1">
        <f>SUM(G128:G132)</f>
      </c>
    </row>
    <row r="135">
      <c r="A135" t="str">
        <v>Matriks u (Upper)</v>
      </c>
    </row>
    <row r="136">
      <c r="A136" t="str">
        <v/>
      </c>
      <c r="B136" t="str">
        <v>CP1.1</v>
      </c>
      <c r="C136" t="str">
        <v>CP1.2</v>
      </c>
      <c r="D136" t="str">
        <v>CP1.3</v>
      </c>
      <c r="E136" t="str">
        <v>CP1.4</v>
      </c>
      <c r="F136" t="str">
        <v>CP1.5</v>
      </c>
      <c r="G136" t="str">
        <v>Σ Baris</v>
      </c>
    </row>
    <row r="137">
      <c r="A137" t="str">
        <v>CP1.1</v>
      </c>
      <c r="B137">
        <v>1</v>
      </c>
      <c r="C137" s="1">
        <f>E103</f>
      </c>
      <c r="D137" s="1">
        <f>E104</f>
      </c>
      <c r="E137" s="1">
        <f>E105</f>
      </c>
      <c r="F137" s="1">
        <f>E106</f>
      </c>
      <c r="G137" s="1">
        <f>SUM(B137:F137)</f>
      </c>
    </row>
    <row r="138">
      <c r="A138" t="str">
        <v>CP1.2</v>
      </c>
      <c r="B138" s="1">
        <f>1/C103</f>
      </c>
      <c r="C138">
        <v>1</v>
      </c>
      <c r="D138" s="1">
        <f>E107</f>
      </c>
      <c r="E138" s="1">
        <f>E108</f>
      </c>
      <c r="F138" s="1">
        <f>E109</f>
      </c>
      <c r="G138" s="1">
        <f>SUM(B138:F138)</f>
      </c>
    </row>
    <row r="139">
      <c r="A139" t="str">
        <v>CP1.3</v>
      </c>
      <c r="B139" s="1">
        <f>1/C104</f>
      </c>
      <c r="C139" s="1">
        <f>1/C107</f>
      </c>
      <c r="D139">
        <v>1</v>
      </c>
      <c r="E139" s="1">
        <f>E110</f>
      </c>
      <c r="F139" s="1">
        <f>E111</f>
      </c>
      <c r="G139" s="1">
        <f>SUM(B139:F139)</f>
      </c>
    </row>
    <row r="140">
      <c r="A140" t="str">
        <v>CP1.4</v>
      </c>
      <c r="B140" s="1">
        <f>1/C105</f>
      </c>
      <c r="C140" s="1">
        <f>1/C108</f>
      </c>
      <c r="D140" s="1">
        <f>1/C110</f>
      </c>
      <c r="E140">
        <v>1</v>
      </c>
      <c r="F140" s="1">
        <f>E112</f>
      </c>
      <c r="G140" s="1">
        <f>SUM(B140:F140)</f>
      </c>
    </row>
    <row r="141">
      <c r="A141" t="str">
        <v>CP1.5</v>
      </c>
      <c r="B141" s="1">
        <f>1/C106</f>
      </c>
      <c r="C141" s="1">
        <f>1/C109</f>
      </c>
      <c r="D141" s="1">
        <f>1/C111</f>
      </c>
      <c r="E141" s="1">
        <f>1/C112</f>
      </c>
      <c r="F141">
        <v>1</v>
      </c>
      <c r="G141" s="1">
        <f>SUM(B141:F141)</f>
      </c>
    </row>
    <row r="142">
      <c r="F142" t="str">
        <v>TOTAL</v>
      </c>
      <c r="G142" s="1">
        <f>SUM(G137:G141)</f>
      </c>
    </row>
    <row r="144">
      <c r="A144" t="str">
        <v>═══ BAGIAN 7: FUZZY SYNTHETIC EXTENT + BOBOT FINAL ═══</v>
      </c>
    </row>
    <row r="145">
      <c r="A145" t="str">
        <v>Si_l=Σl_i/ΣΣu | Si_m=Σm_i/ΣΣm | Si_u=Σu_i/ΣΣl | Defuzzy=(l+m+u)/3</v>
      </c>
    </row>
    <row r="146">
      <c r="A146" t="str">
        <v>Kriteria</v>
      </c>
      <c r="B146" t="str">
        <v>Σl_i</v>
      </c>
      <c r="C146" t="str">
        <v>Σm_i</v>
      </c>
      <c r="D146" t="str">
        <v>Σu_i</v>
      </c>
      <c r="E146" t="str">
        <v>ΣΣl</v>
      </c>
      <c r="F146" t="str">
        <v>ΣΣm</v>
      </c>
      <c r="G146" t="str">
        <v>ΣΣu</v>
      </c>
      <c r="H146" t="str">
        <v>Si_l</v>
      </c>
      <c r="I146" t="str">
        <v>Si_m</v>
      </c>
      <c r="J146" t="str">
        <v>Si_u</v>
      </c>
      <c r="K146" t="str">
        <v>Defuzzy</v>
      </c>
      <c r="L146" t="str">
        <v>Bobot</v>
      </c>
      <c r="M146" t="str">
        <v>Bobot%</v>
      </c>
      <c r="N146" t="str">
        <v>Rank</v>
      </c>
    </row>
    <row r="147">
      <c r="A147" t="str">
        <v>CP1.1</v>
      </c>
      <c r="B147" s="1">
        <f>G119</f>
      </c>
      <c r="C147" s="1">
        <f>G128</f>
      </c>
      <c r="D147" s="1">
        <f>G137</f>
      </c>
      <c r="E147" s="1">
        <f>G124</f>
      </c>
      <c r="F147" s="1">
        <f>G133</f>
      </c>
      <c r="G147" s="1">
        <f>G142</f>
      </c>
      <c r="H147" s="2">
        <f>B147/G147</f>
      </c>
      <c r="I147" s="2">
        <f>C147/F147</f>
      </c>
      <c r="J147" s="2">
        <f>D147/E147</f>
      </c>
      <c r="K147" s="2">
        <f>(H147+I147+J147)/3</f>
      </c>
      <c r="L147" s="2">
        <f>K147/K152</f>
      </c>
      <c r="M147" s="3">
        <f>L147*100</f>
      </c>
      <c r="N147">
        <f>RANK(L147,L$147:L$151,0)</f>
      </c>
    </row>
    <row r="148">
      <c r="A148" t="str">
        <v>CP1.2</v>
      </c>
      <c r="B148" s="1">
        <f>G120</f>
      </c>
      <c r="C148" s="1">
        <f>G129</f>
      </c>
      <c r="D148" s="1">
        <f>G138</f>
      </c>
      <c r="E148" s="1">
        <f>G124</f>
      </c>
      <c r="F148" s="1">
        <f>G133</f>
      </c>
      <c r="G148" s="1">
        <f>G142</f>
      </c>
      <c r="H148" s="2">
        <f>B148/G148</f>
      </c>
      <c r="I148" s="2">
        <f>C148/F148</f>
      </c>
      <c r="J148" s="2">
        <f>D148/E148</f>
      </c>
      <c r="K148" s="2">
        <f>(H148+I148+J148)/3</f>
      </c>
      <c r="L148" s="2">
        <f>K148/K152</f>
      </c>
      <c r="M148" s="3">
        <f>L148*100</f>
      </c>
      <c r="N148">
        <f>RANK(L148,L$147:L$151,0)</f>
      </c>
    </row>
    <row r="149">
      <c r="A149" t="str">
        <v>CP1.3</v>
      </c>
      <c r="B149" s="1">
        <f>G121</f>
      </c>
      <c r="C149" s="1">
        <f>G130</f>
      </c>
      <c r="D149" s="1">
        <f>G139</f>
      </c>
      <c r="E149" s="1">
        <f>G124</f>
      </c>
      <c r="F149" s="1">
        <f>G133</f>
      </c>
      <c r="G149" s="1">
        <f>G142</f>
      </c>
      <c r="H149" s="2">
        <f>B149/G149</f>
      </c>
      <c r="I149" s="2">
        <f>C149/F149</f>
      </c>
      <c r="J149" s="2">
        <f>D149/E149</f>
      </c>
      <c r="K149" s="2">
        <f>(H149+I149+J149)/3</f>
      </c>
      <c r="L149" s="2">
        <f>K149/K152</f>
      </c>
      <c r="M149" s="3">
        <f>L149*100</f>
      </c>
      <c r="N149">
        <f>RANK(L149,L$147:L$151,0)</f>
      </c>
    </row>
    <row r="150">
      <c r="A150" t="str">
        <v>CP1.4</v>
      </c>
      <c r="B150" s="1">
        <f>G122</f>
      </c>
      <c r="C150" s="1">
        <f>G131</f>
      </c>
      <c r="D150" s="1">
        <f>G140</f>
      </c>
      <c r="E150" s="1">
        <f>G124</f>
      </c>
      <c r="F150" s="1">
        <f>G133</f>
      </c>
      <c r="G150" s="1">
        <f>G142</f>
      </c>
      <c r="H150" s="2">
        <f>B150/G150</f>
      </c>
      <c r="I150" s="2">
        <f>C150/F150</f>
      </c>
      <c r="J150" s="2">
        <f>D150/E150</f>
      </c>
      <c r="K150" s="2">
        <f>(H150+I150+J150)/3</f>
      </c>
      <c r="L150" s="2">
        <f>K150/K152</f>
      </c>
      <c r="M150" s="3">
        <f>L150*100</f>
      </c>
      <c r="N150">
        <f>RANK(L150,L$147:L$151,0)</f>
      </c>
    </row>
    <row r="151">
      <c r="A151" t="str">
        <v>CP1.5</v>
      </c>
      <c r="B151" s="1">
        <f>G123</f>
      </c>
      <c r="C151" s="1">
        <f>G132</f>
      </c>
      <c r="D151" s="1">
        <f>G141</f>
      </c>
      <c r="E151" s="1">
        <f>G124</f>
      </c>
      <c r="F151" s="1">
        <f>G133</f>
      </c>
      <c r="G151" s="1">
        <f>G142</f>
      </c>
      <c r="H151" s="2">
        <f>B151/G151</f>
      </c>
      <c r="I151" s="2">
        <f>C151/F151</f>
      </c>
      <c r="J151" s="2">
        <f>D151/E151</f>
      </c>
      <c r="K151" s="2">
        <f>(H151+I151+J151)/3</f>
      </c>
      <c r="L151" s="2">
        <f>K151/K152</f>
      </c>
      <c r="M151" s="3">
        <f>L151*100</f>
      </c>
      <c r="N151">
        <f>RANK(L151,L$147:L$151,0)</f>
      </c>
    </row>
    <row r="152">
      <c r="J152" t="str">
        <v>TOTAL</v>
      </c>
      <c r="K152" s="2">
        <f>SUM(K147:K151)</f>
      </c>
    </row>
    <row r="153">
      <c r="K153" t="str">
        <v>Total Wi</v>
      </c>
      <c r="L153" s="2">
        <f>SUM(L147:L151)</f>
      </c>
      <c r="M153" t="str">
        <v>← harus 1</v>
      </c>
    </row>
    <row r="155">
      <c r="A155" t="str">
        <v>═══ BAGIAN 8: CONSISTENCY RATIO (CR) ═══</v>
      </c>
    </row>
    <row r="156">
      <c r="A156" t="str">
        <v>Dari matriks defuzzified: D(i,j) = (l+m+u)/3</v>
      </c>
    </row>
    <row r="157">
      <c r="A157" t="str">
        <v>Matriks Crisp D(i,j) = (l+m+u)/3</v>
      </c>
    </row>
    <row r="158">
      <c r="A158" t="str">
        <v/>
      </c>
      <c r="B158" t="str">
        <v>CP1.1</v>
      </c>
      <c r="C158" t="str">
        <v>CP1.2</v>
      </c>
      <c r="D158" t="str">
        <v>CP1.3</v>
      </c>
      <c r="E158" t="str">
        <v>CP1.4</v>
      </c>
      <c r="F158" t="str">
        <v>CP1.5</v>
      </c>
    </row>
    <row r="159">
      <c r="A159" t="str">
        <v>CP1.1</v>
      </c>
      <c r="B159">
        <v>1</v>
      </c>
      <c r="C159" s="1">
        <f>(C119+C128+C137)/3</f>
      </c>
      <c r="D159" s="1">
        <f>(D119+D128+D137)/3</f>
      </c>
      <c r="E159" s="1">
        <f>(E119+E128+E137)/3</f>
      </c>
      <c r="F159" s="1">
        <f>(F119+F128+F137)/3</f>
      </c>
    </row>
    <row r="160">
      <c r="A160" t="str">
        <v>CP1.2</v>
      </c>
      <c r="B160" s="1">
        <f>(B120+B129+B138)/3</f>
      </c>
      <c r="C160">
        <v>1</v>
      </c>
      <c r="D160" s="1">
        <f>(D120+D129+D138)/3</f>
      </c>
      <c r="E160" s="1">
        <f>(E120+E129+E138)/3</f>
      </c>
      <c r="F160" s="1">
        <f>(F120+F129+F138)/3</f>
      </c>
    </row>
    <row r="161">
      <c r="A161" t="str">
        <v>CP1.3</v>
      </c>
      <c r="B161" s="1">
        <f>(B121+B130+B139)/3</f>
      </c>
      <c r="C161" s="1">
        <f>(C121+C130+C139)/3</f>
      </c>
      <c r="D161">
        <v>1</v>
      </c>
      <c r="E161" s="1">
        <f>(E121+E130+E139)/3</f>
      </c>
      <c r="F161" s="1">
        <f>(F121+F130+F139)/3</f>
      </c>
    </row>
    <row r="162">
      <c r="A162" t="str">
        <v>CP1.4</v>
      </c>
      <c r="B162" s="1">
        <f>(B122+B131+B140)/3</f>
      </c>
      <c r="C162" s="1">
        <f>(C122+C131+C140)/3</f>
      </c>
      <c r="D162" s="1">
        <f>(D122+D131+D140)/3</f>
      </c>
      <c r="E162">
        <v>1</v>
      </c>
      <c r="F162" s="1">
        <f>(F122+F131+F140)/3</f>
      </c>
    </row>
    <row r="163">
      <c r="A163" t="str">
        <v>CP1.5</v>
      </c>
      <c r="B163" s="1">
        <f>(B123+B132+B141)/3</f>
      </c>
      <c r="C163" s="1">
        <f>(C123+C132+C141)/3</f>
      </c>
      <c r="D163" s="1">
        <f>(D123+D132+D141)/3</f>
      </c>
      <c r="E163" s="1">
        <f>(E123+E132+E141)/3</f>
      </c>
      <c r="F163">
        <v>1</v>
      </c>
    </row>
    <row r="165">
      <c r="A165" t="str">
        <v>Σ Kolom</v>
      </c>
      <c r="B165" s="1">
        <f>SUM(B159:B163)</f>
      </c>
      <c r="C165" s="1">
        <f>SUM(C159:C163)</f>
      </c>
      <c r="D165" s="1">
        <f>SUM(D159:D163)</f>
      </c>
      <c r="E165" s="1">
        <f>SUM(E159:E163)</f>
      </c>
      <c r="F165" s="1">
        <f>SUM(F159:F163)</f>
      </c>
    </row>
    <row r="167">
      <c r="A167" t="str">
        <v>Normalisasi Kolom + Bobot (Wi=rata2 baris)</v>
      </c>
    </row>
    <row r="168">
      <c r="A168" t="str">
        <v/>
      </c>
      <c r="B168" t="str">
        <v>CP1.1</v>
      </c>
      <c r="C168" t="str">
        <v>CP1.2</v>
      </c>
      <c r="D168" t="str">
        <v>CP1.3</v>
      </c>
      <c r="E168" t="str">
        <v>CP1.4</v>
      </c>
      <c r="F168" t="str">
        <v>CP1.5</v>
      </c>
      <c r="G168" t="str">
        <v>Wi</v>
      </c>
    </row>
    <row r="169">
      <c r="A169" t="str">
        <v>CP1.1</v>
      </c>
      <c r="B169" s="1">
        <f>B159/B165</f>
      </c>
      <c r="C169" s="1">
        <f>C159/C165</f>
      </c>
      <c r="D169" s="1">
        <f>D159/D165</f>
      </c>
      <c r="E169" s="1">
        <f>E159/E165</f>
      </c>
      <c r="F169" s="1">
        <f>F159/F165</f>
      </c>
      <c r="G169" s="2">
        <f>AVERAGE(B169:F169)</f>
      </c>
    </row>
    <row r="170">
      <c r="A170" t="str">
        <v>CP1.2</v>
      </c>
      <c r="B170" s="1">
        <f>B160/B165</f>
      </c>
      <c r="C170" s="1">
        <f>C160/C165</f>
      </c>
      <c r="D170" s="1">
        <f>D160/D165</f>
      </c>
      <c r="E170" s="1">
        <f>E160/E165</f>
      </c>
      <c r="F170" s="1">
        <f>F160/F165</f>
      </c>
      <c r="G170" s="2">
        <f>AVERAGE(B170:F170)</f>
      </c>
    </row>
    <row r="171">
      <c r="A171" t="str">
        <v>CP1.3</v>
      </c>
      <c r="B171" s="1">
        <f>B161/B165</f>
      </c>
      <c r="C171" s="1">
        <f>C161/C165</f>
      </c>
      <c r="D171" s="1">
        <f>D161/D165</f>
      </c>
      <c r="E171" s="1">
        <f>E161/E165</f>
      </c>
      <c r="F171" s="1">
        <f>F161/F165</f>
      </c>
      <c r="G171" s="2">
        <f>AVERAGE(B171:F171)</f>
      </c>
    </row>
    <row r="172">
      <c r="A172" t="str">
        <v>CP1.4</v>
      </c>
      <c r="B172" s="1">
        <f>B162/B165</f>
      </c>
      <c r="C172" s="1">
        <f>C162/C165</f>
      </c>
      <c r="D172" s="1">
        <f>D162/D165</f>
      </c>
      <c r="E172" s="1">
        <f>E162/E165</f>
      </c>
      <c r="F172" s="1">
        <f>F162/F165</f>
      </c>
      <c r="G172" s="2">
        <f>AVERAGE(B172:F172)</f>
      </c>
    </row>
    <row r="173">
      <c r="A173" t="str">
        <v>CP1.5</v>
      </c>
      <c r="B173" s="1">
        <f>B163/B165</f>
      </c>
      <c r="C173" s="1">
        <f>C163/C165</f>
      </c>
      <c r="D173" s="1">
        <f>D163/D165</f>
      </c>
      <c r="E173" s="1">
        <f>E163/E165</f>
      </c>
      <c r="F173" s="1">
        <f>F163/F165</f>
      </c>
      <c r="G173" s="2">
        <f>AVERAGE(B173:F173)</f>
      </c>
    </row>
    <row r="175">
      <c r="A175" t="str">
        <v>Aw = Matriks_Crisp × Wi</v>
      </c>
    </row>
    <row r="176">
      <c r="A176" t="str">
        <v>Kriteria</v>
      </c>
      <c r="B176" t="str">
        <v>Wi</v>
      </c>
      <c r="C176" t="str">
        <v>Aw</v>
      </c>
      <c r="D176" t="str">
        <v>Aw/Wi</v>
      </c>
    </row>
    <row r="177">
      <c r="A177" t="str">
        <v>CP1.1</v>
      </c>
      <c r="B177" s="2">
        <f>G169</f>
      </c>
      <c r="C177" s="2">
        <f>B159*$B177+C159*$B178+D159*$B179+E159*$B180+F159*$B181</f>
      </c>
      <c r="D177" s="1">
        <f>C177/B177</f>
      </c>
    </row>
    <row r="178">
      <c r="A178" t="str">
        <v>CP1.2</v>
      </c>
      <c r="B178" s="2">
        <f>G170</f>
      </c>
      <c r="C178" s="2">
        <f>B160*$B177+C160*$B178+D160*$B179+E160*$B180+F160*$B181</f>
      </c>
      <c r="D178" s="1">
        <f>C178/B178</f>
      </c>
    </row>
    <row r="179">
      <c r="A179" t="str">
        <v>CP1.3</v>
      </c>
      <c r="B179" s="2">
        <f>G171</f>
      </c>
      <c r="C179" s="2">
        <f>B161*$B177+C161*$B178+D161*$B179+E161*$B180+F161*$B181</f>
      </c>
      <c r="D179" s="1">
        <f>C179/B179</f>
      </c>
    </row>
    <row r="180">
      <c r="A180" t="str">
        <v>CP1.4</v>
      </c>
      <c r="B180" s="2">
        <f>G172</f>
      </c>
      <c r="C180" s="2">
        <f>B162*$B177+C162*$B178+D162*$B179+E162*$B180+F162*$B181</f>
      </c>
      <c r="D180" s="1">
        <f>C180/B180</f>
      </c>
    </row>
    <row r="181">
      <c r="A181" t="str">
        <v>CP1.5</v>
      </c>
      <c r="B181" s="2">
        <f>G173</f>
      </c>
      <c r="C181" s="2">
        <f>B163*$B177+C163*$B178+D163*$B179+E163*$B180+F163*$B181</f>
      </c>
      <c r="D181" s="1">
        <f>C181/B181</f>
      </c>
    </row>
    <row r="183">
      <c r="A183" t="str">
        <v>n</v>
      </c>
      <c r="B183">
        <v>5</v>
      </c>
    </row>
    <row r="184">
      <c r="A184" t="str">
        <v>λmax = AVERAGE(Aw/Wi)</v>
      </c>
      <c r="B184" s="1">
        <f>AVERAGE(D177:D181)</f>
      </c>
    </row>
    <row r="185">
      <c r="A185" t="str">
        <v>CI = (λmax-n)/(n-1)</v>
      </c>
      <c r="B185" s="1">
        <f>(B184-B183)/(B183-1)</f>
      </c>
    </row>
    <row r="186">
      <c r="A186" t="str">
        <v>RI (n=5)</v>
      </c>
      <c r="B186">
        <v>1.12</v>
      </c>
    </row>
    <row r="187">
      <c r="A187" t="str">
        <v>CR = CI/RI</v>
      </c>
      <c r="B187" s="1">
        <f>IF(B186=0,0,B185/B186)</f>
      </c>
    </row>
    <row r="188">
      <c r="A188" t="str">
        <v>KESIMPULAN</v>
      </c>
      <c r="B188">
        <f>IF(B187&lt;0.1,"KONSISTEN ✓ (CR&lt;0.10)","TIDAK KONSISTEN ✗ (CR≥0.10)")</f>
      </c>
    </row>
    <row r="191">
      <c r="A191" t="str">
        <v>═══ BAGIAN 9: PERHITUNGAN INDIVIDU PER RESPONDEN (BOBOT &amp; CR) ═══</v>
      </c>
    </row>
    <row r="192">
      <c r="A192" t="str">
        <v>Perhitungan FSE dan CR untuk masing-masing responden secara individual, menggunakan data TFN mereka sendiri.</v>
      </c>
    </row>
    <row r="194">
      <c r="A194" t="str">
        <v>▶ RESPONDEN 1: Muhammad Rizki</v>
      </c>
    </row>
    <row r="195">
      <c r="A195" t="str">
        <v>1. FUZZY SYNTHETIC EXTENT (FSE) &amp; BOBOT FINAL</v>
      </c>
    </row>
    <row r="196">
      <c r="A196" t="str">
        <v>Kriteria</v>
      </c>
      <c r="B196" t="str">
        <v>Σl</v>
      </c>
      <c r="C196" t="str">
        <v>Σm</v>
      </c>
      <c r="D196" t="str">
        <v>Σu</v>
      </c>
      <c r="E196" t="str">
        <v>Si_l</v>
      </c>
      <c r="F196" t="str">
        <v>Si_m</v>
      </c>
      <c r="G196" t="str">
        <v>Si_u</v>
      </c>
      <c r="H196" t="str">
        <v>Defuzzy</v>
      </c>
      <c r="I196" t="str">
        <v>Bobot</v>
      </c>
      <c r="J196" t="str">
        <v>Bobot%</v>
      </c>
      <c r="K196" t="str">
        <v>Rank</v>
      </c>
    </row>
    <row r="197">
      <c r="A197" t="str">
        <v>CP1.1</v>
      </c>
      <c r="B197" s="1">
        <f>1+C60+C61+C62+C63</f>
      </c>
      <c r="C197" s="1">
        <f>1+C74+C75+C76+C77</f>
      </c>
      <c r="D197" s="1">
        <f>1+C88+C89+C90+C91</f>
      </c>
      <c r="E197" s="2">
        <f>B197/$D202</f>
      </c>
      <c r="F197" s="2">
        <f>C197/$C202</f>
      </c>
      <c r="G197" s="2">
        <f>D197/$B202</f>
      </c>
      <c r="H197" s="2">
        <f>(E197+F197+G197)/3</f>
      </c>
      <c r="I197" s="2">
        <f>H197/$H202</f>
      </c>
      <c r="J197" s="3">
        <f>I197*100</f>
      </c>
      <c r="K197">
        <f>RANK(I197,$I$197:$I$201,0)</f>
      </c>
    </row>
    <row r="198">
      <c r="A198" t="str">
        <v>CP1.2</v>
      </c>
      <c r="B198" s="1">
        <f>1+1/C88+C64+C65+C66</f>
      </c>
      <c r="C198" s="1">
        <f>1+1/C74+C78+C79+C80</f>
      </c>
      <c r="D198" s="1">
        <f>1+1/C60+C92+C93+C94</f>
      </c>
      <c r="E198" s="2">
        <f>B198/$D202</f>
      </c>
      <c r="F198" s="2">
        <f>C198/$C202</f>
      </c>
      <c r="G198" s="2">
        <f>D198/$B202</f>
      </c>
      <c r="H198" s="2">
        <f>(E198+F198+G198)/3</f>
      </c>
      <c r="I198" s="2">
        <f>H198/$H202</f>
      </c>
      <c r="J198" s="3">
        <f>I198*100</f>
      </c>
      <c r="K198">
        <f>RANK(I198,$I$197:$I$201,0)</f>
      </c>
    </row>
    <row r="199">
      <c r="A199" t="str">
        <v>CP1.3</v>
      </c>
      <c r="B199" s="1">
        <f>1+1/C89+1/C92+C67+C68</f>
      </c>
      <c r="C199" s="1">
        <f>1+1/C75+1/C78+C81+C82</f>
      </c>
      <c r="D199" s="1">
        <f>1+1/C61+1/C64+C95+C96</f>
      </c>
      <c r="E199" s="2">
        <f>B199/$D202</f>
      </c>
      <c r="F199" s="2">
        <f>C199/$C202</f>
      </c>
      <c r="G199" s="2">
        <f>D199/$B202</f>
      </c>
      <c r="H199" s="2">
        <f>(E199+F199+G199)/3</f>
      </c>
      <c r="I199" s="2">
        <f>H199/$H202</f>
      </c>
      <c r="J199" s="3">
        <f>I199*100</f>
      </c>
      <c r="K199">
        <f>RANK(I199,$I$197:$I$201,0)</f>
      </c>
    </row>
    <row r="200">
      <c r="A200" t="str">
        <v>CP1.4</v>
      </c>
      <c r="B200" s="1">
        <f>1+1/C90+1/C93+1/C95+C69</f>
      </c>
      <c r="C200" s="1">
        <f>1+1/C76+1/C79+1/C81+C83</f>
      </c>
      <c r="D200" s="1">
        <f>1+1/C62+1/C65+1/C67+C97</f>
      </c>
      <c r="E200" s="2">
        <f>B200/$D202</f>
      </c>
      <c r="F200" s="2">
        <f>C200/$C202</f>
      </c>
      <c r="G200" s="2">
        <f>D200/$B202</f>
      </c>
      <c r="H200" s="2">
        <f>(E200+F200+G200)/3</f>
      </c>
      <c r="I200" s="2">
        <f>H200/$H202</f>
      </c>
      <c r="J200" s="3">
        <f>I200*100</f>
      </c>
      <c r="K200">
        <f>RANK(I200,$I$197:$I$201,0)</f>
      </c>
    </row>
    <row r="201">
      <c r="A201" t="str">
        <v>CP1.5</v>
      </c>
      <c r="B201" s="1">
        <f>1+1/C91+1/C94+1/C96+1/C97</f>
      </c>
      <c r="C201" s="1">
        <f>1+1/C77+1/C80+1/C82+1/C83</f>
      </c>
      <c r="D201" s="1">
        <f>1+1/C63+1/C66+1/C68+1/C69</f>
      </c>
      <c r="E201" s="2">
        <f>B201/$D202</f>
      </c>
      <c r="F201" s="2">
        <f>C201/$C202</f>
      </c>
      <c r="G201" s="2">
        <f>D201/$B202</f>
      </c>
      <c r="H201" s="2">
        <f>(E201+F201+G201)/3</f>
      </c>
      <c r="I201" s="2">
        <f>H201/$H202</f>
      </c>
      <c r="J201" s="3">
        <f>I201*100</f>
      </c>
      <c r="K201">
        <f>RANK(I201,$I$197:$I$201,0)</f>
      </c>
    </row>
    <row r="202">
      <c r="A202" t="str">
        <v>TOTAL</v>
      </c>
      <c r="B202" s="1">
        <f>SUM(B197:B201)</f>
      </c>
      <c r="C202" s="1">
        <f>SUM(C197:C201)</f>
      </c>
      <c r="D202" s="1">
        <f>SUM(D197:D201)</f>
      </c>
      <c r="H202" s="2">
        <f>SUM(H197:H201)</f>
      </c>
    </row>
    <row r="204">
      <c r="A204" t="str">
        <v>2. KONSISTENSI (CR)</v>
      </c>
    </row>
    <row r="205">
      <c r="A205" t="str">
        <v>Matriks Crisp (Defuzzified) &amp; Normalisasi &amp; Aw</v>
      </c>
    </row>
    <row r="206">
      <c r="A206" t="str">
        <v>Kriteria</v>
      </c>
      <c r="B206" t="str">
        <v>CP1.1</v>
      </c>
      <c r="C206" t="str">
        <v>CP1.2</v>
      </c>
      <c r="D206" t="str">
        <v>CP1.3</v>
      </c>
      <c r="E206" t="str">
        <v>CP1.4</v>
      </c>
      <c r="F206" t="str">
        <v>CP1.5</v>
      </c>
      <c r="G206" t="str">
        <v>Wi (Bobot CR)</v>
      </c>
      <c r="H206" t="str">
        <v>Aw</v>
      </c>
      <c r="I206" t="str">
        <v>Aw/Wi</v>
      </c>
    </row>
    <row r="207">
      <c r="A207" t="str">
        <v>CP1.1</v>
      </c>
      <c r="B207">
        <v>1</v>
      </c>
      <c r="C207" s="1">
        <f>(C60+C74+C88)/3</f>
      </c>
      <c r="D207" s="1">
        <f>(C61+C75+C89)/3</f>
      </c>
      <c r="E207" s="1">
        <f>(C62+C76+C90)/3</f>
      </c>
      <c r="F207" s="1">
        <f>(C63+C77+C91)/3</f>
      </c>
      <c r="G207" s="2">
        <f>(B207/$B212+C207/$C212+D207/$D212+E207/$E212+F207/$F212)/5</f>
      </c>
      <c r="H207" s="2">
        <f>B207*$G207+C207*$G208+D207*$G209+E207*$G210+F207*$G211</f>
      </c>
      <c r="I207" s="1">
        <f>H207/G207</f>
      </c>
    </row>
    <row r="208">
      <c r="A208" t="str">
        <v>CP1.2</v>
      </c>
      <c r="B208" s="1">
        <f>(1/C88+1/C74+1/C60)/3</f>
      </c>
      <c r="C208">
        <v>1</v>
      </c>
      <c r="D208" s="1">
        <f>(C64+C78+C92)/3</f>
      </c>
      <c r="E208" s="1">
        <f>(C65+C79+C93)/3</f>
      </c>
      <c r="F208" s="1">
        <f>(C66+C80+C94)/3</f>
      </c>
      <c r="G208" s="2">
        <f>(B208/$B212+C208/$C212+D208/$D212+E208/$E212+F208/$F212)/5</f>
      </c>
      <c r="H208" s="2">
        <f>B208*$G207+C208*$G208+D208*$G209+E208*$G210+F208*$G211</f>
      </c>
      <c r="I208" s="1">
        <f>H208/G208</f>
      </c>
    </row>
    <row r="209">
      <c r="A209" t="str">
        <v>CP1.3</v>
      </c>
      <c r="B209" s="1">
        <f>(1/C89+1/C75+1/C61)/3</f>
      </c>
      <c r="C209" s="1">
        <f>(1/C92+1/C78+1/C64)/3</f>
      </c>
      <c r="D209">
        <v>1</v>
      </c>
      <c r="E209" s="1">
        <f>(C67+C81+C95)/3</f>
      </c>
      <c r="F209" s="1">
        <f>(C68+C82+C96)/3</f>
      </c>
      <c r="G209" s="2">
        <f>(B209/$B212+C209/$C212+D209/$D212+E209/$E212+F209/$F212)/5</f>
      </c>
      <c r="H209" s="2">
        <f>B209*$G207+C209*$G208+D209*$G209+E209*$G210+F209*$G211</f>
      </c>
      <c r="I209" s="1">
        <f>H209/G209</f>
      </c>
    </row>
    <row r="210">
      <c r="A210" t="str">
        <v>CP1.4</v>
      </c>
      <c r="B210" s="1">
        <f>(1/C90+1/C76+1/C62)/3</f>
      </c>
      <c r="C210" s="1">
        <f>(1/C93+1/C79+1/C65)/3</f>
      </c>
      <c r="D210" s="1">
        <f>(1/C95+1/C81+1/C67)/3</f>
      </c>
      <c r="E210">
        <v>1</v>
      </c>
      <c r="F210" s="1">
        <f>(C69+C83+C97)/3</f>
      </c>
      <c r="G210" s="2">
        <f>(B210/$B212+C210/$C212+D210/$D212+E210/$E212+F210/$F212)/5</f>
      </c>
      <c r="H210" s="2">
        <f>B210*$G207+C210*$G208+D210*$G209+E210*$G210+F210*$G211</f>
      </c>
      <c r="I210" s="1">
        <f>H210/G210</f>
      </c>
    </row>
    <row r="211">
      <c r="A211" t="str">
        <v>CP1.5</v>
      </c>
      <c r="B211" s="1">
        <f>(1/C91+1/C77+1/C63)/3</f>
      </c>
      <c r="C211" s="1">
        <f>(1/C94+1/C80+1/C66)/3</f>
      </c>
      <c r="D211" s="1">
        <f>(1/C96+1/C82+1/C68)/3</f>
      </c>
      <c r="E211" s="1">
        <f>(1/C97+1/C83+1/C69)/3</f>
      </c>
      <c r="F211">
        <v>1</v>
      </c>
      <c r="G211" s="2">
        <f>(B211/$B212+C211/$C212+D211/$D212+E211/$E212+F211/$F212)/5</f>
      </c>
      <c r="H211" s="2">
        <f>B211*$G207+C211*$G208+D211*$G209+E211*$G210+F211*$G211</f>
      </c>
      <c r="I211" s="1">
        <f>H211/G211</f>
      </c>
    </row>
    <row r="212">
      <c r="A212" t="str">
        <v>Σ Kolom</v>
      </c>
      <c r="B212" s="1">
        <f>SUM(B207:B211)</f>
      </c>
      <c r="C212" s="1">
        <f>SUM(C207:C211)</f>
      </c>
      <c r="D212" s="1">
        <f>SUM(D207:D211)</f>
      </c>
      <c r="E212" s="1">
        <f>SUM(E207:E211)</f>
      </c>
      <c r="F212" s="1">
        <f>SUM(F207:F211)</f>
      </c>
    </row>
    <row r="214">
      <c r="A214" t="str">
        <v>λmax</v>
      </c>
      <c r="B214" s="1">
        <f>AVERAGE(I207:I211)</f>
      </c>
    </row>
    <row r="215">
      <c r="A215" t="str">
        <v>CI</v>
      </c>
      <c r="B215" s="1">
        <f>(B214-5)/(5-1)</f>
      </c>
    </row>
    <row r="216">
      <c r="A216" t="str">
        <v>CR</v>
      </c>
      <c r="B216" s="1">
        <f>IF(1.12=0,0,B215/1.12)</f>
      </c>
    </row>
    <row r="217">
      <c r="A217" t="str">
        <v>Status</v>
      </c>
      <c r="B217">
        <f>IF(B216&lt;0.1,"KONSISTEN ✓","TIDAK KONSISTEN ✗")</f>
      </c>
    </row>
    <row r="220">
      <c r="A220" t="str">
        <v>▶ RESPONDEN 2: Irdha Mirdayati</v>
      </c>
    </row>
    <row r="221">
      <c r="A221" t="str">
        <v>1. FUZZY SYNTHETIC EXTENT (FSE) &amp; BOBOT FINAL</v>
      </c>
    </row>
    <row r="222">
      <c r="A222" t="str">
        <v>Kriteria</v>
      </c>
      <c r="B222" t="str">
        <v>Σl</v>
      </c>
      <c r="C222" t="str">
        <v>Σm</v>
      </c>
      <c r="D222" t="str">
        <v>Σu</v>
      </c>
      <c r="E222" t="str">
        <v>Si_l</v>
      </c>
      <c r="F222" t="str">
        <v>Si_m</v>
      </c>
      <c r="G222" t="str">
        <v>Si_u</v>
      </c>
      <c r="H222" t="str">
        <v>Defuzzy</v>
      </c>
      <c r="I222" t="str">
        <v>Bobot</v>
      </c>
      <c r="J222" t="str">
        <v>Bobot%</v>
      </c>
      <c r="K222" t="str">
        <v>Rank</v>
      </c>
    </row>
    <row r="223">
      <c r="A223" t="str">
        <v>CP1.1</v>
      </c>
      <c r="B223" s="1">
        <f>1+D60+D61+D62+D63</f>
      </c>
      <c r="C223" s="1">
        <f>1+D74+D75+D76+D77</f>
      </c>
      <c r="D223" s="1">
        <f>1+D88+D89+D90+D91</f>
      </c>
      <c r="E223" s="2">
        <f>B223/$D228</f>
      </c>
      <c r="F223" s="2">
        <f>C223/$C228</f>
      </c>
      <c r="G223" s="2">
        <f>D223/$B228</f>
      </c>
      <c r="H223" s="2">
        <f>(E223+F223+G223)/3</f>
      </c>
      <c r="I223" s="2">
        <f>H223/$H228</f>
      </c>
      <c r="J223" s="3">
        <f>I223*100</f>
      </c>
      <c r="K223">
        <f>RANK(I223,$I$223:$I$227,0)</f>
      </c>
    </row>
    <row r="224">
      <c r="A224" t="str">
        <v>CP1.2</v>
      </c>
      <c r="B224" s="1">
        <f>1+1/D88+D64+D65+D66</f>
      </c>
      <c r="C224" s="1">
        <f>1+1/D74+D78+D79+D80</f>
      </c>
      <c r="D224" s="1">
        <f>1+1/D60+D92+D93+D94</f>
      </c>
      <c r="E224" s="2">
        <f>B224/$D228</f>
      </c>
      <c r="F224" s="2">
        <f>C224/$C228</f>
      </c>
      <c r="G224" s="2">
        <f>D224/$B228</f>
      </c>
      <c r="H224" s="2">
        <f>(E224+F224+G224)/3</f>
      </c>
      <c r="I224" s="2">
        <f>H224/$H228</f>
      </c>
      <c r="J224" s="3">
        <f>I224*100</f>
      </c>
      <c r="K224">
        <f>RANK(I224,$I$223:$I$227,0)</f>
      </c>
    </row>
    <row r="225">
      <c r="A225" t="str">
        <v>CP1.3</v>
      </c>
      <c r="B225" s="1">
        <f>1+1/D89+1/D92+D67+D68</f>
      </c>
      <c r="C225" s="1">
        <f>1+1/D75+1/D78+D81+D82</f>
      </c>
      <c r="D225" s="1">
        <f>1+1/D61+1/D64+D95+D96</f>
      </c>
      <c r="E225" s="2">
        <f>B225/$D228</f>
      </c>
      <c r="F225" s="2">
        <f>C225/$C228</f>
      </c>
      <c r="G225" s="2">
        <f>D225/$B228</f>
      </c>
      <c r="H225" s="2">
        <f>(E225+F225+G225)/3</f>
      </c>
      <c r="I225" s="2">
        <f>H225/$H228</f>
      </c>
      <c r="J225" s="3">
        <f>I225*100</f>
      </c>
      <c r="K225">
        <f>RANK(I225,$I$223:$I$227,0)</f>
      </c>
    </row>
    <row r="226">
      <c r="A226" t="str">
        <v>CP1.4</v>
      </c>
      <c r="B226" s="1">
        <f>1+1/D90+1/D93+1/D95+D69</f>
      </c>
      <c r="C226" s="1">
        <f>1+1/D76+1/D79+1/D81+D83</f>
      </c>
      <c r="D226" s="1">
        <f>1+1/D62+1/D65+1/D67+D97</f>
      </c>
      <c r="E226" s="2">
        <f>B226/$D228</f>
      </c>
      <c r="F226" s="2">
        <f>C226/$C228</f>
      </c>
      <c r="G226" s="2">
        <f>D226/$B228</f>
      </c>
      <c r="H226" s="2">
        <f>(E226+F226+G226)/3</f>
      </c>
      <c r="I226" s="2">
        <f>H226/$H228</f>
      </c>
      <c r="J226" s="3">
        <f>I226*100</f>
      </c>
      <c r="K226">
        <f>RANK(I226,$I$223:$I$227,0)</f>
      </c>
    </row>
    <row r="227">
      <c r="A227" t="str">
        <v>CP1.5</v>
      </c>
      <c r="B227" s="1">
        <f>1+1/D91+1/D94+1/D96+1/D97</f>
      </c>
      <c r="C227" s="1">
        <f>1+1/D77+1/D80+1/D82+1/D83</f>
      </c>
      <c r="D227" s="1">
        <f>1+1/D63+1/D66+1/D68+1/D69</f>
      </c>
      <c r="E227" s="2">
        <f>B227/$D228</f>
      </c>
      <c r="F227" s="2">
        <f>C227/$C228</f>
      </c>
      <c r="G227" s="2">
        <f>D227/$B228</f>
      </c>
      <c r="H227" s="2">
        <f>(E227+F227+G227)/3</f>
      </c>
      <c r="I227" s="2">
        <f>H227/$H228</f>
      </c>
      <c r="J227" s="3">
        <f>I227*100</f>
      </c>
      <c r="K227">
        <f>RANK(I227,$I$223:$I$227,0)</f>
      </c>
    </row>
    <row r="228">
      <c r="A228" t="str">
        <v>TOTAL</v>
      </c>
      <c r="B228" s="1">
        <f>SUM(B223:B227)</f>
      </c>
      <c r="C228" s="1">
        <f>SUM(C223:C227)</f>
      </c>
      <c r="D228" s="1">
        <f>SUM(D223:D227)</f>
      </c>
      <c r="H228" s="2">
        <f>SUM(H223:H227)</f>
      </c>
    </row>
    <row r="230">
      <c r="A230" t="str">
        <v>2. KONSISTENSI (CR)</v>
      </c>
    </row>
    <row r="231">
      <c r="A231" t="str">
        <v>Matriks Crisp (Defuzzified) &amp; Normalisasi &amp; Aw</v>
      </c>
    </row>
    <row r="232">
      <c r="A232" t="str">
        <v>Kriteria</v>
      </c>
      <c r="B232" t="str">
        <v>CP1.1</v>
      </c>
      <c r="C232" t="str">
        <v>CP1.2</v>
      </c>
      <c r="D232" t="str">
        <v>CP1.3</v>
      </c>
      <c r="E232" t="str">
        <v>CP1.4</v>
      </c>
      <c r="F232" t="str">
        <v>CP1.5</v>
      </c>
      <c r="G232" t="str">
        <v>Wi (Bobot CR)</v>
      </c>
      <c r="H232" t="str">
        <v>Aw</v>
      </c>
      <c r="I232" t="str">
        <v>Aw/Wi</v>
      </c>
    </row>
    <row r="233">
      <c r="A233" t="str">
        <v>CP1.1</v>
      </c>
      <c r="B233">
        <v>1</v>
      </c>
      <c r="C233" s="1">
        <f>(D60+D74+D88)/3</f>
      </c>
      <c r="D233" s="1">
        <f>(D61+D75+D89)/3</f>
      </c>
      <c r="E233" s="1">
        <f>(D62+D76+D90)/3</f>
      </c>
      <c r="F233" s="1">
        <f>(D63+D77+D91)/3</f>
      </c>
      <c r="G233" s="2">
        <f>(B233/$B238+C233/$C238+D233/$D238+E233/$E238+F233/$F238)/5</f>
      </c>
      <c r="H233" s="2">
        <f>B233*$G233+C233*$G234+D233*$G235+E233*$G236+F233*$G237</f>
      </c>
      <c r="I233" s="1">
        <f>H233/G233</f>
      </c>
    </row>
    <row r="234">
      <c r="A234" t="str">
        <v>CP1.2</v>
      </c>
      <c r="B234" s="1">
        <f>(1/D88+1/D74+1/D60)/3</f>
      </c>
      <c r="C234">
        <v>1</v>
      </c>
      <c r="D234" s="1">
        <f>(D64+D78+D92)/3</f>
      </c>
      <c r="E234" s="1">
        <f>(D65+D79+D93)/3</f>
      </c>
      <c r="F234" s="1">
        <f>(D66+D80+D94)/3</f>
      </c>
      <c r="G234" s="2">
        <f>(B234/$B238+C234/$C238+D234/$D238+E234/$E238+F234/$F238)/5</f>
      </c>
      <c r="H234" s="2">
        <f>B234*$G233+C234*$G234+D234*$G235+E234*$G236+F234*$G237</f>
      </c>
      <c r="I234" s="1">
        <f>H234/G234</f>
      </c>
    </row>
    <row r="235">
      <c r="A235" t="str">
        <v>CP1.3</v>
      </c>
      <c r="B235" s="1">
        <f>(1/D89+1/D75+1/D61)/3</f>
      </c>
      <c r="C235" s="1">
        <f>(1/D92+1/D78+1/D64)/3</f>
      </c>
      <c r="D235">
        <v>1</v>
      </c>
      <c r="E235" s="1">
        <f>(D67+D81+D95)/3</f>
      </c>
      <c r="F235" s="1">
        <f>(D68+D82+D96)/3</f>
      </c>
      <c r="G235" s="2">
        <f>(B235/$B238+C235/$C238+D235/$D238+E235/$E238+F235/$F238)/5</f>
      </c>
      <c r="H235" s="2">
        <f>B235*$G233+C235*$G234+D235*$G235+E235*$G236+F235*$G237</f>
      </c>
      <c r="I235" s="1">
        <f>H235/G235</f>
      </c>
    </row>
    <row r="236">
      <c r="A236" t="str">
        <v>CP1.4</v>
      </c>
      <c r="B236" s="1">
        <f>(1/D90+1/D76+1/D62)/3</f>
      </c>
      <c r="C236" s="1">
        <f>(1/D93+1/D79+1/D65)/3</f>
      </c>
      <c r="D236" s="1">
        <f>(1/D95+1/D81+1/D67)/3</f>
      </c>
      <c r="E236">
        <v>1</v>
      </c>
      <c r="F236" s="1">
        <f>(D69+D83+D97)/3</f>
      </c>
      <c r="G236" s="2">
        <f>(B236/$B238+C236/$C238+D236/$D238+E236/$E238+F236/$F238)/5</f>
      </c>
      <c r="H236" s="2">
        <f>B236*$G233+C236*$G234+D236*$G235+E236*$G236+F236*$G237</f>
      </c>
      <c r="I236" s="1">
        <f>H236/G236</f>
      </c>
    </row>
    <row r="237">
      <c r="A237" t="str">
        <v>CP1.5</v>
      </c>
      <c r="B237" s="1">
        <f>(1/D91+1/D77+1/D63)/3</f>
      </c>
      <c r="C237" s="1">
        <f>(1/D94+1/D80+1/D66)/3</f>
      </c>
      <c r="D237" s="1">
        <f>(1/D96+1/D82+1/D68)/3</f>
      </c>
      <c r="E237" s="1">
        <f>(1/D97+1/D83+1/D69)/3</f>
      </c>
      <c r="F237">
        <v>1</v>
      </c>
      <c r="G237" s="2">
        <f>(B237/$B238+C237/$C238+D237/$D238+E237/$E238+F237/$F238)/5</f>
      </c>
      <c r="H237" s="2">
        <f>B237*$G233+C237*$G234+D237*$G235+E237*$G236+F237*$G237</f>
      </c>
      <c r="I237" s="1">
        <f>H237/G237</f>
      </c>
    </row>
    <row r="238">
      <c r="A238" t="str">
        <v>Σ Kolom</v>
      </c>
      <c r="B238" s="1">
        <f>SUM(B233:B237)</f>
      </c>
      <c r="C238" s="1">
        <f>SUM(C233:C237)</f>
      </c>
      <c r="D238" s="1">
        <f>SUM(D233:D237)</f>
      </c>
      <c r="E238" s="1">
        <f>SUM(E233:E237)</f>
      </c>
      <c r="F238" s="1">
        <f>SUM(F233:F237)</f>
      </c>
    </row>
    <row r="240">
      <c r="A240" t="str">
        <v>λmax</v>
      </c>
      <c r="B240" s="1">
        <f>AVERAGE(I233:I237)</f>
      </c>
    </row>
    <row r="241">
      <c r="A241" t="str">
        <v>CI</v>
      </c>
      <c r="B241" s="1">
        <f>(B240-5)/(5-1)</f>
      </c>
    </row>
    <row r="242">
      <c r="A242" t="str">
        <v>CR</v>
      </c>
      <c r="B242" s="1">
        <f>IF(1.12=0,0,B241/1.12)</f>
      </c>
    </row>
    <row r="243">
      <c r="A243" t="str">
        <v>Status</v>
      </c>
      <c r="B243">
        <f>IF(B242&lt;0.1,"KONSISTEN ✓","TIDAK KONSISTEN ✗")</f>
      </c>
    </row>
    <row r="246">
      <c r="A246" t="str">
        <v>▶ RESPONDEN 3: Fakhrul Roza</v>
      </c>
    </row>
    <row r="247">
      <c r="A247" t="str">
        <v>1. FUZZY SYNTHETIC EXTENT (FSE) &amp; BOBOT FINAL</v>
      </c>
    </row>
    <row r="248">
      <c r="A248" t="str">
        <v>Kriteria</v>
      </c>
      <c r="B248" t="str">
        <v>Σl</v>
      </c>
      <c r="C248" t="str">
        <v>Σm</v>
      </c>
      <c r="D248" t="str">
        <v>Σu</v>
      </c>
      <c r="E248" t="str">
        <v>Si_l</v>
      </c>
      <c r="F248" t="str">
        <v>Si_m</v>
      </c>
      <c r="G248" t="str">
        <v>Si_u</v>
      </c>
      <c r="H248" t="str">
        <v>Defuzzy</v>
      </c>
      <c r="I248" t="str">
        <v>Bobot</v>
      </c>
      <c r="J248" t="str">
        <v>Bobot%</v>
      </c>
      <c r="K248" t="str">
        <v>Rank</v>
      </c>
    </row>
    <row r="249">
      <c r="A249" t="str">
        <v>CP1.1</v>
      </c>
      <c r="B249" s="1">
        <f>1+E60+E61+E62+E63</f>
      </c>
      <c r="C249" s="1">
        <f>1+E74+E75+E76+E77</f>
      </c>
      <c r="D249" s="1">
        <f>1+E88+E89+E90+E91</f>
      </c>
      <c r="E249" s="2">
        <f>B249/$D254</f>
      </c>
      <c r="F249" s="2">
        <f>C249/$C254</f>
      </c>
      <c r="G249" s="2">
        <f>D249/$B254</f>
      </c>
      <c r="H249" s="2">
        <f>(E249+F249+G249)/3</f>
      </c>
      <c r="I249" s="2">
        <f>H249/$H254</f>
      </c>
      <c r="J249" s="3">
        <f>I249*100</f>
      </c>
      <c r="K249">
        <f>RANK(I249,$I$249:$I$253,0)</f>
      </c>
    </row>
    <row r="250">
      <c r="A250" t="str">
        <v>CP1.2</v>
      </c>
      <c r="B250" s="1">
        <f>1+1/E88+E64+E65+E66</f>
      </c>
      <c r="C250" s="1">
        <f>1+1/E74+E78+E79+E80</f>
      </c>
      <c r="D250" s="1">
        <f>1+1/E60+E92+E93+E94</f>
      </c>
      <c r="E250" s="2">
        <f>B250/$D254</f>
      </c>
      <c r="F250" s="2">
        <f>C250/$C254</f>
      </c>
      <c r="G250" s="2">
        <f>D250/$B254</f>
      </c>
      <c r="H250" s="2">
        <f>(E250+F250+G250)/3</f>
      </c>
      <c r="I250" s="2">
        <f>H250/$H254</f>
      </c>
      <c r="J250" s="3">
        <f>I250*100</f>
      </c>
      <c r="K250">
        <f>RANK(I250,$I$249:$I$253,0)</f>
      </c>
    </row>
    <row r="251">
      <c r="A251" t="str">
        <v>CP1.3</v>
      </c>
      <c r="B251" s="1">
        <f>1+1/E89+1/E92+E67+E68</f>
      </c>
      <c r="C251" s="1">
        <f>1+1/E75+1/E78+E81+E82</f>
      </c>
      <c r="D251" s="1">
        <f>1+1/E61+1/E64+E95+E96</f>
      </c>
      <c r="E251" s="2">
        <f>B251/$D254</f>
      </c>
      <c r="F251" s="2">
        <f>C251/$C254</f>
      </c>
      <c r="G251" s="2">
        <f>D251/$B254</f>
      </c>
      <c r="H251" s="2">
        <f>(E251+F251+G251)/3</f>
      </c>
      <c r="I251" s="2">
        <f>H251/$H254</f>
      </c>
      <c r="J251" s="3">
        <f>I251*100</f>
      </c>
      <c r="K251">
        <f>RANK(I251,$I$249:$I$253,0)</f>
      </c>
    </row>
    <row r="252">
      <c r="A252" t="str">
        <v>CP1.4</v>
      </c>
      <c r="B252" s="1">
        <f>1+1/E90+1/E93+1/E95+E69</f>
      </c>
      <c r="C252" s="1">
        <f>1+1/E76+1/E79+1/E81+E83</f>
      </c>
      <c r="D252" s="1">
        <f>1+1/E62+1/E65+1/E67+E97</f>
      </c>
      <c r="E252" s="2">
        <f>B252/$D254</f>
      </c>
      <c r="F252" s="2">
        <f>C252/$C254</f>
      </c>
      <c r="G252" s="2">
        <f>D252/$B254</f>
      </c>
      <c r="H252" s="2">
        <f>(E252+F252+G252)/3</f>
      </c>
      <c r="I252" s="2">
        <f>H252/$H254</f>
      </c>
      <c r="J252" s="3">
        <f>I252*100</f>
      </c>
      <c r="K252">
        <f>RANK(I252,$I$249:$I$253,0)</f>
      </c>
    </row>
    <row r="253">
      <c r="A253" t="str">
        <v>CP1.5</v>
      </c>
      <c r="B253" s="1">
        <f>1+1/E91+1/E94+1/E96+1/E97</f>
      </c>
      <c r="C253" s="1">
        <f>1+1/E77+1/E80+1/E82+1/E83</f>
      </c>
      <c r="D253" s="1">
        <f>1+1/E63+1/E66+1/E68+1/E69</f>
      </c>
      <c r="E253" s="2">
        <f>B253/$D254</f>
      </c>
      <c r="F253" s="2">
        <f>C253/$C254</f>
      </c>
      <c r="G253" s="2">
        <f>D253/$B254</f>
      </c>
      <c r="H253" s="2">
        <f>(E253+F253+G253)/3</f>
      </c>
      <c r="I253" s="2">
        <f>H253/$H254</f>
      </c>
      <c r="J253" s="3">
        <f>I253*100</f>
      </c>
      <c r="K253">
        <f>RANK(I253,$I$249:$I$253,0)</f>
      </c>
    </row>
    <row r="254">
      <c r="A254" t="str">
        <v>TOTAL</v>
      </c>
      <c r="B254" s="1">
        <f>SUM(B249:B253)</f>
      </c>
      <c r="C254" s="1">
        <f>SUM(C249:C253)</f>
      </c>
      <c r="D254" s="1">
        <f>SUM(D249:D253)</f>
      </c>
      <c r="H254" s="2">
        <f>SUM(H249:H253)</f>
      </c>
    </row>
    <row r="256">
      <c r="A256" t="str">
        <v>2. KONSISTENSI (CR)</v>
      </c>
    </row>
    <row r="257">
      <c r="A257" t="str">
        <v>Matriks Crisp (Defuzzified) &amp; Normalisasi &amp; Aw</v>
      </c>
    </row>
    <row r="258">
      <c r="A258" t="str">
        <v>Kriteria</v>
      </c>
      <c r="B258" t="str">
        <v>CP1.1</v>
      </c>
      <c r="C258" t="str">
        <v>CP1.2</v>
      </c>
      <c r="D258" t="str">
        <v>CP1.3</v>
      </c>
      <c r="E258" t="str">
        <v>CP1.4</v>
      </c>
      <c r="F258" t="str">
        <v>CP1.5</v>
      </c>
      <c r="G258" t="str">
        <v>Wi (Bobot CR)</v>
      </c>
      <c r="H258" t="str">
        <v>Aw</v>
      </c>
      <c r="I258" t="str">
        <v>Aw/Wi</v>
      </c>
    </row>
    <row r="259">
      <c r="A259" t="str">
        <v>CP1.1</v>
      </c>
      <c r="B259">
        <v>1</v>
      </c>
      <c r="C259" s="1">
        <f>(E60+E74+E88)/3</f>
      </c>
      <c r="D259" s="1">
        <f>(E61+E75+E89)/3</f>
      </c>
      <c r="E259" s="1">
        <f>(E62+E76+E90)/3</f>
      </c>
      <c r="F259" s="1">
        <f>(E63+E77+E91)/3</f>
      </c>
      <c r="G259" s="2">
        <f>(B259/$B264+C259/$C264+D259/$D264+E259/$E264+F259/$F264)/5</f>
      </c>
      <c r="H259" s="2">
        <f>B259*$G259+C259*$G260+D259*$G261+E259*$G262+F259*$G263</f>
      </c>
      <c r="I259" s="1">
        <f>H259/G259</f>
      </c>
    </row>
    <row r="260">
      <c r="A260" t="str">
        <v>CP1.2</v>
      </c>
      <c r="B260" s="1">
        <f>(1/E88+1/E74+1/E60)/3</f>
      </c>
      <c r="C260">
        <v>1</v>
      </c>
      <c r="D260" s="1">
        <f>(E64+E78+E92)/3</f>
      </c>
      <c r="E260" s="1">
        <f>(E65+E79+E93)/3</f>
      </c>
      <c r="F260" s="1">
        <f>(E66+E80+E94)/3</f>
      </c>
      <c r="G260" s="2">
        <f>(B260/$B264+C260/$C264+D260/$D264+E260/$E264+F260/$F264)/5</f>
      </c>
      <c r="H260" s="2">
        <f>B260*$G259+C260*$G260+D260*$G261+E260*$G262+F260*$G263</f>
      </c>
      <c r="I260" s="1">
        <f>H260/G260</f>
      </c>
    </row>
    <row r="261">
      <c r="A261" t="str">
        <v>CP1.3</v>
      </c>
      <c r="B261" s="1">
        <f>(1/E89+1/E75+1/E61)/3</f>
      </c>
      <c r="C261" s="1">
        <f>(1/E92+1/E78+1/E64)/3</f>
      </c>
      <c r="D261">
        <v>1</v>
      </c>
      <c r="E261" s="1">
        <f>(E67+E81+E95)/3</f>
      </c>
      <c r="F261" s="1">
        <f>(E68+E82+E96)/3</f>
      </c>
      <c r="G261" s="2">
        <f>(B261/$B264+C261/$C264+D261/$D264+E261/$E264+F261/$F264)/5</f>
      </c>
      <c r="H261" s="2">
        <f>B261*$G259+C261*$G260+D261*$G261+E261*$G262+F261*$G263</f>
      </c>
      <c r="I261" s="1">
        <f>H261/G261</f>
      </c>
    </row>
    <row r="262">
      <c r="A262" t="str">
        <v>CP1.4</v>
      </c>
      <c r="B262" s="1">
        <f>(1/E90+1/E76+1/E62)/3</f>
      </c>
      <c r="C262" s="1">
        <f>(1/E93+1/E79+1/E65)/3</f>
      </c>
      <c r="D262" s="1">
        <f>(1/E95+1/E81+1/E67)/3</f>
      </c>
      <c r="E262">
        <v>1</v>
      </c>
      <c r="F262" s="1">
        <f>(E69+E83+E97)/3</f>
      </c>
      <c r="G262" s="2">
        <f>(B262/$B264+C262/$C264+D262/$D264+E262/$E264+F262/$F264)/5</f>
      </c>
      <c r="H262" s="2">
        <f>B262*$G259+C262*$G260+D262*$G261+E262*$G262+F262*$G263</f>
      </c>
      <c r="I262" s="1">
        <f>H262/G262</f>
      </c>
    </row>
    <row r="263">
      <c r="A263" t="str">
        <v>CP1.5</v>
      </c>
      <c r="B263" s="1">
        <f>(1/E91+1/E77+1/E63)/3</f>
      </c>
      <c r="C263" s="1">
        <f>(1/E94+1/E80+1/E66)/3</f>
      </c>
      <c r="D263" s="1">
        <f>(1/E96+1/E82+1/E68)/3</f>
      </c>
      <c r="E263" s="1">
        <f>(1/E97+1/E83+1/E69)/3</f>
      </c>
      <c r="F263">
        <v>1</v>
      </c>
      <c r="G263" s="2">
        <f>(B263/$B264+C263/$C264+D263/$D264+E263/$E264+F263/$F264)/5</f>
      </c>
      <c r="H263" s="2">
        <f>B263*$G259+C263*$G260+D263*$G261+E263*$G262+F263*$G263</f>
      </c>
      <c r="I263" s="1">
        <f>H263/G263</f>
      </c>
    </row>
    <row r="264">
      <c r="A264" t="str">
        <v>Σ Kolom</v>
      </c>
      <c r="B264" s="1">
        <f>SUM(B259:B263)</f>
      </c>
      <c r="C264" s="1">
        <f>SUM(C259:C263)</f>
      </c>
      <c r="D264" s="1">
        <f>SUM(D259:D263)</f>
      </c>
      <c r="E264" s="1">
        <f>SUM(E259:E263)</f>
      </c>
      <c r="F264" s="1">
        <f>SUM(F259:F263)</f>
      </c>
    </row>
    <row r="266">
      <c r="A266" t="str">
        <v>λmax</v>
      </c>
      <c r="B266" s="1">
        <f>AVERAGE(I259:I263)</f>
      </c>
    </row>
    <row r="267">
      <c r="A267" t="str">
        <v>CI</v>
      </c>
      <c r="B267" s="1">
        <f>(B266-5)/(5-1)</f>
      </c>
    </row>
    <row r="268">
      <c r="A268" t="str">
        <v>CR</v>
      </c>
      <c r="B268" s="1">
        <f>IF(1.12=0,0,B267/1.12)</f>
      </c>
    </row>
    <row r="269">
      <c r="A269" t="str">
        <v>Status</v>
      </c>
      <c r="B269">
        <f>IF(B268&lt;0.1,"KONSISTEN ✓","TIDAK KONSISTEN ✗")</f>
      </c>
    </row>
    <row r="272">
      <c r="A272" t="str">
        <v>▶ RESPONDEN 4: Mahyarni</v>
      </c>
    </row>
    <row r="273">
      <c r="A273" t="str">
        <v>1. FUZZY SYNTHETIC EXTENT (FSE) &amp; BOBOT FINAL</v>
      </c>
    </row>
    <row r="274">
      <c r="A274" t="str">
        <v>Kriteria</v>
      </c>
      <c r="B274" t="str">
        <v>Σl</v>
      </c>
      <c r="C274" t="str">
        <v>Σm</v>
      </c>
      <c r="D274" t="str">
        <v>Σu</v>
      </c>
      <c r="E274" t="str">
        <v>Si_l</v>
      </c>
      <c r="F274" t="str">
        <v>Si_m</v>
      </c>
      <c r="G274" t="str">
        <v>Si_u</v>
      </c>
      <c r="H274" t="str">
        <v>Defuzzy</v>
      </c>
      <c r="I274" t="str">
        <v>Bobot</v>
      </c>
      <c r="J274" t="str">
        <v>Bobot%</v>
      </c>
      <c r="K274" t="str">
        <v>Rank</v>
      </c>
    </row>
    <row r="275">
      <c r="A275" t="str">
        <v>CP1.1</v>
      </c>
      <c r="B275" s="1">
        <f>1+F60+F61+F62+F63</f>
      </c>
      <c r="C275" s="1">
        <f>1+F74+F75+F76+F77</f>
      </c>
      <c r="D275" s="1">
        <f>1+F88+F89+F90+F91</f>
      </c>
      <c r="E275" s="2">
        <f>B275/$D280</f>
      </c>
      <c r="F275" s="2">
        <f>C275/$C280</f>
      </c>
      <c r="G275" s="2">
        <f>D275/$B280</f>
      </c>
      <c r="H275" s="2">
        <f>(E275+F275+G275)/3</f>
      </c>
      <c r="I275" s="2">
        <f>H275/$H280</f>
      </c>
      <c r="J275" s="3">
        <f>I275*100</f>
      </c>
      <c r="K275">
        <f>RANK(I275,$I$275:$I$279,0)</f>
      </c>
    </row>
    <row r="276">
      <c r="A276" t="str">
        <v>CP1.2</v>
      </c>
      <c r="B276" s="1">
        <f>1+1/F88+F64+F65+F66</f>
      </c>
      <c r="C276" s="1">
        <f>1+1/F74+F78+F79+F80</f>
      </c>
      <c r="D276" s="1">
        <f>1+1/F60+F92+F93+F94</f>
      </c>
      <c r="E276" s="2">
        <f>B276/$D280</f>
      </c>
      <c r="F276" s="2">
        <f>C276/$C280</f>
      </c>
      <c r="G276" s="2">
        <f>D276/$B280</f>
      </c>
      <c r="H276" s="2">
        <f>(E276+F276+G276)/3</f>
      </c>
      <c r="I276" s="2">
        <f>H276/$H280</f>
      </c>
      <c r="J276" s="3">
        <f>I276*100</f>
      </c>
      <c r="K276">
        <f>RANK(I276,$I$275:$I$279,0)</f>
      </c>
    </row>
    <row r="277">
      <c r="A277" t="str">
        <v>CP1.3</v>
      </c>
      <c r="B277" s="1">
        <f>1+1/F89+1/F92+F67+F68</f>
      </c>
      <c r="C277" s="1">
        <f>1+1/F75+1/F78+F81+F82</f>
      </c>
      <c r="D277" s="1">
        <f>1+1/F61+1/F64+F95+F96</f>
      </c>
      <c r="E277" s="2">
        <f>B277/$D280</f>
      </c>
      <c r="F277" s="2">
        <f>C277/$C280</f>
      </c>
      <c r="G277" s="2">
        <f>D277/$B280</f>
      </c>
      <c r="H277" s="2">
        <f>(E277+F277+G277)/3</f>
      </c>
      <c r="I277" s="2">
        <f>H277/$H280</f>
      </c>
      <c r="J277" s="3">
        <f>I277*100</f>
      </c>
      <c r="K277">
        <f>RANK(I277,$I$275:$I$279,0)</f>
      </c>
    </row>
    <row r="278">
      <c r="A278" t="str">
        <v>CP1.4</v>
      </c>
      <c r="B278" s="1">
        <f>1+1/F90+1/F93+1/F95+F69</f>
      </c>
      <c r="C278" s="1">
        <f>1+1/F76+1/F79+1/F81+F83</f>
      </c>
      <c r="D278" s="1">
        <f>1+1/F62+1/F65+1/F67+F97</f>
      </c>
      <c r="E278" s="2">
        <f>B278/$D280</f>
      </c>
      <c r="F278" s="2">
        <f>C278/$C280</f>
      </c>
      <c r="G278" s="2">
        <f>D278/$B280</f>
      </c>
      <c r="H278" s="2">
        <f>(E278+F278+G278)/3</f>
      </c>
      <c r="I278" s="2">
        <f>H278/$H280</f>
      </c>
      <c r="J278" s="3">
        <f>I278*100</f>
      </c>
      <c r="K278">
        <f>RANK(I278,$I$275:$I$279,0)</f>
      </c>
    </row>
    <row r="279">
      <c r="A279" t="str">
        <v>CP1.5</v>
      </c>
      <c r="B279" s="1">
        <f>1+1/F91+1/F94+1/F96+1/F97</f>
      </c>
      <c r="C279" s="1">
        <f>1+1/F77+1/F80+1/F82+1/F83</f>
      </c>
      <c r="D279" s="1">
        <f>1+1/F63+1/F66+1/F68+1/F69</f>
      </c>
      <c r="E279" s="2">
        <f>B279/$D280</f>
      </c>
      <c r="F279" s="2">
        <f>C279/$C280</f>
      </c>
      <c r="G279" s="2">
        <f>D279/$B280</f>
      </c>
      <c r="H279" s="2">
        <f>(E279+F279+G279)/3</f>
      </c>
      <c r="I279" s="2">
        <f>H279/$H280</f>
      </c>
      <c r="J279" s="3">
        <f>I279*100</f>
      </c>
      <c r="K279">
        <f>RANK(I279,$I$275:$I$279,0)</f>
      </c>
    </row>
    <row r="280">
      <c r="A280" t="str">
        <v>TOTAL</v>
      </c>
      <c r="B280" s="1">
        <f>SUM(B275:B279)</f>
      </c>
      <c r="C280" s="1">
        <f>SUM(C275:C279)</f>
      </c>
      <c r="D280" s="1">
        <f>SUM(D275:D279)</f>
      </c>
      <c r="H280" s="2">
        <f>SUM(H275:H279)</f>
      </c>
    </row>
    <row r="282">
      <c r="A282" t="str">
        <v>2. KONSISTENSI (CR)</v>
      </c>
    </row>
    <row r="283">
      <c r="A283" t="str">
        <v>Matriks Crisp (Defuzzified) &amp; Normalisasi &amp; Aw</v>
      </c>
    </row>
    <row r="284">
      <c r="A284" t="str">
        <v>Kriteria</v>
      </c>
      <c r="B284" t="str">
        <v>CP1.1</v>
      </c>
      <c r="C284" t="str">
        <v>CP1.2</v>
      </c>
      <c r="D284" t="str">
        <v>CP1.3</v>
      </c>
      <c r="E284" t="str">
        <v>CP1.4</v>
      </c>
      <c r="F284" t="str">
        <v>CP1.5</v>
      </c>
      <c r="G284" t="str">
        <v>Wi (Bobot CR)</v>
      </c>
      <c r="H284" t="str">
        <v>Aw</v>
      </c>
      <c r="I284" t="str">
        <v>Aw/Wi</v>
      </c>
    </row>
    <row r="285">
      <c r="A285" t="str">
        <v>CP1.1</v>
      </c>
      <c r="B285">
        <v>1</v>
      </c>
      <c r="C285" s="1">
        <f>(F60+F74+F88)/3</f>
      </c>
      <c r="D285" s="1">
        <f>(F61+F75+F89)/3</f>
      </c>
      <c r="E285" s="1">
        <f>(F62+F76+F90)/3</f>
      </c>
      <c r="F285" s="1">
        <f>(F63+F77+F91)/3</f>
      </c>
      <c r="G285" s="2">
        <f>(B285/$B290+C285/$C290+D285/$D290+E285/$E290+F285/$F290)/5</f>
      </c>
      <c r="H285" s="2">
        <f>B285*$G285+C285*$G286+D285*$G287+E285*$G288+F285*$G289</f>
      </c>
      <c r="I285" s="1">
        <f>H285/G285</f>
      </c>
    </row>
    <row r="286">
      <c r="A286" t="str">
        <v>CP1.2</v>
      </c>
      <c r="B286" s="1">
        <f>(1/F88+1/F74+1/F60)/3</f>
      </c>
      <c r="C286">
        <v>1</v>
      </c>
      <c r="D286" s="1">
        <f>(F64+F78+F92)/3</f>
      </c>
      <c r="E286" s="1">
        <f>(F65+F79+F93)/3</f>
      </c>
      <c r="F286" s="1">
        <f>(F66+F80+F94)/3</f>
      </c>
      <c r="G286" s="2">
        <f>(B286/$B290+C286/$C290+D286/$D290+E286/$E290+F286/$F290)/5</f>
      </c>
      <c r="H286" s="2">
        <f>B286*$G285+C286*$G286+D286*$G287+E286*$G288+F286*$G289</f>
      </c>
      <c r="I286" s="1">
        <f>H286/G286</f>
      </c>
    </row>
    <row r="287">
      <c r="A287" t="str">
        <v>CP1.3</v>
      </c>
      <c r="B287" s="1">
        <f>(1/F89+1/F75+1/F61)/3</f>
      </c>
      <c r="C287" s="1">
        <f>(1/F92+1/F78+1/F64)/3</f>
      </c>
      <c r="D287">
        <v>1</v>
      </c>
      <c r="E287" s="1">
        <f>(F67+F81+F95)/3</f>
      </c>
      <c r="F287" s="1">
        <f>(F68+F82+F96)/3</f>
      </c>
      <c r="G287" s="2">
        <f>(B287/$B290+C287/$C290+D287/$D290+E287/$E290+F287/$F290)/5</f>
      </c>
      <c r="H287" s="2">
        <f>B287*$G285+C287*$G286+D287*$G287+E287*$G288+F287*$G289</f>
      </c>
      <c r="I287" s="1">
        <f>H287/G287</f>
      </c>
    </row>
    <row r="288">
      <c r="A288" t="str">
        <v>CP1.4</v>
      </c>
      <c r="B288" s="1">
        <f>(1/F90+1/F76+1/F62)/3</f>
      </c>
      <c r="C288" s="1">
        <f>(1/F93+1/F79+1/F65)/3</f>
      </c>
      <c r="D288" s="1">
        <f>(1/F95+1/F81+1/F67)/3</f>
      </c>
      <c r="E288">
        <v>1</v>
      </c>
      <c r="F288" s="1">
        <f>(F69+F83+F97)/3</f>
      </c>
      <c r="G288" s="2">
        <f>(B288/$B290+C288/$C290+D288/$D290+E288/$E290+F288/$F290)/5</f>
      </c>
      <c r="H288" s="2">
        <f>B288*$G285+C288*$G286+D288*$G287+E288*$G288+F288*$G289</f>
      </c>
      <c r="I288" s="1">
        <f>H288/G288</f>
      </c>
    </row>
    <row r="289">
      <c r="A289" t="str">
        <v>CP1.5</v>
      </c>
      <c r="B289" s="1">
        <f>(1/F91+1/F77+1/F63)/3</f>
      </c>
      <c r="C289" s="1">
        <f>(1/F94+1/F80+1/F66)/3</f>
      </c>
      <c r="D289" s="1">
        <f>(1/F96+1/F82+1/F68)/3</f>
      </c>
      <c r="E289" s="1">
        <f>(1/F97+1/F83+1/F69)/3</f>
      </c>
      <c r="F289">
        <v>1</v>
      </c>
      <c r="G289" s="2">
        <f>(B289/$B290+C289/$C290+D289/$D290+E289/$E290+F289/$F290)/5</f>
      </c>
      <c r="H289" s="2">
        <f>B289*$G285+C289*$G286+D289*$G287+E289*$G288+F289*$G289</f>
      </c>
      <c r="I289" s="1">
        <f>H289/G289</f>
      </c>
    </row>
    <row r="290">
      <c r="A290" t="str">
        <v>Σ Kolom</v>
      </c>
      <c r="B290" s="1">
        <f>SUM(B285:B289)</f>
      </c>
      <c r="C290" s="1">
        <f>SUM(C285:C289)</f>
      </c>
      <c r="D290" s="1">
        <f>SUM(D285:D289)</f>
      </c>
      <c r="E290" s="1">
        <f>SUM(E285:E289)</f>
      </c>
      <c r="F290" s="1">
        <f>SUM(F285:F289)</f>
      </c>
    </row>
    <row r="292">
      <c r="A292" t="str">
        <v>λmax</v>
      </c>
      <c r="B292" s="1">
        <f>AVERAGE(I285:I289)</f>
      </c>
    </row>
    <row r="293">
      <c r="A293" t="str">
        <v>CI</v>
      </c>
      <c r="B293" s="1">
        <f>(B292-5)/(5-1)</f>
      </c>
    </row>
    <row r="294">
      <c r="A294" t="str">
        <v>CR</v>
      </c>
      <c r="B294" s="1">
        <f>IF(1.12=0,0,B293/1.12)</f>
      </c>
    </row>
    <row r="295">
      <c r="A295" t="str">
        <v>Status</v>
      </c>
      <c r="B295">
        <f>IF(B294&lt;0.1,"KONSISTEN ✓","TIDAK KONSISTEN ✗")</f>
      </c>
    </row>
    <row r="298">
      <c r="A298" t="str">
        <v>▶ RESPONDEN 5: Dino Lagridho Satria</v>
      </c>
    </row>
    <row r="299">
      <c r="A299" t="str">
        <v>1. FUZZY SYNTHETIC EXTENT (FSE) &amp; BOBOT FINAL</v>
      </c>
    </row>
    <row r="300">
      <c r="A300" t="str">
        <v>Kriteria</v>
      </c>
      <c r="B300" t="str">
        <v>Σl</v>
      </c>
      <c r="C300" t="str">
        <v>Σm</v>
      </c>
      <c r="D300" t="str">
        <v>Σu</v>
      </c>
      <c r="E300" t="str">
        <v>Si_l</v>
      </c>
      <c r="F300" t="str">
        <v>Si_m</v>
      </c>
      <c r="G300" t="str">
        <v>Si_u</v>
      </c>
      <c r="H300" t="str">
        <v>Defuzzy</v>
      </c>
      <c r="I300" t="str">
        <v>Bobot</v>
      </c>
      <c r="J300" t="str">
        <v>Bobot%</v>
      </c>
      <c r="K300" t="str">
        <v>Rank</v>
      </c>
    </row>
    <row r="301">
      <c r="A301" t="str">
        <v>CP1.1</v>
      </c>
      <c r="B301" s="1">
        <f>1+G60+G61+G62+G63</f>
      </c>
      <c r="C301" s="1">
        <f>1+G74+G75+G76+G77</f>
      </c>
      <c r="D301" s="1">
        <f>1+G88+G89+G90+G91</f>
      </c>
      <c r="E301" s="2">
        <f>B301/$D306</f>
      </c>
      <c r="F301" s="2">
        <f>C301/$C306</f>
      </c>
      <c r="G301" s="2">
        <f>D301/$B306</f>
      </c>
      <c r="H301" s="2">
        <f>(E301+F301+G301)/3</f>
      </c>
      <c r="I301" s="2">
        <f>H301/$H306</f>
      </c>
      <c r="J301" s="3">
        <f>I301*100</f>
      </c>
      <c r="K301">
        <f>RANK(I301,$I$301:$I$305,0)</f>
      </c>
    </row>
    <row r="302">
      <c r="A302" t="str">
        <v>CP1.2</v>
      </c>
      <c r="B302" s="1">
        <f>1+1/G88+G64+G65+G66</f>
      </c>
      <c r="C302" s="1">
        <f>1+1/G74+G78+G79+G80</f>
      </c>
      <c r="D302" s="1">
        <f>1+1/G60+G92+G93+G94</f>
      </c>
      <c r="E302" s="2">
        <f>B302/$D306</f>
      </c>
      <c r="F302" s="2">
        <f>C302/$C306</f>
      </c>
      <c r="G302" s="2">
        <f>D302/$B306</f>
      </c>
      <c r="H302" s="2">
        <f>(E302+F302+G302)/3</f>
      </c>
      <c r="I302" s="2">
        <f>H302/$H306</f>
      </c>
      <c r="J302" s="3">
        <f>I302*100</f>
      </c>
      <c r="K302">
        <f>RANK(I302,$I$301:$I$305,0)</f>
      </c>
    </row>
    <row r="303">
      <c r="A303" t="str">
        <v>CP1.3</v>
      </c>
      <c r="B303" s="1">
        <f>1+1/G89+1/G92+G67+G68</f>
      </c>
      <c r="C303" s="1">
        <f>1+1/G75+1/G78+G81+G82</f>
      </c>
      <c r="D303" s="1">
        <f>1+1/G61+1/G64+G95+G96</f>
      </c>
      <c r="E303" s="2">
        <f>B303/$D306</f>
      </c>
      <c r="F303" s="2">
        <f>C303/$C306</f>
      </c>
      <c r="G303" s="2">
        <f>D303/$B306</f>
      </c>
      <c r="H303" s="2">
        <f>(E303+F303+G303)/3</f>
      </c>
      <c r="I303" s="2">
        <f>H303/$H306</f>
      </c>
      <c r="J303" s="3">
        <f>I303*100</f>
      </c>
      <c r="K303">
        <f>RANK(I303,$I$301:$I$305,0)</f>
      </c>
    </row>
    <row r="304">
      <c r="A304" t="str">
        <v>CP1.4</v>
      </c>
      <c r="B304" s="1">
        <f>1+1/G90+1/G93+1/G95+G69</f>
      </c>
      <c r="C304" s="1">
        <f>1+1/G76+1/G79+1/G81+G83</f>
      </c>
      <c r="D304" s="1">
        <f>1+1/G62+1/G65+1/G67+G97</f>
      </c>
      <c r="E304" s="2">
        <f>B304/$D306</f>
      </c>
      <c r="F304" s="2">
        <f>C304/$C306</f>
      </c>
      <c r="G304" s="2">
        <f>D304/$B306</f>
      </c>
      <c r="H304" s="2">
        <f>(E304+F304+G304)/3</f>
      </c>
      <c r="I304" s="2">
        <f>H304/$H306</f>
      </c>
      <c r="J304" s="3">
        <f>I304*100</f>
      </c>
      <c r="K304">
        <f>RANK(I304,$I$301:$I$305,0)</f>
      </c>
    </row>
    <row r="305">
      <c r="A305" t="str">
        <v>CP1.5</v>
      </c>
      <c r="B305" s="1">
        <f>1+1/G91+1/G94+1/G96+1/G97</f>
      </c>
      <c r="C305" s="1">
        <f>1+1/G77+1/G80+1/G82+1/G83</f>
      </c>
      <c r="D305" s="1">
        <f>1+1/G63+1/G66+1/G68+1/G69</f>
      </c>
      <c r="E305" s="2">
        <f>B305/$D306</f>
      </c>
      <c r="F305" s="2">
        <f>C305/$C306</f>
      </c>
      <c r="G305" s="2">
        <f>D305/$B306</f>
      </c>
      <c r="H305" s="2">
        <f>(E305+F305+G305)/3</f>
      </c>
      <c r="I305" s="2">
        <f>H305/$H306</f>
      </c>
      <c r="J305" s="3">
        <f>I305*100</f>
      </c>
      <c r="K305">
        <f>RANK(I305,$I$301:$I$305,0)</f>
      </c>
    </row>
    <row r="306">
      <c r="A306" t="str">
        <v>TOTAL</v>
      </c>
      <c r="B306" s="1">
        <f>SUM(B301:B305)</f>
      </c>
      <c r="C306" s="1">
        <f>SUM(C301:C305)</f>
      </c>
      <c r="D306" s="1">
        <f>SUM(D301:D305)</f>
      </c>
      <c r="H306" s="2">
        <f>SUM(H301:H305)</f>
      </c>
    </row>
    <row r="308">
      <c r="A308" t="str">
        <v>2. KONSISTENSI (CR)</v>
      </c>
    </row>
    <row r="309">
      <c r="A309" t="str">
        <v>Matriks Crisp (Defuzzified) &amp; Normalisasi &amp; Aw</v>
      </c>
    </row>
    <row r="310">
      <c r="A310" t="str">
        <v>Kriteria</v>
      </c>
      <c r="B310" t="str">
        <v>CP1.1</v>
      </c>
      <c r="C310" t="str">
        <v>CP1.2</v>
      </c>
      <c r="D310" t="str">
        <v>CP1.3</v>
      </c>
      <c r="E310" t="str">
        <v>CP1.4</v>
      </c>
      <c r="F310" t="str">
        <v>CP1.5</v>
      </c>
      <c r="G310" t="str">
        <v>Wi (Bobot CR)</v>
      </c>
      <c r="H310" t="str">
        <v>Aw</v>
      </c>
      <c r="I310" t="str">
        <v>Aw/Wi</v>
      </c>
    </row>
    <row r="311">
      <c r="A311" t="str">
        <v>CP1.1</v>
      </c>
      <c r="B311">
        <v>1</v>
      </c>
      <c r="C311" s="1">
        <f>(G60+G74+G88)/3</f>
      </c>
      <c r="D311" s="1">
        <f>(G61+G75+G89)/3</f>
      </c>
      <c r="E311" s="1">
        <f>(G62+G76+G90)/3</f>
      </c>
      <c r="F311" s="1">
        <f>(G63+G77+G91)/3</f>
      </c>
      <c r="G311" s="2">
        <f>(B311/$B316+C311/$C316+D311/$D316+E311/$E316+F311/$F316)/5</f>
      </c>
      <c r="H311" s="2">
        <f>B311*$G311+C311*$G312+D311*$G313+E311*$G314+F311*$G315</f>
      </c>
      <c r="I311" s="1">
        <f>H311/G311</f>
      </c>
    </row>
    <row r="312">
      <c r="A312" t="str">
        <v>CP1.2</v>
      </c>
      <c r="B312" s="1">
        <f>(1/G88+1/G74+1/G60)/3</f>
      </c>
      <c r="C312">
        <v>1</v>
      </c>
      <c r="D312" s="1">
        <f>(G64+G78+G92)/3</f>
      </c>
      <c r="E312" s="1">
        <f>(G65+G79+G93)/3</f>
      </c>
      <c r="F312" s="1">
        <f>(G66+G80+G94)/3</f>
      </c>
      <c r="G312" s="2">
        <f>(B312/$B316+C312/$C316+D312/$D316+E312/$E316+F312/$F316)/5</f>
      </c>
      <c r="H312" s="2">
        <f>B312*$G311+C312*$G312+D312*$G313+E312*$G314+F312*$G315</f>
      </c>
      <c r="I312" s="1">
        <f>H312/G312</f>
      </c>
    </row>
    <row r="313">
      <c r="A313" t="str">
        <v>CP1.3</v>
      </c>
      <c r="B313" s="1">
        <f>(1/G89+1/G75+1/G61)/3</f>
      </c>
      <c r="C313" s="1">
        <f>(1/G92+1/G78+1/G64)/3</f>
      </c>
      <c r="D313">
        <v>1</v>
      </c>
      <c r="E313" s="1">
        <f>(G67+G81+G95)/3</f>
      </c>
      <c r="F313" s="1">
        <f>(G68+G82+G96)/3</f>
      </c>
      <c r="G313" s="2">
        <f>(B313/$B316+C313/$C316+D313/$D316+E313/$E316+F313/$F316)/5</f>
      </c>
      <c r="H313" s="2">
        <f>B313*$G311+C313*$G312+D313*$G313+E313*$G314+F313*$G315</f>
      </c>
      <c r="I313" s="1">
        <f>H313/G313</f>
      </c>
    </row>
    <row r="314">
      <c r="A314" t="str">
        <v>CP1.4</v>
      </c>
      <c r="B314" s="1">
        <f>(1/G90+1/G76+1/G62)/3</f>
      </c>
      <c r="C314" s="1">
        <f>(1/G93+1/G79+1/G65)/3</f>
      </c>
      <c r="D314" s="1">
        <f>(1/G95+1/G81+1/G67)/3</f>
      </c>
      <c r="E314">
        <v>1</v>
      </c>
      <c r="F314" s="1">
        <f>(G69+G83+G97)/3</f>
      </c>
      <c r="G314" s="2">
        <f>(B314/$B316+C314/$C316+D314/$D316+E314/$E316+F314/$F316)/5</f>
      </c>
      <c r="H314" s="2">
        <f>B314*$G311+C314*$G312+D314*$G313+E314*$G314+F314*$G315</f>
      </c>
      <c r="I314" s="1">
        <f>H314/G314</f>
      </c>
    </row>
    <row r="315">
      <c r="A315" t="str">
        <v>CP1.5</v>
      </c>
      <c r="B315" s="1">
        <f>(1/G91+1/G77+1/G63)/3</f>
      </c>
      <c r="C315" s="1">
        <f>(1/G94+1/G80+1/G66)/3</f>
      </c>
      <c r="D315" s="1">
        <f>(1/G96+1/G82+1/G68)/3</f>
      </c>
      <c r="E315" s="1">
        <f>(1/G97+1/G83+1/G69)/3</f>
      </c>
      <c r="F315">
        <v>1</v>
      </c>
      <c r="G315" s="2">
        <f>(B315/$B316+C315/$C316+D315/$D316+E315/$E316+F315/$F316)/5</f>
      </c>
      <c r="H315" s="2">
        <f>B315*$G311+C315*$G312+D315*$G313+E315*$G314+F315*$G315</f>
      </c>
      <c r="I315" s="1">
        <f>H315/G315</f>
      </c>
    </row>
    <row r="316">
      <c r="A316" t="str">
        <v>Σ Kolom</v>
      </c>
      <c r="B316" s="1">
        <f>SUM(B311:B315)</f>
      </c>
      <c r="C316" s="1">
        <f>SUM(C311:C315)</f>
      </c>
      <c r="D316" s="1">
        <f>SUM(D311:D315)</f>
      </c>
      <c r="E316" s="1">
        <f>SUM(E311:E315)</f>
      </c>
      <c r="F316" s="1">
        <f>SUM(F311:F315)</f>
      </c>
    </row>
    <row r="318">
      <c r="A318" t="str">
        <v>λmax</v>
      </c>
      <c r="B318" s="1">
        <f>AVERAGE(I311:I315)</f>
      </c>
    </row>
    <row r="319">
      <c r="A319" t="str">
        <v>CI</v>
      </c>
      <c r="B319" s="1">
        <f>(B318-5)/(5-1)</f>
      </c>
    </row>
    <row r="320">
      <c r="A320" t="str">
        <v>CR</v>
      </c>
      <c r="B320" s="1">
        <f>IF(1.12=0,0,B319/1.12)</f>
      </c>
    </row>
    <row r="321">
      <c r="A321" t="str">
        <v>Status</v>
      </c>
      <c r="B321">
        <f>IF(B320&lt;0.1,"KONSISTEN ✓","TIDAK KONSISTEN ✗")</f>
      </c>
    </row>
    <row r="324">
      <c r="A324" t="str">
        <v>▶ RESPONDEN 6: Muhammad ilham</v>
      </c>
    </row>
    <row r="325">
      <c r="A325" t="str">
        <v>1. FUZZY SYNTHETIC EXTENT (FSE) &amp; BOBOT FINAL</v>
      </c>
    </row>
    <row r="326">
      <c r="A326" t="str">
        <v>Kriteria</v>
      </c>
      <c r="B326" t="str">
        <v>Σl</v>
      </c>
      <c r="C326" t="str">
        <v>Σm</v>
      </c>
      <c r="D326" t="str">
        <v>Σu</v>
      </c>
      <c r="E326" t="str">
        <v>Si_l</v>
      </c>
      <c r="F326" t="str">
        <v>Si_m</v>
      </c>
      <c r="G326" t="str">
        <v>Si_u</v>
      </c>
      <c r="H326" t="str">
        <v>Defuzzy</v>
      </c>
      <c r="I326" t="str">
        <v>Bobot</v>
      </c>
      <c r="J326" t="str">
        <v>Bobot%</v>
      </c>
      <c r="K326" t="str">
        <v>Rank</v>
      </c>
    </row>
    <row r="327">
      <c r="A327" t="str">
        <v>CP1.1</v>
      </c>
      <c r="B327" s="1">
        <f>1+H60+H61+H62+H63</f>
      </c>
      <c r="C327" s="1">
        <f>1+H74+H75+H76+H77</f>
      </c>
      <c r="D327" s="1">
        <f>1+H88+H89+H90+H91</f>
      </c>
      <c r="E327" s="2">
        <f>B327/$D332</f>
      </c>
      <c r="F327" s="2">
        <f>C327/$C332</f>
      </c>
      <c r="G327" s="2">
        <f>D327/$B332</f>
      </c>
      <c r="H327" s="2">
        <f>(E327+F327+G327)/3</f>
      </c>
      <c r="I327" s="2">
        <f>H327/$H332</f>
      </c>
      <c r="J327" s="3">
        <f>I327*100</f>
      </c>
      <c r="K327">
        <f>RANK(I327,$I$327:$I$331,0)</f>
      </c>
    </row>
    <row r="328">
      <c r="A328" t="str">
        <v>CP1.2</v>
      </c>
      <c r="B328" s="1">
        <f>1+1/H88+H64+H65+H66</f>
      </c>
      <c r="C328" s="1">
        <f>1+1/H74+H78+H79+H80</f>
      </c>
      <c r="D328" s="1">
        <f>1+1/H60+H92+H93+H94</f>
      </c>
      <c r="E328" s="2">
        <f>B328/$D332</f>
      </c>
      <c r="F328" s="2">
        <f>C328/$C332</f>
      </c>
      <c r="G328" s="2">
        <f>D328/$B332</f>
      </c>
      <c r="H328" s="2">
        <f>(E328+F328+G328)/3</f>
      </c>
      <c r="I328" s="2">
        <f>H328/$H332</f>
      </c>
      <c r="J328" s="3">
        <f>I328*100</f>
      </c>
      <c r="K328">
        <f>RANK(I328,$I$327:$I$331,0)</f>
      </c>
    </row>
    <row r="329">
      <c r="A329" t="str">
        <v>CP1.3</v>
      </c>
      <c r="B329" s="1">
        <f>1+1/H89+1/H92+H67+H68</f>
      </c>
      <c r="C329" s="1">
        <f>1+1/H75+1/H78+H81+H82</f>
      </c>
      <c r="D329" s="1">
        <f>1+1/H61+1/H64+H95+H96</f>
      </c>
      <c r="E329" s="2">
        <f>B329/$D332</f>
      </c>
      <c r="F329" s="2">
        <f>C329/$C332</f>
      </c>
      <c r="G329" s="2">
        <f>D329/$B332</f>
      </c>
      <c r="H329" s="2">
        <f>(E329+F329+G329)/3</f>
      </c>
      <c r="I329" s="2">
        <f>H329/$H332</f>
      </c>
      <c r="J329" s="3">
        <f>I329*100</f>
      </c>
      <c r="K329">
        <f>RANK(I329,$I$327:$I$331,0)</f>
      </c>
    </row>
    <row r="330">
      <c r="A330" t="str">
        <v>CP1.4</v>
      </c>
      <c r="B330" s="1">
        <f>1+1/H90+1/H93+1/H95+H69</f>
      </c>
      <c r="C330" s="1">
        <f>1+1/H76+1/H79+1/H81+H83</f>
      </c>
      <c r="D330" s="1">
        <f>1+1/H62+1/H65+1/H67+H97</f>
      </c>
      <c r="E330" s="2">
        <f>B330/$D332</f>
      </c>
      <c r="F330" s="2">
        <f>C330/$C332</f>
      </c>
      <c r="G330" s="2">
        <f>D330/$B332</f>
      </c>
      <c r="H330" s="2">
        <f>(E330+F330+G330)/3</f>
      </c>
      <c r="I330" s="2">
        <f>H330/$H332</f>
      </c>
      <c r="J330" s="3">
        <f>I330*100</f>
      </c>
      <c r="K330">
        <f>RANK(I330,$I$327:$I$331,0)</f>
      </c>
    </row>
    <row r="331">
      <c r="A331" t="str">
        <v>CP1.5</v>
      </c>
      <c r="B331" s="1">
        <f>1+1/H91+1/H94+1/H96+1/H97</f>
      </c>
      <c r="C331" s="1">
        <f>1+1/H77+1/H80+1/H82+1/H83</f>
      </c>
      <c r="D331" s="1">
        <f>1+1/H63+1/H66+1/H68+1/H69</f>
      </c>
      <c r="E331" s="2">
        <f>B331/$D332</f>
      </c>
      <c r="F331" s="2">
        <f>C331/$C332</f>
      </c>
      <c r="G331" s="2">
        <f>D331/$B332</f>
      </c>
      <c r="H331" s="2">
        <f>(E331+F331+G331)/3</f>
      </c>
      <c r="I331" s="2">
        <f>H331/$H332</f>
      </c>
      <c r="J331" s="3">
        <f>I331*100</f>
      </c>
      <c r="K331">
        <f>RANK(I331,$I$327:$I$331,0)</f>
      </c>
    </row>
    <row r="332">
      <c r="A332" t="str">
        <v>TOTAL</v>
      </c>
      <c r="B332" s="1">
        <f>SUM(B327:B331)</f>
      </c>
      <c r="C332" s="1">
        <f>SUM(C327:C331)</f>
      </c>
      <c r="D332" s="1">
        <f>SUM(D327:D331)</f>
      </c>
      <c r="H332" s="2">
        <f>SUM(H327:H331)</f>
      </c>
    </row>
    <row r="334">
      <c r="A334" t="str">
        <v>2. KONSISTENSI (CR)</v>
      </c>
    </row>
    <row r="335">
      <c r="A335" t="str">
        <v>Matriks Crisp (Defuzzified) &amp; Normalisasi &amp; Aw</v>
      </c>
    </row>
    <row r="336">
      <c r="A336" t="str">
        <v>Kriteria</v>
      </c>
      <c r="B336" t="str">
        <v>CP1.1</v>
      </c>
      <c r="C336" t="str">
        <v>CP1.2</v>
      </c>
      <c r="D336" t="str">
        <v>CP1.3</v>
      </c>
      <c r="E336" t="str">
        <v>CP1.4</v>
      </c>
      <c r="F336" t="str">
        <v>CP1.5</v>
      </c>
      <c r="G336" t="str">
        <v>Wi (Bobot CR)</v>
      </c>
      <c r="H336" t="str">
        <v>Aw</v>
      </c>
      <c r="I336" t="str">
        <v>Aw/Wi</v>
      </c>
    </row>
    <row r="337">
      <c r="A337" t="str">
        <v>CP1.1</v>
      </c>
      <c r="B337">
        <v>1</v>
      </c>
      <c r="C337" s="1">
        <f>(H60+H74+H88)/3</f>
      </c>
      <c r="D337" s="1">
        <f>(H61+H75+H89)/3</f>
      </c>
      <c r="E337" s="1">
        <f>(H62+H76+H90)/3</f>
      </c>
      <c r="F337" s="1">
        <f>(H63+H77+H91)/3</f>
      </c>
      <c r="G337" s="2">
        <f>(B337/$B342+C337/$C342+D337/$D342+E337/$E342+F337/$F342)/5</f>
      </c>
      <c r="H337" s="2">
        <f>B337*$G337+C337*$G338+D337*$G339+E337*$G340+F337*$G341</f>
      </c>
      <c r="I337" s="1">
        <f>H337/G337</f>
      </c>
    </row>
    <row r="338">
      <c r="A338" t="str">
        <v>CP1.2</v>
      </c>
      <c r="B338" s="1">
        <f>(1/H88+1/H74+1/H60)/3</f>
      </c>
      <c r="C338">
        <v>1</v>
      </c>
      <c r="D338" s="1">
        <f>(H64+H78+H92)/3</f>
      </c>
      <c r="E338" s="1">
        <f>(H65+H79+H93)/3</f>
      </c>
      <c r="F338" s="1">
        <f>(H66+H80+H94)/3</f>
      </c>
      <c r="G338" s="2">
        <f>(B338/$B342+C338/$C342+D338/$D342+E338/$E342+F338/$F342)/5</f>
      </c>
      <c r="H338" s="2">
        <f>B338*$G337+C338*$G338+D338*$G339+E338*$G340+F338*$G341</f>
      </c>
      <c r="I338" s="1">
        <f>H338/G338</f>
      </c>
    </row>
    <row r="339">
      <c r="A339" t="str">
        <v>CP1.3</v>
      </c>
      <c r="B339" s="1">
        <f>(1/H89+1/H75+1/H61)/3</f>
      </c>
      <c r="C339" s="1">
        <f>(1/H92+1/H78+1/H64)/3</f>
      </c>
      <c r="D339">
        <v>1</v>
      </c>
      <c r="E339" s="1">
        <f>(H67+H81+H95)/3</f>
      </c>
      <c r="F339" s="1">
        <f>(H68+H82+H96)/3</f>
      </c>
      <c r="G339" s="2">
        <f>(B339/$B342+C339/$C342+D339/$D342+E339/$E342+F339/$F342)/5</f>
      </c>
      <c r="H339" s="2">
        <f>B339*$G337+C339*$G338+D339*$G339+E339*$G340+F339*$G341</f>
      </c>
      <c r="I339" s="1">
        <f>H339/G339</f>
      </c>
    </row>
    <row r="340">
      <c r="A340" t="str">
        <v>CP1.4</v>
      </c>
      <c r="B340" s="1">
        <f>(1/H90+1/H76+1/H62)/3</f>
      </c>
      <c r="C340" s="1">
        <f>(1/H93+1/H79+1/H65)/3</f>
      </c>
      <c r="D340" s="1">
        <f>(1/H95+1/H81+1/H67)/3</f>
      </c>
      <c r="E340">
        <v>1</v>
      </c>
      <c r="F340" s="1">
        <f>(H69+H83+H97)/3</f>
      </c>
      <c r="G340" s="2">
        <f>(B340/$B342+C340/$C342+D340/$D342+E340/$E342+F340/$F342)/5</f>
      </c>
      <c r="H340" s="2">
        <f>B340*$G337+C340*$G338+D340*$G339+E340*$G340+F340*$G341</f>
      </c>
      <c r="I340" s="1">
        <f>H340/G340</f>
      </c>
    </row>
    <row r="341">
      <c r="A341" t="str">
        <v>CP1.5</v>
      </c>
      <c r="B341" s="1">
        <f>(1/H91+1/H77+1/H63)/3</f>
      </c>
      <c r="C341" s="1">
        <f>(1/H94+1/H80+1/H66)/3</f>
      </c>
      <c r="D341" s="1">
        <f>(1/H96+1/H82+1/H68)/3</f>
      </c>
      <c r="E341" s="1">
        <f>(1/H97+1/H83+1/H69)/3</f>
      </c>
      <c r="F341">
        <v>1</v>
      </c>
      <c r="G341" s="2">
        <f>(B341/$B342+C341/$C342+D341/$D342+E341/$E342+F341/$F342)/5</f>
      </c>
      <c r="H341" s="2">
        <f>B341*$G337+C341*$G338+D341*$G339+E341*$G340+F341*$G341</f>
      </c>
      <c r="I341" s="1">
        <f>H341/G341</f>
      </c>
    </row>
    <row r="342">
      <c r="A342" t="str">
        <v>Σ Kolom</v>
      </c>
      <c r="B342" s="1">
        <f>SUM(B337:B341)</f>
      </c>
      <c r="C342" s="1">
        <f>SUM(C337:C341)</f>
      </c>
      <c r="D342" s="1">
        <f>SUM(D337:D341)</f>
      </c>
      <c r="E342" s="1">
        <f>SUM(E337:E341)</f>
      </c>
      <c r="F342" s="1">
        <f>SUM(F337:F341)</f>
      </c>
    </row>
    <row r="344">
      <c r="A344" t="str">
        <v>λmax</v>
      </c>
      <c r="B344" s="1">
        <f>AVERAGE(I337:I341)</f>
      </c>
    </row>
    <row r="345">
      <c r="A345" t="str">
        <v>CI</v>
      </c>
      <c r="B345" s="1">
        <f>(B344-5)/(5-1)</f>
      </c>
    </row>
    <row r="346">
      <c r="A346" t="str">
        <v>CR</v>
      </c>
      <c r="B346" s="1">
        <f>IF(1.12=0,0,B345/1.12)</f>
      </c>
    </row>
    <row r="347">
      <c r="A347" t="str">
        <v>Status</v>
      </c>
      <c r="B347">
        <f>IF(B346&lt;0.1,"KONSISTEN ✓","TIDAK KONSISTEN ✗")</f>
      </c>
    </row>
    <row r="350">
      <c r="A350" t="str">
        <v>▶ RESPONDEN 7: Drh Guswandi</v>
      </c>
    </row>
    <row r="351">
      <c r="A351" t="str">
        <v>1. FUZZY SYNTHETIC EXTENT (FSE) &amp; BOBOT FINAL</v>
      </c>
    </row>
    <row r="352">
      <c r="A352" t="str">
        <v>Kriteria</v>
      </c>
      <c r="B352" t="str">
        <v>Σl</v>
      </c>
      <c r="C352" t="str">
        <v>Σm</v>
      </c>
      <c r="D352" t="str">
        <v>Σu</v>
      </c>
      <c r="E352" t="str">
        <v>Si_l</v>
      </c>
      <c r="F352" t="str">
        <v>Si_m</v>
      </c>
      <c r="G352" t="str">
        <v>Si_u</v>
      </c>
      <c r="H352" t="str">
        <v>Defuzzy</v>
      </c>
      <c r="I352" t="str">
        <v>Bobot</v>
      </c>
      <c r="J352" t="str">
        <v>Bobot%</v>
      </c>
      <c r="K352" t="str">
        <v>Rank</v>
      </c>
    </row>
    <row r="353">
      <c r="A353" t="str">
        <v>CP1.1</v>
      </c>
      <c r="B353" s="1">
        <f>1+I60+I61+I62+I63</f>
      </c>
      <c r="C353" s="1">
        <f>1+I74+I75+I76+I77</f>
      </c>
      <c r="D353" s="1">
        <f>1+I88+I89+I90+I91</f>
      </c>
      <c r="E353" s="2">
        <f>B353/$D358</f>
      </c>
      <c r="F353" s="2">
        <f>C353/$C358</f>
      </c>
      <c r="G353" s="2">
        <f>D353/$B358</f>
      </c>
      <c r="H353" s="2">
        <f>(E353+F353+G353)/3</f>
      </c>
      <c r="I353" s="2">
        <f>H353/$H358</f>
      </c>
      <c r="J353" s="3">
        <f>I353*100</f>
      </c>
      <c r="K353">
        <f>RANK(I353,$I$353:$I$357,0)</f>
      </c>
    </row>
    <row r="354">
      <c r="A354" t="str">
        <v>CP1.2</v>
      </c>
      <c r="B354" s="1">
        <f>1+1/I88+I64+I65+I66</f>
      </c>
      <c r="C354" s="1">
        <f>1+1/I74+I78+I79+I80</f>
      </c>
      <c r="D354" s="1">
        <f>1+1/I60+I92+I93+I94</f>
      </c>
      <c r="E354" s="2">
        <f>B354/$D358</f>
      </c>
      <c r="F354" s="2">
        <f>C354/$C358</f>
      </c>
      <c r="G354" s="2">
        <f>D354/$B358</f>
      </c>
      <c r="H354" s="2">
        <f>(E354+F354+G354)/3</f>
      </c>
      <c r="I354" s="2">
        <f>H354/$H358</f>
      </c>
      <c r="J354" s="3">
        <f>I354*100</f>
      </c>
      <c r="K354">
        <f>RANK(I354,$I$353:$I$357,0)</f>
      </c>
    </row>
    <row r="355">
      <c r="A355" t="str">
        <v>CP1.3</v>
      </c>
      <c r="B355" s="1">
        <f>1+1/I89+1/I92+I67+I68</f>
      </c>
      <c r="C355" s="1">
        <f>1+1/I75+1/I78+I81+I82</f>
      </c>
      <c r="D355" s="1">
        <f>1+1/I61+1/I64+I95+I96</f>
      </c>
      <c r="E355" s="2">
        <f>B355/$D358</f>
      </c>
      <c r="F355" s="2">
        <f>C355/$C358</f>
      </c>
      <c r="G355" s="2">
        <f>D355/$B358</f>
      </c>
      <c r="H355" s="2">
        <f>(E355+F355+G355)/3</f>
      </c>
      <c r="I355" s="2">
        <f>H355/$H358</f>
      </c>
      <c r="J355" s="3">
        <f>I355*100</f>
      </c>
      <c r="K355">
        <f>RANK(I355,$I$353:$I$357,0)</f>
      </c>
    </row>
    <row r="356">
      <c r="A356" t="str">
        <v>CP1.4</v>
      </c>
      <c r="B356" s="1">
        <f>1+1/I90+1/I93+1/I95+I69</f>
      </c>
      <c r="C356" s="1">
        <f>1+1/I76+1/I79+1/I81+I83</f>
      </c>
      <c r="D356" s="1">
        <f>1+1/I62+1/I65+1/I67+I97</f>
      </c>
      <c r="E356" s="2">
        <f>B356/$D358</f>
      </c>
      <c r="F356" s="2">
        <f>C356/$C358</f>
      </c>
      <c r="G356" s="2">
        <f>D356/$B358</f>
      </c>
      <c r="H356" s="2">
        <f>(E356+F356+G356)/3</f>
      </c>
      <c r="I356" s="2">
        <f>H356/$H358</f>
      </c>
      <c r="J356" s="3">
        <f>I356*100</f>
      </c>
      <c r="K356">
        <f>RANK(I356,$I$353:$I$357,0)</f>
      </c>
    </row>
    <row r="357">
      <c r="A357" t="str">
        <v>CP1.5</v>
      </c>
      <c r="B357" s="1">
        <f>1+1/I91+1/I94+1/I96+1/I97</f>
      </c>
      <c r="C357" s="1">
        <f>1+1/I77+1/I80+1/I82+1/I83</f>
      </c>
      <c r="D357" s="1">
        <f>1+1/I63+1/I66+1/I68+1/I69</f>
      </c>
      <c r="E357" s="2">
        <f>B357/$D358</f>
      </c>
      <c r="F357" s="2">
        <f>C357/$C358</f>
      </c>
      <c r="G357" s="2">
        <f>D357/$B358</f>
      </c>
      <c r="H357" s="2">
        <f>(E357+F357+G357)/3</f>
      </c>
      <c r="I357" s="2">
        <f>H357/$H358</f>
      </c>
      <c r="J357" s="3">
        <f>I357*100</f>
      </c>
      <c r="K357">
        <f>RANK(I357,$I$353:$I$357,0)</f>
      </c>
    </row>
    <row r="358">
      <c r="A358" t="str">
        <v>TOTAL</v>
      </c>
      <c r="B358" s="1">
        <f>SUM(B353:B357)</f>
      </c>
      <c r="C358" s="1">
        <f>SUM(C353:C357)</f>
      </c>
      <c r="D358" s="1">
        <f>SUM(D353:D357)</f>
      </c>
      <c r="H358" s="2">
        <f>SUM(H353:H357)</f>
      </c>
    </row>
    <row r="360">
      <c r="A360" t="str">
        <v>2. KONSISTENSI (CR)</v>
      </c>
    </row>
    <row r="361">
      <c r="A361" t="str">
        <v>Matriks Crisp (Defuzzified) &amp; Normalisasi &amp; Aw</v>
      </c>
    </row>
    <row r="362">
      <c r="A362" t="str">
        <v>Kriteria</v>
      </c>
      <c r="B362" t="str">
        <v>CP1.1</v>
      </c>
      <c r="C362" t="str">
        <v>CP1.2</v>
      </c>
      <c r="D362" t="str">
        <v>CP1.3</v>
      </c>
      <c r="E362" t="str">
        <v>CP1.4</v>
      </c>
      <c r="F362" t="str">
        <v>CP1.5</v>
      </c>
      <c r="G362" t="str">
        <v>Wi (Bobot CR)</v>
      </c>
      <c r="H362" t="str">
        <v>Aw</v>
      </c>
      <c r="I362" t="str">
        <v>Aw/Wi</v>
      </c>
    </row>
    <row r="363">
      <c r="A363" t="str">
        <v>CP1.1</v>
      </c>
      <c r="B363">
        <v>1</v>
      </c>
      <c r="C363" s="1">
        <f>(I60+I74+I88)/3</f>
      </c>
      <c r="D363" s="1">
        <f>(I61+I75+I89)/3</f>
      </c>
      <c r="E363" s="1">
        <f>(I62+I76+I90)/3</f>
      </c>
      <c r="F363" s="1">
        <f>(I63+I77+I91)/3</f>
      </c>
      <c r="G363" s="2">
        <f>(B363/$B368+C363/$C368+D363/$D368+E363/$E368+F363/$F368)/5</f>
      </c>
      <c r="H363" s="2">
        <f>B363*$G363+C363*$G364+D363*$G365+E363*$G366+F363*$G367</f>
      </c>
      <c r="I363" s="1">
        <f>H363/G363</f>
      </c>
    </row>
    <row r="364">
      <c r="A364" t="str">
        <v>CP1.2</v>
      </c>
      <c r="B364" s="1">
        <f>(1/I88+1/I74+1/I60)/3</f>
      </c>
      <c r="C364">
        <v>1</v>
      </c>
      <c r="D364" s="1">
        <f>(I64+I78+I92)/3</f>
      </c>
      <c r="E364" s="1">
        <f>(I65+I79+I93)/3</f>
      </c>
      <c r="F364" s="1">
        <f>(I66+I80+I94)/3</f>
      </c>
      <c r="G364" s="2">
        <f>(B364/$B368+C364/$C368+D364/$D368+E364/$E368+F364/$F368)/5</f>
      </c>
      <c r="H364" s="2">
        <f>B364*$G363+C364*$G364+D364*$G365+E364*$G366+F364*$G367</f>
      </c>
      <c r="I364" s="1">
        <f>H364/G364</f>
      </c>
    </row>
    <row r="365">
      <c r="A365" t="str">
        <v>CP1.3</v>
      </c>
      <c r="B365" s="1">
        <f>(1/I89+1/I75+1/I61)/3</f>
      </c>
      <c r="C365" s="1">
        <f>(1/I92+1/I78+1/I64)/3</f>
      </c>
      <c r="D365">
        <v>1</v>
      </c>
      <c r="E365" s="1">
        <f>(I67+I81+I95)/3</f>
      </c>
      <c r="F365" s="1">
        <f>(I68+I82+I96)/3</f>
      </c>
      <c r="G365" s="2">
        <f>(B365/$B368+C365/$C368+D365/$D368+E365/$E368+F365/$F368)/5</f>
      </c>
      <c r="H365" s="2">
        <f>B365*$G363+C365*$G364+D365*$G365+E365*$G366+F365*$G367</f>
      </c>
      <c r="I365" s="1">
        <f>H365/G365</f>
      </c>
    </row>
    <row r="366">
      <c r="A366" t="str">
        <v>CP1.4</v>
      </c>
      <c r="B366" s="1">
        <f>(1/I90+1/I76+1/I62)/3</f>
      </c>
      <c r="C366" s="1">
        <f>(1/I93+1/I79+1/I65)/3</f>
      </c>
      <c r="D366" s="1">
        <f>(1/I95+1/I81+1/I67)/3</f>
      </c>
      <c r="E366">
        <v>1</v>
      </c>
      <c r="F366" s="1">
        <f>(I69+I83+I97)/3</f>
      </c>
      <c r="G366" s="2">
        <f>(B366/$B368+C366/$C368+D366/$D368+E366/$E368+F366/$F368)/5</f>
      </c>
      <c r="H366" s="2">
        <f>B366*$G363+C366*$G364+D366*$G365+E366*$G366+F366*$G367</f>
      </c>
      <c r="I366" s="1">
        <f>H366/G366</f>
      </c>
    </row>
    <row r="367">
      <c r="A367" t="str">
        <v>CP1.5</v>
      </c>
      <c r="B367" s="1">
        <f>(1/I91+1/I77+1/I63)/3</f>
      </c>
      <c r="C367" s="1">
        <f>(1/I94+1/I80+1/I66)/3</f>
      </c>
      <c r="D367" s="1">
        <f>(1/I96+1/I82+1/I68)/3</f>
      </c>
      <c r="E367" s="1">
        <f>(1/I97+1/I83+1/I69)/3</f>
      </c>
      <c r="F367">
        <v>1</v>
      </c>
      <c r="G367" s="2">
        <f>(B367/$B368+C367/$C368+D367/$D368+E367/$E368+F367/$F368)/5</f>
      </c>
      <c r="H367" s="2">
        <f>B367*$G363+C367*$G364+D367*$G365+E367*$G366+F367*$G367</f>
      </c>
      <c r="I367" s="1">
        <f>H367/G367</f>
      </c>
    </row>
    <row r="368">
      <c r="A368" t="str">
        <v>Σ Kolom</v>
      </c>
      <c r="B368" s="1">
        <f>SUM(B363:B367)</f>
      </c>
      <c r="C368" s="1">
        <f>SUM(C363:C367)</f>
      </c>
      <c r="D368" s="1">
        <f>SUM(D363:D367)</f>
      </c>
      <c r="E368" s="1">
        <f>SUM(E363:E367)</f>
      </c>
      <c r="F368" s="1">
        <f>SUM(F363:F367)</f>
      </c>
    </row>
    <row r="370">
      <c r="A370" t="str">
        <v>λmax</v>
      </c>
      <c r="B370" s="1">
        <f>AVERAGE(I363:I367)</f>
      </c>
    </row>
    <row r="371">
      <c r="A371" t="str">
        <v>CI</v>
      </c>
      <c r="B371" s="1">
        <f>(B370-5)/(5-1)</f>
      </c>
    </row>
    <row r="372">
      <c r="A372" t="str">
        <v>CR</v>
      </c>
      <c r="B372" s="1">
        <f>IF(1.12=0,0,B371/1.12)</f>
      </c>
    </row>
    <row r="373">
      <c r="A373" t="str">
        <v>Status</v>
      </c>
      <c r="B373">
        <f>IF(B372&lt;0.1,"KONSISTEN ✓","TIDAK KONSISTEN ✗")</f>
      </c>
    </row>
    <row r="376">
      <c r="A376" t="str">
        <v>▶ RESPONDEN 8: Arief Rakhman</v>
      </c>
    </row>
    <row r="377">
      <c r="A377" t="str">
        <v>1. FUZZY SYNTHETIC EXTENT (FSE) &amp; BOBOT FINAL</v>
      </c>
    </row>
    <row r="378">
      <c r="A378" t="str">
        <v>Kriteria</v>
      </c>
      <c r="B378" t="str">
        <v>Σl</v>
      </c>
      <c r="C378" t="str">
        <v>Σm</v>
      </c>
      <c r="D378" t="str">
        <v>Σu</v>
      </c>
      <c r="E378" t="str">
        <v>Si_l</v>
      </c>
      <c r="F378" t="str">
        <v>Si_m</v>
      </c>
      <c r="G378" t="str">
        <v>Si_u</v>
      </c>
      <c r="H378" t="str">
        <v>Defuzzy</v>
      </c>
      <c r="I378" t="str">
        <v>Bobot</v>
      </c>
      <c r="J378" t="str">
        <v>Bobot%</v>
      </c>
      <c r="K378" t="str">
        <v>Rank</v>
      </c>
    </row>
    <row r="379">
      <c r="A379" t="str">
        <v>CP1.1</v>
      </c>
      <c r="B379" s="1">
        <f>1+J60+J61+J62+J63</f>
      </c>
      <c r="C379" s="1">
        <f>1+J74+J75+J76+J77</f>
      </c>
      <c r="D379" s="1">
        <f>1+J88+J89+J90+J91</f>
      </c>
      <c r="E379" s="2">
        <f>B379/$D384</f>
      </c>
      <c r="F379" s="2">
        <f>C379/$C384</f>
      </c>
      <c r="G379" s="2">
        <f>D379/$B384</f>
      </c>
      <c r="H379" s="2">
        <f>(E379+F379+G379)/3</f>
      </c>
      <c r="I379" s="2">
        <f>H379/$H384</f>
      </c>
      <c r="J379" s="3">
        <f>I379*100</f>
      </c>
      <c r="K379">
        <f>RANK(I379,$I$379:$I$383,0)</f>
      </c>
    </row>
    <row r="380">
      <c r="A380" t="str">
        <v>CP1.2</v>
      </c>
      <c r="B380" s="1">
        <f>1+1/J88+J64+J65+J66</f>
      </c>
      <c r="C380" s="1">
        <f>1+1/J74+J78+J79+J80</f>
      </c>
      <c r="D380" s="1">
        <f>1+1/J60+J92+J93+J94</f>
      </c>
      <c r="E380" s="2">
        <f>B380/$D384</f>
      </c>
      <c r="F380" s="2">
        <f>C380/$C384</f>
      </c>
      <c r="G380" s="2">
        <f>D380/$B384</f>
      </c>
      <c r="H380" s="2">
        <f>(E380+F380+G380)/3</f>
      </c>
      <c r="I380" s="2">
        <f>H380/$H384</f>
      </c>
      <c r="J380" s="3">
        <f>I380*100</f>
      </c>
      <c r="K380">
        <f>RANK(I380,$I$379:$I$383,0)</f>
      </c>
    </row>
    <row r="381">
      <c r="A381" t="str">
        <v>CP1.3</v>
      </c>
      <c r="B381" s="1">
        <f>1+1/J89+1/J92+J67+J68</f>
      </c>
      <c r="C381" s="1">
        <f>1+1/J75+1/J78+J81+J82</f>
      </c>
      <c r="D381" s="1">
        <f>1+1/J61+1/J64+J95+J96</f>
      </c>
      <c r="E381" s="2">
        <f>B381/$D384</f>
      </c>
      <c r="F381" s="2">
        <f>C381/$C384</f>
      </c>
      <c r="G381" s="2">
        <f>D381/$B384</f>
      </c>
      <c r="H381" s="2">
        <f>(E381+F381+G381)/3</f>
      </c>
      <c r="I381" s="2">
        <f>H381/$H384</f>
      </c>
      <c r="J381" s="3">
        <f>I381*100</f>
      </c>
      <c r="K381">
        <f>RANK(I381,$I$379:$I$383,0)</f>
      </c>
    </row>
    <row r="382">
      <c r="A382" t="str">
        <v>CP1.4</v>
      </c>
      <c r="B382" s="1">
        <f>1+1/J90+1/J93+1/J95+J69</f>
      </c>
      <c r="C382" s="1">
        <f>1+1/J76+1/J79+1/J81+J83</f>
      </c>
      <c r="D382" s="1">
        <f>1+1/J62+1/J65+1/J67+J97</f>
      </c>
      <c r="E382" s="2">
        <f>B382/$D384</f>
      </c>
      <c r="F382" s="2">
        <f>C382/$C384</f>
      </c>
      <c r="G382" s="2">
        <f>D382/$B384</f>
      </c>
      <c r="H382" s="2">
        <f>(E382+F382+G382)/3</f>
      </c>
      <c r="I382" s="2">
        <f>H382/$H384</f>
      </c>
      <c r="J382" s="3">
        <f>I382*100</f>
      </c>
      <c r="K382">
        <f>RANK(I382,$I$379:$I$383,0)</f>
      </c>
    </row>
    <row r="383">
      <c r="A383" t="str">
        <v>CP1.5</v>
      </c>
      <c r="B383" s="1">
        <f>1+1/J91+1/J94+1/J96+1/J97</f>
      </c>
      <c r="C383" s="1">
        <f>1+1/J77+1/J80+1/J82+1/J83</f>
      </c>
      <c r="D383" s="1">
        <f>1+1/J63+1/J66+1/J68+1/J69</f>
      </c>
      <c r="E383" s="2">
        <f>B383/$D384</f>
      </c>
      <c r="F383" s="2">
        <f>C383/$C384</f>
      </c>
      <c r="G383" s="2">
        <f>D383/$B384</f>
      </c>
      <c r="H383" s="2">
        <f>(E383+F383+G383)/3</f>
      </c>
      <c r="I383" s="2">
        <f>H383/$H384</f>
      </c>
      <c r="J383" s="3">
        <f>I383*100</f>
      </c>
      <c r="K383">
        <f>RANK(I383,$I$379:$I$383,0)</f>
      </c>
    </row>
    <row r="384">
      <c r="A384" t="str">
        <v>TOTAL</v>
      </c>
      <c r="B384" s="1">
        <f>SUM(B379:B383)</f>
      </c>
      <c r="C384" s="1">
        <f>SUM(C379:C383)</f>
      </c>
      <c r="D384" s="1">
        <f>SUM(D379:D383)</f>
      </c>
      <c r="H384" s="2">
        <f>SUM(H379:H383)</f>
      </c>
    </row>
    <row r="386">
      <c r="A386" t="str">
        <v>2. KONSISTENSI (CR)</v>
      </c>
    </row>
    <row r="387">
      <c r="A387" t="str">
        <v>Matriks Crisp (Defuzzified) &amp; Normalisasi &amp; Aw</v>
      </c>
    </row>
    <row r="388">
      <c r="A388" t="str">
        <v>Kriteria</v>
      </c>
      <c r="B388" t="str">
        <v>CP1.1</v>
      </c>
      <c r="C388" t="str">
        <v>CP1.2</v>
      </c>
      <c r="D388" t="str">
        <v>CP1.3</v>
      </c>
      <c r="E388" t="str">
        <v>CP1.4</v>
      </c>
      <c r="F388" t="str">
        <v>CP1.5</v>
      </c>
      <c r="G388" t="str">
        <v>Wi (Bobot CR)</v>
      </c>
      <c r="H388" t="str">
        <v>Aw</v>
      </c>
      <c r="I388" t="str">
        <v>Aw/Wi</v>
      </c>
    </row>
    <row r="389">
      <c r="A389" t="str">
        <v>CP1.1</v>
      </c>
      <c r="B389">
        <v>1</v>
      </c>
      <c r="C389" s="1">
        <f>(J60+J74+J88)/3</f>
      </c>
      <c r="D389" s="1">
        <f>(J61+J75+J89)/3</f>
      </c>
      <c r="E389" s="1">
        <f>(J62+J76+J90)/3</f>
      </c>
      <c r="F389" s="1">
        <f>(J63+J77+J91)/3</f>
      </c>
      <c r="G389" s="2">
        <f>(B389/$B394+C389/$C394+D389/$D394+E389/$E394+F389/$F394)/5</f>
      </c>
      <c r="H389" s="2">
        <f>B389*$G389+C389*$G390+D389*$G391+E389*$G392+F389*$G393</f>
      </c>
      <c r="I389" s="1">
        <f>H389/G389</f>
      </c>
    </row>
    <row r="390">
      <c r="A390" t="str">
        <v>CP1.2</v>
      </c>
      <c r="B390" s="1">
        <f>(1/J88+1/J74+1/J60)/3</f>
      </c>
      <c r="C390">
        <v>1</v>
      </c>
      <c r="D390" s="1">
        <f>(J64+J78+J92)/3</f>
      </c>
      <c r="E390" s="1">
        <f>(J65+J79+J93)/3</f>
      </c>
      <c r="F390" s="1">
        <f>(J66+J80+J94)/3</f>
      </c>
      <c r="G390" s="2">
        <f>(B390/$B394+C390/$C394+D390/$D394+E390/$E394+F390/$F394)/5</f>
      </c>
      <c r="H390" s="2">
        <f>B390*$G389+C390*$G390+D390*$G391+E390*$G392+F390*$G393</f>
      </c>
      <c r="I390" s="1">
        <f>H390/G390</f>
      </c>
    </row>
    <row r="391">
      <c r="A391" t="str">
        <v>CP1.3</v>
      </c>
      <c r="B391" s="1">
        <f>(1/J89+1/J75+1/J61)/3</f>
      </c>
      <c r="C391" s="1">
        <f>(1/J92+1/J78+1/J64)/3</f>
      </c>
      <c r="D391">
        <v>1</v>
      </c>
      <c r="E391" s="1">
        <f>(J67+J81+J95)/3</f>
      </c>
      <c r="F391" s="1">
        <f>(J68+J82+J96)/3</f>
      </c>
      <c r="G391" s="2">
        <f>(B391/$B394+C391/$C394+D391/$D394+E391/$E394+F391/$F394)/5</f>
      </c>
      <c r="H391" s="2">
        <f>B391*$G389+C391*$G390+D391*$G391+E391*$G392+F391*$G393</f>
      </c>
      <c r="I391" s="1">
        <f>H391/G391</f>
      </c>
    </row>
    <row r="392">
      <c r="A392" t="str">
        <v>CP1.4</v>
      </c>
      <c r="B392" s="1">
        <f>(1/J90+1/J76+1/J62)/3</f>
      </c>
      <c r="C392" s="1">
        <f>(1/J93+1/J79+1/J65)/3</f>
      </c>
      <c r="D392" s="1">
        <f>(1/J95+1/J81+1/J67)/3</f>
      </c>
      <c r="E392">
        <v>1</v>
      </c>
      <c r="F392" s="1">
        <f>(J69+J83+J97)/3</f>
      </c>
      <c r="G392" s="2">
        <f>(B392/$B394+C392/$C394+D392/$D394+E392/$E394+F392/$F394)/5</f>
      </c>
      <c r="H392" s="2">
        <f>B392*$G389+C392*$G390+D392*$G391+E392*$G392+F392*$G393</f>
      </c>
      <c r="I392" s="1">
        <f>H392/G392</f>
      </c>
    </row>
    <row r="393">
      <c r="A393" t="str">
        <v>CP1.5</v>
      </c>
      <c r="B393" s="1">
        <f>(1/J91+1/J77+1/J63)/3</f>
      </c>
      <c r="C393" s="1">
        <f>(1/J94+1/J80+1/J66)/3</f>
      </c>
      <c r="D393" s="1">
        <f>(1/J96+1/J82+1/J68)/3</f>
      </c>
      <c r="E393" s="1">
        <f>(1/J97+1/J83+1/J69)/3</f>
      </c>
      <c r="F393">
        <v>1</v>
      </c>
      <c r="G393" s="2">
        <f>(B393/$B394+C393/$C394+D393/$D394+E393/$E394+F393/$F394)/5</f>
      </c>
      <c r="H393" s="2">
        <f>B393*$G389+C393*$G390+D393*$G391+E393*$G392+F393*$G393</f>
      </c>
      <c r="I393" s="1">
        <f>H393/G393</f>
      </c>
    </row>
    <row r="394">
      <c r="A394" t="str">
        <v>Σ Kolom</v>
      </c>
      <c r="B394" s="1">
        <f>SUM(B389:B393)</f>
      </c>
      <c r="C394" s="1">
        <f>SUM(C389:C393)</f>
      </c>
      <c r="D394" s="1">
        <f>SUM(D389:D393)</f>
      </c>
      <c r="E394" s="1">
        <f>SUM(E389:E393)</f>
      </c>
      <c r="F394" s="1">
        <f>SUM(F389:F393)</f>
      </c>
    </row>
    <row r="396">
      <c r="A396" t="str">
        <v>λmax</v>
      </c>
      <c r="B396" s="1">
        <f>AVERAGE(I389:I393)</f>
      </c>
    </row>
    <row r="397">
      <c r="A397" t="str">
        <v>CI</v>
      </c>
      <c r="B397" s="1">
        <f>(B396-5)/(5-1)</f>
      </c>
    </row>
    <row r="398">
      <c r="A398" t="str">
        <v>CR</v>
      </c>
      <c r="B398" s="1">
        <f>IF(1.12=0,0,B397/1.12)</f>
      </c>
    </row>
    <row r="399">
      <c r="A399" t="str">
        <v>Status</v>
      </c>
      <c r="B399">
        <f>IF(B398&lt;0.1,"KONSISTEN ✓","TIDAK KONSISTEN ✗")</f>
      </c>
    </row>
    <row r="402">
      <c r="A402" t="str">
        <v>▶ RESPONDEN 9: Dea Astrina Harefa</v>
      </c>
    </row>
    <row r="403">
      <c r="A403" t="str">
        <v>1. FUZZY SYNTHETIC EXTENT (FSE) &amp; BOBOT FINAL</v>
      </c>
    </row>
    <row r="404">
      <c r="A404" t="str">
        <v>Kriteria</v>
      </c>
      <c r="B404" t="str">
        <v>Σl</v>
      </c>
      <c r="C404" t="str">
        <v>Σm</v>
      </c>
      <c r="D404" t="str">
        <v>Σu</v>
      </c>
      <c r="E404" t="str">
        <v>Si_l</v>
      </c>
      <c r="F404" t="str">
        <v>Si_m</v>
      </c>
      <c r="G404" t="str">
        <v>Si_u</v>
      </c>
      <c r="H404" t="str">
        <v>Defuzzy</v>
      </c>
      <c r="I404" t="str">
        <v>Bobot</v>
      </c>
      <c r="J404" t="str">
        <v>Bobot%</v>
      </c>
      <c r="K404" t="str">
        <v>Rank</v>
      </c>
    </row>
    <row r="405">
      <c r="A405" t="str">
        <v>CP1.1</v>
      </c>
      <c r="B405" s="1">
        <f>1+K60+K61+K62+K63</f>
      </c>
      <c r="C405" s="1">
        <f>1+K74+K75+K76+K77</f>
      </c>
      <c r="D405" s="1">
        <f>1+K88+K89+K90+K91</f>
      </c>
      <c r="E405" s="2">
        <f>B405/$D410</f>
      </c>
      <c r="F405" s="2">
        <f>C405/$C410</f>
      </c>
      <c r="G405" s="2">
        <f>D405/$B410</f>
      </c>
      <c r="H405" s="2">
        <f>(E405+F405+G405)/3</f>
      </c>
      <c r="I405" s="2">
        <f>H405/$H410</f>
      </c>
      <c r="J405" s="3">
        <f>I405*100</f>
      </c>
      <c r="K405">
        <f>RANK(I405,$I$405:$I$409,0)</f>
      </c>
    </row>
    <row r="406">
      <c r="A406" t="str">
        <v>CP1.2</v>
      </c>
      <c r="B406" s="1">
        <f>1+1/K88+K64+K65+K66</f>
      </c>
      <c r="C406" s="1">
        <f>1+1/K74+K78+K79+K80</f>
      </c>
      <c r="D406" s="1">
        <f>1+1/K60+K92+K93+K94</f>
      </c>
      <c r="E406" s="2">
        <f>B406/$D410</f>
      </c>
      <c r="F406" s="2">
        <f>C406/$C410</f>
      </c>
      <c r="G406" s="2">
        <f>D406/$B410</f>
      </c>
      <c r="H406" s="2">
        <f>(E406+F406+G406)/3</f>
      </c>
      <c r="I406" s="2">
        <f>H406/$H410</f>
      </c>
      <c r="J406" s="3">
        <f>I406*100</f>
      </c>
      <c r="K406">
        <f>RANK(I406,$I$405:$I$409,0)</f>
      </c>
    </row>
    <row r="407">
      <c r="A407" t="str">
        <v>CP1.3</v>
      </c>
      <c r="B407" s="1">
        <f>1+1/K89+1/K92+K67+K68</f>
      </c>
      <c r="C407" s="1">
        <f>1+1/K75+1/K78+K81+K82</f>
      </c>
      <c r="D407" s="1">
        <f>1+1/K61+1/K64+K95+K96</f>
      </c>
      <c r="E407" s="2">
        <f>B407/$D410</f>
      </c>
      <c r="F407" s="2">
        <f>C407/$C410</f>
      </c>
      <c r="G407" s="2">
        <f>D407/$B410</f>
      </c>
      <c r="H407" s="2">
        <f>(E407+F407+G407)/3</f>
      </c>
      <c r="I407" s="2">
        <f>H407/$H410</f>
      </c>
      <c r="J407" s="3">
        <f>I407*100</f>
      </c>
      <c r="K407">
        <f>RANK(I407,$I$405:$I$409,0)</f>
      </c>
    </row>
    <row r="408">
      <c r="A408" t="str">
        <v>CP1.4</v>
      </c>
      <c r="B408" s="1">
        <f>1+1/K90+1/K93+1/K95+K69</f>
      </c>
      <c r="C408" s="1">
        <f>1+1/K76+1/K79+1/K81+K83</f>
      </c>
      <c r="D408" s="1">
        <f>1+1/K62+1/K65+1/K67+K97</f>
      </c>
      <c r="E408" s="2">
        <f>B408/$D410</f>
      </c>
      <c r="F408" s="2">
        <f>C408/$C410</f>
      </c>
      <c r="G408" s="2">
        <f>D408/$B410</f>
      </c>
      <c r="H408" s="2">
        <f>(E408+F408+G408)/3</f>
      </c>
      <c r="I408" s="2">
        <f>H408/$H410</f>
      </c>
      <c r="J408" s="3">
        <f>I408*100</f>
      </c>
      <c r="K408">
        <f>RANK(I408,$I$405:$I$409,0)</f>
      </c>
    </row>
    <row r="409">
      <c r="A409" t="str">
        <v>CP1.5</v>
      </c>
      <c r="B409" s="1">
        <f>1+1/K91+1/K94+1/K96+1/K97</f>
      </c>
      <c r="C409" s="1">
        <f>1+1/K77+1/K80+1/K82+1/K83</f>
      </c>
      <c r="D409" s="1">
        <f>1+1/K63+1/K66+1/K68+1/K69</f>
      </c>
      <c r="E409" s="2">
        <f>B409/$D410</f>
      </c>
      <c r="F409" s="2">
        <f>C409/$C410</f>
      </c>
      <c r="G409" s="2">
        <f>D409/$B410</f>
      </c>
      <c r="H409" s="2">
        <f>(E409+F409+G409)/3</f>
      </c>
      <c r="I409" s="2">
        <f>H409/$H410</f>
      </c>
      <c r="J409" s="3">
        <f>I409*100</f>
      </c>
      <c r="K409">
        <f>RANK(I409,$I$405:$I$409,0)</f>
      </c>
    </row>
    <row r="410">
      <c r="A410" t="str">
        <v>TOTAL</v>
      </c>
      <c r="B410" s="1">
        <f>SUM(B405:B409)</f>
      </c>
      <c r="C410" s="1">
        <f>SUM(C405:C409)</f>
      </c>
      <c r="D410" s="1">
        <f>SUM(D405:D409)</f>
      </c>
      <c r="H410" s="2">
        <f>SUM(H405:H409)</f>
      </c>
    </row>
    <row r="412">
      <c r="A412" t="str">
        <v>2. KONSISTENSI (CR)</v>
      </c>
    </row>
    <row r="413">
      <c r="A413" t="str">
        <v>Matriks Crisp (Defuzzified) &amp; Normalisasi &amp; Aw</v>
      </c>
    </row>
    <row r="414">
      <c r="A414" t="str">
        <v>Kriteria</v>
      </c>
      <c r="B414" t="str">
        <v>CP1.1</v>
      </c>
      <c r="C414" t="str">
        <v>CP1.2</v>
      </c>
      <c r="D414" t="str">
        <v>CP1.3</v>
      </c>
      <c r="E414" t="str">
        <v>CP1.4</v>
      </c>
      <c r="F414" t="str">
        <v>CP1.5</v>
      </c>
      <c r="G414" t="str">
        <v>Wi (Bobot CR)</v>
      </c>
      <c r="H414" t="str">
        <v>Aw</v>
      </c>
      <c r="I414" t="str">
        <v>Aw/Wi</v>
      </c>
    </row>
    <row r="415">
      <c r="A415" t="str">
        <v>CP1.1</v>
      </c>
      <c r="B415">
        <v>1</v>
      </c>
      <c r="C415" s="1">
        <f>(K60+K74+K88)/3</f>
      </c>
      <c r="D415" s="1">
        <f>(K61+K75+K89)/3</f>
      </c>
      <c r="E415" s="1">
        <f>(K62+K76+K90)/3</f>
      </c>
      <c r="F415" s="1">
        <f>(K63+K77+K91)/3</f>
      </c>
      <c r="G415" s="2">
        <f>(B415/$B420+C415/$C420+D415/$D420+E415/$E420+F415/$F420)/5</f>
      </c>
      <c r="H415" s="2">
        <f>B415*$G415+C415*$G416+D415*$G417+E415*$G418+F415*$G419</f>
      </c>
      <c r="I415" s="1">
        <f>H415/G415</f>
      </c>
    </row>
    <row r="416">
      <c r="A416" t="str">
        <v>CP1.2</v>
      </c>
      <c r="B416" s="1">
        <f>(1/K88+1/K74+1/K60)/3</f>
      </c>
      <c r="C416">
        <v>1</v>
      </c>
      <c r="D416" s="1">
        <f>(K64+K78+K92)/3</f>
      </c>
      <c r="E416" s="1">
        <f>(K65+K79+K93)/3</f>
      </c>
      <c r="F416" s="1">
        <f>(K66+K80+K94)/3</f>
      </c>
      <c r="G416" s="2">
        <f>(B416/$B420+C416/$C420+D416/$D420+E416/$E420+F416/$F420)/5</f>
      </c>
      <c r="H416" s="2">
        <f>B416*$G415+C416*$G416+D416*$G417+E416*$G418+F416*$G419</f>
      </c>
      <c r="I416" s="1">
        <f>H416/G416</f>
      </c>
    </row>
    <row r="417">
      <c r="A417" t="str">
        <v>CP1.3</v>
      </c>
      <c r="B417" s="1">
        <f>(1/K89+1/K75+1/K61)/3</f>
      </c>
      <c r="C417" s="1">
        <f>(1/K92+1/K78+1/K64)/3</f>
      </c>
      <c r="D417">
        <v>1</v>
      </c>
      <c r="E417" s="1">
        <f>(K67+K81+K95)/3</f>
      </c>
      <c r="F417" s="1">
        <f>(K68+K82+K96)/3</f>
      </c>
      <c r="G417" s="2">
        <f>(B417/$B420+C417/$C420+D417/$D420+E417/$E420+F417/$F420)/5</f>
      </c>
      <c r="H417" s="2">
        <f>B417*$G415+C417*$G416+D417*$G417+E417*$G418+F417*$G419</f>
      </c>
      <c r="I417" s="1">
        <f>H417/G417</f>
      </c>
    </row>
    <row r="418">
      <c r="A418" t="str">
        <v>CP1.4</v>
      </c>
      <c r="B418" s="1">
        <f>(1/K90+1/K76+1/K62)/3</f>
      </c>
      <c r="C418" s="1">
        <f>(1/K93+1/K79+1/K65)/3</f>
      </c>
      <c r="D418" s="1">
        <f>(1/K95+1/K81+1/K67)/3</f>
      </c>
      <c r="E418">
        <v>1</v>
      </c>
      <c r="F418" s="1">
        <f>(K69+K83+K97)/3</f>
      </c>
      <c r="G418" s="2">
        <f>(B418/$B420+C418/$C420+D418/$D420+E418/$E420+F418/$F420)/5</f>
      </c>
      <c r="H418" s="2">
        <f>B418*$G415+C418*$G416+D418*$G417+E418*$G418+F418*$G419</f>
      </c>
      <c r="I418" s="1">
        <f>H418/G418</f>
      </c>
    </row>
    <row r="419">
      <c r="A419" t="str">
        <v>CP1.5</v>
      </c>
      <c r="B419" s="1">
        <f>(1/K91+1/K77+1/K63)/3</f>
      </c>
      <c r="C419" s="1">
        <f>(1/K94+1/K80+1/K66)/3</f>
      </c>
      <c r="D419" s="1">
        <f>(1/K96+1/K82+1/K68)/3</f>
      </c>
      <c r="E419" s="1">
        <f>(1/K97+1/K83+1/K69)/3</f>
      </c>
      <c r="F419">
        <v>1</v>
      </c>
      <c r="G419" s="2">
        <f>(B419/$B420+C419/$C420+D419/$D420+E419/$E420+F419/$F420)/5</f>
      </c>
      <c r="H419" s="2">
        <f>B419*$G415+C419*$G416+D419*$G417+E419*$G418+F419*$G419</f>
      </c>
      <c r="I419" s="1">
        <f>H419/G419</f>
      </c>
    </row>
    <row r="420">
      <c r="A420" t="str">
        <v>Σ Kolom</v>
      </c>
      <c r="B420" s="1">
        <f>SUM(B415:B419)</f>
      </c>
      <c r="C420" s="1">
        <f>SUM(C415:C419)</f>
      </c>
      <c r="D420" s="1">
        <f>SUM(D415:D419)</f>
      </c>
      <c r="E420" s="1">
        <f>SUM(E415:E419)</f>
      </c>
      <c r="F420" s="1">
        <f>SUM(F415:F419)</f>
      </c>
    </row>
    <row r="422">
      <c r="A422" t="str">
        <v>λmax</v>
      </c>
      <c r="B422" s="1">
        <f>AVERAGE(I415:I419)</f>
      </c>
    </row>
    <row r="423">
      <c r="A423" t="str">
        <v>CI</v>
      </c>
      <c r="B423" s="1">
        <f>(B422-5)/(5-1)</f>
      </c>
    </row>
    <row r="424">
      <c r="A424" t="str">
        <v>CR</v>
      </c>
      <c r="B424" s="1">
        <f>IF(1.12=0,0,B423/1.12)</f>
      </c>
    </row>
    <row r="425">
      <c r="A425" t="str">
        <v>Status</v>
      </c>
      <c r="B425">
        <f>IF(B424&lt;0.1,"KONSISTEN ✓","TIDAK KONSISTEN ✗")</f>
      </c>
    </row>
    <row r="428">
      <c r="A428" t="str">
        <v xml:space="preserve">▶ RESPONDEN 10: Fadly Wahid </v>
      </c>
    </row>
    <row r="429">
      <c r="A429" t="str">
        <v>1. FUZZY SYNTHETIC EXTENT (FSE) &amp; BOBOT FINAL</v>
      </c>
    </row>
    <row r="430">
      <c r="A430" t="str">
        <v>Kriteria</v>
      </c>
      <c r="B430" t="str">
        <v>Σl</v>
      </c>
      <c r="C430" t="str">
        <v>Σm</v>
      </c>
      <c r="D430" t="str">
        <v>Σu</v>
      </c>
      <c r="E430" t="str">
        <v>Si_l</v>
      </c>
      <c r="F430" t="str">
        <v>Si_m</v>
      </c>
      <c r="G430" t="str">
        <v>Si_u</v>
      </c>
      <c r="H430" t="str">
        <v>Defuzzy</v>
      </c>
      <c r="I430" t="str">
        <v>Bobot</v>
      </c>
      <c r="J430" t="str">
        <v>Bobot%</v>
      </c>
      <c r="K430" t="str">
        <v>Rank</v>
      </c>
    </row>
    <row r="431">
      <c r="A431" t="str">
        <v>CP1.1</v>
      </c>
      <c r="B431" s="1">
        <f>1+L60+L61+L62+L63</f>
      </c>
      <c r="C431" s="1">
        <f>1+L74+L75+L76+L77</f>
      </c>
      <c r="D431" s="1">
        <f>1+L88+L89+L90+L91</f>
      </c>
      <c r="E431" s="2">
        <f>B431/$D436</f>
      </c>
      <c r="F431" s="2">
        <f>C431/$C436</f>
      </c>
      <c r="G431" s="2">
        <f>D431/$B436</f>
      </c>
      <c r="H431" s="2">
        <f>(E431+F431+G431)/3</f>
      </c>
      <c r="I431" s="2">
        <f>H431/$H436</f>
      </c>
      <c r="J431" s="3">
        <f>I431*100</f>
      </c>
      <c r="K431">
        <f>RANK(I431,$I$431:$I$435,0)</f>
      </c>
    </row>
    <row r="432">
      <c r="A432" t="str">
        <v>CP1.2</v>
      </c>
      <c r="B432" s="1">
        <f>1+1/L88+L64+L65+L66</f>
      </c>
      <c r="C432" s="1">
        <f>1+1/L74+L78+L79+L80</f>
      </c>
      <c r="D432" s="1">
        <f>1+1/L60+L92+L93+L94</f>
      </c>
      <c r="E432" s="2">
        <f>B432/$D436</f>
      </c>
      <c r="F432" s="2">
        <f>C432/$C436</f>
      </c>
      <c r="G432" s="2">
        <f>D432/$B436</f>
      </c>
      <c r="H432" s="2">
        <f>(E432+F432+G432)/3</f>
      </c>
      <c r="I432" s="2">
        <f>H432/$H436</f>
      </c>
      <c r="J432" s="3">
        <f>I432*100</f>
      </c>
      <c r="K432">
        <f>RANK(I432,$I$431:$I$435,0)</f>
      </c>
    </row>
    <row r="433">
      <c r="A433" t="str">
        <v>CP1.3</v>
      </c>
      <c r="B433" s="1">
        <f>1+1/L89+1/L92+L67+L68</f>
      </c>
      <c r="C433" s="1">
        <f>1+1/L75+1/L78+L81+L82</f>
      </c>
      <c r="D433" s="1">
        <f>1+1/L61+1/L64+L95+L96</f>
      </c>
      <c r="E433" s="2">
        <f>B433/$D436</f>
      </c>
      <c r="F433" s="2">
        <f>C433/$C436</f>
      </c>
      <c r="G433" s="2">
        <f>D433/$B436</f>
      </c>
      <c r="H433" s="2">
        <f>(E433+F433+G433)/3</f>
      </c>
      <c r="I433" s="2">
        <f>H433/$H436</f>
      </c>
      <c r="J433" s="3">
        <f>I433*100</f>
      </c>
      <c r="K433">
        <f>RANK(I433,$I$431:$I$435,0)</f>
      </c>
    </row>
    <row r="434">
      <c r="A434" t="str">
        <v>CP1.4</v>
      </c>
      <c r="B434" s="1">
        <f>1+1/L90+1/L93+1/L95+L69</f>
      </c>
      <c r="C434" s="1">
        <f>1+1/L76+1/L79+1/L81+L83</f>
      </c>
      <c r="D434" s="1">
        <f>1+1/L62+1/L65+1/L67+L97</f>
      </c>
      <c r="E434" s="2">
        <f>B434/$D436</f>
      </c>
      <c r="F434" s="2">
        <f>C434/$C436</f>
      </c>
      <c r="G434" s="2">
        <f>D434/$B436</f>
      </c>
      <c r="H434" s="2">
        <f>(E434+F434+G434)/3</f>
      </c>
      <c r="I434" s="2">
        <f>H434/$H436</f>
      </c>
      <c r="J434" s="3">
        <f>I434*100</f>
      </c>
      <c r="K434">
        <f>RANK(I434,$I$431:$I$435,0)</f>
      </c>
    </row>
    <row r="435">
      <c r="A435" t="str">
        <v>CP1.5</v>
      </c>
      <c r="B435" s="1">
        <f>1+1/L91+1/L94+1/L96+1/L97</f>
      </c>
      <c r="C435" s="1">
        <f>1+1/L77+1/L80+1/L82+1/L83</f>
      </c>
      <c r="D435" s="1">
        <f>1+1/L63+1/L66+1/L68+1/L69</f>
      </c>
      <c r="E435" s="2">
        <f>B435/$D436</f>
      </c>
      <c r="F435" s="2">
        <f>C435/$C436</f>
      </c>
      <c r="G435" s="2">
        <f>D435/$B436</f>
      </c>
      <c r="H435" s="2">
        <f>(E435+F435+G435)/3</f>
      </c>
      <c r="I435" s="2">
        <f>H435/$H436</f>
      </c>
      <c r="J435" s="3">
        <f>I435*100</f>
      </c>
      <c r="K435">
        <f>RANK(I435,$I$431:$I$435,0)</f>
      </c>
    </row>
    <row r="436">
      <c r="A436" t="str">
        <v>TOTAL</v>
      </c>
      <c r="B436" s="1">
        <f>SUM(B431:B435)</f>
      </c>
      <c r="C436" s="1">
        <f>SUM(C431:C435)</f>
      </c>
      <c r="D436" s="1">
        <f>SUM(D431:D435)</f>
      </c>
      <c r="H436" s="2">
        <f>SUM(H431:H435)</f>
      </c>
    </row>
    <row r="438">
      <c r="A438" t="str">
        <v>2. KONSISTENSI (CR)</v>
      </c>
    </row>
    <row r="439">
      <c r="A439" t="str">
        <v>Matriks Crisp (Defuzzified) &amp; Normalisasi &amp; Aw</v>
      </c>
    </row>
    <row r="440">
      <c r="A440" t="str">
        <v>Kriteria</v>
      </c>
      <c r="B440" t="str">
        <v>CP1.1</v>
      </c>
      <c r="C440" t="str">
        <v>CP1.2</v>
      </c>
      <c r="D440" t="str">
        <v>CP1.3</v>
      </c>
      <c r="E440" t="str">
        <v>CP1.4</v>
      </c>
      <c r="F440" t="str">
        <v>CP1.5</v>
      </c>
      <c r="G440" t="str">
        <v>Wi (Bobot CR)</v>
      </c>
      <c r="H440" t="str">
        <v>Aw</v>
      </c>
      <c r="I440" t="str">
        <v>Aw/Wi</v>
      </c>
    </row>
    <row r="441">
      <c r="A441" t="str">
        <v>CP1.1</v>
      </c>
      <c r="B441">
        <v>1</v>
      </c>
      <c r="C441" s="1">
        <f>(L60+L74+L88)/3</f>
      </c>
      <c r="D441" s="1">
        <f>(L61+L75+L89)/3</f>
      </c>
      <c r="E441" s="1">
        <f>(L62+L76+L90)/3</f>
      </c>
      <c r="F441" s="1">
        <f>(L63+L77+L91)/3</f>
      </c>
      <c r="G441" s="2">
        <f>(B441/$B446+C441/$C446+D441/$D446+E441/$E446+F441/$F446)/5</f>
      </c>
      <c r="H441" s="2">
        <f>B441*$G441+C441*$G442+D441*$G443+E441*$G444+F441*$G445</f>
      </c>
      <c r="I441" s="1">
        <f>H441/G441</f>
      </c>
    </row>
    <row r="442">
      <c r="A442" t="str">
        <v>CP1.2</v>
      </c>
      <c r="B442" s="1">
        <f>(1/L88+1/L74+1/L60)/3</f>
      </c>
      <c r="C442">
        <v>1</v>
      </c>
      <c r="D442" s="1">
        <f>(L64+L78+L92)/3</f>
      </c>
      <c r="E442" s="1">
        <f>(L65+L79+L93)/3</f>
      </c>
      <c r="F442" s="1">
        <f>(L66+L80+L94)/3</f>
      </c>
      <c r="G442" s="2">
        <f>(B442/$B446+C442/$C446+D442/$D446+E442/$E446+F442/$F446)/5</f>
      </c>
      <c r="H442" s="2">
        <f>B442*$G441+C442*$G442+D442*$G443+E442*$G444+F442*$G445</f>
      </c>
      <c r="I442" s="1">
        <f>H442/G442</f>
      </c>
    </row>
    <row r="443">
      <c r="A443" t="str">
        <v>CP1.3</v>
      </c>
      <c r="B443" s="1">
        <f>(1/L89+1/L75+1/L61)/3</f>
      </c>
      <c r="C443" s="1">
        <f>(1/L92+1/L78+1/L64)/3</f>
      </c>
      <c r="D443">
        <v>1</v>
      </c>
      <c r="E443" s="1">
        <f>(L67+L81+L95)/3</f>
      </c>
      <c r="F443" s="1">
        <f>(L68+L82+L96)/3</f>
      </c>
      <c r="G443" s="2">
        <f>(B443/$B446+C443/$C446+D443/$D446+E443/$E446+F443/$F446)/5</f>
      </c>
      <c r="H443" s="2">
        <f>B443*$G441+C443*$G442+D443*$G443+E443*$G444+F443*$G445</f>
      </c>
      <c r="I443" s="1">
        <f>H443/G443</f>
      </c>
    </row>
    <row r="444">
      <c r="A444" t="str">
        <v>CP1.4</v>
      </c>
      <c r="B444" s="1">
        <f>(1/L90+1/L76+1/L62)/3</f>
      </c>
      <c r="C444" s="1">
        <f>(1/L93+1/L79+1/L65)/3</f>
      </c>
      <c r="D444" s="1">
        <f>(1/L95+1/L81+1/L67)/3</f>
      </c>
      <c r="E444">
        <v>1</v>
      </c>
      <c r="F444" s="1">
        <f>(L69+L83+L97)/3</f>
      </c>
      <c r="G444" s="2">
        <f>(B444/$B446+C444/$C446+D444/$D446+E444/$E446+F444/$F446)/5</f>
      </c>
      <c r="H444" s="2">
        <f>B444*$G441+C444*$G442+D444*$G443+E444*$G444+F444*$G445</f>
      </c>
      <c r="I444" s="1">
        <f>H444/G444</f>
      </c>
    </row>
    <row r="445">
      <c r="A445" t="str">
        <v>CP1.5</v>
      </c>
      <c r="B445" s="1">
        <f>(1/L91+1/L77+1/L63)/3</f>
      </c>
      <c r="C445" s="1">
        <f>(1/L94+1/L80+1/L66)/3</f>
      </c>
      <c r="D445" s="1">
        <f>(1/L96+1/L82+1/L68)/3</f>
      </c>
      <c r="E445" s="1">
        <f>(1/L97+1/L83+1/L69)/3</f>
      </c>
      <c r="F445">
        <v>1</v>
      </c>
      <c r="G445" s="2">
        <f>(B445/$B446+C445/$C446+D445/$D446+E445/$E446+F445/$F446)/5</f>
      </c>
      <c r="H445" s="2">
        <f>B445*$G441+C445*$G442+D445*$G443+E445*$G444+F445*$G445</f>
      </c>
      <c r="I445" s="1">
        <f>H445/G445</f>
      </c>
    </row>
    <row r="446">
      <c r="A446" t="str">
        <v>Σ Kolom</v>
      </c>
      <c r="B446" s="1">
        <f>SUM(B441:B445)</f>
      </c>
      <c r="C446" s="1">
        <f>SUM(C441:C445)</f>
      </c>
      <c r="D446" s="1">
        <f>SUM(D441:D445)</f>
      </c>
      <c r="E446" s="1">
        <f>SUM(E441:E445)</f>
      </c>
      <c r="F446" s="1">
        <f>SUM(F441:F445)</f>
      </c>
    </row>
    <row r="448">
      <c r="A448" t="str">
        <v>λmax</v>
      </c>
      <c r="B448" s="1">
        <f>AVERAGE(I441:I445)</f>
      </c>
    </row>
    <row r="449">
      <c r="A449" t="str">
        <v>CI</v>
      </c>
      <c r="B449" s="1">
        <f>(B448-5)/(5-1)</f>
      </c>
    </row>
    <row r="450">
      <c r="A450" t="str">
        <v>CR</v>
      </c>
      <c r="B450" s="1">
        <f>IF(1.12=0,0,B449/1.12)</f>
      </c>
    </row>
    <row r="451">
      <c r="A451" t="str">
        <v>Status</v>
      </c>
      <c r="B451">
        <f>IF(B450&lt;0.1,"KONSISTEN ✓","TIDAK KONSISTEN ✗")</f>
      </c>
    </row>
    <row r="454">
      <c r="A454" t="str">
        <v>▶ RESPONDEN 11: Amrul Hidayat</v>
      </c>
    </row>
    <row r="455">
      <c r="A455" t="str">
        <v>1. FUZZY SYNTHETIC EXTENT (FSE) &amp; BOBOT FINAL</v>
      </c>
    </row>
    <row r="456">
      <c r="A456" t="str">
        <v>Kriteria</v>
      </c>
      <c r="B456" t="str">
        <v>Σl</v>
      </c>
      <c r="C456" t="str">
        <v>Σm</v>
      </c>
      <c r="D456" t="str">
        <v>Σu</v>
      </c>
      <c r="E456" t="str">
        <v>Si_l</v>
      </c>
      <c r="F456" t="str">
        <v>Si_m</v>
      </c>
      <c r="G456" t="str">
        <v>Si_u</v>
      </c>
      <c r="H456" t="str">
        <v>Defuzzy</v>
      </c>
      <c r="I456" t="str">
        <v>Bobot</v>
      </c>
      <c r="J456" t="str">
        <v>Bobot%</v>
      </c>
      <c r="K456" t="str">
        <v>Rank</v>
      </c>
    </row>
    <row r="457">
      <c r="A457" t="str">
        <v>CP1.1</v>
      </c>
      <c r="B457" s="1">
        <f>1+M60+M61+M62+M63</f>
      </c>
      <c r="C457" s="1">
        <f>1+M74+M75+M76+M77</f>
      </c>
      <c r="D457" s="1">
        <f>1+M88+M89+M90+M91</f>
      </c>
      <c r="E457" s="2">
        <f>B457/$D462</f>
      </c>
      <c r="F457" s="2">
        <f>C457/$C462</f>
      </c>
      <c r="G457" s="2">
        <f>D457/$B462</f>
      </c>
      <c r="H457" s="2">
        <f>(E457+F457+G457)/3</f>
      </c>
      <c r="I457" s="2">
        <f>H457/$H462</f>
      </c>
      <c r="J457" s="3">
        <f>I457*100</f>
      </c>
      <c r="K457">
        <f>RANK(I457,$I$457:$I$461,0)</f>
      </c>
    </row>
    <row r="458">
      <c r="A458" t="str">
        <v>CP1.2</v>
      </c>
      <c r="B458" s="1">
        <f>1+1/M88+M64+M65+M66</f>
      </c>
      <c r="C458" s="1">
        <f>1+1/M74+M78+M79+M80</f>
      </c>
      <c r="D458" s="1">
        <f>1+1/M60+M92+M93+M94</f>
      </c>
      <c r="E458" s="2">
        <f>B458/$D462</f>
      </c>
      <c r="F458" s="2">
        <f>C458/$C462</f>
      </c>
      <c r="G458" s="2">
        <f>D458/$B462</f>
      </c>
      <c r="H458" s="2">
        <f>(E458+F458+G458)/3</f>
      </c>
      <c r="I458" s="2">
        <f>H458/$H462</f>
      </c>
      <c r="J458" s="3">
        <f>I458*100</f>
      </c>
      <c r="K458">
        <f>RANK(I458,$I$457:$I$461,0)</f>
      </c>
    </row>
    <row r="459">
      <c r="A459" t="str">
        <v>CP1.3</v>
      </c>
      <c r="B459" s="1">
        <f>1+1/M89+1/M92+M67+M68</f>
      </c>
      <c r="C459" s="1">
        <f>1+1/M75+1/M78+M81+M82</f>
      </c>
      <c r="D459" s="1">
        <f>1+1/M61+1/M64+M95+M96</f>
      </c>
      <c r="E459" s="2">
        <f>B459/$D462</f>
      </c>
      <c r="F459" s="2">
        <f>C459/$C462</f>
      </c>
      <c r="G459" s="2">
        <f>D459/$B462</f>
      </c>
      <c r="H459" s="2">
        <f>(E459+F459+G459)/3</f>
      </c>
      <c r="I459" s="2">
        <f>H459/$H462</f>
      </c>
      <c r="J459" s="3">
        <f>I459*100</f>
      </c>
      <c r="K459">
        <f>RANK(I459,$I$457:$I$461,0)</f>
      </c>
    </row>
    <row r="460">
      <c r="A460" t="str">
        <v>CP1.4</v>
      </c>
      <c r="B460" s="1">
        <f>1+1/M90+1/M93+1/M95+M69</f>
      </c>
      <c r="C460" s="1">
        <f>1+1/M76+1/M79+1/M81+M83</f>
      </c>
      <c r="D460" s="1">
        <f>1+1/M62+1/M65+1/M67+M97</f>
      </c>
      <c r="E460" s="2">
        <f>B460/$D462</f>
      </c>
      <c r="F460" s="2">
        <f>C460/$C462</f>
      </c>
      <c r="G460" s="2">
        <f>D460/$B462</f>
      </c>
      <c r="H460" s="2">
        <f>(E460+F460+G460)/3</f>
      </c>
      <c r="I460" s="2">
        <f>H460/$H462</f>
      </c>
      <c r="J460" s="3">
        <f>I460*100</f>
      </c>
      <c r="K460">
        <f>RANK(I460,$I$457:$I$461,0)</f>
      </c>
    </row>
    <row r="461">
      <c r="A461" t="str">
        <v>CP1.5</v>
      </c>
      <c r="B461" s="1">
        <f>1+1/M91+1/M94+1/M96+1/M97</f>
      </c>
      <c r="C461" s="1">
        <f>1+1/M77+1/M80+1/M82+1/M83</f>
      </c>
      <c r="D461" s="1">
        <f>1+1/M63+1/M66+1/M68+1/M69</f>
      </c>
      <c r="E461" s="2">
        <f>B461/$D462</f>
      </c>
      <c r="F461" s="2">
        <f>C461/$C462</f>
      </c>
      <c r="G461" s="2">
        <f>D461/$B462</f>
      </c>
      <c r="H461" s="2">
        <f>(E461+F461+G461)/3</f>
      </c>
      <c r="I461" s="2">
        <f>H461/$H462</f>
      </c>
      <c r="J461" s="3">
        <f>I461*100</f>
      </c>
      <c r="K461">
        <f>RANK(I461,$I$457:$I$461,0)</f>
      </c>
    </row>
    <row r="462">
      <c r="A462" t="str">
        <v>TOTAL</v>
      </c>
      <c r="B462" s="1">
        <f>SUM(B457:B461)</f>
      </c>
      <c r="C462" s="1">
        <f>SUM(C457:C461)</f>
      </c>
      <c r="D462" s="1">
        <f>SUM(D457:D461)</f>
      </c>
      <c r="H462" s="2">
        <f>SUM(H457:H461)</f>
      </c>
    </row>
    <row r="464">
      <c r="A464" t="str">
        <v>2. KONSISTENSI (CR)</v>
      </c>
    </row>
    <row r="465">
      <c r="A465" t="str">
        <v>Matriks Crisp (Defuzzified) &amp; Normalisasi &amp; Aw</v>
      </c>
    </row>
    <row r="466">
      <c r="A466" t="str">
        <v>Kriteria</v>
      </c>
      <c r="B466" t="str">
        <v>CP1.1</v>
      </c>
      <c r="C466" t="str">
        <v>CP1.2</v>
      </c>
      <c r="D466" t="str">
        <v>CP1.3</v>
      </c>
      <c r="E466" t="str">
        <v>CP1.4</v>
      </c>
      <c r="F466" t="str">
        <v>CP1.5</v>
      </c>
      <c r="G466" t="str">
        <v>Wi (Bobot CR)</v>
      </c>
      <c r="H466" t="str">
        <v>Aw</v>
      </c>
      <c r="I466" t="str">
        <v>Aw/Wi</v>
      </c>
    </row>
    <row r="467">
      <c r="A467" t="str">
        <v>CP1.1</v>
      </c>
      <c r="B467">
        <v>1</v>
      </c>
      <c r="C467" s="1">
        <f>(M60+M74+M88)/3</f>
      </c>
      <c r="D467" s="1">
        <f>(M61+M75+M89)/3</f>
      </c>
      <c r="E467" s="1">
        <f>(M62+M76+M90)/3</f>
      </c>
      <c r="F467" s="1">
        <f>(M63+M77+M91)/3</f>
      </c>
      <c r="G467" s="2">
        <f>(B467/$B472+C467/$C472+D467/$D472+E467/$E472+F467/$F472)/5</f>
      </c>
      <c r="H467" s="2">
        <f>B467*$G467+C467*$G468+D467*$G469+E467*$G470+F467*$G471</f>
      </c>
      <c r="I467" s="1">
        <f>H467/G467</f>
      </c>
    </row>
    <row r="468">
      <c r="A468" t="str">
        <v>CP1.2</v>
      </c>
      <c r="B468" s="1">
        <f>(1/M88+1/M74+1/M60)/3</f>
      </c>
      <c r="C468">
        <v>1</v>
      </c>
      <c r="D468" s="1">
        <f>(M64+M78+M92)/3</f>
      </c>
      <c r="E468" s="1">
        <f>(M65+M79+M93)/3</f>
      </c>
      <c r="F468" s="1">
        <f>(M66+M80+M94)/3</f>
      </c>
      <c r="G468" s="2">
        <f>(B468/$B472+C468/$C472+D468/$D472+E468/$E472+F468/$F472)/5</f>
      </c>
      <c r="H468" s="2">
        <f>B468*$G467+C468*$G468+D468*$G469+E468*$G470+F468*$G471</f>
      </c>
      <c r="I468" s="1">
        <f>H468/G468</f>
      </c>
    </row>
    <row r="469">
      <c r="A469" t="str">
        <v>CP1.3</v>
      </c>
      <c r="B469" s="1">
        <f>(1/M89+1/M75+1/M61)/3</f>
      </c>
      <c r="C469" s="1">
        <f>(1/M92+1/M78+1/M64)/3</f>
      </c>
      <c r="D469">
        <v>1</v>
      </c>
      <c r="E469" s="1">
        <f>(M67+M81+M95)/3</f>
      </c>
      <c r="F469" s="1">
        <f>(M68+M82+M96)/3</f>
      </c>
      <c r="G469" s="2">
        <f>(B469/$B472+C469/$C472+D469/$D472+E469/$E472+F469/$F472)/5</f>
      </c>
      <c r="H469" s="2">
        <f>B469*$G467+C469*$G468+D469*$G469+E469*$G470+F469*$G471</f>
      </c>
      <c r="I469" s="1">
        <f>H469/G469</f>
      </c>
    </row>
    <row r="470">
      <c r="A470" t="str">
        <v>CP1.4</v>
      </c>
      <c r="B470" s="1">
        <f>(1/M90+1/M76+1/M62)/3</f>
      </c>
      <c r="C470" s="1">
        <f>(1/M93+1/M79+1/M65)/3</f>
      </c>
      <c r="D470" s="1">
        <f>(1/M95+1/M81+1/M67)/3</f>
      </c>
      <c r="E470">
        <v>1</v>
      </c>
      <c r="F470" s="1">
        <f>(M69+M83+M97)/3</f>
      </c>
      <c r="G470" s="2">
        <f>(B470/$B472+C470/$C472+D470/$D472+E470/$E472+F470/$F472)/5</f>
      </c>
      <c r="H470" s="2">
        <f>B470*$G467+C470*$G468+D470*$G469+E470*$G470+F470*$G471</f>
      </c>
      <c r="I470" s="1">
        <f>H470/G470</f>
      </c>
    </row>
    <row r="471">
      <c r="A471" t="str">
        <v>CP1.5</v>
      </c>
      <c r="B471" s="1">
        <f>(1/M91+1/M77+1/M63)/3</f>
      </c>
      <c r="C471" s="1">
        <f>(1/M94+1/M80+1/M66)/3</f>
      </c>
      <c r="D471" s="1">
        <f>(1/M96+1/M82+1/M68)/3</f>
      </c>
      <c r="E471" s="1">
        <f>(1/M97+1/M83+1/M69)/3</f>
      </c>
      <c r="F471">
        <v>1</v>
      </c>
      <c r="G471" s="2">
        <f>(B471/$B472+C471/$C472+D471/$D472+E471/$E472+F471/$F472)/5</f>
      </c>
      <c r="H471" s="2">
        <f>B471*$G467+C471*$G468+D471*$G469+E471*$G470+F471*$G471</f>
      </c>
      <c r="I471" s="1">
        <f>H471/G471</f>
      </c>
    </row>
    <row r="472">
      <c r="A472" t="str">
        <v>Σ Kolom</v>
      </c>
      <c r="B472" s="1">
        <f>SUM(B467:B471)</f>
      </c>
      <c r="C472" s="1">
        <f>SUM(C467:C471)</f>
      </c>
      <c r="D472" s="1">
        <f>SUM(D467:D471)</f>
      </c>
      <c r="E472" s="1">
        <f>SUM(E467:E471)</f>
      </c>
      <c r="F472" s="1">
        <f>SUM(F467:F471)</f>
      </c>
    </row>
    <row r="474">
      <c r="A474" t="str">
        <v>λmax</v>
      </c>
      <c r="B474" s="1">
        <f>AVERAGE(I467:I471)</f>
      </c>
    </row>
    <row r="475">
      <c r="A475" t="str">
        <v>CI</v>
      </c>
      <c r="B475" s="1">
        <f>(B474-5)/(5-1)</f>
      </c>
    </row>
    <row r="476">
      <c r="A476" t="str">
        <v>CR</v>
      </c>
      <c r="B476" s="1">
        <f>IF(1.12=0,0,B475/1.12)</f>
      </c>
    </row>
    <row r="477">
      <c r="A477" t="str">
        <v>Status</v>
      </c>
      <c r="B477">
        <f>IF(B476&lt;0.1,"KONSISTEN ✓","TIDAK KONSISTEN ✗")</f>
      </c>
    </row>
    <row r="480">
      <c r="A480" t="str">
        <v>▶ RESPONDEN 12: Drh. Indahlia Syahfitri Bangun</v>
      </c>
    </row>
    <row r="481">
      <c r="A481" t="str">
        <v>1. FUZZY SYNTHETIC EXTENT (FSE) &amp; BOBOT FINAL</v>
      </c>
    </row>
    <row r="482">
      <c r="A482" t="str">
        <v>Kriteria</v>
      </c>
      <c r="B482" t="str">
        <v>Σl</v>
      </c>
      <c r="C482" t="str">
        <v>Σm</v>
      </c>
      <c r="D482" t="str">
        <v>Σu</v>
      </c>
      <c r="E482" t="str">
        <v>Si_l</v>
      </c>
      <c r="F482" t="str">
        <v>Si_m</v>
      </c>
      <c r="G482" t="str">
        <v>Si_u</v>
      </c>
      <c r="H482" t="str">
        <v>Defuzzy</v>
      </c>
      <c r="I482" t="str">
        <v>Bobot</v>
      </c>
      <c r="J482" t="str">
        <v>Bobot%</v>
      </c>
      <c r="K482" t="str">
        <v>Rank</v>
      </c>
    </row>
    <row r="483">
      <c r="A483" t="str">
        <v>CP1.1</v>
      </c>
      <c r="B483" s="1">
        <f>1+N60+N61+N62+N63</f>
      </c>
      <c r="C483" s="1">
        <f>1+N74+N75+N76+N77</f>
      </c>
      <c r="D483" s="1">
        <f>1+N88+N89+N90+N91</f>
      </c>
      <c r="E483" s="2">
        <f>B483/$D488</f>
      </c>
      <c r="F483" s="2">
        <f>C483/$C488</f>
      </c>
      <c r="G483" s="2">
        <f>D483/$B488</f>
      </c>
      <c r="H483" s="2">
        <f>(E483+F483+G483)/3</f>
      </c>
      <c r="I483" s="2">
        <f>H483/$H488</f>
      </c>
      <c r="J483" s="3">
        <f>I483*100</f>
      </c>
      <c r="K483">
        <f>RANK(I483,$I$483:$I$487,0)</f>
      </c>
    </row>
    <row r="484">
      <c r="A484" t="str">
        <v>CP1.2</v>
      </c>
      <c r="B484" s="1">
        <f>1+1/N88+N64+N65+N66</f>
      </c>
      <c r="C484" s="1">
        <f>1+1/N74+N78+N79+N80</f>
      </c>
      <c r="D484" s="1">
        <f>1+1/N60+N92+N93+N94</f>
      </c>
      <c r="E484" s="2">
        <f>B484/$D488</f>
      </c>
      <c r="F484" s="2">
        <f>C484/$C488</f>
      </c>
      <c r="G484" s="2">
        <f>D484/$B488</f>
      </c>
      <c r="H484" s="2">
        <f>(E484+F484+G484)/3</f>
      </c>
      <c r="I484" s="2">
        <f>H484/$H488</f>
      </c>
      <c r="J484" s="3">
        <f>I484*100</f>
      </c>
      <c r="K484">
        <f>RANK(I484,$I$483:$I$487,0)</f>
      </c>
    </row>
    <row r="485">
      <c r="A485" t="str">
        <v>CP1.3</v>
      </c>
      <c r="B485" s="1">
        <f>1+1/N89+1/N92+N67+N68</f>
      </c>
      <c r="C485" s="1">
        <f>1+1/N75+1/N78+N81+N82</f>
      </c>
      <c r="D485" s="1">
        <f>1+1/N61+1/N64+N95+N96</f>
      </c>
      <c r="E485" s="2">
        <f>B485/$D488</f>
      </c>
      <c r="F485" s="2">
        <f>C485/$C488</f>
      </c>
      <c r="G485" s="2">
        <f>D485/$B488</f>
      </c>
      <c r="H485" s="2">
        <f>(E485+F485+G485)/3</f>
      </c>
      <c r="I485" s="2">
        <f>H485/$H488</f>
      </c>
      <c r="J485" s="3">
        <f>I485*100</f>
      </c>
      <c r="K485">
        <f>RANK(I485,$I$483:$I$487,0)</f>
      </c>
    </row>
    <row r="486">
      <c r="A486" t="str">
        <v>CP1.4</v>
      </c>
      <c r="B486" s="1">
        <f>1+1/N90+1/N93+1/N95+N69</f>
      </c>
      <c r="C486" s="1">
        <f>1+1/N76+1/N79+1/N81+N83</f>
      </c>
      <c r="D486" s="1">
        <f>1+1/N62+1/N65+1/N67+N97</f>
      </c>
      <c r="E486" s="2">
        <f>B486/$D488</f>
      </c>
      <c r="F486" s="2">
        <f>C486/$C488</f>
      </c>
      <c r="G486" s="2">
        <f>D486/$B488</f>
      </c>
      <c r="H486" s="2">
        <f>(E486+F486+G486)/3</f>
      </c>
      <c r="I486" s="2">
        <f>H486/$H488</f>
      </c>
      <c r="J486" s="3">
        <f>I486*100</f>
      </c>
      <c r="K486">
        <f>RANK(I486,$I$483:$I$487,0)</f>
      </c>
    </row>
    <row r="487">
      <c r="A487" t="str">
        <v>CP1.5</v>
      </c>
      <c r="B487" s="1">
        <f>1+1/N91+1/N94+1/N96+1/N97</f>
      </c>
      <c r="C487" s="1">
        <f>1+1/N77+1/N80+1/N82+1/N83</f>
      </c>
      <c r="D487" s="1">
        <f>1+1/N63+1/N66+1/N68+1/N69</f>
      </c>
      <c r="E487" s="2">
        <f>B487/$D488</f>
      </c>
      <c r="F487" s="2">
        <f>C487/$C488</f>
      </c>
      <c r="G487" s="2">
        <f>D487/$B488</f>
      </c>
      <c r="H487" s="2">
        <f>(E487+F487+G487)/3</f>
      </c>
      <c r="I487" s="2">
        <f>H487/$H488</f>
      </c>
      <c r="J487" s="3">
        <f>I487*100</f>
      </c>
      <c r="K487">
        <f>RANK(I487,$I$483:$I$487,0)</f>
      </c>
    </row>
    <row r="488">
      <c r="A488" t="str">
        <v>TOTAL</v>
      </c>
      <c r="B488" s="1">
        <f>SUM(B483:B487)</f>
      </c>
      <c r="C488" s="1">
        <f>SUM(C483:C487)</f>
      </c>
      <c r="D488" s="1">
        <f>SUM(D483:D487)</f>
      </c>
      <c r="H488" s="2">
        <f>SUM(H483:H487)</f>
      </c>
    </row>
    <row r="490">
      <c r="A490" t="str">
        <v>2. KONSISTENSI (CR)</v>
      </c>
    </row>
    <row r="491">
      <c r="A491" t="str">
        <v>Matriks Crisp (Defuzzified) &amp; Normalisasi &amp; Aw</v>
      </c>
    </row>
    <row r="492">
      <c r="A492" t="str">
        <v>Kriteria</v>
      </c>
      <c r="B492" t="str">
        <v>CP1.1</v>
      </c>
      <c r="C492" t="str">
        <v>CP1.2</v>
      </c>
      <c r="D492" t="str">
        <v>CP1.3</v>
      </c>
      <c r="E492" t="str">
        <v>CP1.4</v>
      </c>
      <c r="F492" t="str">
        <v>CP1.5</v>
      </c>
      <c r="G492" t="str">
        <v>Wi (Bobot CR)</v>
      </c>
      <c r="H492" t="str">
        <v>Aw</v>
      </c>
      <c r="I492" t="str">
        <v>Aw/Wi</v>
      </c>
    </row>
    <row r="493">
      <c r="A493" t="str">
        <v>CP1.1</v>
      </c>
      <c r="B493">
        <v>1</v>
      </c>
      <c r="C493" s="1">
        <f>(N60+N74+N88)/3</f>
      </c>
      <c r="D493" s="1">
        <f>(N61+N75+N89)/3</f>
      </c>
      <c r="E493" s="1">
        <f>(N62+N76+N90)/3</f>
      </c>
      <c r="F493" s="1">
        <f>(N63+N77+N91)/3</f>
      </c>
      <c r="G493" s="2">
        <f>(B493/$B498+C493/$C498+D493/$D498+E493/$E498+F493/$F498)/5</f>
      </c>
      <c r="H493" s="2">
        <f>B493*$G493+C493*$G494+D493*$G495+E493*$G496+F493*$G497</f>
      </c>
      <c r="I493" s="1">
        <f>H493/G493</f>
      </c>
    </row>
    <row r="494">
      <c r="A494" t="str">
        <v>CP1.2</v>
      </c>
      <c r="B494" s="1">
        <f>(1/N88+1/N74+1/N60)/3</f>
      </c>
      <c r="C494">
        <v>1</v>
      </c>
      <c r="D494" s="1">
        <f>(N64+N78+N92)/3</f>
      </c>
      <c r="E494" s="1">
        <f>(N65+N79+N93)/3</f>
      </c>
      <c r="F494" s="1">
        <f>(N66+N80+N94)/3</f>
      </c>
      <c r="G494" s="2">
        <f>(B494/$B498+C494/$C498+D494/$D498+E494/$E498+F494/$F498)/5</f>
      </c>
      <c r="H494" s="2">
        <f>B494*$G493+C494*$G494+D494*$G495+E494*$G496+F494*$G497</f>
      </c>
      <c r="I494" s="1">
        <f>H494/G494</f>
      </c>
    </row>
    <row r="495">
      <c r="A495" t="str">
        <v>CP1.3</v>
      </c>
      <c r="B495" s="1">
        <f>(1/N89+1/N75+1/N61)/3</f>
      </c>
      <c r="C495" s="1">
        <f>(1/N92+1/N78+1/N64)/3</f>
      </c>
      <c r="D495">
        <v>1</v>
      </c>
      <c r="E495" s="1">
        <f>(N67+N81+N95)/3</f>
      </c>
      <c r="F495" s="1">
        <f>(N68+N82+N96)/3</f>
      </c>
      <c r="G495" s="2">
        <f>(B495/$B498+C495/$C498+D495/$D498+E495/$E498+F495/$F498)/5</f>
      </c>
      <c r="H495" s="2">
        <f>B495*$G493+C495*$G494+D495*$G495+E495*$G496+F495*$G497</f>
      </c>
      <c r="I495" s="1">
        <f>H495/G495</f>
      </c>
    </row>
    <row r="496">
      <c r="A496" t="str">
        <v>CP1.4</v>
      </c>
      <c r="B496" s="1">
        <f>(1/N90+1/N76+1/N62)/3</f>
      </c>
      <c r="C496" s="1">
        <f>(1/N93+1/N79+1/N65)/3</f>
      </c>
      <c r="D496" s="1">
        <f>(1/N95+1/N81+1/N67)/3</f>
      </c>
      <c r="E496">
        <v>1</v>
      </c>
      <c r="F496" s="1">
        <f>(N69+N83+N97)/3</f>
      </c>
      <c r="G496" s="2">
        <f>(B496/$B498+C496/$C498+D496/$D498+E496/$E498+F496/$F498)/5</f>
      </c>
      <c r="H496" s="2">
        <f>B496*$G493+C496*$G494+D496*$G495+E496*$G496+F496*$G497</f>
      </c>
      <c r="I496" s="1">
        <f>H496/G496</f>
      </c>
    </row>
    <row r="497">
      <c r="A497" t="str">
        <v>CP1.5</v>
      </c>
      <c r="B497" s="1">
        <f>(1/N91+1/N77+1/N63)/3</f>
      </c>
      <c r="C497" s="1">
        <f>(1/N94+1/N80+1/N66)/3</f>
      </c>
      <c r="D497" s="1">
        <f>(1/N96+1/N82+1/N68)/3</f>
      </c>
      <c r="E497" s="1">
        <f>(1/N97+1/N83+1/N69)/3</f>
      </c>
      <c r="F497">
        <v>1</v>
      </c>
      <c r="G497" s="2">
        <f>(B497/$B498+C497/$C498+D497/$D498+E497/$E498+F497/$F498)/5</f>
      </c>
      <c r="H497" s="2">
        <f>B497*$G493+C497*$G494+D497*$G495+E497*$G496+F497*$G497</f>
      </c>
      <c r="I497" s="1">
        <f>H497/G497</f>
      </c>
    </row>
    <row r="498">
      <c r="A498" t="str">
        <v>Σ Kolom</v>
      </c>
      <c r="B498" s="1">
        <f>SUM(B493:B497)</f>
      </c>
      <c r="C498" s="1">
        <f>SUM(C493:C497)</f>
      </c>
      <c r="D498" s="1">
        <f>SUM(D493:D497)</f>
      </c>
      <c r="E498" s="1">
        <f>SUM(E493:E497)</f>
      </c>
      <c r="F498" s="1">
        <f>SUM(F493:F497)</f>
      </c>
    </row>
    <row r="500">
      <c r="A500" t="str">
        <v>λmax</v>
      </c>
      <c r="B500" s="1">
        <f>AVERAGE(I493:I497)</f>
      </c>
    </row>
    <row r="501">
      <c r="A501" t="str">
        <v>CI</v>
      </c>
      <c r="B501" s="1">
        <f>(B500-5)/(5-1)</f>
      </c>
    </row>
    <row r="502">
      <c r="A502" t="str">
        <v>CR</v>
      </c>
      <c r="B502" s="1">
        <f>IF(1.12=0,0,B501/1.12)</f>
      </c>
    </row>
    <row r="503">
      <c r="A503" t="str">
        <v>Status</v>
      </c>
      <c r="B503">
        <f>IF(B502&lt;0.1,"KONSISTEN ✓","TIDAK KONSISTEN ✗")</f>
      </c>
    </row>
    <row r="506">
      <c r="A506" t="str">
        <v>▶ RESPONDEN 13: drh. Sri Wening Kurniajati</v>
      </c>
    </row>
    <row r="507">
      <c r="A507" t="str">
        <v>1. FUZZY SYNTHETIC EXTENT (FSE) &amp; BOBOT FINAL</v>
      </c>
    </row>
    <row r="508">
      <c r="A508" t="str">
        <v>Kriteria</v>
      </c>
      <c r="B508" t="str">
        <v>Σl</v>
      </c>
      <c r="C508" t="str">
        <v>Σm</v>
      </c>
      <c r="D508" t="str">
        <v>Σu</v>
      </c>
      <c r="E508" t="str">
        <v>Si_l</v>
      </c>
      <c r="F508" t="str">
        <v>Si_m</v>
      </c>
      <c r="G508" t="str">
        <v>Si_u</v>
      </c>
      <c r="H508" t="str">
        <v>Defuzzy</v>
      </c>
      <c r="I508" t="str">
        <v>Bobot</v>
      </c>
      <c r="J508" t="str">
        <v>Bobot%</v>
      </c>
      <c r="K508" t="str">
        <v>Rank</v>
      </c>
    </row>
    <row r="509">
      <c r="A509" t="str">
        <v>CP1.1</v>
      </c>
      <c r="B509" s="1">
        <f>1+O60+O61+O62+O63</f>
      </c>
      <c r="C509" s="1">
        <f>1+O74+O75+O76+O77</f>
      </c>
      <c r="D509" s="1">
        <f>1+O88+O89+O90+O91</f>
      </c>
      <c r="E509" s="2">
        <f>B509/$D514</f>
      </c>
      <c r="F509" s="2">
        <f>C509/$C514</f>
      </c>
      <c r="G509" s="2">
        <f>D509/$B514</f>
      </c>
      <c r="H509" s="2">
        <f>(E509+F509+G509)/3</f>
      </c>
      <c r="I509" s="2">
        <f>H509/$H514</f>
      </c>
      <c r="J509" s="3">
        <f>I509*100</f>
      </c>
      <c r="K509">
        <f>RANK(I509,$I$509:$I$513,0)</f>
      </c>
    </row>
    <row r="510">
      <c r="A510" t="str">
        <v>CP1.2</v>
      </c>
      <c r="B510" s="1">
        <f>1+1/O88+O64+O65+O66</f>
      </c>
      <c r="C510" s="1">
        <f>1+1/O74+O78+O79+O80</f>
      </c>
      <c r="D510" s="1">
        <f>1+1/O60+O92+O93+O94</f>
      </c>
      <c r="E510" s="2">
        <f>B510/$D514</f>
      </c>
      <c r="F510" s="2">
        <f>C510/$C514</f>
      </c>
      <c r="G510" s="2">
        <f>D510/$B514</f>
      </c>
      <c r="H510" s="2">
        <f>(E510+F510+G510)/3</f>
      </c>
      <c r="I510" s="2">
        <f>H510/$H514</f>
      </c>
      <c r="J510" s="3">
        <f>I510*100</f>
      </c>
      <c r="K510">
        <f>RANK(I510,$I$509:$I$513,0)</f>
      </c>
    </row>
    <row r="511">
      <c r="A511" t="str">
        <v>CP1.3</v>
      </c>
      <c r="B511" s="1">
        <f>1+1/O89+1/O92+O67+O68</f>
      </c>
      <c r="C511" s="1">
        <f>1+1/O75+1/O78+O81+O82</f>
      </c>
      <c r="D511" s="1">
        <f>1+1/O61+1/O64+O95+O96</f>
      </c>
      <c r="E511" s="2">
        <f>B511/$D514</f>
      </c>
      <c r="F511" s="2">
        <f>C511/$C514</f>
      </c>
      <c r="G511" s="2">
        <f>D511/$B514</f>
      </c>
      <c r="H511" s="2">
        <f>(E511+F511+G511)/3</f>
      </c>
      <c r="I511" s="2">
        <f>H511/$H514</f>
      </c>
      <c r="J511" s="3">
        <f>I511*100</f>
      </c>
      <c r="K511">
        <f>RANK(I511,$I$509:$I$513,0)</f>
      </c>
    </row>
    <row r="512">
      <c r="A512" t="str">
        <v>CP1.4</v>
      </c>
      <c r="B512" s="1">
        <f>1+1/O90+1/O93+1/O95+O69</f>
      </c>
      <c r="C512" s="1">
        <f>1+1/O76+1/O79+1/O81+O83</f>
      </c>
      <c r="D512" s="1">
        <f>1+1/O62+1/O65+1/O67+O97</f>
      </c>
      <c r="E512" s="2">
        <f>B512/$D514</f>
      </c>
      <c r="F512" s="2">
        <f>C512/$C514</f>
      </c>
      <c r="G512" s="2">
        <f>D512/$B514</f>
      </c>
      <c r="H512" s="2">
        <f>(E512+F512+G512)/3</f>
      </c>
      <c r="I512" s="2">
        <f>H512/$H514</f>
      </c>
      <c r="J512" s="3">
        <f>I512*100</f>
      </c>
      <c r="K512">
        <f>RANK(I512,$I$509:$I$513,0)</f>
      </c>
    </row>
    <row r="513">
      <c r="A513" t="str">
        <v>CP1.5</v>
      </c>
      <c r="B513" s="1">
        <f>1+1/O91+1/O94+1/O96+1/O97</f>
      </c>
      <c r="C513" s="1">
        <f>1+1/O77+1/O80+1/O82+1/O83</f>
      </c>
      <c r="D513" s="1">
        <f>1+1/O63+1/O66+1/O68+1/O69</f>
      </c>
      <c r="E513" s="2">
        <f>B513/$D514</f>
      </c>
      <c r="F513" s="2">
        <f>C513/$C514</f>
      </c>
      <c r="G513" s="2">
        <f>D513/$B514</f>
      </c>
      <c r="H513" s="2">
        <f>(E513+F513+G513)/3</f>
      </c>
      <c r="I513" s="2">
        <f>H513/$H514</f>
      </c>
      <c r="J513" s="3">
        <f>I513*100</f>
      </c>
      <c r="K513">
        <f>RANK(I513,$I$509:$I$513,0)</f>
      </c>
    </row>
    <row r="514">
      <c r="A514" t="str">
        <v>TOTAL</v>
      </c>
      <c r="B514" s="1">
        <f>SUM(B509:B513)</f>
      </c>
      <c r="C514" s="1">
        <f>SUM(C509:C513)</f>
      </c>
      <c r="D514" s="1">
        <f>SUM(D509:D513)</f>
      </c>
      <c r="H514" s="2">
        <f>SUM(H509:H513)</f>
      </c>
    </row>
    <row r="516">
      <c r="A516" t="str">
        <v>2. KONSISTENSI (CR)</v>
      </c>
    </row>
    <row r="517">
      <c r="A517" t="str">
        <v>Matriks Crisp (Defuzzified) &amp; Normalisasi &amp; Aw</v>
      </c>
    </row>
    <row r="518">
      <c r="A518" t="str">
        <v>Kriteria</v>
      </c>
      <c r="B518" t="str">
        <v>CP1.1</v>
      </c>
      <c r="C518" t="str">
        <v>CP1.2</v>
      </c>
      <c r="D518" t="str">
        <v>CP1.3</v>
      </c>
      <c r="E518" t="str">
        <v>CP1.4</v>
      </c>
      <c r="F518" t="str">
        <v>CP1.5</v>
      </c>
      <c r="G518" t="str">
        <v>Wi (Bobot CR)</v>
      </c>
      <c r="H518" t="str">
        <v>Aw</v>
      </c>
      <c r="I518" t="str">
        <v>Aw/Wi</v>
      </c>
    </row>
    <row r="519">
      <c r="A519" t="str">
        <v>CP1.1</v>
      </c>
      <c r="B519">
        <v>1</v>
      </c>
      <c r="C519" s="1">
        <f>(O60+O74+O88)/3</f>
      </c>
      <c r="D519" s="1">
        <f>(O61+O75+O89)/3</f>
      </c>
      <c r="E519" s="1">
        <f>(O62+O76+O90)/3</f>
      </c>
      <c r="F519" s="1">
        <f>(O63+O77+O91)/3</f>
      </c>
      <c r="G519" s="2">
        <f>(B519/$B524+C519/$C524+D519/$D524+E519/$E524+F519/$F524)/5</f>
      </c>
      <c r="H519" s="2">
        <f>B519*$G519+C519*$G520+D519*$G521+E519*$G522+F519*$G523</f>
      </c>
      <c r="I519" s="1">
        <f>H519/G519</f>
      </c>
    </row>
    <row r="520">
      <c r="A520" t="str">
        <v>CP1.2</v>
      </c>
      <c r="B520" s="1">
        <f>(1/O88+1/O74+1/O60)/3</f>
      </c>
      <c r="C520">
        <v>1</v>
      </c>
      <c r="D520" s="1">
        <f>(O64+O78+O92)/3</f>
      </c>
      <c r="E520" s="1">
        <f>(O65+O79+O93)/3</f>
      </c>
      <c r="F520" s="1">
        <f>(O66+O80+O94)/3</f>
      </c>
      <c r="G520" s="2">
        <f>(B520/$B524+C520/$C524+D520/$D524+E520/$E524+F520/$F524)/5</f>
      </c>
      <c r="H520" s="2">
        <f>B520*$G519+C520*$G520+D520*$G521+E520*$G522+F520*$G523</f>
      </c>
      <c r="I520" s="1">
        <f>H520/G520</f>
      </c>
    </row>
    <row r="521">
      <c r="A521" t="str">
        <v>CP1.3</v>
      </c>
      <c r="B521" s="1">
        <f>(1/O89+1/O75+1/O61)/3</f>
      </c>
      <c r="C521" s="1">
        <f>(1/O92+1/O78+1/O64)/3</f>
      </c>
      <c r="D521">
        <v>1</v>
      </c>
      <c r="E521" s="1">
        <f>(O67+O81+O95)/3</f>
      </c>
      <c r="F521" s="1">
        <f>(O68+O82+O96)/3</f>
      </c>
      <c r="G521" s="2">
        <f>(B521/$B524+C521/$C524+D521/$D524+E521/$E524+F521/$F524)/5</f>
      </c>
      <c r="H521" s="2">
        <f>B521*$G519+C521*$G520+D521*$G521+E521*$G522+F521*$G523</f>
      </c>
      <c r="I521" s="1">
        <f>H521/G521</f>
      </c>
    </row>
    <row r="522">
      <c r="A522" t="str">
        <v>CP1.4</v>
      </c>
      <c r="B522" s="1">
        <f>(1/O90+1/O76+1/O62)/3</f>
      </c>
      <c r="C522" s="1">
        <f>(1/O93+1/O79+1/O65)/3</f>
      </c>
      <c r="D522" s="1">
        <f>(1/O95+1/O81+1/O67)/3</f>
      </c>
      <c r="E522">
        <v>1</v>
      </c>
      <c r="F522" s="1">
        <f>(O69+O83+O97)/3</f>
      </c>
      <c r="G522" s="2">
        <f>(B522/$B524+C522/$C524+D522/$D524+E522/$E524+F522/$F524)/5</f>
      </c>
      <c r="H522" s="2">
        <f>B522*$G519+C522*$G520+D522*$G521+E522*$G522+F522*$G523</f>
      </c>
      <c r="I522" s="1">
        <f>H522/G522</f>
      </c>
    </row>
    <row r="523">
      <c r="A523" t="str">
        <v>CP1.5</v>
      </c>
      <c r="B523" s="1">
        <f>(1/O91+1/O77+1/O63)/3</f>
      </c>
      <c r="C523" s="1">
        <f>(1/O94+1/O80+1/O66)/3</f>
      </c>
      <c r="D523" s="1">
        <f>(1/O96+1/O82+1/O68)/3</f>
      </c>
      <c r="E523" s="1">
        <f>(1/O97+1/O83+1/O69)/3</f>
      </c>
      <c r="F523">
        <v>1</v>
      </c>
      <c r="G523" s="2">
        <f>(B523/$B524+C523/$C524+D523/$D524+E523/$E524+F523/$F524)/5</f>
      </c>
      <c r="H523" s="2">
        <f>B523*$G519+C523*$G520+D523*$G521+E523*$G522+F523*$G523</f>
      </c>
      <c r="I523" s="1">
        <f>H523/G523</f>
      </c>
    </row>
    <row r="524">
      <c r="A524" t="str">
        <v>Σ Kolom</v>
      </c>
      <c r="B524" s="1">
        <f>SUM(B519:B523)</f>
      </c>
      <c r="C524" s="1">
        <f>SUM(C519:C523)</f>
      </c>
      <c r="D524" s="1">
        <f>SUM(D519:D523)</f>
      </c>
      <c r="E524" s="1">
        <f>SUM(E519:E523)</f>
      </c>
      <c r="F524" s="1">
        <f>SUM(F519:F523)</f>
      </c>
    </row>
    <row r="526">
      <c r="A526" t="str">
        <v>λmax</v>
      </c>
      <c r="B526" s="1">
        <f>AVERAGE(I519:I523)</f>
      </c>
    </row>
    <row r="527">
      <c r="A527" t="str">
        <v>CI</v>
      </c>
      <c r="B527" s="1">
        <f>(B526-5)/(5-1)</f>
      </c>
    </row>
    <row r="528">
      <c r="A528" t="str">
        <v>CR</v>
      </c>
      <c r="B528" s="1">
        <f>IF(1.12=0,0,B527/1.12)</f>
      </c>
    </row>
    <row r="529">
      <c r="A529" t="str">
        <v>Status</v>
      </c>
      <c r="B529">
        <f>IF(B528&lt;0.1,"KONSISTEN ✓","TIDAK KONSISTEN ✗")</f>
      </c>
    </row>
    <row r="532">
      <c r="A532" t="str">
        <v>▶ RESPONDEN 14: Dea Astrina Harefa</v>
      </c>
    </row>
    <row r="533">
      <c r="A533" t="str">
        <v>1. FUZZY SYNTHETIC EXTENT (FSE) &amp; BOBOT FINAL</v>
      </c>
    </row>
    <row r="534">
      <c r="A534" t="str">
        <v>Kriteria</v>
      </c>
      <c r="B534" t="str">
        <v>Σl</v>
      </c>
      <c r="C534" t="str">
        <v>Σm</v>
      </c>
      <c r="D534" t="str">
        <v>Σu</v>
      </c>
      <c r="E534" t="str">
        <v>Si_l</v>
      </c>
      <c r="F534" t="str">
        <v>Si_m</v>
      </c>
      <c r="G534" t="str">
        <v>Si_u</v>
      </c>
      <c r="H534" t="str">
        <v>Defuzzy</v>
      </c>
      <c r="I534" t="str">
        <v>Bobot</v>
      </c>
      <c r="J534" t="str">
        <v>Bobot%</v>
      </c>
      <c r="K534" t="str">
        <v>Rank</v>
      </c>
    </row>
    <row r="535">
      <c r="A535" t="str">
        <v>CP1.1</v>
      </c>
      <c r="B535" s="1">
        <f>1+P60+P61+P62+P63</f>
      </c>
      <c r="C535" s="1">
        <f>1+P74+P75+P76+P77</f>
      </c>
      <c r="D535" s="1">
        <f>1+P88+P89+P90+P91</f>
      </c>
      <c r="E535" s="2">
        <f>B535/$D540</f>
      </c>
      <c r="F535" s="2">
        <f>C535/$C540</f>
      </c>
      <c r="G535" s="2">
        <f>D535/$B540</f>
      </c>
      <c r="H535" s="2">
        <f>(E535+F535+G535)/3</f>
      </c>
      <c r="I535" s="2">
        <f>H535/$H540</f>
      </c>
      <c r="J535" s="3">
        <f>I535*100</f>
      </c>
      <c r="K535">
        <f>RANK(I535,$I$535:$I$539,0)</f>
      </c>
    </row>
    <row r="536">
      <c r="A536" t="str">
        <v>CP1.2</v>
      </c>
      <c r="B536" s="1">
        <f>1+1/P88+P64+P65+P66</f>
      </c>
      <c r="C536" s="1">
        <f>1+1/P74+P78+P79+P80</f>
      </c>
      <c r="D536" s="1">
        <f>1+1/P60+P92+P93+P94</f>
      </c>
      <c r="E536" s="2">
        <f>B536/$D540</f>
      </c>
      <c r="F536" s="2">
        <f>C536/$C540</f>
      </c>
      <c r="G536" s="2">
        <f>D536/$B540</f>
      </c>
      <c r="H536" s="2">
        <f>(E536+F536+G536)/3</f>
      </c>
      <c r="I536" s="2">
        <f>H536/$H540</f>
      </c>
      <c r="J536" s="3">
        <f>I536*100</f>
      </c>
      <c r="K536">
        <f>RANK(I536,$I$535:$I$539,0)</f>
      </c>
    </row>
    <row r="537">
      <c r="A537" t="str">
        <v>CP1.3</v>
      </c>
      <c r="B537" s="1">
        <f>1+1/P89+1/P92+P67+P68</f>
      </c>
      <c r="C537" s="1">
        <f>1+1/P75+1/P78+P81+P82</f>
      </c>
      <c r="D537" s="1">
        <f>1+1/P61+1/P64+P95+P96</f>
      </c>
      <c r="E537" s="2">
        <f>B537/$D540</f>
      </c>
      <c r="F537" s="2">
        <f>C537/$C540</f>
      </c>
      <c r="G537" s="2">
        <f>D537/$B540</f>
      </c>
      <c r="H537" s="2">
        <f>(E537+F537+G537)/3</f>
      </c>
      <c r="I537" s="2">
        <f>H537/$H540</f>
      </c>
      <c r="J537" s="3">
        <f>I537*100</f>
      </c>
      <c r="K537">
        <f>RANK(I537,$I$535:$I$539,0)</f>
      </c>
    </row>
    <row r="538">
      <c r="A538" t="str">
        <v>CP1.4</v>
      </c>
      <c r="B538" s="1">
        <f>1+1/P90+1/P93+1/P95+P69</f>
      </c>
      <c r="C538" s="1">
        <f>1+1/P76+1/P79+1/P81+P83</f>
      </c>
      <c r="D538" s="1">
        <f>1+1/P62+1/P65+1/P67+P97</f>
      </c>
      <c r="E538" s="2">
        <f>B538/$D540</f>
      </c>
      <c r="F538" s="2">
        <f>C538/$C540</f>
      </c>
      <c r="G538" s="2">
        <f>D538/$B540</f>
      </c>
      <c r="H538" s="2">
        <f>(E538+F538+G538)/3</f>
      </c>
      <c r="I538" s="2">
        <f>H538/$H540</f>
      </c>
      <c r="J538" s="3">
        <f>I538*100</f>
      </c>
      <c r="K538">
        <f>RANK(I538,$I$535:$I$539,0)</f>
      </c>
    </row>
    <row r="539">
      <c r="A539" t="str">
        <v>CP1.5</v>
      </c>
      <c r="B539" s="1">
        <f>1+1/P91+1/P94+1/P96+1/P97</f>
      </c>
      <c r="C539" s="1">
        <f>1+1/P77+1/P80+1/P82+1/P83</f>
      </c>
      <c r="D539" s="1">
        <f>1+1/P63+1/P66+1/P68+1/P69</f>
      </c>
      <c r="E539" s="2">
        <f>B539/$D540</f>
      </c>
      <c r="F539" s="2">
        <f>C539/$C540</f>
      </c>
      <c r="G539" s="2">
        <f>D539/$B540</f>
      </c>
      <c r="H539" s="2">
        <f>(E539+F539+G539)/3</f>
      </c>
      <c r="I539" s="2">
        <f>H539/$H540</f>
      </c>
      <c r="J539" s="3">
        <f>I539*100</f>
      </c>
      <c r="K539">
        <f>RANK(I539,$I$535:$I$539,0)</f>
      </c>
    </row>
    <row r="540">
      <c r="A540" t="str">
        <v>TOTAL</v>
      </c>
      <c r="B540" s="1">
        <f>SUM(B535:B539)</f>
      </c>
      <c r="C540" s="1">
        <f>SUM(C535:C539)</f>
      </c>
      <c r="D540" s="1">
        <f>SUM(D535:D539)</f>
      </c>
      <c r="H540" s="2">
        <f>SUM(H535:H539)</f>
      </c>
    </row>
    <row r="542">
      <c r="A542" t="str">
        <v>2. KONSISTENSI (CR)</v>
      </c>
    </row>
    <row r="543">
      <c r="A543" t="str">
        <v>Matriks Crisp (Defuzzified) &amp; Normalisasi &amp; Aw</v>
      </c>
    </row>
    <row r="544">
      <c r="A544" t="str">
        <v>Kriteria</v>
      </c>
      <c r="B544" t="str">
        <v>CP1.1</v>
      </c>
      <c r="C544" t="str">
        <v>CP1.2</v>
      </c>
      <c r="D544" t="str">
        <v>CP1.3</v>
      </c>
      <c r="E544" t="str">
        <v>CP1.4</v>
      </c>
      <c r="F544" t="str">
        <v>CP1.5</v>
      </c>
      <c r="G544" t="str">
        <v>Wi (Bobot CR)</v>
      </c>
      <c r="H544" t="str">
        <v>Aw</v>
      </c>
      <c r="I544" t="str">
        <v>Aw/Wi</v>
      </c>
    </row>
    <row r="545">
      <c r="A545" t="str">
        <v>CP1.1</v>
      </c>
      <c r="B545">
        <v>1</v>
      </c>
      <c r="C545" s="1">
        <f>(P60+P74+P88)/3</f>
      </c>
      <c r="D545" s="1">
        <f>(P61+P75+P89)/3</f>
      </c>
      <c r="E545" s="1">
        <f>(P62+P76+P90)/3</f>
      </c>
      <c r="F545" s="1">
        <f>(P63+P77+P91)/3</f>
      </c>
      <c r="G545" s="2">
        <f>(B545/$B550+C545/$C550+D545/$D550+E545/$E550+F545/$F550)/5</f>
      </c>
      <c r="H545" s="2">
        <f>B545*$G545+C545*$G546+D545*$G547+E545*$G548+F545*$G549</f>
      </c>
      <c r="I545" s="1">
        <f>H545/G545</f>
      </c>
    </row>
    <row r="546">
      <c r="A546" t="str">
        <v>CP1.2</v>
      </c>
      <c r="B546" s="1">
        <f>(1/P88+1/P74+1/P60)/3</f>
      </c>
      <c r="C546">
        <v>1</v>
      </c>
      <c r="D546" s="1">
        <f>(P64+P78+P92)/3</f>
      </c>
      <c r="E546" s="1">
        <f>(P65+P79+P93)/3</f>
      </c>
      <c r="F546" s="1">
        <f>(P66+P80+P94)/3</f>
      </c>
      <c r="G546" s="2">
        <f>(B546/$B550+C546/$C550+D546/$D550+E546/$E550+F546/$F550)/5</f>
      </c>
      <c r="H546" s="2">
        <f>B546*$G545+C546*$G546+D546*$G547+E546*$G548+F546*$G549</f>
      </c>
      <c r="I546" s="1">
        <f>H546/G546</f>
      </c>
    </row>
    <row r="547">
      <c r="A547" t="str">
        <v>CP1.3</v>
      </c>
      <c r="B547" s="1">
        <f>(1/P89+1/P75+1/P61)/3</f>
      </c>
      <c r="C547" s="1">
        <f>(1/P92+1/P78+1/P64)/3</f>
      </c>
      <c r="D547">
        <v>1</v>
      </c>
      <c r="E547" s="1">
        <f>(P67+P81+P95)/3</f>
      </c>
      <c r="F547" s="1">
        <f>(P68+P82+P96)/3</f>
      </c>
      <c r="G547" s="2">
        <f>(B547/$B550+C547/$C550+D547/$D550+E547/$E550+F547/$F550)/5</f>
      </c>
      <c r="H547" s="2">
        <f>B547*$G545+C547*$G546+D547*$G547+E547*$G548+F547*$G549</f>
      </c>
      <c r="I547" s="1">
        <f>H547/G547</f>
      </c>
    </row>
    <row r="548">
      <c r="A548" t="str">
        <v>CP1.4</v>
      </c>
      <c r="B548" s="1">
        <f>(1/P90+1/P76+1/P62)/3</f>
      </c>
      <c r="C548" s="1">
        <f>(1/P93+1/P79+1/P65)/3</f>
      </c>
      <c r="D548" s="1">
        <f>(1/P95+1/P81+1/P67)/3</f>
      </c>
      <c r="E548">
        <v>1</v>
      </c>
      <c r="F548" s="1">
        <f>(P69+P83+P97)/3</f>
      </c>
      <c r="G548" s="2">
        <f>(B548/$B550+C548/$C550+D548/$D550+E548/$E550+F548/$F550)/5</f>
      </c>
      <c r="H548" s="2">
        <f>B548*$G545+C548*$G546+D548*$G547+E548*$G548+F548*$G549</f>
      </c>
      <c r="I548" s="1">
        <f>H548/G548</f>
      </c>
    </row>
    <row r="549">
      <c r="A549" t="str">
        <v>CP1.5</v>
      </c>
      <c r="B549" s="1">
        <f>(1/P91+1/P77+1/P63)/3</f>
      </c>
      <c r="C549" s="1">
        <f>(1/P94+1/P80+1/P66)/3</f>
      </c>
      <c r="D549" s="1">
        <f>(1/P96+1/P82+1/P68)/3</f>
      </c>
      <c r="E549" s="1">
        <f>(1/P97+1/P83+1/P69)/3</f>
      </c>
      <c r="F549">
        <v>1</v>
      </c>
      <c r="G549" s="2">
        <f>(B549/$B550+C549/$C550+D549/$D550+E549/$E550+F549/$F550)/5</f>
      </c>
      <c r="H549" s="2">
        <f>B549*$G545+C549*$G546+D549*$G547+E549*$G548+F549*$G549</f>
      </c>
      <c r="I549" s="1">
        <f>H549/G549</f>
      </c>
    </row>
    <row r="550">
      <c r="A550" t="str">
        <v>Σ Kolom</v>
      </c>
      <c r="B550" s="1">
        <f>SUM(B545:B549)</f>
      </c>
      <c r="C550" s="1">
        <f>SUM(C545:C549)</f>
      </c>
      <c r="D550" s="1">
        <f>SUM(D545:D549)</f>
      </c>
      <c r="E550" s="1">
        <f>SUM(E545:E549)</f>
      </c>
      <c r="F550" s="1">
        <f>SUM(F545:F549)</f>
      </c>
    </row>
    <row r="552">
      <c r="A552" t="str">
        <v>λmax</v>
      </c>
      <c r="B552" s="1">
        <f>AVERAGE(I545:I549)</f>
      </c>
    </row>
    <row r="553">
      <c r="A553" t="str">
        <v>CI</v>
      </c>
      <c r="B553" s="1">
        <f>(B552-5)/(5-1)</f>
      </c>
    </row>
    <row r="554">
      <c r="A554" t="str">
        <v>CR</v>
      </c>
      <c r="B554" s="1">
        <f>IF(1.12=0,0,B553/1.12)</f>
      </c>
    </row>
    <row r="555">
      <c r="A555" t="str">
        <v>Status</v>
      </c>
      <c r="B555">
        <f>IF(B554&lt;0.1,"KONSISTEN ✓","TIDAK KONSISTEN ✗")</f>
      </c>
    </row>
    <row r="558">
      <c r="A558" t="str">
        <v xml:space="preserve">▶ RESPONDEN 15: SRI NOVRIANI </v>
      </c>
    </row>
    <row r="559">
      <c r="A559" t="str">
        <v>1. FUZZY SYNTHETIC EXTENT (FSE) &amp; BOBOT FINAL</v>
      </c>
    </row>
    <row r="560">
      <c r="A560" t="str">
        <v>Kriteria</v>
      </c>
      <c r="B560" t="str">
        <v>Σl</v>
      </c>
      <c r="C560" t="str">
        <v>Σm</v>
      </c>
      <c r="D560" t="str">
        <v>Σu</v>
      </c>
      <c r="E560" t="str">
        <v>Si_l</v>
      </c>
      <c r="F560" t="str">
        <v>Si_m</v>
      </c>
      <c r="G560" t="str">
        <v>Si_u</v>
      </c>
      <c r="H560" t="str">
        <v>Defuzzy</v>
      </c>
      <c r="I560" t="str">
        <v>Bobot</v>
      </c>
      <c r="J560" t="str">
        <v>Bobot%</v>
      </c>
      <c r="K560" t="str">
        <v>Rank</v>
      </c>
    </row>
    <row r="561">
      <c r="A561" t="str">
        <v>CP1.1</v>
      </c>
      <c r="B561" s="1">
        <f>1+Q60+Q61+Q62+Q63</f>
      </c>
      <c r="C561" s="1">
        <f>1+Q74+Q75+Q76+Q77</f>
      </c>
      <c r="D561" s="1">
        <f>1+Q88+Q89+Q90+Q91</f>
      </c>
      <c r="E561" s="2">
        <f>B561/$D566</f>
      </c>
      <c r="F561" s="2">
        <f>C561/$C566</f>
      </c>
      <c r="G561" s="2">
        <f>D561/$B566</f>
      </c>
      <c r="H561" s="2">
        <f>(E561+F561+G561)/3</f>
      </c>
      <c r="I561" s="2">
        <f>H561/$H566</f>
      </c>
      <c r="J561" s="3">
        <f>I561*100</f>
      </c>
      <c r="K561">
        <f>RANK(I561,$I$561:$I$565,0)</f>
      </c>
    </row>
    <row r="562">
      <c r="A562" t="str">
        <v>CP1.2</v>
      </c>
      <c r="B562" s="1">
        <f>1+1/Q88+Q64+Q65+Q66</f>
      </c>
      <c r="C562" s="1">
        <f>1+1/Q74+Q78+Q79+Q80</f>
      </c>
      <c r="D562" s="1">
        <f>1+1/Q60+Q92+Q93+Q94</f>
      </c>
      <c r="E562" s="2">
        <f>B562/$D566</f>
      </c>
      <c r="F562" s="2">
        <f>C562/$C566</f>
      </c>
      <c r="G562" s="2">
        <f>D562/$B566</f>
      </c>
      <c r="H562" s="2">
        <f>(E562+F562+G562)/3</f>
      </c>
      <c r="I562" s="2">
        <f>H562/$H566</f>
      </c>
      <c r="J562" s="3">
        <f>I562*100</f>
      </c>
      <c r="K562">
        <f>RANK(I562,$I$561:$I$565,0)</f>
      </c>
    </row>
    <row r="563">
      <c r="A563" t="str">
        <v>CP1.3</v>
      </c>
      <c r="B563" s="1">
        <f>1+1/Q89+1/Q92+Q67+Q68</f>
      </c>
      <c r="C563" s="1">
        <f>1+1/Q75+1/Q78+Q81+Q82</f>
      </c>
      <c r="D563" s="1">
        <f>1+1/Q61+1/Q64+Q95+Q96</f>
      </c>
      <c r="E563" s="2">
        <f>B563/$D566</f>
      </c>
      <c r="F563" s="2">
        <f>C563/$C566</f>
      </c>
      <c r="G563" s="2">
        <f>D563/$B566</f>
      </c>
      <c r="H563" s="2">
        <f>(E563+F563+G563)/3</f>
      </c>
      <c r="I563" s="2">
        <f>H563/$H566</f>
      </c>
      <c r="J563" s="3">
        <f>I563*100</f>
      </c>
      <c r="K563">
        <f>RANK(I563,$I$561:$I$565,0)</f>
      </c>
    </row>
    <row r="564">
      <c r="A564" t="str">
        <v>CP1.4</v>
      </c>
      <c r="B564" s="1">
        <f>1+1/Q90+1/Q93+1/Q95+Q69</f>
      </c>
      <c r="C564" s="1">
        <f>1+1/Q76+1/Q79+1/Q81+Q83</f>
      </c>
      <c r="D564" s="1">
        <f>1+1/Q62+1/Q65+1/Q67+Q97</f>
      </c>
      <c r="E564" s="2">
        <f>B564/$D566</f>
      </c>
      <c r="F564" s="2">
        <f>C564/$C566</f>
      </c>
      <c r="G564" s="2">
        <f>D564/$B566</f>
      </c>
      <c r="H564" s="2">
        <f>(E564+F564+G564)/3</f>
      </c>
      <c r="I564" s="2">
        <f>H564/$H566</f>
      </c>
      <c r="J564" s="3">
        <f>I564*100</f>
      </c>
      <c r="K564">
        <f>RANK(I564,$I$561:$I$565,0)</f>
      </c>
    </row>
    <row r="565">
      <c r="A565" t="str">
        <v>CP1.5</v>
      </c>
      <c r="B565" s="1">
        <f>1+1/Q91+1/Q94+1/Q96+1/Q97</f>
      </c>
      <c r="C565" s="1">
        <f>1+1/Q77+1/Q80+1/Q82+1/Q83</f>
      </c>
      <c r="D565" s="1">
        <f>1+1/Q63+1/Q66+1/Q68+1/Q69</f>
      </c>
      <c r="E565" s="2">
        <f>B565/$D566</f>
      </c>
      <c r="F565" s="2">
        <f>C565/$C566</f>
      </c>
      <c r="G565" s="2">
        <f>D565/$B566</f>
      </c>
      <c r="H565" s="2">
        <f>(E565+F565+G565)/3</f>
      </c>
      <c r="I565" s="2">
        <f>H565/$H566</f>
      </c>
      <c r="J565" s="3">
        <f>I565*100</f>
      </c>
      <c r="K565">
        <f>RANK(I565,$I$561:$I$565,0)</f>
      </c>
    </row>
    <row r="566">
      <c r="A566" t="str">
        <v>TOTAL</v>
      </c>
      <c r="B566" s="1">
        <f>SUM(B561:B565)</f>
      </c>
      <c r="C566" s="1">
        <f>SUM(C561:C565)</f>
      </c>
      <c r="D566" s="1">
        <f>SUM(D561:D565)</f>
      </c>
      <c r="H566" s="2">
        <f>SUM(H561:H565)</f>
      </c>
    </row>
    <row r="568">
      <c r="A568" t="str">
        <v>2. KONSISTENSI (CR)</v>
      </c>
    </row>
    <row r="569">
      <c r="A569" t="str">
        <v>Matriks Crisp (Defuzzified) &amp; Normalisasi &amp; Aw</v>
      </c>
    </row>
    <row r="570">
      <c r="A570" t="str">
        <v>Kriteria</v>
      </c>
      <c r="B570" t="str">
        <v>CP1.1</v>
      </c>
      <c r="C570" t="str">
        <v>CP1.2</v>
      </c>
      <c r="D570" t="str">
        <v>CP1.3</v>
      </c>
      <c r="E570" t="str">
        <v>CP1.4</v>
      </c>
      <c r="F570" t="str">
        <v>CP1.5</v>
      </c>
      <c r="G570" t="str">
        <v>Wi (Bobot CR)</v>
      </c>
      <c r="H570" t="str">
        <v>Aw</v>
      </c>
      <c r="I570" t="str">
        <v>Aw/Wi</v>
      </c>
    </row>
    <row r="571">
      <c r="A571" t="str">
        <v>CP1.1</v>
      </c>
      <c r="B571">
        <v>1</v>
      </c>
      <c r="C571" s="1">
        <f>(Q60+Q74+Q88)/3</f>
      </c>
      <c r="D571" s="1">
        <f>(Q61+Q75+Q89)/3</f>
      </c>
      <c r="E571" s="1">
        <f>(Q62+Q76+Q90)/3</f>
      </c>
      <c r="F571" s="1">
        <f>(Q63+Q77+Q91)/3</f>
      </c>
      <c r="G571" s="2">
        <f>(B571/$B576+C571/$C576+D571/$D576+E571/$E576+F571/$F576)/5</f>
      </c>
      <c r="H571" s="2">
        <f>B571*$G571+C571*$G572+D571*$G573+E571*$G574+F571*$G575</f>
      </c>
      <c r="I571" s="1">
        <f>H571/G571</f>
      </c>
    </row>
    <row r="572">
      <c r="A572" t="str">
        <v>CP1.2</v>
      </c>
      <c r="B572" s="1">
        <f>(1/Q88+1/Q74+1/Q60)/3</f>
      </c>
      <c r="C572">
        <v>1</v>
      </c>
      <c r="D572" s="1">
        <f>(Q64+Q78+Q92)/3</f>
      </c>
      <c r="E572" s="1">
        <f>(Q65+Q79+Q93)/3</f>
      </c>
      <c r="F572" s="1">
        <f>(Q66+Q80+Q94)/3</f>
      </c>
      <c r="G572" s="2">
        <f>(B572/$B576+C572/$C576+D572/$D576+E572/$E576+F572/$F576)/5</f>
      </c>
      <c r="H572" s="2">
        <f>B572*$G571+C572*$G572+D572*$G573+E572*$G574+F572*$G575</f>
      </c>
      <c r="I572" s="1">
        <f>H572/G572</f>
      </c>
    </row>
    <row r="573">
      <c r="A573" t="str">
        <v>CP1.3</v>
      </c>
      <c r="B573" s="1">
        <f>(1/Q89+1/Q75+1/Q61)/3</f>
      </c>
      <c r="C573" s="1">
        <f>(1/Q92+1/Q78+1/Q64)/3</f>
      </c>
      <c r="D573">
        <v>1</v>
      </c>
      <c r="E573" s="1">
        <f>(Q67+Q81+Q95)/3</f>
      </c>
      <c r="F573" s="1">
        <f>(Q68+Q82+Q96)/3</f>
      </c>
      <c r="G573" s="2">
        <f>(B573/$B576+C573/$C576+D573/$D576+E573/$E576+F573/$F576)/5</f>
      </c>
      <c r="H573" s="2">
        <f>B573*$G571+C573*$G572+D573*$G573+E573*$G574+F573*$G575</f>
      </c>
      <c r="I573" s="1">
        <f>H573/G573</f>
      </c>
    </row>
    <row r="574">
      <c r="A574" t="str">
        <v>CP1.4</v>
      </c>
      <c r="B574" s="1">
        <f>(1/Q90+1/Q76+1/Q62)/3</f>
      </c>
      <c r="C574" s="1">
        <f>(1/Q93+1/Q79+1/Q65)/3</f>
      </c>
      <c r="D574" s="1">
        <f>(1/Q95+1/Q81+1/Q67)/3</f>
      </c>
      <c r="E574">
        <v>1</v>
      </c>
      <c r="F574" s="1">
        <f>(Q69+Q83+Q97)/3</f>
      </c>
      <c r="G574" s="2">
        <f>(B574/$B576+C574/$C576+D574/$D576+E574/$E576+F574/$F576)/5</f>
      </c>
      <c r="H574" s="2">
        <f>B574*$G571+C574*$G572+D574*$G573+E574*$G574+F574*$G575</f>
      </c>
      <c r="I574" s="1">
        <f>H574/G574</f>
      </c>
    </row>
    <row r="575">
      <c r="A575" t="str">
        <v>CP1.5</v>
      </c>
      <c r="B575" s="1">
        <f>(1/Q91+1/Q77+1/Q63)/3</f>
      </c>
      <c r="C575" s="1">
        <f>(1/Q94+1/Q80+1/Q66)/3</f>
      </c>
      <c r="D575" s="1">
        <f>(1/Q96+1/Q82+1/Q68)/3</f>
      </c>
      <c r="E575" s="1">
        <f>(1/Q97+1/Q83+1/Q69)/3</f>
      </c>
      <c r="F575">
        <v>1</v>
      </c>
      <c r="G575" s="2">
        <f>(B575/$B576+C575/$C576+D575/$D576+E575/$E576+F575/$F576)/5</f>
      </c>
      <c r="H575" s="2">
        <f>B575*$G571+C575*$G572+D575*$G573+E575*$G574+F575*$G575</f>
      </c>
      <c r="I575" s="1">
        <f>H575/G575</f>
      </c>
    </row>
    <row r="576">
      <c r="A576" t="str">
        <v>Σ Kolom</v>
      </c>
      <c r="B576" s="1">
        <f>SUM(B571:B575)</f>
      </c>
      <c r="C576" s="1">
        <f>SUM(C571:C575)</f>
      </c>
      <c r="D576" s="1">
        <f>SUM(D571:D575)</f>
      </c>
      <c r="E576" s="1">
        <f>SUM(E571:E575)</f>
      </c>
      <c r="F576" s="1">
        <f>SUM(F571:F575)</f>
      </c>
    </row>
    <row r="578">
      <c r="A578" t="str">
        <v>λmax</v>
      </c>
      <c r="B578" s="1">
        <f>AVERAGE(I571:I575)</f>
      </c>
    </row>
    <row r="579">
      <c r="A579" t="str">
        <v>CI</v>
      </c>
      <c r="B579" s="1">
        <f>(B578-5)/(5-1)</f>
      </c>
    </row>
    <row r="580">
      <c r="A580" t="str">
        <v>CR</v>
      </c>
      <c r="B580" s="1">
        <f>IF(1.12=0,0,B579/1.12)</f>
      </c>
    </row>
    <row r="581">
      <c r="A581" t="str">
        <v>Status</v>
      </c>
      <c r="B581">
        <f>IF(B580&lt;0.1,"KONSISTEN ✓","TIDAK KONSISTEN ✗")</f>
      </c>
    </row>
    <row r="584">
      <c r="A584" t="str">
        <v>▶ RESPONDEN 16: drh. Sri Rahmila Indris</v>
      </c>
    </row>
    <row r="585">
      <c r="A585" t="str">
        <v>1. FUZZY SYNTHETIC EXTENT (FSE) &amp; BOBOT FINAL</v>
      </c>
    </row>
    <row r="586">
      <c r="A586" t="str">
        <v>Kriteria</v>
      </c>
      <c r="B586" t="str">
        <v>Σl</v>
      </c>
      <c r="C586" t="str">
        <v>Σm</v>
      </c>
      <c r="D586" t="str">
        <v>Σu</v>
      </c>
      <c r="E586" t="str">
        <v>Si_l</v>
      </c>
      <c r="F586" t="str">
        <v>Si_m</v>
      </c>
      <c r="G586" t="str">
        <v>Si_u</v>
      </c>
      <c r="H586" t="str">
        <v>Defuzzy</v>
      </c>
      <c r="I586" t="str">
        <v>Bobot</v>
      </c>
      <c r="J586" t="str">
        <v>Bobot%</v>
      </c>
      <c r="K586" t="str">
        <v>Rank</v>
      </c>
    </row>
    <row r="587">
      <c r="A587" t="str">
        <v>CP1.1</v>
      </c>
      <c r="B587" s="1">
        <f>1+R60+R61+R62+R63</f>
      </c>
      <c r="C587" s="1">
        <f>1+R74+R75+R76+R77</f>
      </c>
      <c r="D587" s="1">
        <f>1+R88+R89+R90+R91</f>
      </c>
      <c r="E587" s="2">
        <f>B587/$D592</f>
      </c>
      <c r="F587" s="2">
        <f>C587/$C592</f>
      </c>
      <c r="G587" s="2">
        <f>D587/$B592</f>
      </c>
      <c r="H587" s="2">
        <f>(E587+F587+G587)/3</f>
      </c>
      <c r="I587" s="2">
        <f>H587/$H592</f>
      </c>
      <c r="J587" s="3">
        <f>I587*100</f>
      </c>
      <c r="K587">
        <f>RANK(I587,$I$587:$I$591,0)</f>
      </c>
    </row>
    <row r="588">
      <c r="A588" t="str">
        <v>CP1.2</v>
      </c>
      <c r="B588" s="1">
        <f>1+1/R88+R64+R65+R66</f>
      </c>
      <c r="C588" s="1">
        <f>1+1/R74+R78+R79+R80</f>
      </c>
      <c r="D588" s="1">
        <f>1+1/R60+R92+R93+R94</f>
      </c>
      <c r="E588" s="2">
        <f>B588/$D592</f>
      </c>
      <c r="F588" s="2">
        <f>C588/$C592</f>
      </c>
      <c r="G588" s="2">
        <f>D588/$B592</f>
      </c>
      <c r="H588" s="2">
        <f>(E588+F588+G588)/3</f>
      </c>
      <c r="I588" s="2">
        <f>H588/$H592</f>
      </c>
      <c r="J588" s="3">
        <f>I588*100</f>
      </c>
      <c r="K588">
        <f>RANK(I588,$I$587:$I$591,0)</f>
      </c>
    </row>
    <row r="589">
      <c r="A589" t="str">
        <v>CP1.3</v>
      </c>
      <c r="B589" s="1">
        <f>1+1/R89+1/R92+R67+R68</f>
      </c>
      <c r="C589" s="1">
        <f>1+1/R75+1/R78+R81+R82</f>
      </c>
      <c r="D589" s="1">
        <f>1+1/R61+1/R64+R95+R96</f>
      </c>
      <c r="E589" s="2">
        <f>B589/$D592</f>
      </c>
      <c r="F589" s="2">
        <f>C589/$C592</f>
      </c>
      <c r="G589" s="2">
        <f>D589/$B592</f>
      </c>
      <c r="H589" s="2">
        <f>(E589+F589+G589)/3</f>
      </c>
      <c r="I589" s="2">
        <f>H589/$H592</f>
      </c>
      <c r="J589" s="3">
        <f>I589*100</f>
      </c>
      <c r="K589">
        <f>RANK(I589,$I$587:$I$591,0)</f>
      </c>
    </row>
    <row r="590">
      <c r="A590" t="str">
        <v>CP1.4</v>
      </c>
      <c r="B590" s="1">
        <f>1+1/R90+1/R93+1/R95+R69</f>
      </c>
      <c r="C590" s="1">
        <f>1+1/R76+1/R79+1/R81+R83</f>
      </c>
      <c r="D590" s="1">
        <f>1+1/R62+1/R65+1/R67+R97</f>
      </c>
      <c r="E590" s="2">
        <f>B590/$D592</f>
      </c>
      <c r="F590" s="2">
        <f>C590/$C592</f>
      </c>
      <c r="G590" s="2">
        <f>D590/$B592</f>
      </c>
      <c r="H590" s="2">
        <f>(E590+F590+G590)/3</f>
      </c>
      <c r="I590" s="2">
        <f>H590/$H592</f>
      </c>
      <c r="J590" s="3">
        <f>I590*100</f>
      </c>
      <c r="K590">
        <f>RANK(I590,$I$587:$I$591,0)</f>
      </c>
    </row>
    <row r="591">
      <c r="A591" t="str">
        <v>CP1.5</v>
      </c>
      <c r="B591" s="1">
        <f>1+1/R91+1/R94+1/R96+1/R97</f>
      </c>
      <c r="C591" s="1">
        <f>1+1/R77+1/R80+1/R82+1/R83</f>
      </c>
      <c r="D591" s="1">
        <f>1+1/R63+1/R66+1/R68+1/R69</f>
      </c>
      <c r="E591" s="2">
        <f>B591/$D592</f>
      </c>
      <c r="F591" s="2">
        <f>C591/$C592</f>
      </c>
      <c r="G591" s="2">
        <f>D591/$B592</f>
      </c>
      <c r="H591" s="2">
        <f>(E591+F591+G591)/3</f>
      </c>
      <c r="I591" s="2">
        <f>H591/$H592</f>
      </c>
      <c r="J591" s="3">
        <f>I591*100</f>
      </c>
      <c r="K591">
        <f>RANK(I591,$I$587:$I$591,0)</f>
      </c>
    </row>
    <row r="592">
      <c r="A592" t="str">
        <v>TOTAL</v>
      </c>
      <c r="B592" s="1">
        <f>SUM(B587:B591)</f>
      </c>
      <c r="C592" s="1">
        <f>SUM(C587:C591)</f>
      </c>
      <c r="D592" s="1">
        <f>SUM(D587:D591)</f>
      </c>
      <c r="H592" s="2">
        <f>SUM(H587:H591)</f>
      </c>
    </row>
    <row r="594">
      <c r="A594" t="str">
        <v>2. KONSISTENSI (CR)</v>
      </c>
    </row>
    <row r="595">
      <c r="A595" t="str">
        <v>Matriks Crisp (Defuzzified) &amp; Normalisasi &amp; Aw</v>
      </c>
    </row>
    <row r="596">
      <c r="A596" t="str">
        <v>Kriteria</v>
      </c>
      <c r="B596" t="str">
        <v>CP1.1</v>
      </c>
      <c r="C596" t="str">
        <v>CP1.2</v>
      </c>
      <c r="D596" t="str">
        <v>CP1.3</v>
      </c>
      <c r="E596" t="str">
        <v>CP1.4</v>
      </c>
      <c r="F596" t="str">
        <v>CP1.5</v>
      </c>
      <c r="G596" t="str">
        <v>Wi (Bobot CR)</v>
      </c>
      <c r="H596" t="str">
        <v>Aw</v>
      </c>
      <c r="I596" t="str">
        <v>Aw/Wi</v>
      </c>
    </row>
    <row r="597">
      <c r="A597" t="str">
        <v>CP1.1</v>
      </c>
      <c r="B597">
        <v>1</v>
      </c>
      <c r="C597" s="1">
        <f>(R60+R74+R88)/3</f>
      </c>
      <c r="D597" s="1">
        <f>(R61+R75+R89)/3</f>
      </c>
      <c r="E597" s="1">
        <f>(R62+R76+R90)/3</f>
      </c>
      <c r="F597" s="1">
        <f>(R63+R77+R91)/3</f>
      </c>
      <c r="G597" s="2">
        <f>(B597/$B602+C597/$C602+D597/$D602+E597/$E602+F597/$F602)/5</f>
      </c>
      <c r="H597" s="2">
        <f>B597*$G597+C597*$G598+D597*$G599+E597*$G600+F597*$G601</f>
      </c>
      <c r="I597" s="1">
        <f>H597/G597</f>
      </c>
    </row>
    <row r="598">
      <c r="A598" t="str">
        <v>CP1.2</v>
      </c>
      <c r="B598" s="1">
        <f>(1/R88+1/R74+1/R60)/3</f>
      </c>
      <c r="C598">
        <v>1</v>
      </c>
      <c r="D598" s="1">
        <f>(R64+R78+R92)/3</f>
      </c>
      <c r="E598" s="1">
        <f>(R65+R79+R93)/3</f>
      </c>
      <c r="F598" s="1">
        <f>(R66+R80+R94)/3</f>
      </c>
      <c r="G598" s="2">
        <f>(B598/$B602+C598/$C602+D598/$D602+E598/$E602+F598/$F602)/5</f>
      </c>
      <c r="H598" s="2">
        <f>B598*$G597+C598*$G598+D598*$G599+E598*$G600+F598*$G601</f>
      </c>
      <c r="I598" s="1">
        <f>H598/G598</f>
      </c>
    </row>
    <row r="599">
      <c r="A599" t="str">
        <v>CP1.3</v>
      </c>
      <c r="B599" s="1">
        <f>(1/R89+1/R75+1/R61)/3</f>
      </c>
      <c r="C599" s="1">
        <f>(1/R92+1/R78+1/R64)/3</f>
      </c>
      <c r="D599">
        <v>1</v>
      </c>
      <c r="E599" s="1">
        <f>(R67+R81+R95)/3</f>
      </c>
      <c r="F599" s="1">
        <f>(R68+R82+R96)/3</f>
      </c>
      <c r="G599" s="2">
        <f>(B599/$B602+C599/$C602+D599/$D602+E599/$E602+F599/$F602)/5</f>
      </c>
      <c r="H599" s="2">
        <f>B599*$G597+C599*$G598+D599*$G599+E599*$G600+F599*$G601</f>
      </c>
      <c r="I599" s="1">
        <f>H599/G599</f>
      </c>
    </row>
    <row r="600">
      <c r="A600" t="str">
        <v>CP1.4</v>
      </c>
      <c r="B600" s="1">
        <f>(1/R90+1/R76+1/R62)/3</f>
      </c>
      <c r="C600" s="1">
        <f>(1/R93+1/R79+1/R65)/3</f>
      </c>
      <c r="D600" s="1">
        <f>(1/R95+1/R81+1/R67)/3</f>
      </c>
      <c r="E600">
        <v>1</v>
      </c>
      <c r="F600" s="1">
        <f>(R69+R83+R97)/3</f>
      </c>
      <c r="G600" s="2">
        <f>(B600/$B602+C600/$C602+D600/$D602+E600/$E602+F600/$F602)/5</f>
      </c>
      <c r="H600" s="2">
        <f>B600*$G597+C600*$G598+D600*$G599+E600*$G600+F600*$G601</f>
      </c>
      <c r="I600" s="1">
        <f>H600/G600</f>
      </c>
    </row>
    <row r="601">
      <c r="A601" t="str">
        <v>CP1.5</v>
      </c>
      <c r="B601" s="1">
        <f>(1/R91+1/R77+1/R63)/3</f>
      </c>
      <c r="C601" s="1">
        <f>(1/R94+1/R80+1/R66)/3</f>
      </c>
      <c r="D601" s="1">
        <f>(1/R96+1/R82+1/R68)/3</f>
      </c>
      <c r="E601" s="1">
        <f>(1/R97+1/R83+1/R69)/3</f>
      </c>
      <c r="F601">
        <v>1</v>
      </c>
      <c r="G601" s="2">
        <f>(B601/$B602+C601/$C602+D601/$D602+E601/$E602+F601/$F602)/5</f>
      </c>
      <c r="H601" s="2">
        <f>B601*$G597+C601*$G598+D601*$G599+E601*$G600+F601*$G601</f>
      </c>
      <c r="I601" s="1">
        <f>H601/G601</f>
      </c>
    </row>
    <row r="602">
      <c r="A602" t="str">
        <v>Σ Kolom</v>
      </c>
      <c r="B602" s="1">
        <f>SUM(B597:B601)</f>
      </c>
      <c r="C602" s="1">
        <f>SUM(C597:C601)</f>
      </c>
      <c r="D602" s="1">
        <f>SUM(D597:D601)</f>
      </c>
      <c r="E602" s="1">
        <f>SUM(E597:E601)</f>
      </c>
      <c r="F602" s="1">
        <f>SUM(F597:F601)</f>
      </c>
    </row>
    <row r="604">
      <c r="A604" t="str">
        <v>λmax</v>
      </c>
      <c r="B604" s="1">
        <f>AVERAGE(I597:I601)</f>
      </c>
    </row>
    <row r="605">
      <c r="A605" t="str">
        <v>CI</v>
      </c>
      <c r="B605" s="1">
        <f>(B604-5)/(5-1)</f>
      </c>
    </row>
    <row r="606">
      <c r="A606" t="str">
        <v>CR</v>
      </c>
      <c r="B606" s="1">
        <f>IF(1.12=0,0,B605/1.12)</f>
      </c>
    </row>
    <row r="607">
      <c r="A607" t="str">
        <v>Status</v>
      </c>
      <c r="B607">
        <f>IF(B606&lt;0.1,"KONSISTEN ✓","TIDAK KONSISTEN ✗")</f>
      </c>
    </row>
    <row r="610">
      <c r="A610" t="str">
        <v>▶ RESPONDEN 17: FARALINDA SARI</v>
      </c>
    </row>
    <row r="611">
      <c r="A611" t="str">
        <v>1. FUZZY SYNTHETIC EXTENT (FSE) &amp; BOBOT FINAL</v>
      </c>
    </row>
    <row r="612">
      <c r="A612" t="str">
        <v>Kriteria</v>
      </c>
      <c r="B612" t="str">
        <v>Σl</v>
      </c>
      <c r="C612" t="str">
        <v>Σm</v>
      </c>
      <c r="D612" t="str">
        <v>Σu</v>
      </c>
      <c r="E612" t="str">
        <v>Si_l</v>
      </c>
      <c r="F612" t="str">
        <v>Si_m</v>
      </c>
      <c r="G612" t="str">
        <v>Si_u</v>
      </c>
      <c r="H612" t="str">
        <v>Defuzzy</v>
      </c>
      <c r="I612" t="str">
        <v>Bobot</v>
      </c>
      <c r="J612" t="str">
        <v>Bobot%</v>
      </c>
      <c r="K612" t="str">
        <v>Rank</v>
      </c>
    </row>
    <row r="613">
      <c r="A613" t="str">
        <v>CP1.1</v>
      </c>
      <c r="B613" s="1">
        <f>1+S60+S61+S62+S63</f>
      </c>
      <c r="C613" s="1">
        <f>1+S74+S75+S76+S77</f>
      </c>
      <c r="D613" s="1">
        <f>1+S88+S89+S90+S91</f>
      </c>
      <c r="E613" s="2">
        <f>B613/$D618</f>
      </c>
      <c r="F613" s="2">
        <f>C613/$C618</f>
      </c>
      <c r="G613" s="2">
        <f>D613/$B618</f>
      </c>
      <c r="H613" s="2">
        <f>(E613+F613+G613)/3</f>
      </c>
      <c r="I613" s="2">
        <f>H613/$H618</f>
      </c>
      <c r="J613" s="3">
        <f>I613*100</f>
      </c>
      <c r="K613">
        <f>RANK(I613,$I$613:$I$617,0)</f>
      </c>
    </row>
    <row r="614">
      <c r="A614" t="str">
        <v>CP1.2</v>
      </c>
      <c r="B614" s="1">
        <f>1+1/S88+S64+S65+S66</f>
      </c>
      <c r="C614" s="1">
        <f>1+1/S74+S78+S79+S80</f>
      </c>
      <c r="D614" s="1">
        <f>1+1/S60+S92+S93+S94</f>
      </c>
      <c r="E614" s="2">
        <f>B614/$D618</f>
      </c>
      <c r="F614" s="2">
        <f>C614/$C618</f>
      </c>
      <c r="G614" s="2">
        <f>D614/$B618</f>
      </c>
      <c r="H614" s="2">
        <f>(E614+F614+G614)/3</f>
      </c>
      <c r="I614" s="2">
        <f>H614/$H618</f>
      </c>
      <c r="J614" s="3">
        <f>I614*100</f>
      </c>
      <c r="K614">
        <f>RANK(I614,$I$613:$I$617,0)</f>
      </c>
    </row>
    <row r="615">
      <c r="A615" t="str">
        <v>CP1.3</v>
      </c>
      <c r="B615" s="1">
        <f>1+1/S89+1/S92+S67+S68</f>
      </c>
      <c r="C615" s="1">
        <f>1+1/S75+1/S78+S81+S82</f>
      </c>
      <c r="D615" s="1">
        <f>1+1/S61+1/S64+S95+S96</f>
      </c>
      <c r="E615" s="2">
        <f>B615/$D618</f>
      </c>
      <c r="F615" s="2">
        <f>C615/$C618</f>
      </c>
      <c r="G615" s="2">
        <f>D615/$B618</f>
      </c>
      <c r="H615" s="2">
        <f>(E615+F615+G615)/3</f>
      </c>
      <c r="I615" s="2">
        <f>H615/$H618</f>
      </c>
      <c r="J615" s="3">
        <f>I615*100</f>
      </c>
      <c r="K615">
        <f>RANK(I615,$I$613:$I$617,0)</f>
      </c>
    </row>
    <row r="616">
      <c r="A616" t="str">
        <v>CP1.4</v>
      </c>
      <c r="B616" s="1">
        <f>1+1/S90+1/S93+1/S95+S69</f>
      </c>
      <c r="C616" s="1">
        <f>1+1/S76+1/S79+1/S81+S83</f>
      </c>
      <c r="D616" s="1">
        <f>1+1/S62+1/S65+1/S67+S97</f>
      </c>
      <c r="E616" s="2">
        <f>B616/$D618</f>
      </c>
      <c r="F616" s="2">
        <f>C616/$C618</f>
      </c>
      <c r="G616" s="2">
        <f>D616/$B618</f>
      </c>
      <c r="H616" s="2">
        <f>(E616+F616+G616)/3</f>
      </c>
      <c r="I616" s="2">
        <f>H616/$H618</f>
      </c>
      <c r="J616" s="3">
        <f>I616*100</f>
      </c>
      <c r="K616">
        <f>RANK(I616,$I$613:$I$617,0)</f>
      </c>
    </row>
    <row r="617">
      <c r="A617" t="str">
        <v>CP1.5</v>
      </c>
      <c r="B617" s="1">
        <f>1+1/S91+1/S94+1/S96+1/S97</f>
      </c>
      <c r="C617" s="1">
        <f>1+1/S77+1/S80+1/S82+1/S83</f>
      </c>
      <c r="D617" s="1">
        <f>1+1/S63+1/S66+1/S68+1/S69</f>
      </c>
      <c r="E617" s="2">
        <f>B617/$D618</f>
      </c>
      <c r="F617" s="2">
        <f>C617/$C618</f>
      </c>
      <c r="G617" s="2">
        <f>D617/$B618</f>
      </c>
      <c r="H617" s="2">
        <f>(E617+F617+G617)/3</f>
      </c>
      <c r="I617" s="2">
        <f>H617/$H618</f>
      </c>
      <c r="J617" s="3">
        <f>I617*100</f>
      </c>
      <c r="K617">
        <f>RANK(I617,$I$613:$I$617,0)</f>
      </c>
    </row>
    <row r="618">
      <c r="A618" t="str">
        <v>TOTAL</v>
      </c>
      <c r="B618" s="1">
        <f>SUM(B613:B617)</f>
      </c>
      <c r="C618" s="1">
        <f>SUM(C613:C617)</f>
      </c>
      <c r="D618" s="1">
        <f>SUM(D613:D617)</f>
      </c>
      <c r="H618" s="2">
        <f>SUM(H613:H617)</f>
      </c>
    </row>
    <row r="620">
      <c r="A620" t="str">
        <v>2. KONSISTENSI (CR)</v>
      </c>
    </row>
    <row r="621">
      <c r="A621" t="str">
        <v>Matriks Crisp (Defuzzified) &amp; Normalisasi &amp; Aw</v>
      </c>
    </row>
    <row r="622">
      <c r="A622" t="str">
        <v>Kriteria</v>
      </c>
      <c r="B622" t="str">
        <v>CP1.1</v>
      </c>
      <c r="C622" t="str">
        <v>CP1.2</v>
      </c>
      <c r="D622" t="str">
        <v>CP1.3</v>
      </c>
      <c r="E622" t="str">
        <v>CP1.4</v>
      </c>
      <c r="F622" t="str">
        <v>CP1.5</v>
      </c>
      <c r="G622" t="str">
        <v>Wi (Bobot CR)</v>
      </c>
      <c r="H622" t="str">
        <v>Aw</v>
      </c>
      <c r="I622" t="str">
        <v>Aw/Wi</v>
      </c>
    </row>
    <row r="623">
      <c r="A623" t="str">
        <v>CP1.1</v>
      </c>
      <c r="B623">
        <v>1</v>
      </c>
      <c r="C623" s="1">
        <f>(S60+S74+S88)/3</f>
      </c>
      <c r="D623" s="1">
        <f>(S61+S75+S89)/3</f>
      </c>
      <c r="E623" s="1">
        <f>(S62+S76+S90)/3</f>
      </c>
      <c r="F623" s="1">
        <f>(S63+S77+S91)/3</f>
      </c>
      <c r="G623" s="2">
        <f>(B623/$B628+C623/$C628+D623/$D628+E623/$E628+F623/$F628)/5</f>
      </c>
      <c r="H623" s="2">
        <f>B623*$G623+C623*$G624+D623*$G625+E623*$G626+F623*$G627</f>
      </c>
      <c r="I623" s="1">
        <f>H623/G623</f>
      </c>
    </row>
    <row r="624">
      <c r="A624" t="str">
        <v>CP1.2</v>
      </c>
      <c r="B624" s="1">
        <f>(1/S88+1/S74+1/S60)/3</f>
      </c>
      <c r="C624">
        <v>1</v>
      </c>
      <c r="D624" s="1">
        <f>(S64+S78+S92)/3</f>
      </c>
      <c r="E624" s="1">
        <f>(S65+S79+S93)/3</f>
      </c>
      <c r="F624" s="1">
        <f>(S66+S80+S94)/3</f>
      </c>
      <c r="G624" s="2">
        <f>(B624/$B628+C624/$C628+D624/$D628+E624/$E628+F624/$F628)/5</f>
      </c>
      <c r="H624" s="2">
        <f>B624*$G623+C624*$G624+D624*$G625+E624*$G626+F624*$G627</f>
      </c>
      <c r="I624" s="1">
        <f>H624/G624</f>
      </c>
    </row>
    <row r="625">
      <c r="A625" t="str">
        <v>CP1.3</v>
      </c>
      <c r="B625" s="1">
        <f>(1/S89+1/S75+1/S61)/3</f>
      </c>
      <c r="C625" s="1">
        <f>(1/S92+1/S78+1/S64)/3</f>
      </c>
      <c r="D625">
        <v>1</v>
      </c>
      <c r="E625" s="1">
        <f>(S67+S81+S95)/3</f>
      </c>
      <c r="F625" s="1">
        <f>(S68+S82+S96)/3</f>
      </c>
      <c r="G625" s="2">
        <f>(B625/$B628+C625/$C628+D625/$D628+E625/$E628+F625/$F628)/5</f>
      </c>
      <c r="H625" s="2">
        <f>B625*$G623+C625*$G624+D625*$G625+E625*$G626+F625*$G627</f>
      </c>
      <c r="I625" s="1">
        <f>H625/G625</f>
      </c>
    </row>
    <row r="626">
      <c r="A626" t="str">
        <v>CP1.4</v>
      </c>
      <c r="B626" s="1">
        <f>(1/S90+1/S76+1/S62)/3</f>
      </c>
      <c r="C626" s="1">
        <f>(1/S93+1/S79+1/S65)/3</f>
      </c>
      <c r="D626" s="1">
        <f>(1/S95+1/S81+1/S67)/3</f>
      </c>
      <c r="E626">
        <v>1</v>
      </c>
      <c r="F626" s="1">
        <f>(S69+S83+S97)/3</f>
      </c>
      <c r="G626" s="2">
        <f>(B626/$B628+C626/$C628+D626/$D628+E626/$E628+F626/$F628)/5</f>
      </c>
      <c r="H626" s="2">
        <f>B626*$G623+C626*$G624+D626*$G625+E626*$G626+F626*$G627</f>
      </c>
      <c r="I626" s="1">
        <f>H626/G626</f>
      </c>
    </row>
    <row r="627">
      <c r="A627" t="str">
        <v>CP1.5</v>
      </c>
      <c r="B627" s="1">
        <f>(1/S91+1/S77+1/S63)/3</f>
      </c>
      <c r="C627" s="1">
        <f>(1/S94+1/S80+1/S66)/3</f>
      </c>
      <c r="D627" s="1">
        <f>(1/S96+1/S82+1/S68)/3</f>
      </c>
      <c r="E627" s="1">
        <f>(1/S97+1/S83+1/S69)/3</f>
      </c>
      <c r="F627">
        <v>1</v>
      </c>
      <c r="G627" s="2">
        <f>(B627/$B628+C627/$C628+D627/$D628+E627/$E628+F627/$F628)/5</f>
      </c>
      <c r="H627" s="2">
        <f>B627*$G623+C627*$G624+D627*$G625+E627*$G626+F627*$G627</f>
      </c>
      <c r="I627" s="1">
        <f>H627/G627</f>
      </c>
    </row>
    <row r="628">
      <c r="A628" t="str">
        <v>Σ Kolom</v>
      </c>
      <c r="B628" s="1">
        <f>SUM(B623:B627)</f>
      </c>
      <c r="C628" s="1">
        <f>SUM(C623:C627)</f>
      </c>
      <c r="D628" s="1">
        <f>SUM(D623:D627)</f>
      </c>
      <c r="E628" s="1">
        <f>SUM(E623:E627)</f>
      </c>
      <c r="F628" s="1">
        <f>SUM(F623:F627)</f>
      </c>
    </row>
    <row r="630">
      <c r="A630" t="str">
        <v>λmax</v>
      </c>
      <c r="B630" s="1">
        <f>AVERAGE(I623:I627)</f>
      </c>
    </row>
    <row r="631">
      <c r="A631" t="str">
        <v>CI</v>
      </c>
      <c r="B631" s="1">
        <f>(B630-5)/(5-1)</f>
      </c>
    </row>
    <row r="632">
      <c r="A632" t="str">
        <v>CR</v>
      </c>
      <c r="B632" s="1">
        <f>IF(1.12=0,0,B631/1.12)</f>
      </c>
    </row>
    <row r="633">
      <c r="A633" t="str">
        <v>Status</v>
      </c>
      <c r="B633">
        <f>IF(B632&lt;0.1,"KONSISTEN ✓","TIDAK KONSISTEN ✗")</f>
      </c>
    </row>
    <row r="636">
      <c r="A636" t="str">
        <v>▶ RESPONDEN 18: Novriati Teza</v>
      </c>
    </row>
    <row r="637">
      <c r="A637" t="str">
        <v>1. FUZZY SYNTHETIC EXTENT (FSE) &amp; BOBOT FINAL</v>
      </c>
    </row>
    <row r="638">
      <c r="A638" t="str">
        <v>Kriteria</v>
      </c>
      <c r="B638" t="str">
        <v>Σl</v>
      </c>
      <c r="C638" t="str">
        <v>Σm</v>
      </c>
      <c r="D638" t="str">
        <v>Σu</v>
      </c>
      <c r="E638" t="str">
        <v>Si_l</v>
      </c>
      <c r="F638" t="str">
        <v>Si_m</v>
      </c>
      <c r="G638" t="str">
        <v>Si_u</v>
      </c>
      <c r="H638" t="str">
        <v>Defuzzy</v>
      </c>
      <c r="I638" t="str">
        <v>Bobot</v>
      </c>
      <c r="J638" t="str">
        <v>Bobot%</v>
      </c>
      <c r="K638" t="str">
        <v>Rank</v>
      </c>
    </row>
    <row r="639">
      <c r="A639" t="str">
        <v>CP1.1</v>
      </c>
      <c r="B639" s="1">
        <f>1+T60+T61+T62+T63</f>
      </c>
      <c r="C639" s="1">
        <f>1+T74+T75+T76+T77</f>
      </c>
      <c r="D639" s="1">
        <f>1+T88+T89+T90+T91</f>
      </c>
      <c r="E639" s="2">
        <f>B639/$D644</f>
      </c>
      <c r="F639" s="2">
        <f>C639/$C644</f>
      </c>
      <c r="G639" s="2">
        <f>D639/$B644</f>
      </c>
      <c r="H639" s="2">
        <f>(E639+F639+G639)/3</f>
      </c>
      <c r="I639" s="2">
        <f>H639/$H644</f>
      </c>
      <c r="J639" s="3">
        <f>I639*100</f>
      </c>
      <c r="K639">
        <f>RANK(I639,$I$639:$I$643,0)</f>
      </c>
    </row>
    <row r="640">
      <c r="A640" t="str">
        <v>CP1.2</v>
      </c>
      <c r="B640" s="1">
        <f>1+1/T88+T64+T65+T66</f>
      </c>
      <c r="C640" s="1">
        <f>1+1/T74+T78+T79+T80</f>
      </c>
      <c r="D640" s="1">
        <f>1+1/T60+T92+T93+T94</f>
      </c>
      <c r="E640" s="2">
        <f>B640/$D644</f>
      </c>
      <c r="F640" s="2">
        <f>C640/$C644</f>
      </c>
      <c r="G640" s="2">
        <f>D640/$B644</f>
      </c>
      <c r="H640" s="2">
        <f>(E640+F640+G640)/3</f>
      </c>
      <c r="I640" s="2">
        <f>H640/$H644</f>
      </c>
      <c r="J640" s="3">
        <f>I640*100</f>
      </c>
      <c r="K640">
        <f>RANK(I640,$I$639:$I$643,0)</f>
      </c>
    </row>
    <row r="641">
      <c r="A641" t="str">
        <v>CP1.3</v>
      </c>
      <c r="B641" s="1">
        <f>1+1/T89+1/T92+T67+T68</f>
      </c>
      <c r="C641" s="1">
        <f>1+1/T75+1/T78+T81+T82</f>
      </c>
      <c r="D641" s="1">
        <f>1+1/T61+1/T64+T95+T96</f>
      </c>
      <c r="E641" s="2">
        <f>B641/$D644</f>
      </c>
      <c r="F641" s="2">
        <f>C641/$C644</f>
      </c>
      <c r="G641" s="2">
        <f>D641/$B644</f>
      </c>
      <c r="H641" s="2">
        <f>(E641+F641+G641)/3</f>
      </c>
      <c r="I641" s="2">
        <f>H641/$H644</f>
      </c>
      <c r="J641" s="3">
        <f>I641*100</f>
      </c>
      <c r="K641">
        <f>RANK(I641,$I$639:$I$643,0)</f>
      </c>
    </row>
    <row r="642">
      <c r="A642" t="str">
        <v>CP1.4</v>
      </c>
      <c r="B642" s="1">
        <f>1+1/T90+1/T93+1/T95+T69</f>
      </c>
      <c r="C642" s="1">
        <f>1+1/T76+1/T79+1/T81+T83</f>
      </c>
      <c r="D642" s="1">
        <f>1+1/T62+1/T65+1/T67+T97</f>
      </c>
      <c r="E642" s="2">
        <f>B642/$D644</f>
      </c>
      <c r="F642" s="2">
        <f>C642/$C644</f>
      </c>
      <c r="G642" s="2">
        <f>D642/$B644</f>
      </c>
      <c r="H642" s="2">
        <f>(E642+F642+G642)/3</f>
      </c>
      <c r="I642" s="2">
        <f>H642/$H644</f>
      </c>
      <c r="J642" s="3">
        <f>I642*100</f>
      </c>
      <c r="K642">
        <f>RANK(I642,$I$639:$I$643,0)</f>
      </c>
    </row>
    <row r="643">
      <c r="A643" t="str">
        <v>CP1.5</v>
      </c>
      <c r="B643" s="1">
        <f>1+1/T91+1/T94+1/T96+1/T97</f>
      </c>
      <c r="C643" s="1">
        <f>1+1/T77+1/T80+1/T82+1/T83</f>
      </c>
      <c r="D643" s="1">
        <f>1+1/T63+1/T66+1/T68+1/T69</f>
      </c>
      <c r="E643" s="2">
        <f>B643/$D644</f>
      </c>
      <c r="F643" s="2">
        <f>C643/$C644</f>
      </c>
      <c r="G643" s="2">
        <f>D643/$B644</f>
      </c>
      <c r="H643" s="2">
        <f>(E643+F643+G643)/3</f>
      </c>
      <c r="I643" s="2">
        <f>H643/$H644</f>
      </c>
      <c r="J643" s="3">
        <f>I643*100</f>
      </c>
      <c r="K643">
        <f>RANK(I643,$I$639:$I$643,0)</f>
      </c>
    </row>
    <row r="644">
      <c r="A644" t="str">
        <v>TOTAL</v>
      </c>
      <c r="B644" s="1">
        <f>SUM(B639:B643)</f>
      </c>
      <c r="C644" s="1">
        <f>SUM(C639:C643)</f>
      </c>
      <c r="D644" s="1">
        <f>SUM(D639:D643)</f>
      </c>
      <c r="H644" s="2">
        <f>SUM(H639:H643)</f>
      </c>
    </row>
    <row r="646">
      <c r="A646" t="str">
        <v>2. KONSISTENSI (CR)</v>
      </c>
    </row>
    <row r="647">
      <c r="A647" t="str">
        <v>Matriks Crisp (Defuzzified) &amp; Normalisasi &amp; Aw</v>
      </c>
    </row>
    <row r="648">
      <c r="A648" t="str">
        <v>Kriteria</v>
      </c>
      <c r="B648" t="str">
        <v>CP1.1</v>
      </c>
      <c r="C648" t="str">
        <v>CP1.2</v>
      </c>
      <c r="D648" t="str">
        <v>CP1.3</v>
      </c>
      <c r="E648" t="str">
        <v>CP1.4</v>
      </c>
      <c r="F648" t="str">
        <v>CP1.5</v>
      </c>
      <c r="G648" t="str">
        <v>Wi (Bobot CR)</v>
      </c>
      <c r="H648" t="str">
        <v>Aw</v>
      </c>
      <c r="I648" t="str">
        <v>Aw/Wi</v>
      </c>
    </row>
    <row r="649">
      <c r="A649" t="str">
        <v>CP1.1</v>
      </c>
      <c r="B649">
        <v>1</v>
      </c>
      <c r="C649" s="1">
        <f>(T60+T74+T88)/3</f>
      </c>
      <c r="D649" s="1">
        <f>(T61+T75+T89)/3</f>
      </c>
      <c r="E649" s="1">
        <f>(T62+T76+T90)/3</f>
      </c>
      <c r="F649" s="1">
        <f>(T63+T77+T91)/3</f>
      </c>
      <c r="G649" s="2">
        <f>(B649/$B654+C649/$C654+D649/$D654+E649/$E654+F649/$F654)/5</f>
      </c>
      <c r="H649" s="2">
        <f>B649*$G649+C649*$G650+D649*$G651+E649*$G652+F649*$G653</f>
      </c>
      <c r="I649" s="1">
        <f>H649/G649</f>
      </c>
    </row>
    <row r="650">
      <c r="A650" t="str">
        <v>CP1.2</v>
      </c>
      <c r="B650" s="1">
        <f>(1/T88+1/T74+1/T60)/3</f>
      </c>
      <c r="C650">
        <v>1</v>
      </c>
      <c r="D650" s="1">
        <f>(T64+T78+T92)/3</f>
      </c>
      <c r="E650" s="1">
        <f>(T65+T79+T93)/3</f>
      </c>
      <c r="F650" s="1">
        <f>(T66+T80+T94)/3</f>
      </c>
      <c r="G650" s="2">
        <f>(B650/$B654+C650/$C654+D650/$D654+E650/$E654+F650/$F654)/5</f>
      </c>
      <c r="H650" s="2">
        <f>B650*$G649+C650*$G650+D650*$G651+E650*$G652+F650*$G653</f>
      </c>
      <c r="I650" s="1">
        <f>H650/G650</f>
      </c>
    </row>
    <row r="651">
      <c r="A651" t="str">
        <v>CP1.3</v>
      </c>
      <c r="B651" s="1">
        <f>(1/T89+1/T75+1/T61)/3</f>
      </c>
      <c r="C651" s="1">
        <f>(1/T92+1/T78+1/T64)/3</f>
      </c>
      <c r="D651">
        <v>1</v>
      </c>
      <c r="E651" s="1">
        <f>(T67+T81+T95)/3</f>
      </c>
      <c r="F651" s="1">
        <f>(T68+T82+T96)/3</f>
      </c>
      <c r="G651" s="2">
        <f>(B651/$B654+C651/$C654+D651/$D654+E651/$E654+F651/$F654)/5</f>
      </c>
      <c r="H651" s="2">
        <f>B651*$G649+C651*$G650+D651*$G651+E651*$G652+F651*$G653</f>
      </c>
      <c r="I651" s="1">
        <f>H651/G651</f>
      </c>
    </row>
    <row r="652">
      <c r="A652" t="str">
        <v>CP1.4</v>
      </c>
      <c r="B652" s="1">
        <f>(1/T90+1/T76+1/T62)/3</f>
      </c>
      <c r="C652" s="1">
        <f>(1/T93+1/T79+1/T65)/3</f>
      </c>
      <c r="D652" s="1">
        <f>(1/T95+1/T81+1/T67)/3</f>
      </c>
      <c r="E652">
        <v>1</v>
      </c>
      <c r="F652" s="1">
        <f>(T69+T83+T97)/3</f>
      </c>
      <c r="G652" s="2">
        <f>(B652/$B654+C652/$C654+D652/$D654+E652/$E654+F652/$F654)/5</f>
      </c>
      <c r="H652" s="2">
        <f>B652*$G649+C652*$G650+D652*$G651+E652*$G652+F652*$G653</f>
      </c>
      <c r="I652" s="1">
        <f>H652/G652</f>
      </c>
    </row>
    <row r="653">
      <c r="A653" t="str">
        <v>CP1.5</v>
      </c>
      <c r="B653" s="1">
        <f>(1/T91+1/T77+1/T63)/3</f>
      </c>
      <c r="C653" s="1">
        <f>(1/T94+1/T80+1/T66)/3</f>
      </c>
      <c r="D653" s="1">
        <f>(1/T96+1/T82+1/T68)/3</f>
      </c>
      <c r="E653" s="1">
        <f>(1/T97+1/T83+1/T69)/3</f>
      </c>
      <c r="F653">
        <v>1</v>
      </c>
      <c r="G653" s="2">
        <f>(B653/$B654+C653/$C654+D653/$D654+E653/$E654+F653/$F654)/5</f>
      </c>
      <c r="H653" s="2">
        <f>B653*$G649+C653*$G650+D653*$G651+E653*$G652+F653*$G653</f>
      </c>
      <c r="I653" s="1">
        <f>H653/G653</f>
      </c>
    </row>
    <row r="654">
      <c r="A654" t="str">
        <v>Σ Kolom</v>
      </c>
      <c r="B654" s="1">
        <f>SUM(B649:B653)</f>
      </c>
      <c r="C654" s="1">
        <f>SUM(C649:C653)</f>
      </c>
      <c r="D654" s="1">
        <f>SUM(D649:D653)</f>
      </c>
      <c r="E654" s="1">
        <f>SUM(E649:E653)</f>
      </c>
      <c r="F654" s="1">
        <f>SUM(F649:F653)</f>
      </c>
    </row>
    <row r="656">
      <c r="A656" t="str">
        <v>λmax</v>
      </c>
      <c r="B656" s="1">
        <f>AVERAGE(I649:I653)</f>
      </c>
    </row>
    <row r="657">
      <c r="A657" t="str">
        <v>CI</v>
      </c>
      <c r="B657" s="1">
        <f>(B656-5)/(5-1)</f>
      </c>
    </row>
    <row r="658">
      <c r="A658" t="str">
        <v>CR</v>
      </c>
      <c r="B658" s="1">
        <f>IF(1.12=0,0,B657/1.12)</f>
      </c>
    </row>
    <row r="659">
      <c r="A659" t="str">
        <v>Status</v>
      </c>
      <c r="B659">
        <f>IF(B658&lt;0.1,"KONSISTEN ✓","TIDAK KONSISTEN ✗")</f>
      </c>
    </row>
    <row r="662">
      <c r="A662" t="str">
        <v>▶ RESPONDEN 19: Ardini Oktavia</v>
      </c>
    </row>
    <row r="663">
      <c r="A663" t="str">
        <v>1. FUZZY SYNTHETIC EXTENT (FSE) &amp; BOBOT FINAL</v>
      </c>
    </row>
    <row r="664">
      <c r="A664" t="str">
        <v>Kriteria</v>
      </c>
      <c r="B664" t="str">
        <v>Σl</v>
      </c>
      <c r="C664" t="str">
        <v>Σm</v>
      </c>
      <c r="D664" t="str">
        <v>Σu</v>
      </c>
      <c r="E664" t="str">
        <v>Si_l</v>
      </c>
      <c r="F664" t="str">
        <v>Si_m</v>
      </c>
      <c r="G664" t="str">
        <v>Si_u</v>
      </c>
      <c r="H664" t="str">
        <v>Defuzzy</v>
      </c>
      <c r="I664" t="str">
        <v>Bobot</v>
      </c>
      <c r="J664" t="str">
        <v>Bobot%</v>
      </c>
      <c r="K664" t="str">
        <v>Rank</v>
      </c>
    </row>
    <row r="665">
      <c r="A665" t="str">
        <v>CP1.1</v>
      </c>
      <c r="B665" s="1">
        <f>1+U60+U61+U62+U63</f>
      </c>
      <c r="C665" s="1">
        <f>1+U74+U75+U76+U77</f>
      </c>
      <c r="D665" s="1">
        <f>1+U88+U89+U90+U91</f>
      </c>
      <c r="E665" s="2">
        <f>B665/$D670</f>
      </c>
      <c r="F665" s="2">
        <f>C665/$C670</f>
      </c>
      <c r="G665" s="2">
        <f>D665/$B670</f>
      </c>
      <c r="H665" s="2">
        <f>(E665+F665+G665)/3</f>
      </c>
      <c r="I665" s="2">
        <f>H665/$H670</f>
      </c>
      <c r="J665" s="3">
        <f>I665*100</f>
      </c>
      <c r="K665">
        <f>RANK(I665,$I$665:$I$669,0)</f>
      </c>
    </row>
    <row r="666">
      <c r="A666" t="str">
        <v>CP1.2</v>
      </c>
      <c r="B666" s="1">
        <f>1+1/U88+U64+U65+U66</f>
      </c>
      <c r="C666" s="1">
        <f>1+1/U74+U78+U79+U80</f>
      </c>
      <c r="D666" s="1">
        <f>1+1/U60+U92+U93+U94</f>
      </c>
      <c r="E666" s="2">
        <f>B666/$D670</f>
      </c>
      <c r="F666" s="2">
        <f>C666/$C670</f>
      </c>
      <c r="G666" s="2">
        <f>D666/$B670</f>
      </c>
      <c r="H666" s="2">
        <f>(E666+F666+G666)/3</f>
      </c>
      <c r="I666" s="2">
        <f>H666/$H670</f>
      </c>
      <c r="J666" s="3">
        <f>I666*100</f>
      </c>
      <c r="K666">
        <f>RANK(I666,$I$665:$I$669,0)</f>
      </c>
    </row>
    <row r="667">
      <c r="A667" t="str">
        <v>CP1.3</v>
      </c>
      <c r="B667" s="1">
        <f>1+1/U89+1/U92+U67+U68</f>
      </c>
      <c r="C667" s="1">
        <f>1+1/U75+1/U78+U81+U82</f>
      </c>
      <c r="D667" s="1">
        <f>1+1/U61+1/U64+U95+U96</f>
      </c>
      <c r="E667" s="2">
        <f>B667/$D670</f>
      </c>
      <c r="F667" s="2">
        <f>C667/$C670</f>
      </c>
      <c r="G667" s="2">
        <f>D667/$B670</f>
      </c>
      <c r="H667" s="2">
        <f>(E667+F667+G667)/3</f>
      </c>
      <c r="I667" s="2">
        <f>H667/$H670</f>
      </c>
      <c r="J667" s="3">
        <f>I667*100</f>
      </c>
      <c r="K667">
        <f>RANK(I667,$I$665:$I$669,0)</f>
      </c>
    </row>
    <row r="668">
      <c r="A668" t="str">
        <v>CP1.4</v>
      </c>
      <c r="B668" s="1">
        <f>1+1/U90+1/U93+1/U95+U69</f>
      </c>
      <c r="C668" s="1">
        <f>1+1/U76+1/U79+1/U81+U83</f>
      </c>
      <c r="D668" s="1">
        <f>1+1/U62+1/U65+1/U67+U97</f>
      </c>
      <c r="E668" s="2">
        <f>B668/$D670</f>
      </c>
      <c r="F668" s="2">
        <f>C668/$C670</f>
      </c>
      <c r="G668" s="2">
        <f>D668/$B670</f>
      </c>
      <c r="H668" s="2">
        <f>(E668+F668+G668)/3</f>
      </c>
      <c r="I668" s="2">
        <f>H668/$H670</f>
      </c>
      <c r="J668" s="3">
        <f>I668*100</f>
      </c>
      <c r="K668">
        <f>RANK(I668,$I$665:$I$669,0)</f>
      </c>
    </row>
    <row r="669">
      <c r="A669" t="str">
        <v>CP1.5</v>
      </c>
      <c r="B669" s="1">
        <f>1+1/U91+1/U94+1/U96+1/U97</f>
      </c>
      <c r="C669" s="1">
        <f>1+1/U77+1/U80+1/U82+1/U83</f>
      </c>
      <c r="D669" s="1">
        <f>1+1/U63+1/U66+1/U68+1/U69</f>
      </c>
      <c r="E669" s="2">
        <f>B669/$D670</f>
      </c>
      <c r="F669" s="2">
        <f>C669/$C670</f>
      </c>
      <c r="G669" s="2">
        <f>D669/$B670</f>
      </c>
      <c r="H669" s="2">
        <f>(E669+F669+G669)/3</f>
      </c>
      <c r="I669" s="2">
        <f>H669/$H670</f>
      </c>
      <c r="J669" s="3">
        <f>I669*100</f>
      </c>
      <c r="K669">
        <f>RANK(I669,$I$665:$I$669,0)</f>
      </c>
    </row>
    <row r="670">
      <c r="A670" t="str">
        <v>TOTAL</v>
      </c>
      <c r="B670" s="1">
        <f>SUM(B665:B669)</f>
      </c>
      <c r="C670" s="1">
        <f>SUM(C665:C669)</f>
      </c>
      <c r="D670" s="1">
        <f>SUM(D665:D669)</f>
      </c>
      <c r="H670" s="2">
        <f>SUM(H665:H669)</f>
      </c>
    </row>
    <row r="672">
      <c r="A672" t="str">
        <v>2. KONSISTENSI (CR)</v>
      </c>
    </row>
    <row r="673">
      <c r="A673" t="str">
        <v>Matriks Crisp (Defuzzified) &amp; Normalisasi &amp; Aw</v>
      </c>
    </row>
    <row r="674">
      <c r="A674" t="str">
        <v>Kriteria</v>
      </c>
      <c r="B674" t="str">
        <v>CP1.1</v>
      </c>
      <c r="C674" t="str">
        <v>CP1.2</v>
      </c>
      <c r="D674" t="str">
        <v>CP1.3</v>
      </c>
      <c r="E674" t="str">
        <v>CP1.4</v>
      </c>
      <c r="F674" t="str">
        <v>CP1.5</v>
      </c>
      <c r="G674" t="str">
        <v>Wi (Bobot CR)</v>
      </c>
      <c r="H674" t="str">
        <v>Aw</v>
      </c>
      <c r="I674" t="str">
        <v>Aw/Wi</v>
      </c>
    </row>
    <row r="675">
      <c r="A675" t="str">
        <v>CP1.1</v>
      </c>
      <c r="B675">
        <v>1</v>
      </c>
      <c r="C675" s="1">
        <f>(U60+U74+U88)/3</f>
      </c>
      <c r="D675" s="1">
        <f>(U61+U75+U89)/3</f>
      </c>
      <c r="E675" s="1">
        <f>(U62+U76+U90)/3</f>
      </c>
      <c r="F675" s="1">
        <f>(U63+U77+U91)/3</f>
      </c>
      <c r="G675" s="2">
        <f>(B675/$B680+C675/$C680+D675/$D680+E675/$E680+F675/$F680)/5</f>
      </c>
      <c r="H675" s="2">
        <f>B675*$G675+C675*$G676+D675*$G677+E675*$G678+F675*$G679</f>
      </c>
      <c r="I675" s="1">
        <f>H675/G675</f>
      </c>
    </row>
    <row r="676">
      <c r="A676" t="str">
        <v>CP1.2</v>
      </c>
      <c r="B676" s="1">
        <f>(1/U88+1/U74+1/U60)/3</f>
      </c>
      <c r="C676">
        <v>1</v>
      </c>
      <c r="D676" s="1">
        <f>(U64+U78+U92)/3</f>
      </c>
      <c r="E676" s="1">
        <f>(U65+U79+U93)/3</f>
      </c>
      <c r="F676" s="1">
        <f>(U66+U80+U94)/3</f>
      </c>
      <c r="G676" s="2">
        <f>(B676/$B680+C676/$C680+D676/$D680+E676/$E680+F676/$F680)/5</f>
      </c>
      <c r="H676" s="2">
        <f>B676*$G675+C676*$G676+D676*$G677+E676*$G678+F676*$G679</f>
      </c>
      <c r="I676" s="1">
        <f>H676/G676</f>
      </c>
    </row>
    <row r="677">
      <c r="A677" t="str">
        <v>CP1.3</v>
      </c>
      <c r="B677" s="1">
        <f>(1/U89+1/U75+1/U61)/3</f>
      </c>
      <c r="C677" s="1">
        <f>(1/U92+1/U78+1/U64)/3</f>
      </c>
      <c r="D677">
        <v>1</v>
      </c>
      <c r="E677" s="1">
        <f>(U67+U81+U95)/3</f>
      </c>
      <c r="F677" s="1">
        <f>(U68+U82+U96)/3</f>
      </c>
      <c r="G677" s="2">
        <f>(B677/$B680+C677/$C680+D677/$D680+E677/$E680+F677/$F680)/5</f>
      </c>
      <c r="H677" s="2">
        <f>B677*$G675+C677*$G676+D677*$G677+E677*$G678+F677*$G679</f>
      </c>
      <c r="I677" s="1">
        <f>H677/G677</f>
      </c>
    </row>
    <row r="678">
      <c r="A678" t="str">
        <v>CP1.4</v>
      </c>
      <c r="B678" s="1">
        <f>(1/U90+1/U76+1/U62)/3</f>
      </c>
      <c r="C678" s="1">
        <f>(1/U93+1/U79+1/U65)/3</f>
      </c>
      <c r="D678" s="1">
        <f>(1/U95+1/U81+1/U67)/3</f>
      </c>
      <c r="E678">
        <v>1</v>
      </c>
      <c r="F678" s="1">
        <f>(U69+U83+U97)/3</f>
      </c>
      <c r="G678" s="2">
        <f>(B678/$B680+C678/$C680+D678/$D680+E678/$E680+F678/$F680)/5</f>
      </c>
      <c r="H678" s="2">
        <f>B678*$G675+C678*$G676+D678*$G677+E678*$G678+F678*$G679</f>
      </c>
      <c r="I678" s="1">
        <f>H678/G678</f>
      </c>
    </row>
    <row r="679">
      <c r="A679" t="str">
        <v>CP1.5</v>
      </c>
      <c r="B679" s="1">
        <f>(1/U91+1/U77+1/U63)/3</f>
      </c>
      <c r="C679" s="1">
        <f>(1/U94+1/U80+1/U66)/3</f>
      </c>
      <c r="D679" s="1">
        <f>(1/U96+1/U82+1/U68)/3</f>
      </c>
      <c r="E679" s="1">
        <f>(1/U97+1/U83+1/U69)/3</f>
      </c>
      <c r="F679">
        <v>1</v>
      </c>
      <c r="G679" s="2">
        <f>(B679/$B680+C679/$C680+D679/$D680+E679/$E680+F679/$F680)/5</f>
      </c>
      <c r="H679" s="2">
        <f>B679*$G675+C679*$G676+D679*$G677+E679*$G678+F679*$G679</f>
      </c>
      <c r="I679" s="1">
        <f>H679/G679</f>
      </c>
    </row>
    <row r="680">
      <c r="A680" t="str">
        <v>Σ Kolom</v>
      </c>
      <c r="B680" s="1">
        <f>SUM(B675:B679)</f>
      </c>
      <c r="C680" s="1">
        <f>SUM(C675:C679)</f>
      </c>
      <c r="D680" s="1">
        <f>SUM(D675:D679)</f>
      </c>
      <c r="E680" s="1">
        <f>SUM(E675:E679)</f>
      </c>
      <c r="F680" s="1">
        <f>SUM(F675:F679)</f>
      </c>
    </row>
    <row r="682">
      <c r="A682" t="str">
        <v>λmax</v>
      </c>
      <c r="B682" s="1">
        <f>AVERAGE(I675:I679)</f>
      </c>
    </row>
    <row r="683">
      <c r="A683" t="str">
        <v>CI</v>
      </c>
      <c r="B683" s="1">
        <f>(B682-5)/(5-1)</f>
      </c>
    </row>
    <row r="684">
      <c r="A684" t="str">
        <v>CR</v>
      </c>
      <c r="B684" s="1">
        <f>IF(1.12=0,0,B683/1.12)</f>
      </c>
    </row>
    <row r="685">
      <c r="A685" t="str">
        <v>Status</v>
      </c>
      <c r="B685">
        <f>IF(B684&lt;0.1,"KONSISTEN ✓","TIDAK KONSISTEN ✗")</f>
      </c>
    </row>
    <row r="688">
      <c r="A688" t="str">
        <v>▶ RESPONDEN 20: Dr. Yenni Kurniati, M.Si</v>
      </c>
    </row>
    <row r="689">
      <c r="A689" t="str">
        <v>1. FUZZY SYNTHETIC EXTENT (FSE) &amp; BOBOT FINAL</v>
      </c>
    </row>
    <row r="690">
      <c r="A690" t="str">
        <v>Kriteria</v>
      </c>
      <c r="B690" t="str">
        <v>Σl</v>
      </c>
      <c r="C690" t="str">
        <v>Σm</v>
      </c>
      <c r="D690" t="str">
        <v>Σu</v>
      </c>
      <c r="E690" t="str">
        <v>Si_l</v>
      </c>
      <c r="F690" t="str">
        <v>Si_m</v>
      </c>
      <c r="G690" t="str">
        <v>Si_u</v>
      </c>
      <c r="H690" t="str">
        <v>Defuzzy</v>
      </c>
      <c r="I690" t="str">
        <v>Bobot</v>
      </c>
      <c r="J690" t="str">
        <v>Bobot%</v>
      </c>
      <c r="K690" t="str">
        <v>Rank</v>
      </c>
    </row>
    <row r="691">
      <c r="A691" t="str">
        <v>CP1.1</v>
      </c>
      <c r="B691" s="1">
        <f>1+V60+V61+V62+V63</f>
      </c>
      <c r="C691" s="1">
        <f>1+V74+V75+V76+V77</f>
      </c>
      <c r="D691" s="1">
        <f>1+V88+V89+V90+V91</f>
      </c>
      <c r="E691" s="2">
        <f>B691/$D696</f>
      </c>
      <c r="F691" s="2">
        <f>C691/$C696</f>
      </c>
      <c r="G691" s="2">
        <f>D691/$B696</f>
      </c>
      <c r="H691" s="2">
        <f>(E691+F691+G691)/3</f>
      </c>
      <c r="I691" s="2">
        <f>H691/$H696</f>
      </c>
      <c r="J691" s="3">
        <f>I691*100</f>
      </c>
      <c r="K691">
        <f>RANK(I691,$I$691:$I$695,0)</f>
      </c>
    </row>
    <row r="692">
      <c r="A692" t="str">
        <v>CP1.2</v>
      </c>
      <c r="B692" s="1">
        <f>1+1/V88+V64+V65+V66</f>
      </c>
      <c r="C692" s="1">
        <f>1+1/V74+V78+V79+V80</f>
      </c>
      <c r="D692" s="1">
        <f>1+1/V60+V92+V93+V94</f>
      </c>
      <c r="E692" s="2">
        <f>B692/$D696</f>
      </c>
      <c r="F692" s="2">
        <f>C692/$C696</f>
      </c>
      <c r="G692" s="2">
        <f>D692/$B696</f>
      </c>
      <c r="H692" s="2">
        <f>(E692+F692+G692)/3</f>
      </c>
      <c r="I692" s="2">
        <f>H692/$H696</f>
      </c>
      <c r="J692" s="3">
        <f>I692*100</f>
      </c>
      <c r="K692">
        <f>RANK(I692,$I$691:$I$695,0)</f>
      </c>
    </row>
    <row r="693">
      <c r="A693" t="str">
        <v>CP1.3</v>
      </c>
      <c r="B693" s="1">
        <f>1+1/V89+1/V92+V67+V68</f>
      </c>
      <c r="C693" s="1">
        <f>1+1/V75+1/V78+V81+V82</f>
      </c>
      <c r="D693" s="1">
        <f>1+1/V61+1/V64+V95+V96</f>
      </c>
      <c r="E693" s="2">
        <f>B693/$D696</f>
      </c>
      <c r="F693" s="2">
        <f>C693/$C696</f>
      </c>
      <c r="G693" s="2">
        <f>D693/$B696</f>
      </c>
      <c r="H693" s="2">
        <f>(E693+F693+G693)/3</f>
      </c>
      <c r="I693" s="2">
        <f>H693/$H696</f>
      </c>
      <c r="J693" s="3">
        <f>I693*100</f>
      </c>
      <c r="K693">
        <f>RANK(I693,$I$691:$I$695,0)</f>
      </c>
    </row>
    <row r="694">
      <c r="A694" t="str">
        <v>CP1.4</v>
      </c>
      <c r="B694" s="1">
        <f>1+1/V90+1/V93+1/V95+V69</f>
      </c>
      <c r="C694" s="1">
        <f>1+1/V76+1/V79+1/V81+V83</f>
      </c>
      <c r="D694" s="1">
        <f>1+1/V62+1/V65+1/V67+V97</f>
      </c>
      <c r="E694" s="2">
        <f>B694/$D696</f>
      </c>
      <c r="F694" s="2">
        <f>C694/$C696</f>
      </c>
      <c r="G694" s="2">
        <f>D694/$B696</f>
      </c>
      <c r="H694" s="2">
        <f>(E694+F694+G694)/3</f>
      </c>
      <c r="I694" s="2">
        <f>H694/$H696</f>
      </c>
      <c r="J694" s="3">
        <f>I694*100</f>
      </c>
      <c r="K694">
        <f>RANK(I694,$I$691:$I$695,0)</f>
      </c>
    </row>
    <row r="695">
      <c r="A695" t="str">
        <v>CP1.5</v>
      </c>
      <c r="B695" s="1">
        <f>1+1/V91+1/V94+1/V96+1/V97</f>
      </c>
      <c r="C695" s="1">
        <f>1+1/V77+1/V80+1/V82+1/V83</f>
      </c>
      <c r="D695" s="1">
        <f>1+1/V63+1/V66+1/V68+1/V69</f>
      </c>
      <c r="E695" s="2">
        <f>B695/$D696</f>
      </c>
      <c r="F695" s="2">
        <f>C695/$C696</f>
      </c>
      <c r="G695" s="2">
        <f>D695/$B696</f>
      </c>
      <c r="H695" s="2">
        <f>(E695+F695+G695)/3</f>
      </c>
      <c r="I695" s="2">
        <f>H695/$H696</f>
      </c>
      <c r="J695" s="3">
        <f>I695*100</f>
      </c>
      <c r="K695">
        <f>RANK(I695,$I$691:$I$695,0)</f>
      </c>
    </row>
    <row r="696">
      <c r="A696" t="str">
        <v>TOTAL</v>
      </c>
      <c r="B696" s="1">
        <f>SUM(B691:B695)</f>
      </c>
      <c r="C696" s="1">
        <f>SUM(C691:C695)</f>
      </c>
      <c r="D696" s="1">
        <f>SUM(D691:D695)</f>
      </c>
      <c r="H696" s="2">
        <f>SUM(H691:H695)</f>
      </c>
    </row>
    <row r="698">
      <c r="A698" t="str">
        <v>2. KONSISTENSI (CR)</v>
      </c>
    </row>
    <row r="699">
      <c r="A699" t="str">
        <v>Matriks Crisp (Defuzzified) &amp; Normalisasi &amp; Aw</v>
      </c>
    </row>
    <row r="700">
      <c r="A700" t="str">
        <v>Kriteria</v>
      </c>
      <c r="B700" t="str">
        <v>CP1.1</v>
      </c>
      <c r="C700" t="str">
        <v>CP1.2</v>
      </c>
      <c r="D700" t="str">
        <v>CP1.3</v>
      </c>
      <c r="E700" t="str">
        <v>CP1.4</v>
      </c>
      <c r="F700" t="str">
        <v>CP1.5</v>
      </c>
      <c r="G700" t="str">
        <v>Wi (Bobot CR)</v>
      </c>
      <c r="H700" t="str">
        <v>Aw</v>
      </c>
      <c r="I700" t="str">
        <v>Aw/Wi</v>
      </c>
    </row>
    <row r="701">
      <c r="A701" t="str">
        <v>CP1.1</v>
      </c>
      <c r="B701">
        <v>1</v>
      </c>
      <c r="C701" s="1">
        <f>(V60+V74+V88)/3</f>
      </c>
      <c r="D701" s="1">
        <f>(V61+V75+V89)/3</f>
      </c>
      <c r="E701" s="1">
        <f>(V62+V76+V90)/3</f>
      </c>
      <c r="F701" s="1">
        <f>(V63+V77+V91)/3</f>
      </c>
      <c r="G701" s="2">
        <f>(B701/$B706+C701/$C706+D701/$D706+E701/$E706+F701/$F706)/5</f>
      </c>
      <c r="H701" s="2">
        <f>B701*$G701+C701*$G702+D701*$G703+E701*$G704+F701*$G705</f>
      </c>
      <c r="I701" s="1">
        <f>H701/G701</f>
      </c>
    </row>
    <row r="702">
      <c r="A702" t="str">
        <v>CP1.2</v>
      </c>
      <c r="B702" s="1">
        <f>(1/V88+1/V74+1/V60)/3</f>
      </c>
      <c r="C702">
        <v>1</v>
      </c>
      <c r="D702" s="1">
        <f>(V64+V78+V92)/3</f>
      </c>
      <c r="E702" s="1">
        <f>(V65+V79+V93)/3</f>
      </c>
      <c r="F702" s="1">
        <f>(V66+V80+V94)/3</f>
      </c>
      <c r="G702" s="2">
        <f>(B702/$B706+C702/$C706+D702/$D706+E702/$E706+F702/$F706)/5</f>
      </c>
      <c r="H702" s="2">
        <f>B702*$G701+C702*$G702+D702*$G703+E702*$G704+F702*$G705</f>
      </c>
      <c r="I702" s="1">
        <f>H702/G702</f>
      </c>
    </row>
    <row r="703">
      <c r="A703" t="str">
        <v>CP1.3</v>
      </c>
      <c r="B703" s="1">
        <f>(1/V89+1/V75+1/V61)/3</f>
      </c>
      <c r="C703" s="1">
        <f>(1/V92+1/V78+1/V64)/3</f>
      </c>
      <c r="D703">
        <v>1</v>
      </c>
      <c r="E703" s="1">
        <f>(V67+V81+V95)/3</f>
      </c>
      <c r="F703" s="1">
        <f>(V68+V82+V96)/3</f>
      </c>
      <c r="G703" s="2">
        <f>(B703/$B706+C703/$C706+D703/$D706+E703/$E706+F703/$F706)/5</f>
      </c>
      <c r="H703" s="2">
        <f>B703*$G701+C703*$G702+D703*$G703+E703*$G704+F703*$G705</f>
      </c>
      <c r="I703" s="1">
        <f>H703/G703</f>
      </c>
    </row>
    <row r="704">
      <c r="A704" t="str">
        <v>CP1.4</v>
      </c>
      <c r="B704" s="1">
        <f>(1/V90+1/V76+1/V62)/3</f>
      </c>
      <c r="C704" s="1">
        <f>(1/V93+1/V79+1/V65)/3</f>
      </c>
      <c r="D704" s="1">
        <f>(1/V95+1/V81+1/V67)/3</f>
      </c>
      <c r="E704">
        <v>1</v>
      </c>
      <c r="F704" s="1">
        <f>(V69+V83+V97)/3</f>
      </c>
      <c r="G704" s="2">
        <f>(B704/$B706+C704/$C706+D704/$D706+E704/$E706+F704/$F706)/5</f>
      </c>
      <c r="H704" s="2">
        <f>B704*$G701+C704*$G702+D704*$G703+E704*$G704+F704*$G705</f>
      </c>
      <c r="I704" s="1">
        <f>H704/G704</f>
      </c>
    </row>
    <row r="705">
      <c r="A705" t="str">
        <v>CP1.5</v>
      </c>
      <c r="B705" s="1">
        <f>(1/V91+1/V77+1/V63)/3</f>
      </c>
      <c r="C705" s="1">
        <f>(1/V94+1/V80+1/V66)/3</f>
      </c>
      <c r="D705" s="1">
        <f>(1/V96+1/V82+1/V68)/3</f>
      </c>
      <c r="E705" s="1">
        <f>(1/V97+1/V83+1/V69)/3</f>
      </c>
      <c r="F705">
        <v>1</v>
      </c>
      <c r="G705" s="2">
        <f>(B705/$B706+C705/$C706+D705/$D706+E705/$E706+F705/$F706)/5</f>
      </c>
      <c r="H705" s="2">
        <f>B705*$G701+C705*$G702+D705*$G703+E705*$G704+F705*$G705</f>
      </c>
      <c r="I705" s="1">
        <f>H705/G705</f>
      </c>
    </row>
    <row r="706">
      <c r="A706" t="str">
        <v>Σ Kolom</v>
      </c>
      <c r="B706" s="1">
        <f>SUM(B701:B705)</f>
      </c>
      <c r="C706" s="1">
        <f>SUM(C701:C705)</f>
      </c>
      <c r="D706" s="1">
        <f>SUM(D701:D705)</f>
      </c>
      <c r="E706" s="1">
        <f>SUM(E701:E705)</f>
      </c>
      <c r="F706" s="1">
        <f>SUM(F701:F705)</f>
      </c>
    </row>
    <row r="708">
      <c r="A708" t="str">
        <v>λmax</v>
      </c>
      <c r="B708" s="1">
        <f>AVERAGE(I701:I705)</f>
      </c>
    </row>
    <row r="709">
      <c r="A709" t="str">
        <v>CI</v>
      </c>
      <c r="B709" s="1">
        <f>(B708-5)/(5-1)</f>
      </c>
    </row>
    <row r="710">
      <c r="A710" t="str">
        <v>CR</v>
      </c>
      <c r="B710" s="1">
        <f>IF(1.12=0,0,B709/1.12)</f>
      </c>
    </row>
    <row r="711">
      <c r="A711" t="str">
        <v>Status</v>
      </c>
      <c r="B711">
        <f>IF(B710&lt;0.1,"KONSISTEN ✓","TIDAK KONSISTEN ✗")</f>
      </c>
    </row>
    <row r="714">
      <c r="A714" t="str">
        <v>▶ RESPONDEN 21: Prof. Dr. Yendraliza</v>
      </c>
    </row>
    <row r="715">
      <c r="A715" t="str">
        <v>1. FUZZY SYNTHETIC EXTENT (FSE) &amp; BOBOT FINAL</v>
      </c>
    </row>
    <row r="716">
      <c r="A716" t="str">
        <v>Kriteria</v>
      </c>
      <c r="B716" t="str">
        <v>Σl</v>
      </c>
      <c r="C716" t="str">
        <v>Σm</v>
      </c>
      <c r="D716" t="str">
        <v>Σu</v>
      </c>
      <c r="E716" t="str">
        <v>Si_l</v>
      </c>
      <c r="F716" t="str">
        <v>Si_m</v>
      </c>
      <c r="G716" t="str">
        <v>Si_u</v>
      </c>
      <c r="H716" t="str">
        <v>Defuzzy</v>
      </c>
      <c r="I716" t="str">
        <v>Bobot</v>
      </c>
      <c r="J716" t="str">
        <v>Bobot%</v>
      </c>
      <c r="K716" t="str">
        <v>Rank</v>
      </c>
    </row>
    <row r="717">
      <c r="A717" t="str">
        <v>CP1.1</v>
      </c>
      <c r="B717" s="1">
        <f>1+W60+W61+W62+W63</f>
      </c>
      <c r="C717" s="1">
        <f>1+W74+W75+W76+W77</f>
      </c>
      <c r="D717" s="1">
        <f>1+W88+W89+W90+W91</f>
      </c>
      <c r="E717" s="2">
        <f>B717/$D722</f>
      </c>
      <c r="F717" s="2">
        <f>C717/$C722</f>
      </c>
      <c r="G717" s="2">
        <f>D717/$B722</f>
      </c>
      <c r="H717" s="2">
        <f>(E717+F717+G717)/3</f>
      </c>
      <c r="I717" s="2">
        <f>H717/$H722</f>
      </c>
      <c r="J717" s="3">
        <f>I717*100</f>
      </c>
      <c r="K717">
        <f>RANK(I717,$I$717:$I$721,0)</f>
      </c>
    </row>
    <row r="718">
      <c r="A718" t="str">
        <v>CP1.2</v>
      </c>
      <c r="B718" s="1">
        <f>1+1/W88+W64+W65+W66</f>
      </c>
      <c r="C718" s="1">
        <f>1+1/W74+W78+W79+W80</f>
      </c>
      <c r="D718" s="1">
        <f>1+1/W60+W92+W93+W94</f>
      </c>
      <c r="E718" s="2">
        <f>B718/$D722</f>
      </c>
      <c r="F718" s="2">
        <f>C718/$C722</f>
      </c>
      <c r="G718" s="2">
        <f>D718/$B722</f>
      </c>
      <c r="H718" s="2">
        <f>(E718+F718+G718)/3</f>
      </c>
      <c r="I718" s="2">
        <f>H718/$H722</f>
      </c>
      <c r="J718" s="3">
        <f>I718*100</f>
      </c>
      <c r="K718">
        <f>RANK(I718,$I$717:$I$721,0)</f>
      </c>
    </row>
    <row r="719">
      <c r="A719" t="str">
        <v>CP1.3</v>
      </c>
      <c r="B719" s="1">
        <f>1+1/W89+1/W92+W67+W68</f>
      </c>
      <c r="C719" s="1">
        <f>1+1/W75+1/W78+W81+W82</f>
      </c>
      <c r="D719" s="1">
        <f>1+1/W61+1/W64+W95+W96</f>
      </c>
      <c r="E719" s="2">
        <f>B719/$D722</f>
      </c>
      <c r="F719" s="2">
        <f>C719/$C722</f>
      </c>
      <c r="G719" s="2">
        <f>D719/$B722</f>
      </c>
      <c r="H719" s="2">
        <f>(E719+F719+G719)/3</f>
      </c>
      <c r="I719" s="2">
        <f>H719/$H722</f>
      </c>
      <c r="J719" s="3">
        <f>I719*100</f>
      </c>
      <c r="K719">
        <f>RANK(I719,$I$717:$I$721,0)</f>
      </c>
    </row>
    <row r="720">
      <c r="A720" t="str">
        <v>CP1.4</v>
      </c>
      <c r="B720" s="1">
        <f>1+1/W90+1/W93+1/W95+W69</f>
      </c>
      <c r="C720" s="1">
        <f>1+1/W76+1/W79+1/W81+W83</f>
      </c>
      <c r="D720" s="1">
        <f>1+1/W62+1/W65+1/W67+W97</f>
      </c>
      <c r="E720" s="2">
        <f>B720/$D722</f>
      </c>
      <c r="F720" s="2">
        <f>C720/$C722</f>
      </c>
      <c r="G720" s="2">
        <f>D720/$B722</f>
      </c>
      <c r="H720" s="2">
        <f>(E720+F720+G720)/3</f>
      </c>
      <c r="I720" s="2">
        <f>H720/$H722</f>
      </c>
      <c r="J720" s="3">
        <f>I720*100</f>
      </c>
      <c r="K720">
        <f>RANK(I720,$I$717:$I$721,0)</f>
      </c>
    </row>
    <row r="721">
      <c r="A721" t="str">
        <v>CP1.5</v>
      </c>
      <c r="B721" s="1">
        <f>1+1/W91+1/W94+1/W96+1/W97</f>
      </c>
      <c r="C721" s="1">
        <f>1+1/W77+1/W80+1/W82+1/W83</f>
      </c>
      <c r="D721" s="1">
        <f>1+1/W63+1/W66+1/W68+1/W69</f>
      </c>
      <c r="E721" s="2">
        <f>B721/$D722</f>
      </c>
      <c r="F721" s="2">
        <f>C721/$C722</f>
      </c>
      <c r="G721" s="2">
        <f>D721/$B722</f>
      </c>
      <c r="H721" s="2">
        <f>(E721+F721+G721)/3</f>
      </c>
      <c r="I721" s="2">
        <f>H721/$H722</f>
      </c>
      <c r="J721" s="3">
        <f>I721*100</f>
      </c>
      <c r="K721">
        <f>RANK(I721,$I$717:$I$721,0)</f>
      </c>
    </row>
    <row r="722">
      <c r="A722" t="str">
        <v>TOTAL</v>
      </c>
      <c r="B722" s="1">
        <f>SUM(B717:B721)</f>
      </c>
      <c r="C722" s="1">
        <f>SUM(C717:C721)</f>
      </c>
      <c r="D722" s="1">
        <f>SUM(D717:D721)</f>
      </c>
      <c r="H722" s="2">
        <f>SUM(H717:H721)</f>
      </c>
    </row>
    <row r="724">
      <c r="A724" t="str">
        <v>2. KONSISTENSI (CR)</v>
      </c>
    </row>
    <row r="725">
      <c r="A725" t="str">
        <v>Matriks Crisp (Defuzzified) &amp; Normalisasi &amp; Aw</v>
      </c>
    </row>
    <row r="726">
      <c r="A726" t="str">
        <v>Kriteria</v>
      </c>
      <c r="B726" t="str">
        <v>CP1.1</v>
      </c>
      <c r="C726" t="str">
        <v>CP1.2</v>
      </c>
      <c r="D726" t="str">
        <v>CP1.3</v>
      </c>
      <c r="E726" t="str">
        <v>CP1.4</v>
      </c>
      <c r="F726" t="str">
        <v>CP1.5</v>
      </c>
      <c r="G726" t="str">
        <v>Wi (Bobot CR)</v>
      </c>
      <c r="H726" t="str">
        <v>Aw</v>
      </c>
      <c r="I726" t="str">
        <v>Aw/Wi</v>
      </c>
    </row>
    <row r="727">
      <c r="A727" t="str">
        <v>CP1.1</v>
      </c>
      <c r="B727">
        <v>1</v>
      </c>
      <c r="C727" s="1">
        <f>(W60+W74+W88)/3</f>
      </c>
      <c r="D727" s="1">
        <f>(W61+W75+W89)/3</f>
      </c>
      <c r="E727" s="1">
        <f>(W62+W76+W90)/3</f>
      </c>
      <c r="F727" s="1">
        <f>(W63+W77+W91)/3</f>
      </c>
      <c r="G727" s="2">
        <f>(B727/$B732+C727/$C732+D727/$D732+E727/$E732+F727/$F732)/5</f>
      </c>
      <c r="H727" s="2">
        <f>B727*$G727+C727*$G728+D727*$G729+E727*$G730+F727*$G731</f>
      </c>
      <c r="I727" s="1">
        <f>H727/G727</f>
      </c>
    </row>
    <row r="728">
      <c r="A728" t="str">
        <v>CP1.2</v>
      </c>
      <c r="B728" s="1">
        <f>(1/W88+1/W74+1/W60)/3</f>
      </c>
      <c r="C728">
        <v>1</v>
      </c>
      <c r="D728" s="1">
        <f>(W64+W78+W92)/3</f>
      </c>
      <c r="E728" s="1">
        <f>(W65+W79+W93)/3</f>
      </c>
      <c r="F728" s="1">
        <f>(W66+W80+W94)/3</f>
      </c>
      <c r="G728" s="2">
        <f>(B728/$B732+C728/$C732+D728/$D732+E728/$E732+F728/$F732)/5</f>
      </c>
      <c r="H728" s="2">
        <f>B728*$G727+C728*$G728+D728*$G729+E728*$G730+F728*$G731</f>
      </c>
      <c r="I728" s="1">
        <f>H728/G728</f>
      </c>
    </row>
    <row r="729">
      <c r="A729" t="str">
        <v>CP1.3</v>
      </c>
      <c r="B729" s="1">
        <f>(1/W89+1/W75+1/W61)/3</f>
      </c>
      <c r="C729" s="1">
        <f>(1/W92+1/W78+1/W64)/3</f>
      </c>
      <c r="D729">
        <v>1</v>
      </c>
      <c r="E729" s="1">
        <f>(W67+W81+W95)/3</f>
      </c>
      <c r="F729" s="1">
        <f>(W68+W82+W96)/3</f>
      </c>
      <c r="G729" s="2">
        <f>(B729/$B732+C729/$C732+D729/$D732+E729/$E732+F729/$F732)/5</f>
      </c>
      <c r="H729" s="2">
        <f>B729*$G727+C729*$G728+D729*$G729+E729*$G730+F729*$G731</f>
      </c>
      <c r="I729" s="1">
        <f>H729/G729</f>
      </c>
    </row>
    <row r="730">
      <c r="A730" t="str">
        <v>CP1.4</v>
      </c>
      <c r="B730" s="1">
        <f>(1/W90+1/W76+1/W62)/3</f>
      </c>
      <c r="C730" s="1">
        <f>(1/W93+1/W79+1/W65)/3</f>
      </c>
      <c r="D730" s="1">
        <f>(1/W95+1/W81+1/W67)/3</f>
      </c>
      <c r="E730">
        <v>1</v>
      </c>
      <c r="F730" s="1">
        <f>(W69+W83+W97)/3</f>
      </c>
      <c r="G730" s="2">
        <f>(B730/$B732+C730/$C732+D730/$D732+E730/$E732+F730/$F732)/5</f>
      </c>
      <c r="H730" s="2">
        <f>B730*$G727+C730*$G728+D730*$G729+E730*$G730+F730*$G731</f>
      </c>
      <c r="I730" s="1">
        <f>H730/G730</f>
      </c>
    </row>
    <row r="731">
      <c r="A731" t="str">
        <v>CP1.5</v>
      </c>
      <c r="B731" s="1">
        <f>(1/W91+1/W77+1/W63)/3</f>
      </c>
      <c r="C731" s="1">
        <f>(1/W94+1/W80+1/W66)/3</f>
      </c>
      <c r="D731" s="1">
        <f>(1/W96+1/W82+1/W68)/3</f>
      </c>
      <c r="E731" s="1">
        <f>(1/W97+1/W83+1/W69)/3</f>
      </c>
      <c r="F731">
        <v>1</v>
      </c>
      <c r="G731" s="2">
        <f>(B731/$B732+C731/$C732+D731/$D732+E731/$E732+F731/$F732)/5</f>
      </c>
      <c r="H731" s="2">
        <f>B731*$G727+C731*$G728+D731*$G729+E731*$G730+F731*$G731</f>
      </c>
      <c r="I731" s="1">
        <f>H731/G731</f>
      </c>
    </row>
    <row r="732">
      <c r="A732" t="str">
        <v>Σ Kolom</v>
      </c>
      <c r="B732" s="1">
        <f>SUM(B727:B731)</f>
      </c>
      <c r="C732" s="1">
        <f>SUM(C727:C731)</f>
      </c>
      <c r="D732" s="1">
        <f>SUM(D727:D731)</f>
      </c>
      <c r="E732" s="1">
        <f>SUM(E727:E731)</f>
      </c>
      <c r="F732" s="1">
        <f>SUM(F727:F731)</f>
      </c>
    </row>
    <row r="734">
      <c r="A734" t="str">
        <v>λmax</v>
      </c>
      <c r="B734" s="1">
        <f>AVERAGE(I727:I731)</f>
      </c>
    </row>
    <row r="735">
      <c r="A735" t="str">
        <v>CI</v>
      </c>
      <c r="B735" s="1">
        <f>(B734-5)/(5-1)</f>
      </c>
    </row>
    <row r="736">
      <c r="A736" t="str">
        <v>CR</v>
      </c>
      <c r="B736" s="1">
        <f>IF(1.12=0,0,B735/1.12)</f>
      </c>
    </row>
    <row r="737">
      <c r="A737" t="str">
        <v>Status</v>
      </c>
      <c r="B737">
        <f>IF(B736&lt;0.1,"KONSISTEN ✓","TIDAK KONSISTEN ✗")</f>
      </c>
    </row>
    <row r="740">
      <c r="A740" t="str">
        <v>▶ RESPONDEN 22:  Tengku Nurainun, S.T., M.T., PhD</v>
      </c>
    </row>
    <row r="741">
      <c r="A741" t="str">
        <v>1. FUZZY SYNTHETIC EXTENT (FSE) &amp; BOBOT FINAL</v>
      </c>
    </row>
    <row r="742">
      <c r="A742" t="str">
        <v>Kriteria</v>
      </c>
      <c r="B742" t="str">
        <v>Σl</v>
      </c>
      <c r="C742" t="str">
        <v>Σm</v>
      </c>
      <c r="D742" t="str">
        <v>Σu</v>
      </c>
      <c r="E742" t="str">
        <v>Si_l</v>
      </c>
      <c r="F742" t="str">
        <v>Si_m</v>
      </c>
      <c r="G742" t="str">
        <v>Si_u</v>
      </c>
      <c r="H742" t="str">
        <v>Defuzzy</v>
      </c>
      <c r="I742" t="str">
        <v>Bobot</v>
      </c>
      <c r="J742" t="str">
        <v>Bobot%</v>
      </c>
      <c r="K742" t="str">
        <v>Rank</v>
      </c>
    </row>
    <row r="743">
      <c r="A743" t="str">
        <v>CP1.1</v>
      </c>
      <c r="B743" s="1">
        <f>1+X60+X61+X62+X63</f>
      </c>
      <c r="C743" s="1">
        <f>1+X74+X75+X76+X77</f>
      </c>
      <c r="D743" s="1">
        <f>1+X88+X89+X90+X91</f>
      </c>
      <c r="E743" s="2">
        <f>B743/$D748</f>
      </c>
      <c r="F743" s="2">
        <f>C743/$C748</f>
      </c>
      <c r="G743" s="2">
        <f>D743/$B748</f>
      </c>
      <c r="H743" s="2">
        <f>(E743+F743+G743)/3</f>
      </c>
      <c r="I743" s="2">
        <f>H743/$H748</f>
      </c>
      <c r="J743" s="3">
        <f>I743*100</f>
      </c>
      <c r="K743">
        <f>RANK(I743,$I$743:$I$747,0)</f>
      </c>
    </row>
    <row r="744">
      <c r="A744" t="str">
        <v>CP1.2</v>
      </c>
      <c r="B744" s="1">
        <f>1+1/X88+X64+X65+X66</f>
      </c>
      <c r="C744" s="1">
        <f>1+1/X74+X78+X79+X80</f>
      </c>
      <c r="D744" s="1">
        <f>1+1/X60+X92+X93+X94</f>
      </c>
      <c r="E744" s="2">
        <f>B744/$D748</f>
      </c>
      <c r="F744" s="2">
        <f>C744/$C748</f>
      </c>
      <c r="G744" s="2">
        <f>D744/$B748</f>
      </c>
      <c r="H744" s="2">
        <f>(E744+F744+G744)/3</f>
      </c>
      <c r="I744" s="2">
        <f>H744/$H748</f>
      </c>
      <c r="J744" s="3">
        <f>I744*100</f>
      </c>
      <c r="K744">
        <f>RANK(I744,$I$743:$I$747,0)</f>
      </c>
    </row>
    <row r="745">
      <c r="A745" t="str">
        <v>CP1.3</v>
      </c>
      <c r="B745" s="1">
        <f>1+1/X89+1/X92+X67+X68</f>
      </c>
      <c r="C745" s="1">
        <f>1+1/X75+1/X78+X81+X82</f>
      </c>
      <c r="D745" s="1">
        <f>1+1/X61+1/X64+X95+X96</f>
      </c>
      <c r="E745" s="2">
        <f>B745/$D748</f>
      </c>
      <c r="F745" s="2">
        <f>C745/$C748</f>
      </c>
      <c r="G745" s="2">
        <f>D745/$B748</f>
      </c>
      <c r="H745" s="2">
        <f>(E745+F745+G745)/3</f>
      </c>
      <c r="I745" s="2">
        <f>H745/$H748</f>
      </c>
      <c r="J745" s="3">
        <f>I745*100</f>
      </c>
      <c r="K745">
        <f>RANK(I745,$I$743:$I$747,0)</f>
      </c>
    </row>
    <row r="746">
      <c r="A746" t="str">
        <v>CP1.4</v>
      </c>
      <c r="B746" s="1">
        <f>1+1/X90+1/X93+1/X95+X69</f>
      </c>
      <c r="C746" s="1">
        <f>1+1/X76+1/X79+1/X81+X83</f>
      </c>
      <c r="D746" s="1">
        <f>1+1/X62+1/X65+1/X67+X97</f>
      </c>
      <c r="E746" s="2">
        <f>B746/$D748</f>
      </c>
      <c r="F746" s="2">
        <f>C746/$C748</f>
      </c>
      <c r="G746" s="2">
        <f>D746/$B748</f>
      </c>
      <c r="H746" s="2">
        <f>(E746+F746+G746)/3</f>
      </c>
      <c r="I746" s="2">
        <f>H746/$H748</f>
      </c>
      <c r="J746" s="3">
        <f>I746*100</f>
      </c>
      <c r="K746">
        <f>RANK(I746,$I$743:$I$747,0)</f>
      </c>
    </row>
    <row r="747">
      <c r="A747" t="str">
        <v>CP1.5</v>
      </c>
      <c r="B747" s="1">
        <f>1+1/X91+1/X94+1/X96+1/X97</f>
      </c>
      <c r="C747" s="1">
        <f>1+1/X77+1/X80+1/X82+1/X83</f>
      </c>
      <c r="D747" s="1">
        <f>1+1/X63+1/X66+1/X68+1/X69</f>
      </c>
      <c r="E747" s="2">
        <f>B747/$D748</f>
      </c>
      <c r="F747" s="2">
        <f>C747/$C748</f>
      </c>
      <c r="G747" s="2">
        <f>D747/$B748</f>
      </c>
      <c r="H747" s="2">
        <f>(E747+F747+G747)/3</f>
      </c>
      <c r="I747" s="2">
        <f>H747/$H748</f>
      </c>
      <c r="J747" s="3">
        <f>I747*100</f>
      </c>
      <c r="K747">
        <f>RANK(I747,$I$743:$I$747,0)</f>
      </c>
    </row>
    <row r="748">
      <c r="A748" t="str">
        <v>TOTAL</v>
      </c>
      <c r="B748" s="1">
        <f>SUM(B743:B747)</f>
      </c>
      <c r="C748" s="1">
        <f>SUM(C743:C747)</f>
      </c>
      <c r="D748" s="1">
        <f>SUM(D743:D747)</f>
      </c>
      <c r="H748" s="2">
        <f>SUM(H743:H747)</f>
      </c>
    </row>
    <row r="750">
      <c r="A750" t="str">
        <v>2. KONSISTENSI (CR)</v>
      </c>
    </row>
    <row r="751">
      <c r="A751" t="str">
        <v>Matriks Crisp (Defuzzified) &amp; Normalisasi &amp; Aw</v>
      </c>
    </row>
    <row r="752">
      <c r="A752" t="str">
        <v>Kriteria</v>
      </c>
      <c r="B752" t="str">
        <v>CP1.1</v>
      </c>
      <c r="C752" t="str">
        <v>CP1.2</v>
      </c>
      <c r="D752" t="str">
        <v>CP1.3</v>
      </c>
      <c r="E752" t="str">
        <v>CP1.4</v>
      </c>
      <c r="F752" t="str">
        <v>CP1.5</v>
      </c>
      <c r="G752" t="str">
        <v>Wi (Bobot CR)</v>
      </c>
      <c r="H752" t="str">
        <v>Aw</v>
      </c>
      <c r="I752" t="str">
        <v>Aw/Wi</v>
      </c>
    </row>
    <row r="753">
      <c r="A753" t="str">
        <v>CP1.1</v>
      </c>
      <c r="B753">
        <v>1</v>
      </c>
      <c r="C753" s="1">
        <f>(X60+X74+X88)/3</f>
      </c>
      <c r="D753" s="1">
        <f>(X61+X75+X89)/3</f>
      </c>
      <c r="E753" s="1">
        <f>(X62+X76+X90)/3</f>
      </c>
      <c r="F753" s="1">
        <f>(X63+X77+X91)/3</f>
      </c>
      <c r="G753" s="2">
        <f>(B753/$B758+C753/$C758+D753/$D758+E753/$E758+F753/$F758)/5</f>
      </c>
      <c r="H753" s="2">
        <f>B753*$G753+C753*$G754+D753*$G755+E753*$G756+F753*$G757</f>
      </c>
      <c r="I753" s="1">
        <f>H753/G753</f>
      </c>
    </row>
    <row r="754">
      <c r="A754" t="str">
        <v>CP1.2</v>
      </c>
      <c r="B754" s="1">
        <f>(1/X88+1/X74+1/X60)/3</f>
      </c>
      <c r="C754">
        <v>1</v>
      </c>
      <c r="D754" s="1">
        <f>(X64+X78+X92)/3</f>
      </c>
      <c r="E754" s="1">
        <f>(X65+X79+X93)/3</f>
      </c>
      <c r="F754" s="1">
        <f>(X66+X80+X94)/3</f>
      </c>
      <c r="G754" s="2">
        <f>(B754/$B758+C754/$C758+D754/$D758+E754/$E758+F754/$F758)/5</f>
      </c>
      <c r="H754" s="2">
        <f>B754*$G753+C754*$G754+D754*$G755+E754*$G756+F754*$G757</f>
      </c>
      <c r="I754" s="1">
        <f>H754/G754</f>
      </c>
    </row>
    <row r="755">
      <c r="A755" t="str">
        <v>CP1.3</v>
      </c>
      <c r="B755" s="1">
        <f>(1/X89+1/X75+1/X61)/3</f>
      </c>
      <c r="C755" s="1">
        <f>(1/X92+1/X78+1/X64)/3</f>
      </c>
      <c r="D755">
        <v>1</v>
      </c>
      <c r="E755" s="1">
        <f>(X67+X81+X95)/3</f>
      </c>
      <c r="F755" s="1">
        <f>(X68+X82+X96)/3</f>
      </c>
      <c r="G755" s="2">
        <f>(B755/$B758+C755/$C758+D755/$D758+E755/$E758+F755/$F758)/5</f>
      </c>
      <c r="H755" s="2">
        <f>B755*$G753+C755*$G754+D755*$G755+E755*$G756+F755*$G757</f>
      </c>
      <c r="I755" s="1">
        <f>H755/G755</f>
      </c>
    </row>
    <row r="756">
      <c r="A756" t="str">
        <v>CP1.4</v>
      </c>
      <c r="B756" s="1">
        <f>(1/X90+1/X76+1/X62)/3</f>
      </c>
      <c r="C756" s="1">
        <f>(1/X93+1/X79+1/X65)/3</f>
      </c>
      <c r="D756" s="1">
        <f>(1/X95+1/X81+1/X67)/3</f>
      </c>
      <c r="E756">
        <v>1</v>
      </c>
      <c r="F756" s="1">
        <f>(X69+X83+X97)/3</f>
      </c>
      <c r="G756" s="2">
        <f>(B756/$B758+C756/$C758+D756/$D758+E756/$E758+F756/$F758)/5</f>
      </c>
      <c r="H756" s="2">
        <f>B756*$G753+C756*$G754+D756*$G755+E756*$G756+F756*$G757</f>
      </c>
      <c r="I756" s="1">
        <f>H756/G756</f>
      </c>
    </row>
    <row r="757">
      <c r="A757" t="str">
        <v>CP1.5</v>
      </c>
      <c r="B757" s="1">
        <f>(1/X91+1/X77+1/X63)/3</f>
      </c>
      <c r="C757" s="1">
        <f>(1/X94+1/X80+1/X66)/3</f>
      </c>
      <c r="D757" s="1">
        <f>(1/X96+1/X82+1/X68)/3</f>
      </c>
      <c r="E757" s="1">
        <f>(1/X97+1/X83+1/X69)/3</f>
      </c>
      <c r="F757">
        <v>1</v>
      </c>
      <c r="G757" s="2">
        <f>(B757/$B758+C757/$C758+D757/$D758+E757/$E758+F757/$F758)/5</f>
      </c>
      <c r="H757" s="2">
        <f>B757*$G753+C757*$G754+D757*$G755+E757*$G756+F757*$G757</f>
      </c>
      <c r="I757" s="1">
        <f>H757/G757</f>
      </c>
    </row>
    <row r="758">
      <c r="A758" t="str">
        <v>Σ Kolom</v>
      </c>
      <c r="B758" s="1">
        <f>SUM(B753:B757)</f>
      </c>
      <c r="C758" s="1">
        <f>SUM(C753:C757)</f>
      </c>
      <c r="D758" s="1">
        <f>SUM(D753:D757)</f>
      </c>
      <c r="E758" s="1">
        <f>SUM(E753:E757)</f>
      </c>
      <c r="F758" s="1">
        <f>SUM(F753:F757)</f>
      </c>
    </row>
    <row r="760">
      <c r="A760" t="str">
        <v>λmax</v>
      </c>
      <c r="B760" s="1">
        <f>AVERAGE(I753:I757)</f>
      </c>
    </row>
    <row r="761">
      <c r="A761" t="str">
        <v>CI</v>
      </c>
      <c r="B761" s="1">
        <f>(B760-5)/(5-1)</f>
      </c>
    </row>
    <row r="762">
      <c r="A762" t="str">
        <v>CR</v>
      </c>
      <c r="B762" s="1">
        <f>IF(1.12=0,0,B761/1.12)</f>
      </c>
    </row>
    <row r="763">
      <c r="A763" t="str">
        <v>Status</v>
      </c>
      <c r="B763">
        <f>IF(B762&lt;0.1,"KONSISTEN ✓","TIDAK KONSISTEN ✗")</f>
      </c>
    </row>
  </sheetData>
  <ignoredErrors>
    <ignoredError numberStoredAsText="1" sqref="A1:Y76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X741"/>
  <sheetViews>
    <sheetView workbookViewId="0"/>
  </sheetViews>
  <cols>
    <col min="1" max="1" width="14.83203125" customWidth="1"/>
    <col min="2" max="2" width="18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  <col min="15" max="15" width="12.83203125" customWidth="1"/>
    <col min="16" max="16" width="12.83203125" customWidth="1"/>
    <col min="17" max="17" width="12.83203125" customWidth="1"/>
    <col min="18" max="18" width="12.83203125" customWidth="1"/>
    <col min="19" max="19" width="12.83203125" customWidth="1"/>
    <col min="20" max="20" width="12.83203125" customWidth="1"/>
    <col min="21" max="21" width="12.83203125" customWidth="1"/>
    <col min="22" max="22" width="12.83203125" customWidth="1"/>
    <col min="23" max="23" width="12.83203125" customWidth="1"/>
    <col min="24" max="24" width="12.83203125" customWidth="1"/>
  </cols>
  <sheetData>
    <row r="1">
      <c r="A1" t="str">
        <v>PERHITUNGAN MANUAL K1V1 — Sub-Kriteria CP2</v>
      </c>
    </row>
    <row r="2">
      <c r="A2" t="str">
        <v>Kriteria: CP2.1, CP2.2, CP2.3, CP2.4, CP2.5 (n=5)</v>
      </c>
    </row>
    <row r="3">
      <c r="A3" t="str">
        <v>Pasangan: 10 | Responden: 21</v>
      </c>
    </row>
    <row r="4">
      <c r="A4" t="str">
        <v>Slider: -8..8 | Negatif=Kiri penting | 0=Sama | Positif=Kanan penting</v>
      </c>
    </row>
    <row r="6">
      <c r="A6" t="str">
        <v>TABEL REFERENSI TFN</v>
      </c>
    </row>
    <row r="7">
      <c r="A7" t="str">
        <v>absVal</v>
      </c>
      <c r="B7" t="str">
        <v>l</v>
      </c>
      <c r="C7" t="str">
        <v>m</v>
      </c>
      <c r="D7" t="str">
        <v>u</v>
      </c>
    </row>
    <row r="8">
      <c r="A8">
        <v>1</v>
      </c>
      <c r="B8">
        <v>1</v>
      </c>
      <c r="C8">
        <v>1</v>
      </c>
      <c r="D8">
        <v>1</v>
      </c>
    </row>
    <row r="9">
      <c r="A9">
        <v>2</v>
      </c>
      <c r="B9">
        <v>1</v>
      </c>
      <c r="C9">
        <v>3</v>
      </c>
      <c r="D9">
        <v>5</v>
      </c>
    </row>
    <row r="10">
      <c r="A10">
        <v>3</v>
      </c>
      <c r="B10">
        <v>1</v>
      </c>
      <c r="C10">
        <v>3</v>
      </c>
      <c r="D10">
        <v>5</v>
      </c>
    </row>
    <row r="11">
      <c r="A11">
        <v>4</v>
      </c>
      <c r="B11">
        <v>3</v>
      </c>
      <c r="C11">
        <v>5</v>
      </c>
      <c r="D11">
        <v>7</v>
      </c>
    </row>
    <row r="12">
      <c r="A12">
        <v>5</v>
      </c>
      <c r="B12">
        <v>3</v>
      </c>
      <c r="C12">
        <v>5</v>
      </c>
      <c r="D12">
        <v>7</v>
      </c>
    </row>
    <row r="13">
      <c r="A13">
        <v>6</v>
      </c>
      <c r="B13">
        <v>5</v>
      </c>
      <c r="C13">
        <v>7</v>
      </c>
      <c r="D13">
        <v>9</v>
      </c>
    </row>
    <row r="14">
      <c r="A14">
        <v>7</v>
      </c>
      <c r="B14">
        <v>5</v>
      </c>
      <c r="C14">
        <v>7</v>
      </c>
      <c r="D14">
        <v>9</v>
      </c>
    </row>
    <row r="15">
      <c r="A15">
        <v>8</v>
      </c>
      <c r="B15">
        <v>7</v>
      </c>
      <c r="C15">
        <v>9</v>
      </c>
      <c r="D15">
        <v>9</v>
      </c>
    </row>
    <row r="16">
      <c r="A16">
        <v>9</v>
      </c>
      <c r="B16">
        <v>7</v>
      </c>
      <c r="C16">
        <v>9</v>
      </c>
      <c r="D16">
        <v>9</v>
      </c>
    </row>
    <row r="18">
      <c r="A18" t="str">
        <v>DAFTAR RESPONDEN:</v>
      </c>
    </row>
    <row r="19">
      <c r="A19" t="str">
        <v>R1</v>
      </c>
      <c r="B19" t="str">
        <v>Muhammad Rizki</v>
      </c>
      <c r="C19" t="str">
        <v>Auditor Halal</v>
      </c>
    </row>
    <row r="20">
      <c r="A20" t="str">
        <v>R2</v>
      </c>
      <c r="B20" t="str">
        <v>Irdha Mirdayati</v>
      </c>
      <c r="C20" t="str">
        <v>Dosen</v>
      </c>
    </row>
    <row r="21">
      <c r="A21" t="str">
        <v>R3</v>
      </c>
      <c r="B21" t="str">
        <v>Fakhrul Roza</v>
      </c>
      <c r="C21" t="str">
        <v>KATIM Pemberdayaan UKM</v>
      </c>
    </row>
    <row r="22">
      <c r="A22" t="str">
        <v>R4</v>
      </c>
      <c r="B22" t="str">
        <v>Mahyarni</v>
      </c>
      <c r="C22" t="str">
        <v>Dosen</v>
      </c>
    </row>
    <row r="23">
      <c r="A23" t="str">
        <v>R5</v>
      </c>
      <c r="B23" t="str">
        <v>Dino Lagridho Satria</v>
      </c>
      <c r="C23" t="str">
        <v>Staf</v>
      </c>
    </row>
    <row r="24">
      <c r="A24" t="str">
        <v>R6</v>
      </c>
      <c r="B24" t="str">
        <v>Muhammad ilham</v>
      </c>
      <c r="C24" t="str">
        <v>Staff Laboratorium Veteriner</v>
      </c>
    </row>
    <row r="25">
      <c r="A25" t="str">
        <v>R7</v>
      </c>
      <c r="B25" t="str">
        <v>Drh Guswandi</v>
      </c>
      <c r="C25" t="str">
        <v>Fungsional Medik Veteriner Ahli Madya</v>
      </c>
    </row>
    <row r="26">
      <c r="A26" t="str">
        <v>R8</v>
      </c>
      <c r="B26" t="str">
        <v>Arief Rakhman</v>
      </c>
      <c r="C26" t="str">
        <v>Kasubbag TU UPT. LVKH</v>
      </c>
    </row>
    <row r="27">
      <c r="A27" t="str">
        <v>R9</v>
      </c>
      <c r="B27" t="str">
        <v>Amrul Hidayat</v>
      </c>
      <c r="C27" t="str">
        <v>Pengawas Bibit Ternak Ahli Muda</v>
      </c>
    </row>
    <row r="28">
      <c r="A28" t="str">
        <v>R10</v>
      </c>
      <c r="B28" t="str">
        <v xml:space="preserve">Fadly Wahid </v>
      </c>
      <c r="C28" t="str">
        <v xml:space="preserve">Fungsional Paramedik Veteriner </v>
      </c>
    </row>
    <row r="29">
      <c r="A29" t="str">
        <v>R11</v>
      </c>
      <c r="B29" t="str">
        <v>Drh. Indahlia Syahfitri Bangun</v>
      </c>
      <c r="C29" t="str">
        <v>Medik Veteriner Ahli Pertama</v>
      </c>
    </row>
    <row r="30">
      <c r="A30" t="str">
        <v>R12</v>
      </c>
      <c r="B30" t="str">
        <v>drh. Sri Wening Kurniajati</v>
      </c>
      <c r="C30" t="str">
        <v>Medik Veteriner Ahli Pertama</v>
      </c>
    </row>
    <row r="31">
      <c r="A31" t="str">
        <v>R13</v>
      </c>
      <c r="B31" t="str">
        <v>Dea Astrina Harefa</v>
      </c>
      <c r="C31" t="str">
        <v>Paramedik Veteriner</v>
      </c>
    </row>
    <row r="32">
      <c r="A32" t="str">
        <v>R14</v>
      </c>
      <c r="B32" t="str">
        <v>drh. Sri Rahmila Indris</v>
      </c>
      <c r="C32" t="str">
        <v>Medik Veteriner</v>
      </c>
    </row>
    <row r="33">
      <c r="A33" t="str">
        <v>R15</v>
      </c>
      <c r="B33" t="str">
        <v>FARALINDA SARI</v>
      </c>
      <c r="C33" t="str">
        <v>Kepala Bidang Kesehatan Hewan</v>
      </c>
    </row>
    <row r="34">
      <c r="A34" t="str">
        <v>R16</v>
      </c>
      <c r="B34" t="str">
        <v xml:space="preserve">SRI NOVRIANI </v>
      </c>
      <c r="C34" t="str">
        <v xml:space="preserve">Pengawas Bibit Ternak </v>
      </c>
    </row>
    <row r="35">
      <c r="A35" t="str">
        <v>R17</v>
      </c>
      <c r="B35" t="str">
        <v>Novriati Teza</v>
      </c>
      <c r="C35" t="str">
        <v>Pengawas Mutu Hasil Pertanian Ahli Muda</v>
      </c>
    </row>
    <row r="36">
      <c r="A36" t="str">
        <v>R18</v>
      </c>
      <c r="B36" t="str">
        <v>Ardini Oktavia</v>
      </c>
      <c r="C36" t="str">
        <v>Penelaah Teknis Kebijakan</v>
      </c>
    </row>
    <row r="37">
      <c r="A37" t="str">
        <v>R19</v>
      </c>
      <c r="B37" t="str">
        <v>Dr. Yenni Kurniati, M.Si</v>
      </c>
      <c r="C37" t="str">
        <v xml:space="preserve"> Kepala Pusat Halal LPPM UIN Suska Riau/Auditor</v>
      </c>
    </row>
    <row r="38">
      <c r="A38" t="str">
        <v>R20</v>
      </c>
      <c r="B38" t="str">
        <v>Prof. Dr. Yendraliza</v>
      </c>
      <c r="C38" t="str">
        <v>Auditor Halal</v>
      </c>
    </row>
    <row r="39">
      <c r="A39" t="str">
        <v>R21</v>
      </c>
      <c r="B39" t="str">
        <v xml:space="preserve"> Tengku Nurainun, S.T., M.T., PhD</v>
      </c>
      <c r="C39" t="str">
        <v>P3H</v>
      </c>
    </row>
    <row r="42">
      <c r="A42" t="str">
        <v>═══ BAGIAN 1: DATA SLIDER RESPONDEN ═══</v>
      </c>
    </row>
    <row r="43">
      <c r="A43" t="str">
        <v>No</v>
      </c>
      <c r="B43" t="str">
        <v>Pasangan</v>
      </c>
      <c r="C43" t="str">
        <v>R1</v>
      </c>
      <c r="D43" t="str">
        <v>R2</v>
      </c>
      <c r="E43" t="str">
        <v>R3</v>
      </c>
      <c r="F43" t="str">
        <v>R4</v>
      </c>
      <c r="G43" t="str">
        <v>R5</v>
      </c>
      <c r="H43" t="str">
        <v>R6</v>
      </c>
      <c r="I43" t="str">
        <v>R7</v>
      </c>
      <c r="J43" t="str">
        <v>R8</v>
      </c>
      <c r="K43" t="str">
        <v>R9</v>
      </c>
      <c r="L43" t="str">
        <v>R10</v>
      </c>
      <c r="M43" t="str">
        <v>R11</v>
      </c>
      <c r="N43" t="str">
        <v>R12</v>
      </c>
      <c r="O43" t="str">
        <v>R13</v>
      </c>
      <c r="P43" t="str">
        <v>R14</v>
      </c>
      <c r="Q43" t="str">
        <v>R15</v>
      </c>
      <c r="R43" t="str">
        <v>R16</v>
      </c>
      <c r="S43" t="str">
        <v>R17</v>
      </c>
      <c r="T43" t="str">
        <v>R18</v>
      </c>
      <c r="U43" t="str">
        <v>R19</v>
      </c>
      <c r="V43" t="str">
        <v>R20</v>
      </c>
      <c r="W43" t="str">
        <v>R21</v>
      </c>
    </row>
    <row r="44">
      <c r="A44">
        <v>1</v>
      </c>
      <c r="B44" t="str">
        <v>CP2.1_vs_CP2.2</v>
      </c>
      <c r="C44">
        <v>6</v>
      </c>
      <c r="D44">
        <v>-2</v>
      </c>
      <c r="E44">
        <v>-6</v>
      </c>
      <c r="F44">
        <v>-3</v>
      </c>
      <c r="G44">
        <v>-3</v>
      </c>
      <c r="H44">
        <v>-3</v>
      </c>
      <c r="I44">
        <v>-7</v>
      </c>
      <c r="J44">
        <v>-3</v>
      </c>
      <c r="K44">
        <v>-1</v>
      </c>
      <c r="L44">
        <v>0</v>
      </c>
      <c r="M44">
        <v>0</v>
      </c>
      <c r="N44">
        <v>-5</v>
      </c>
      <c r="O44">
        <v>0</v>
      </c>
      <c r="P44">
        <v>0</v>
      </c>
      <c r="Q44">
        <v>0</v>
      </c>
      <c r="R44">
        <v>-8</v>
      </c>
      <c r="S44">
        <v>-5</v>
      </c>
      <c r="T44">
        <v>2</v>
      </c>
      <c r="U44">
        <v>-8</v>
      </c>
      <c r="V44">
        <v>-8</v>
      </c>
      <c r="W44">
        <v>-8</v>
      </c>
    </row>
    <row r="45">
      <c r="A45">
        <v>2</v>
      </c>
      <c r="B45" t="str">
        <v>CP2.1_vs_CP2.3</v>
      </c>
      <c r="C45">
        <v>4</v>
      </c>
      <c r="D45">
        <v>0</v>
      </c>
      <c r="E45">
        <v>-7</v>
      </c>
      <c r="F45">
        <v>-2</v>
      </c>
      <c r="G45">
        <v>-3</v>
      </c>
      <c r="H45">
        <v>0</v>
      </c>
      <c r="I45">
        <v>-7</v>
      </c>
      <c r="J45">
        <v>-4</v>
      </c>
      <c r="K45">
        <v>0</v>
      </c>
      <c r="L45">
        <v>0</v>
      </c>
      <c r="M45">
        <v>0</v>
      </c>
      <c r="N45">
        <v>0</v>
      </c>
      <c r="O45">
        <v>6</v>
      </c>
      <c r="P45">
        <v>0</v>
      </c>
      <c r="Q45">
        <v>0</v>
      </c>
      <c r="R45">
        <v>-8</v>
      </c>
      <c r="S45">
        <v>-4</v>
      </c>
      <c r="T45">
        <v>3</v>
      </c>
      <c r="U45">
        <v>-8</v>
      </c>
      <c r="V45">
        <v>-6</v>
      </c>
      <c r="W45">
        <v>-7</v>
      </c>
    </row>
    <row r="46">
      <c r="A46">
        <v>3</v>
      </c>
      <c r="B46" t="str">
        <v>CP2.1_vs_CP2.4</v>
      </c>
      <c r="C46">
        <v>-1</v>
      </c>
      <c r="D46">
        <v>-2</v>
      </c>
      <c r="E46">
        <v>-8</v>
      </c>
      <c r="F46">
        <v>0</v>
      </c>
      <c r="G46">
        <v>-3</v>
      </c>
      <c r="H46">
        <v>-1</v>
      </c>
      <c r="I46">
        <v>-7</v>
      </c>
      <c r="J46">
        <v>-2</v>
      </c>
      <c r="K46">
        <v>-1</v>
      </c>
      <c r="L46">
        <v>-1</v>
      </c>
      <c r="M46">
        <v>-2</v>
      </c>
      <c r="N46">
        <v>-4</v>
      </c>
      <c r="O46">
        <v>-6</v>
      </c>
      <c r="P46">
        <v>0</v>
      </c>
      <c r="Q46">
        <v>0</v>
      </c>
      <c r="R46">
        <v>-8</v>
      </c>
      <c r="S46">
        <v>-4</v>
      </c>
      <c r="T46">
        <v>-2</v>
      </c>
      <c r="U46">
        <v>-7</v>
      </c>
      <c r="V46">
        <v>-7</v>
      </c>
      <c r="W46">
        <v>-7</v>
      </c>
    </row>
    <row r="47">
      <c r="A47">
        <v>4</v>
      </c>
      <c r="B47" t="str">
        <v>CP2.1_vs_CP2.5</v>
      </c>
      <c r="C47">
        <v>-1</v>
      </c>
      <c r="D47">
        <v>-2</v>
      </c>
      <c r="E47">
        <v>-8</v>
      </c>
      <c r="F47">
        <v>0</v>
      </c>
      <c r="G47">
        <v>-3</v>
      </c>
      <c r="H47">
        <v>-1</v>
      </c>
      <c r="I47">
        <v>-7</v>
      </c>
      <c r="J47">
        <v>8</v>
      </c>
      <c r="K47">
        <v>-1</v>
      </c>
      <c r="L47">
        <v>0</v>
      </c>
      <c r="M47">
        <v>-1</v>
      </c>
      <c r="N47">
        <v>-4</v>
      </c>
      <c r="O47">
        <v>-6</v>
      </c>
      <c r="P47">
        <v>0</v>
      </c>
      <c r="Q47">
        <v>-5</v>
      </c>
      <c r="R47">
        <v>-8</v>
      </c>
      <c r="S47">
        <v>-4</v>
      </c>
      <c r="T47">
        <v>-1</v>
      </c>
      <c r="U47">
        <v>-8</v>
      </c>
      <c r="V47">
        <v>-7</v>
      </c>
      <c r="W47">
        <v>-8</v>
      </c>
    </row>
    <row r="48">
      <c r="A48">
        <v>5</v>
      </c>
      <c r="B48" t="str">
        <v>CP2.2_vs_CP2.3</v>
      </c>
      <c r="C48">
        <v>3</v>
      </c>
      <c r="D48">
        <v>0</v>
      </c>
      <c r="E48">
        <v>-7</v>
      </c>
      <c r="F48">
        <v>0</v>
      </c>
      <c r="G48">
        <v>-3</v>
      </c>
      <c r="H48">
        <v>0</v>
      </c>
      <c r="I48">
        <v>8</v>
      </c>
      <c r="J48">
        <v>4</v>
      </c>
      <c r="K48">
        <v>-1</v>
      </c>
      <c r="L48">
        <v>0</v>
      </c>
      <c r="M48">
        <v>0</v>
      </c>
      <c r="N48">
        <v>5</v>
      </c>
      <c r="O48">
        <v>-6</v>
      </c>
      <c r="P48">
        <v>0</v>
      </c>
      <c r="Q48">
        <v>4</v>
      </c>
      <c r="R48">
        <v>8</v>
      </c>
      <c r="S48">
        <v>5</v>
      </c>
      <c r="T48">
        <v>2</v>
      </c>
      <c r="U48">
        <v>7</v>
      </c>
      <c r="V48">
        <v>-8</v>
      </c>
      <c r="W48">
        <v>-7</v>
      </c>
    </row>
    <row r="49">
      <c r="A49">
        <v>6</v>
      </c>
      <c r="B49" t="str">
        <v>CP2.2_vs_CP2.4</v>
      </c>
      <c r="C49">
        <v>-2</v>
      </c>
      <c r="D49">
        <v>-4</v>
      </c>
      <c r="E49">
        <v>-6</v>
      </c>
      <c r="F49">
        <v>2</v>
      </c>
      <c r="G49">
        <v>-3</v>
      </c>
      <c r="H49">
        <v>-2</v>
      </c>
      <c r="I49">
        <v>-7</v>
      </c>
      <c r="J49">
        <v>-3</v>
      </c>
      <c r="K49">
        <v>1</v>
      </c>
      <c r="L49">
        <v>-3</v>
      </c>
      <c r="M49">
        <v>0</v>
      </c>
      <c r="N49">
        <v>-3</v>
      </c>
      <c r="O49">
        <v>-6</v>
      </c>
      <c r="P49">
        <v>0</v>
      </c>
      <c r="Q49">
        <v>0</v>
      </c>
      <c r="R49">
        <v>0</v>
      </c>
      <c r="S49">
        <v>3</v>
      </c>
      <c r="T49">
        <v>-1</v>
      </c>
      <c r="U49">
        <v>-7</v>
      </c>
      <c r="V49">
        <v>-6</v>
      </c>
      <c r="W49">
        <v>-7</v>
      </c>
    </row>
    <row r="50">
      <c r="A50">
        <v>7</v>
      </c>
      <c r="B50" t="str">
        <v>CP2.2_vs_CP2.5</v>
      </c>
      <c r="C50">
        <v>-4</v>
      </c>
      <c r="D50">
        <v>-2</v>
      </c>
      <c r="E50">
        <v>-5</v>
      </c>
      <c r="F50">
        <v>3</v>
      </c>
      <c r="G50">
        <v>-3</v>
      </c>
      <c r="H50">
        <v>-1</v>
      </c>
      <c r="I50">
        <v>-7</v>
      </c>
      <c r="J50">
        <v>-2</v>
      </c>
      <c r="K50">
        <v>1</v>
      </c>
      <c r="L50">
        <v>-1</v>
      </c>
      <c r="M50">
        <v>-1</v>
      </c>
      <c r="N50">
        <v>-3</v>
      </c>
      <c r="O50">
        <v>-6</v>
      </c>
      <c r="P50">
        <v>-2</v>
      </c>
      <c r="Q50">
        <v>-5</v>
      </c>
      <c r="R50">
        <v>0</v>
      </c>
      <c r="S50">
        <v>-4</v>
      </c>
      <c r="T50">
        <v>-1</v>
      </c>
      <c r="U50">
        <v>-6</v>
      </c>
      <c r="V50">
        <v>-6</v>
      </c>
      <c r="W50">
        <v>-8</v>
      </c>
    </row>
    <row r="51">
      <c r="A51">
        <v>8</v>
      </c>
      <c r="B51" t="str">
        <v>CP2.3_vs_CP2.4</v>
      </c>
      <c r="C51">
        <v>-2</v>
      </c>
      <c r="D51">
        <v>-2</v>
      </c>
      <c r="E51">
        <v>-7</v>
      </c>
      <c r="F51">
        <v>-1</v>
      </c>
      <c r="G51">
        <v>-3</v>
      </c>
      <c r="H51">
        <v>-2</v>
      </c>
      <c r="I51">
        <v>-7</v>
      </c>
      <c r="J51">
        <v>-3</v>
      </c>
      <c r="K51">
        <v>1</v>
      </c>
      <c r="L51">
        <v>-1</v>
      </c>
      <c r="M51">
        <v>-2</v>
      </c>
      <c r="N51">
        <v>3</v>
      </c>
      <c r="O51">
        <v>6</v>
      </c>
      <c r="P51">
        <v>-2</v>
      </c>
      <c r="Q51">
        <v>-5</v>
      </c>
      <c r="R51">
        <v>-6</v>
      </c>
      <c r="S51">
        <v>-3</v>
      </c>
      <c r="T51">
        <v>-2</v>
      </c>
      <c r="U51">
        <v>-7</v>
      </c>
      <c r="V51">
        <v>6</v>
      </c>
      <c r="W51">
        <v>-7</v>
      </c>
    </row>
    <row r="52">
      <c r="A52">
        <v>9</v>
      </c>
      <c r="B52" t="str">
        <v>CP2.3_vs_CP2.5</v>
      </c>
      <c r="C52">
        <v>-3</v>
      </c>
      <c r="D52">
        <v>-2</v>
      </c>
      <c r="E52">
        <v>-6</v>
      </c>
      <c r="F52">
        <v>0</v>
      </c>
      <c r="G52">
        <v>-3</v>
      </c>
      <c r="H52">
        <v>-2</v>
      </c>
      <c r="I52">
        <v>-7</v>
      </c>
      <c r="J52">
        <v>3</v>
      </c>
      <c r="K52">
        <v>1</v>
      </c>
      <c r="L52">
        <v>-1</v>
      </c>
      <c r="M52">
        <v>-2</v>
      </c>
      <c r="N52">
        <v>-5</v>
      </c>
      <c r="O52">
        <v>6</v>
      </c>
      <c r="P52">
        <v>0</v>
      </c>
      <c r="Q52">
        <v>-4</v>
      </c>
      <c r="R52">
        <v>0</v>
      </c>
      <c r="S52">
        <v>-3</v>
      </c>
      <c r="T52">
        <v>-4</v>
      </c>
      <c r="U52">
        <v>-7</v>
      </c>
      <c r="V52">
        <v>4</v>
      </c>
      <c r="W52">
        <v>-8</v>
      </c>
    </row>
    <row r="53">
      <c r="A53">
        <v>10</v>
      </c>
      <c r="B53" t="str">
        <v>CP2.4_vs_CP2.5</v>
      </c>
      <c r="C53">
        <v>1</v>
      </c>
      <c r="D53">
        <v>2</v>
      </c>
      <c r="E53">
        <v>7</v>
      </c>
      <c r="F53">
        <v>-2</v>
      </c>
      <c r="G53">
        <v>-3</v>
      </c>
      <c r="H53">
        <v>-2</v>
      </c>
      <c r="I53">
        <v>7</v>
      </c>
      <c r="J53">
        <v>4</v>
      </c>
      <c r="K53">
        <v>1</v>
      </c>
      <c r="L53">
        <v>1</v>
      </c>
      <c r="M53">
        <v>0</v>
      </c>
      <c r="N53">
        <v>3</v>
      </c>
      <c r="O53">
        <v>0</v>
      </c>
      <c r="P53">
        <v>0</v>
      </c>
      <c r="Q53">
        <v>-4</v>
      </c>
      <c r="R53">
        <v>6</v>
      </c>
      <c r="S53">
        <v>-3</v>
      </c>
      <c r="T53">
        <v>4</v>
      </c>
      <c r="U53">
        <v>-6</v>
      </c>
      <c r="V53">
        <v>4</v>
      </c>
      <c r="W53">
        <v>-7</v>
      </c>
    </row>
    <row r="56">
      <c r="A56" t="str">
        <v>═══ BAGIAN 2: TFN l (Lower) per Responden ═══</v>
      </c>
    </row>
    <row r="57">
      <c r="A57" t="str">
        <v>Rumus: IF(slider&gt;0, 1/VLOOKUP(u), VLOOKUP(l))</v>
      </c>
    </row>
    <row r="58">
      <c r="A58" t="str">
        <v>No</v>
      </c>
      <c r="B58" t="str">
        <v>Pasangan</v>
      </c>
      <c r="C58" t="str">
        <v>R1_l</v>
      </c>
      <c r="D58" t="str">
        <v>R2_l</v>
      </c>
      <c r="E58" t="str">
        <v>R3_l</v>
      </c>
      <c r="F58" t="str">
        <v>R4_l</v>
      </c>
      <c r="G58" t="str">
        <v>R5_l</v>
      </c>
      <c r="H58" t="str">
        <v>R6_l</v>
      </c>
      <c r="I58" t="str">
        <v>R7_l</v>
      </c>
      <c r="J58" t="str">
        <v>R8_l</v>
      </c>
      <c r="K58" t="str">
        <v>R9_l</v>
      </c>
      <c r="L58" t="str">
        <v>R10_l</v>
      </c>
      <c r="M58" t="str">
        <v>R11_l</v>
      </c>
      <c r="N58" t="str">
        <v>R12_l</v>
      </c>
      <c r="O58" t="str">
        <v>R13_l</v>
      </c>
      <c r="P58" t="str">
        <v>R14_l</v>
      </c>
      <c r="Q58" t="str">
        <v>R15_l</v>
      </c>
      <c r="R58" t="str">
        <v>R16_l</v>
      </c>
      <c r="S58" t="str">
        <v>R17_l</v>
      </c>
      <c r="T58" t="str">
        <v>R18_l</v>
      </c>
      <c r="U58" t="str">
        <v>R19_l</v>
      </c>
      <c r="V58" t="str">
        <v>R20_l</v>
      </c>
      <c r="W58" t="str">
        <v>R21_l</v>
      </c>
    </row>
    <row r="59">
      <c r="A59">
        <v>1</v>
      </c>
      <c r="B59" t="str">
        <v>CP2.1_vs_CP2.2</v>
      </c>
      <c r="C59" s="1">
        <f>IF(C44&gt;0,1/VLOOKUP(ABS(C44)+1,$A$8:$D$16,4,FALSE),VLOOKUP(ABS(C44)+1,$A$8:$D$16,2,FALSE))</f>
      </c>
      <c r="D59" s="1">
        <f>IF(D44&gt;0,1/VLOOKUP(ABS(D44)+1,$A$8:$D$16,4,FALSE),VLOOKUP(ABS(D44)+1,$A$8:$D$16,2,FALSE))</f>
      </c>
      <c r="E59" s="1">
        <f>IF(E44&gt;0,1/VLOOKUP(ABS(E44)+1,$A$8:$D$16,4,FALSE),VLOOKUP(ABS(E44)+1,$A$8:$D$16,2,FALSE))</f>
      </c>
      <c r="F59" s="1">
        <f>IF(F44&gt;0,1/VLOOKUP(ABS(F44)+1,$A$8:$D$16,4,FALSE),VLOOKUP(ABS(F44)+1,$A$8:$D$16,2,FALSE))</f>
      </c>
      <c r="G59" s="1">
        <f>IF(G44&gt;0,1/VLOOKUP(ABS(G44)+1,$A$8:$D$16,4,FALSE),VLOOKUP(ABS(G44)+1,$A$8:$D$16,2,FALSE))</f>
      </c>
      <c r="H59" s="1">
        <f>IF(H44&gt;0,1/VLOOKUP(ABS(H44)+1,$A$8:$D$16,4,FALSE),VLOOKUP(ABS(H44)+1,$A$8:$D$16,2,FALSE))</f>
      </c>
      <c r="I59" s="1">
        <f>IF(I44&gt;0,1/VLOOKUP(ABS(I44)+1,$A$8:$D$16,4,FALSE),VLOOKUP(ABS(I44)+1,$A$8:$D$16,2,FALSE))</f>
      </c>
      <c r="J59" s="1">
        <f>IF(J44&gt;0,1/VLOOKUP(ABS(J44)+1,$A$8:$D$16,4,FALSE),VLOOKUP(ABS(J44)+1,$A$8:$D$16,2,FALSE))</f>
      </c>
      <c r="K59" s="1">
        <f>IF(K44&gt;0,1/VLOOKUP(ABS(K44)+1,$A$8:$D$16,4,FALSE),VLOOKUP(ABS(K44)+1,$A$8:$D$16,2,FALSE))</f>
      </c>
      <c r="L59" s="1">
        <f>IF(L44&gt;0,1/VLOOKUP(ABS(L44)+1,$A$8:$D$16,4,FALSE),VLOOKUP(ABS(L44)+1,$A$8:$D$16,2,FALSE))</f>
      </c>
      <c r="M59" s="1">
        <f>IF(M44&gt;0,1/VLOOKUP(ABS(M44)+1,$A$8:$D$16,4,FALSE),VLOOKUP(ABS(M44)+1,$A$8:$D$16,2,FALSE))</f>
      </c>
      <c r="N59" s="1">
        <f>IF(N44&gt;0,1/VLOOKUP(ABS(N44)+1,$A$8:$D$16,4,FALSE),VLOOKUP(ABS(N44)+1,$A$8:$D$16,2,FALSE))</f>
      </c>
      <c r="O59" s="1">
        <f>IF(O44&gt;0,1/VLOOKUP(ABS(O44)+1,$A$8:$D$16,4,FALSE),VLOOKUP(ABS(O44)+1,$A$8:$D$16,2,FALSE))</f>
      </c>
      <c r="P59" s="1">
        <f>IF(P44&gt;0,1/VLOOKUP(ABS(P44)+1,$A$8:$D$16,4,FALSE),VLOOKUP(ABS(P44)+1,$A$8:$D$16,2,FALSE))</f>
      </c>
      <c r="Q59" s="1">
        <f>IF(Q44&gt;0,1/VLOOKUP(ABS(Q44)+1,$A$8:$D$16,4,FALSE),VLOOKUP(ABS(Q44)+1,$A$8:$D$16,2,FALSE))</f>
      </c>
      <c r="R59" s="1">
        <f>IF(R44&gt;0,1/VLOOKUP(ABS(R44)+1,$A$8:$D$16,4,FALSE),VLOOKUP(ABS(R44)+1,$A$8:$D$16,2,FALSE))</f>
      </c>
      <c r="S59" s="1">
        <f>IF(S44&gt;0,1/VLOOKUP(ABS(S44)+1,$A$8:$D$16,4,FALSE),VLOOKUP(ABS(S44)+1,$A$8:$D$16,2,FALSE))</f>
      </c>
      <c r="T59" s="1">
        <f>IF(T44&gt;0,1/VLOOKUP(ABS(T44)+1,$A$8:$D$16,4,FALSE),VLOOKUP(ABS(T44)+1,$A$8:$D$16,2,FALSE))</f>
      </c>
      <c r="U59" s="1">
        <f>IF(U44&gt;0,1/VLOOKUP(ABS(U44)+1,$A$8:$D$16,4,FALSE),VLOOKUP(ABS(U44)+1,$A$8:$D$16,2,FALSE))</f>
      </c>
      <c r="V59" s="1">
        <f>IF(V44&gt;0,1/VLOOKUP(ABS(V44)+1,$A$8:$D$16,4,FALSE),VLOOKUP(ABS(V44)+1,$A$8:$D$16,2,FALSE))</f>
      </c>
      <c r="W59" s="1">
        <f>IF(W44&gt;0,1/VLOOKUP(ABS(W44)+1,$A$8:$D$16,4,FALSE),VLOOKUP(ABS(W44)+1,$A$8:$D$16,2,FALSE))</f>
      </c>
    </row>
    <row r="60">
      <c r="A60">
        <v>2</v>
      </c>
      <c r="B60" t="str">
        <v>CP2.1_vs_CP2.3</v>
      </c>
      <c r="C60" s="1">
        <f>IF(C45&gt;0,1/VLOOKUP(ABS(C45)+1,$A$8:$D$16,4,FALSE),VLOOKUP(ABS(C45)+1,$A$8:$D$16,2,FALSE))</f>
      </c>
      <c r="D60" s="1">
        <f>IF(D45&gt;0,1/VLOOKUP(ABS(D45)+1,$A$8:$D$16,4,FALSE),VLOOKUP(ABS(D45)+1,$A$8:$D$16,2,FALSE))</f>
      </c>
      <c r="E60" s="1">
        <f>IF(E45&gt;0,1/VLOOKUP(ABS(E45)+1,$A$8:$D$16,4,FALSE),VLOOKUP(ABS(E45)+1,$A$8:$D$16,2,FALSE))</f>
      </c>
      <c r="F60" s="1">
        <f>IF(F45&gt;0,1/VLOOKUP(ABS(F45)+1,$A$8:$D$16,4,FALSE),VLOOKUP(ABS(F45)+1,$A$8:$D$16,2,FALSE))</f>
      </c>
      <c r="G60" s="1">
        <f>IF(G45&gt;0,1/VLOOKUP(ABS(G45)+1,$A$8:$D$16,4,FALSE),VLOOKUP(ABS(G45)+1,$A$8:$D$16,2,FALSE))</f>
      </c>
      <c r="H60" s="1">
        <f>IF(H45&gt;0,1/VLOOKUP(ABS(H45)+1,$A$8:$D$16,4,FALSE),VLOOKUP(ABS(H45)+1,$A$8:$D$16,2,FALSE))</f>
      </c>
      <c r="I60" s="1">
        <f>IF(I45&gt;0,1/VLOOKUP(ABS(I45)+1,$A$8:$D$16,4,FALSE),VLOOKUP(ABS(I45)+1,$A$8:$D$16,2,FALSE))</f>
      </c>
      <c r="J60" s="1">
        <f>IF(J45&gt;0,1/VLOOKUP(ABS(J45)+1,$A$8:$D$16,4,FALSE),VLOOKUP(ABS(J45)+1,$A$8:$D$16,2,FALSE))</f>
      </c>
      <c r="K60" s="1">
        <f>IF(K45&gt;0,1/VLOOKUP(ABS(K45)+1,$A$8:$D$16,4,FALSE),VLOOKUP(ABS(K45)+1,$A$8:$D$16,2,FALSE))</f>
      </c>
      <c r="L60" s="1">
        <f>IF(L45&gt;0,1/VLOOKUP(ABS(L45)+1,$A$8:$D$16,4,FALSE),VLOOKUP(ABS(L45)+1,$A$8:$D$16,2,FALSE))</f>
      </c>
      <c r="M60" s="1">
        <f>IF(M45&gt;0,1/VLOOKUP(ABS(M45)+1,$A$8:$D$16,4,FALSE),VLOOKUP(ABS(M45)+1,$A$8:$D$16,2,FALSE))</f>
      </c>
      <c r="N60" s="1">
        <f>IF(N45&gt;0,1/VLOOKUP(ABS(N45)+1,$A$8:$D$16,4,FALSE),VLOOKUP(ABS(N45)+1,$A$8:$D$16,2,FALSE))</f>
      </c>
      <c r="O60" s="1">
        <f>IF(O45&gt;0,1/VLOOKUP(ABS(O45)+1,$A$8:$D$16,4,FALSE),VLOOKUP(ABS(O45)+1,$A$8:$D$16,2,FALSE))</f>
      </c>
      <c r="P60" s="1">
        <f>IF(P45&gt;0,1/VLOOKUP(ABS(P45)+1,$A$8:$D$16,4,FALSE),VLOOKUP(ABS(P45)+1,$A$8:$D$16,2,FALSE))</f>
      </c>
      <c r="Q60" s="1">
        <f>IF(Q45&gt;0,1/VLOOKUP(ABS(Q45)+1,$A$8:$D$16,4,FALSE),VLOOKUP(ABS(Q45)+1,$A$8:$D$16,2,FALSE))</f>
      </c>
      <c r="R60" s="1">
        <f>IF(R45&gt;0,1/VLOOKUP(ABS(R45)+1,$A$8:$D$16,4,FALSE),VLOOKUP(ABS(R45)+1,$A$8:$D$16,2,FALSE))</f>
      </c>
      <c r="S60" s="1">
        <f>IF(S45&gt;0,1/VLOOKUP(ABS(S45)+1,$A$8:$D$16,4,FALSE),VLOOKUP(ABS(S45)+1,$A$8:$D$16,2,FALSE))</f>
      </c>
      <c r="T60" s="1">
        <f>IF(T45&gt;0,1/VLOOKUP(ABS(T45)+1,$A$8:$D$16,4,FALSE),VLOOKUP(ABS(T45)+1,$A$8:$D$16,2,FALSE))</f>
      </c>
      <c r="U60" s="1">
        <f>IF(U45&gt;0,1/VLOOKUP(ABS(U45)+1,$A$8:$D$16,4,FALSE),VLOOKUP(ABS(U45)+1,$A$8:$D$16,2,FALSE))</f>
      </c>
      <c r="V60" s="1">
        <f>IF(V45&gt;0,1/VLOOKUP(ABS(V45)+1,$A$8:$D$16,4,FALSE),VLOOKUP(ABS(V45)+1,$A$8:$D$16,2,FALSE))</f>
      </c>
      <c r="W60" s="1">
        <f>IF(W45&gt;0,1/VLOOKUP(ABS(W45)+1,$A$8:$D$16,4,FALSE),VLOOKUP(ABS(W45)+1,$A$8:$D$16,2,FALSE))</f>
      </c>
    </row>
    <row r="61">
      <c r="A61">
        <v>3</v>
      </c>
      <c r="B61" t="str">
        <v>CP2.1_vs_CP2.4</v>
      </c>
      <c r="C61" s="1">
        <f>IF(C46&gt;0,1/VLOOKUP(ABS(C46)+1,$A$8:$D$16,4,FALSE),VLOOKUP(ABS(C46)+1,$A$8:$D$16,2,FALSE))</f>
      </c>
      <c r="D61" s="1">
        <f>IF(D46&gt;0,1/VLOOKUP(ABS(D46)+1,$A$8:$D$16,4,FALSE),VLOOKUP(ABS(D46)+1,$A$8:$D$16,2,FALSE))</f>
      </c>
      <c r="E61" s="1">
        <f>IF(E46&gt;0,1/VLOOKUP(ABS(E46)+1,$A$8:$D$16,4,FALSE),VLOOKUP(ABS(E46)+1,$A$8:$D$16,2,FALSE))</f>
      </c>
      <c r="F61" s="1">
        <f>IF(F46&gt;0,1/VLOOKUP(ABS(F46)+1,$A$8:$D$16,4,FALSE),VLOOKUP(ABS(F46)+1,$A$8:$D$16,2,FALSE))</f>
      </c>
      <c r="G61" s="1">
        <f>IF(G46&gt;0,1/VLOOKUP(ABS(G46)+1,$A$8:$D$16,4,FALSE),VLOOKUP(ABS(G46)+1,$A$8:$D$16,2,FALSE))</f>
      </c>
      <c r="H61" s="1">
        <f>IF(H46&gt;0,1/VLOOKUP(ABS(H46)+1,$A$8:$D$16,4,FALSE),VLOOKUP(ABS(H46)+1,$A$8:$D$16,2,FALSE))</f>
      </c>
      <c r="I61" s="1">
        <f>IF(I46&gt;0,1/VLOOKUP(ABS(I46)+1,$A$8:$D$16,4,FALSE),VLOOKUP(ABS(I46)+1,$A$8:$D$16,2,FALSE))</f>
      </c>
      <c r="J61" s="1">
        <f>IF(J46&gt;0,1/VLOOKUP(ABS(J46)+1,$A$8:$D$16,4,FALSE),VLOOKUP(ABS(J46)+1,$A$8:$D$16,2,FALSE))</f>
      </c>
      <c r="K61" s="1">
        <f>IF(K46&gt;0,1/VLOOKUP(ABS(K46)+1,$A$8:$D$16,4,FALSE),VLOOKUP(ABS(K46)+1,$A$8:$D$16,2,FALSE))</f>
      </c>
      <c r="L61" s="1">
        <f>IF(L46&gt;0,1/VLOOKUP(ABS(L46)+1,$A$8:$D$16,4,FALSE),VLOOKUP(ABS(L46)+1,$A$8:$D$16,2,FALSE))</f>
      </c>
      <c r="M61" s="1">
        <f>IF(M46&gt;0,1/VLOOKUP(ABS(M46)+1,$A$8:$D$16,4,FALSE),VLOOKUP(ABS(M46)+1,$A$8:$D$16,2,FALSE))</f>
      </c>
      <c r="N61" s="1">
        <f>IF(N46&gt;0,1/VLOOKUP(ABS(N46)+1,$A$8:$D$16,4,FALSE),VLOOKUP(ABS(N46)+1,$A$8:$D$16,2,FALSE))</f>
      </c>
      <c r="O61" s="1">
        <f>IF(O46&gt;0,1/VLOOKUP(ABS(O46)+1,$A$8:$D$16,4,FALSE),VLOOKUP(ABS(O46)+1,$A$8:$D$16,2,FALSE))</f>
      </c>
      <c r="P61" s="1">
        <f>IF(P46&gt;0,1/VLOOKUP(ABS(P46)+1,$A$8:$D$16,4,FALSE),VLOOKUP(ABS(P46)+1,$A$8:$D$16,2,FALSE))</f>
      </c>
      <c r="Q61" s="1">
        <f>IF(Q46&gt;0,1/VLOOKUP(ABS(Q46)+1,$A$8:$D$16,4,FALSE),VLOOKUP(ABS(Q46)+1,$A$8:$D$16,2,FALSE))</f>
      </c>
      <c r="R61" s="1">
        <f>IF(R46&gt;0,1/VLOOKUP(ABS(R46)+1,$A$8:$D$16,4,FALSE),VLOOKUP(ABS(R46)+1,$A$8:$D$16,2,FALSE))</f>
      </c>
      <c r="S61" s="1">
        <f>IF(S46&gt;0,1/VLOOKUP(ABS(S46)+1,$A$8:$D$16,4,FALSE),VLOOKUP(ABS(S46)+1,$A$8:$D$16,2,FALSE))</f>
      </c>
      <c r="T61" s="1">
        <f>IF(T46&gt;0,1/VLOOKUP(ABS(T46)+1,$A$8:$D$16,4,FALSE),VLOOKUP(ABS(T46)+1,$A$8:$D$16,2,FALSE))</f>
      </c>
      <c r="U61" s="1">
        <f>IF(U46&gt;0,1/VLOOKUP(ABS(U46)+1,$A$8:$D$16,4,FALSE),VLOOKUP(ABS(U46)+1,$A$8:$D$16,2,FALSE))</f>
      </c>
      <c r="V61" s="1">
        <f>IF(V46&gt;0,1/VLOOKUP(ABS(V46)+1,$A$8:$D$16,4,FALSE),VLOOKUP(ABS(V46)+1,$A$8:$D$16,2,FALSE))</f>
      </c>
      <c r="W61" s="1">
        <f>IF(W46&gt;0,1/VLOOKUP(ABS(W46)+1,$A$8:$D$16,4,FALSE),VLOOKUP(ABS(W46)+1,$A$8:$D$16,2,FALSE))</f>
      </c>
    </row>
    <row r="62">
      <c r="A62">
        <v>4</v>
      </c>
      <c r="B62" t="str">
        <v>CP2.1_vs_CP2.5</v>
      </c>
      <c r="C62" s="1">
        <f>IF(C47&gt;0,1/VLOOKUP(ABS(C47)+1,$A$8:$D$16,4,FALSE),VLOOKUP(ABS(C47)+1,$A$8:$D$16,2,FALSE))</f>
      </c>
      <c r="D62" s="1">
        <f>IF(D47&gt;0,1/VLOOKUP(ABS(D47)+1,$A$8:$D$16,4,FALSE),VLOOKUP(ABS(D47)+1,$A$8:$D$16,2,FALSE))</f>
      </c>
      <c r="E62" s="1">
        <f>IF(E47&gt;0,1/VLOOKUP(ABS(E47)+1,$A$8:$D$16,4,FALSE),VLOOKUP(ABS(E47)+1,$A$8:$D$16,2,FALSE))</f>
      </c>
      <c r="F62" s="1">
        <f>IF(F47&gt;0,1/VLOOKUP(ABS(F47)+1,$A$8:$D$16,4,FALSE),VLOOKUP(ABS(F47)+1,$A$8:$D$16,2,FALSE))</f>
      </c>
      <c r="G62" s="1">
        <f>IF(G47&gt;0,1/VLOOKUP(ABS(G47)+1,$A$8:$D$16,4,FALSE),VLOOKUP(ABS(G47)+1,$A$8:$D$16,2,FALSE))</f>
      </c>
      <c r="H62" s="1">
        <f>IF(H47&gt;0,1/VLOOKUP(ABS(H47)+1,$A$8:$D$16,4,FALSE),VLOOKUP(ABS(H47)+1,$A$8:$D$16,2,FALSE))</f>
      </c>
      <c r="I62" s="1">
        <f>IF(I47&gt;0,1/VLOOKUP(ABS(I47)+1,$A$8:$D$16,4,FALSE),VLOOKUP(ABS(I47)+1,$A$8:$D$16,2,FALSE))</f>
      </c>
      <c r="J62" s="1">
        <f>IF(J47&gt;0,1/VLOOKUP(ABS(J47)+1,$A$8:$D$16,4,FALSE),VLOOKUP(ABS(J47)+1,$A$8:$D$16,2,FALSE))</f>
      </c>
      <c r="K62" s="1">
        <f>IF(K47&gt;0,1/VLOOKUP(ABS(K47)+1,$A$8:$D$16,4,FALSE),VLOOKUP(ABS(K47)+1,$A$8:$D$16,2,FALSE))</f>
      </c>
      <c r="L62" s="1">
        <f>IF(L47&gt;0,1/VLOOKUP(ABS(L47)+1,$A$8:$D$16,4,FALSE),VLOOKUP(ABS(L47)+1,$A$8:$D$16,2,FALSE))</f>
      </c>
      <c r="M62" s="1">
        <f>IF(M47&gt;0,1/VLOOKUP(ABS(M47)+1,$A$8:$D$16,4,FALSE),VLOOKUP(ABS(M47)+1,$A$8:$D$16,2,FALSE))</f>
      </c>
      <c r="N62" s="1">
        <f>IF(N47&gt;0,1/VLOOKUP(ABS(N47)+1,$A$8:$D$16,4,FALSE),VLOOKUP(ABS(N47)+1,$A$8:$D$16,2,FALSE))</f>
      </c>
      <c r="O62" s="1">
        <f>IF(O47&gt;0,1/VLOOKUP(ABS(O47)+1,$A$8:$D$16,4,FALSE),VLOOKUP(ABS(O47)+1,$A$8:$D$16,2,FALSE))</f>
      </c>
      <c r="P62" s="1">
        <f>IF(P47&gt;0,1/VLOOKUP(ABS(P47)+1,$A$8:$D$16,4,FALSE),VLOOKUP(ABS(P47)+1,$A$8:$D$16,2,FALSE))</f>
      </c>
      <c r="Q62" s="1">
        <f>IF(Q47&gt;0,1/VLOOKUP(ABS(Q47)+1,$A$8:$D$16,4,FALSE),VLOOKUP(ABS(Q47)+1,$A$8:$D$16,2,FALSE))</f>
      </c>
      <c r="R62" s="1">
        <f>IF(R47&gt;0,1/VLOOKUP(ABS(R47)+1,$A$8:$D$16,4,FALSE),VLOOKUP(ABS(R47)+1,$A$8:$D$16,2,FALSE))</f>
      </c>
      <c r="S62" s="1">
        <f>IF(S47&gt;0,1/VLOOKUP(ABS(S47)+1,$A$8:$D$16,4,FALSE),VLOOKUP(ABS(S47)+1,$A$8:$D$16,2,FALSE))</f>
      </c>
      <c r="T62" s="1">
        <f>IF(T47&gt;0,1/VLOOKUP(ABS(T47)+1,$A$8:$D$16,4,FALSE),VLOOKUP(ABS(T47)+1,$A$8:$D$16,2,FALSE))</f>
      </c>
      <c r="U62" s="1">
        <f>IF(U47&gt;0,1/VLOOKUP(ABS(U47)+1,$A$8:$D$16,4,FALSE),VLOOKUP(ABS(U47)+1,$A$8:$D$16,2,FALSE))</f>
      </c>
      <c r="V62" s="1">
        <f>IF(V47&gt;0,1/VLOOKUP(ABS(V47)+1,$A$8:$D$16,4,FALSE),VLOOKUP(ABS(V47)+1,$A$8:$D$16,2,FALSE))</f>
      </c>
      <c r="W62" s="1">
        <f>IF(W47&gt;0,1/VLOOKUP(ABS(W47)+1,$A$8:$D$16,4,FALSE),VLOOKUP(ABS(W47)+1,$A$8:$D$16,2,FALSE))</f>
      </c>
    </row>
    <row r="63">
      <c r="A63">
        <v>5</v>
      </c>
      <c r="B63" t="str">
        <v>CP2.2_vs_CP2.3</v>
      </c>
      <c r="C63" s="1">
        <f>IF(C48&gt;0,1/VLOOKUP(ABS(C48)+1,$A$8:$D$16,4,FALSE),VLOOKUP(ABS(C48)+1,$A$8:$D$16,2,FALSE))</f>
      </c>
      <c r="D63" s="1">
        <f>IF(D48&gt;0,1/VLOOKUP(ABS(D48)+1,$A$8:$D$16,4,FALSE),VLOOKUP(ABS(D48)+1,$A$8:$D$16,2,FALSE))</f>
      </c>
      <c r="E63" s="1">
        <f>IF(E48&gt;0,1/VLOOKUP(ABS(E48)+1,$A$8:$D$16,4,FALSE),VLOOKUP(ABS(E48)+1,$A$8:$D$16,2,FALSE))</f>
      </c>
      <c r="F63" s="1">
        <f>IF(F48&gt;0,1/VLOOKUP(ABS(F48)+1,$A$8:$D$16,4,FALSE),VLOOKUP(ABS(F48)+1,$A$8:$D$16,2,FALSE))</f>
      </c>
      <c r="G63" s="1">
        <f>IF(G48&gt;0,1/VLOOKUP(ABS(G48)+1,$A$8:$D$16,4,FALSE),VLOOKUP(ABS(G48)+1,$A$8:$D$16,2,FALSE))</f>
      </c>
      <c r="H63" s="1">
        <f>IF(H48&gt;0,1/VLOOKUP(ABS(H48)+1,$A$8:$D$16,4,FALSE),VLOOKUP(ABS(H48)+1,$A$8:$D$16,2,FALSE))</f>
      </c>
      <c r="I63" s="1">
        <f>IF(I48&gt;0,1/VLOOKUP(ABS(I48)+1,$A$8:$D$16,4,FALSE),VLOOKUP(ABS(I48)+1,$A$8:$D$16,2,FALSE))</f>
      </c>
      <c r="J63" s="1">
        <f>IF(J48&gt;0,1/VLOOKUP(ABS(J48)+1,$A$8:$D$16,4,FALSE),VLOOKUP(ABS(J48)+1,$A$8:$D$16,2,FALSE))</f>
      </c>
      <c r="K63" s="1">
        <f>IF(K48&gt;0,1/VLOOKUP(ABS(K48)+1,$A$8:$D$16,4,FALSE),VLOOKUP(ABS(K48)+1,$A$8:$D$16,2,FALSE))</f>
      </c>
      <c r="L63" s="1">
        <f>IF(L48&gt;0,1/VLOOKUP(ABS(L48)+1,$A$8:$D$16,4,FALSE),VLOOKUP(ABS(L48)+1,$A$8:$D$16,2,FALSE))</f>
      </c>
      <c r="M63" s="1">
        <f>IF(M48&gt;0,1/VLOOKUP(ABS(M48)+1,$A$8:$D$16,4,FALSE),VLOOKUP(ABS(M48)+1,$A$8:$D$16,2,FALSE))</f>
      </c>
      <c r="N63" s="1">
        <f>IF(N48&gt;0,1/VLOOKUP(ABS(N48)+1,$A$8:$D$16,4,FALSE),VLOOKUP(ABS(N48)+1,$A$8:$D$16,2,FALSE))</f>
      </c>
      <c r="O63" s="1">
        <f>IF(O48&gt;0,1/VLOOKUP(ABS(O48)+1,$A$8:$D$16,4,FALSE),VLOOKUP(ABS(O48)+1,$A$8:$D$16,2,FALSE))</f>
      </c>
      <c r="P63" s="1">
        <f>IF(P48&gt;0,1/VLOOKUP(ABS(P48)+1,$A$8:$D$16,4,FALSE),VLOOKUP(ABS(P48)+1,$A$8:$D$16,2,FALSE))</f>
      </c>
      <c r="Q63" s="1">
        <f>IF(Q48&gt;0,1/VLOOKUP(ABS(Q48)+1,$A$8:$D$16,4,FALSE),VLOOKUP(ABS(Q48)+1,$A$8:$D$16,2,FALSE))</f>
      </c>
      <c r="R63" s="1">
        <f>IF(R48&gt;0,1/VLOOKUP(ABS(R48)+1,$A$8:$D$16,4,FALSE),VLOOKUP(ABS(R48)+1,$A$8:$D$16,2,FALSE))</f>
      </c>
      <c r="S63" s="1">
        <f>IF(S48&gt;0,1/VLOOKUP(ABS(S48)+1,$A$8:$D$16,4,FALSE),VLOOKUP(ABS(S48)+1,$A$8:$D$16,2,FALSE))</f>
      </c>
      <c r="T63" s="1">
        <f>IF(T48&gt;0,1/VLOOKUP(ABS(T48)+1,$A$8:$D$16,4,FALSE),VLOOKUP(ABS(T48)+1,$A$8:$D$16,2,FALSE))</f>
      </c>
      <c r="U63" s="1">
        <f>IF(U48&gt;0,1/VLOOKUP(ABS(U48)+1,$A$8:$D$16,4,FALSE),VLOOKUP(ABS(U48)+1,$A$8:$D$16,2,FALSE))</f>
      </c>
      <c r="V63" s="1">
        <f>IF(V48&gt;0,1/VLOOKUP(ABS(V48)+1,$A$8:$D$16,4,FALSE),VLOOKUP(ABS(V48)+1,$A$8:$D$16,2,FALSE))</f>
      </c>
      <c r="W63" s="1">
        <f>IF(W48&gt;0,1/VLOOKUP(ABS(W48)+1,$A$8:$D$16,4,FALSE),VLOOKUP(ABS(W48)+1,$A$8:$D$16,2,FALSE))</f>
      </c>
    </row>
    <row r="64">
      <c r="A64">
        <v>6</v>
      </c>
      <c r="B64" t="str">
        <v>CP2.2_vs_CP2.4</v>
      </c>
      <c r="C64" s="1">
        <f>IF(C49&gt;0,1/VLOOKUP(ABS(C49)+1,$A$8:$D$16,4,FALSE),VLOOKUP(ABS(C49)+1,$A$8:$D$16,2,FALSE))</f>
      </c>
      <c r="D64" s="1">
        <f>IF(D49&gt;0,1/VLOOKUP(ABS(D49)+1,$A$8:$D$16,4,FALSE),VLOOKUP(ABS(D49)+1,$A$8:$D$16,2,FALSE))</f>
      </c>
      <c r="E64" s="1">
        <f>IF(E49&gt;0,1/VLOOKUP(ABS(E49)+1,$A$8:$D$16,4,FALSE),VLOOKUP(ABS(E49)+1,$A$8:$D$16,2,FALSE))</f>
      </c>
      <c r="F64" s="1">
        <f>IF(F49&gt;0,1/VLOOKUP(ABS(F49)+1,$A$8:$D$16,4,FALSE),VLOOKUP(ABS(F49)+1,$A$8:$D$16,2,FALSE))</f>
      </c>
      <c r="G64" s="1">
        <f>IF(G49&gt;0,1/VLOOKUP(ABS(G49)+1,$A$8:$D$16,4,FALSE),VLOOKUP(ABS(G49)+1,$A$8:$D$16,2,FALSE))</f>
      </c>
      <c r="H64" s="1">
        <f>IF(H49&gt;0,1/VLOOKUP(ABS(H49)+1,$A$8:$D$16,4,FALSE),VLOOKUP(ABS(H49)+1,$A$8:$D$16,2,FALSE))</f>
      </c>
      <c r="I64" s="1">
        <f>IF(I49&gt;0,1/VLOOKUP(ABS(I49)+1,$A$8:$D$16,4,FALSE),VLOOKUP(ABS(I49)+1,$A$8:$D$16,2,FALSE))</f>
      </c>
      <c r="J64" s="1">
        <f>IF(J49&gt;0,1/VLOOKUP(ABS(J49)+1,$A$8:$D$16,4,FALSE),VLOOKUP(ABS(J49)+1,$A$8:$D$16,2,FALSE))</f>
      </c>
      <c r="K64" s="1">
        <f>IF(K49&gt;0,1/VLOOKUP(ABS(K49)+1,$A$8:$D$16,4,FALSE),VLOOKUP(ABS(K49)+1,$A$8:$D$16,2,FALSE))</f>
      </c>
      <c r="L64" s="1">
        <f>IF(L49&gt;0,1/VLOOKUP(ABS(L49)+1,$A$8:$D$16,4,FALSE),VLOOKUP(ABS(L49)+1,$A$8:$D$16,2,FALSE))</f>
      </c>
      <c r="M64" s="1">
        <f>IF(M49&gt;0,1/VLOOKUP(ABS(M49)+1,$A$8:$D$16,4,FALSE),VLOOKUP(ABS(M49)+1,$A$8:$D$16,2,FALSE))</f>
      </c>
      <c r="N64" s="1">
        <f>IF(N49&gt;0,1/VLOOKUP(ABS(N49)+1,$A$8:$D$16,4,FALSE),VLOOKUP(ABS(N49)+1,$A$8:$D$16,2,FALSE))</f>
      </c>
      <c r="O64" s="1">
        <f>IF(O49&gt;0,1/VLOOKUP(ABS(O49)+1,$A$8:$D$16,4,FALSE),VLOOKUP(ABS(O49)+1,$A$8:$D$16,2,FALSE))</f>
      </c>
      <c r="P64" s="1">
        <f>IF(P49&gt;0,1/VLOOKUP(ABS(P49)+1,$A$8:$D$16,4,FALSE),VLOOKUP(ABS(P49)+1,$A$8:$D$16,2,FALSE))</f>
      </c>
      <c r="Q64" s="1">
        <f>IF(Q49&gt;0,1/VLOOKUP(ABS(Q49)+1,$A$8:$D$16,4,FALSE),VLOOKUP(ABS(Q49)+1,$A$8:$D$16,2,FALSE))</f>
      </c>
      <c r="R64" s="1">
        <f>IF(R49&gt;0,1/VLOOKUP(ABS(R49)+1,$A$8:$D$16,4,FALSE),VLOOKUP(ABS(R49)+1,$A$8:$D$16,2,FALSE))</f>
      </c>
      <c r="S64" s="1">
        <f>IF(S49&gt;0,1/VLOOKUP(ABS(S49)+1,$A$8:$D$16,4,FALSE),VLOOKUP(ABS(S49)+1,$A$8:$D$16,2,FALSE))</f>
      </c>
      <c r="T64" s="1">
        <f>IF(T49&gt;0,1/VLOOKUP(ABS(T49)+1,$A$8:$D$16,4,FALSE),VLOOKUP(ABS(T49)+1,$A$8:$D$16,2,FALSE))</f>
      </c>
      <c r="U64" s="1">
        <f>IF(U49&gt;0,1/VLOOKUP(ABS(U49)+1,$A$8:$D$16,4,FALSE),VLOOKUP(ABS(U49)+1,$A$8:$D$16,2,FALSE))</f>
      </c>
      <c r="V64" s="1">
        <f>IF(V49&gt;0,1/VLOOKUP(ABS(V49)+1,$A$8:$D$16,4,FALSE),VLOOKUP(ABS(V49)+1,$A$8:$D$16,2,FALSE))</f>
      </c>
      <c r="W64" s="1">
        <f>IF(W49&gt;0,1/VLOOKUP(ABS(W49)+1,$A$8:$D$16,4,FALSE),VLOOKUP(ABS(W49)+1,$A$8:$D$16,2,FALSE))</f>
      </c>
    </row>
    <row r="65">
      <c r="A65">
        <v>7</v>
      </c>
      <c r="B65" t="str">
        <v>CP2.2_vs_CP2.5</v>
      </c>
      <c r="C65" s="1">
        <f>IF(C50&gt;0,1/VLOOKUP(ABS(C50)+1,$A$8:$D$16,4,FALSE),VLOOKUP(ABS(C50)+1,$A$8:$D$16,2,FALSE))</f>
      </c>
      <c r="D65" s="1">
        <f>IF(D50&gt;0,1/VLOOKUP(ABS(D50)+1,$A$8:$D$16,4,FALSE),VLOOKUP(ABS(D50)+1,$A$8:$D$16,2,FALSE))</f>
      </c>
      <c r="E65" s="1">
        <f>IF(E50&gt;0,1/VLOOKUP(ABS(E50)+1,$A$8:$D$16,4,FALSE),VLOOKUP(ABS(E50)+1,$A$8:$D$16,2,FALSE))</f>
      </c>
      <c r="F65" s="1">
        <f>IF(F50&gt;0,1/VLOOKUP(ABS(F50)+1,$A$8:$D$16,4,FALSE),VLOOKUP(ABS(F50)+1,$A$8:$D$16,2,FALSE))</f>
      </c>
      <c r="G65" s="1">
        <f>IF(G50&gt;0,1/VLOOKUP(ABS(G50)+1,$A$8:$D$16,4,FALSE),VLOOKUP(ABS(G50)+1,$A$8:$D$16,2,FALSE))</f>
      </c>
      <c r="H65" s="1">
        <f>IF(H50&gt;0,1/VLOOKUP(ABS(H50)+1,$A$8:$D$16,4,FALSE),VLOOKUP(ABS(H50)+1,$A$8:$D$16,2,FALSE))</f>
      </c>
      <c r="I65" s="1">
        <f>IF(I50&gt;0,1/VLOOKUP(ABS(I50)+1,$A$8:$D$16,4,FALSE),VLOOKUP(ABS(I50)+1,$A$8:$D$16,2,FALSE))</f>
      </c>
      <c r="J65" s="1">
        <f>IF(J50&gt;0,1/VLOOKUP(ABS(J50)+1,$A$8:$D$16,4,FALSE),VLOOKUP(ABS(J50)+1,$A$8:$D$16,2,FALSE))</f>
      </c>
      <c r="K65" s="1">
        <f>IF(K50&gt;0,1/VLOOKUP(ABS(K50)+1,$A$8:$D$16,4,FALSE),VLOOKUP(ABS(K50)+1,$A$8:$D$16,2,FALSE))</f>
      </c>
      <c r="L65" s="1">
        <f>IF(L50&gt;0,1/VLOOKUP(ABS(L50)+1,$A$8:$D$16,4,FALSE),VLOOKUP(ABS(L50)+1,$A$8:$D$16,2,FALSE))</f>
      </c>
      <c r="M65" s="1">
        <f>IF(M50&gt;0,1/VLOOKUP(ABS(M50)+1,$A$8:$D$16,4,FALSE),VLOOKUP(ABS(M50)+1,$A$8:$D$16,2,FALSE))</f>
      </c>
      <c r="N65" s="1">
        <f>IF(N50&gt;0,1/VLOOKUP(ABS(N50)+1,$A$8:$D$16,4,FALSE),VLOOKUP(ABS(N50)+1,$A$8:$D$16,2,FALSE))</f>
      </c>
      <c r="O65" s="1">
        <f>IF(O50&gt;0,1/VLOOKUP(ABS(O50)+1,$A$8:$D$16,4,FALSE),VLOOKUP(ABS(O50)+1,$A$8:$D$16,2,FALSE))</f>
      </c>
      <c r="P65" s="1">
        <f>IF(P50&gt;0,1/VLOOKUP(ABS(P50)+1,$A$8:$D$16,4,FALSE),VLOOKUP(ABS(P50)+1,$A$8:$D$16,2,FALSE))</f>
      </c>
      <c r="Q65" s="1">
        <f>IF(Q50&gt;0,1/VLOOKUP(ABS(Q50)+1,$A$8:$D$16,4,FALSE),VLOOKUP(ABS(Q50)+1,$A$8:$D$16,2,FALSE))</f>
      </c>
      <c r="R65" s="1">
        <f>IF(R50&gt;0,1/VLOOKUP(ABS(R50)+1,$A$8:$D$16,4,FALSE),VLOOKUP(ABS(R50)+1,$A$8:$D$16,2,FALSE))</f>
      </c>
      <c r="S65" s="1">
        <f>IF(S50&gt;0,1/VLOOKUP(ABS(S50)+1,$A$8:$D$16,4,FALSE),VLOOKUP(ABS(S50)+1,$A$8:$D$16,2,FALSE))</f>
      </c>
      <c r="T65" s="1">
        <f>IF(T50&gt;0,1/VLOOKUP(ABS(T50)+1,$A$8:$D$16,4,FALSE),VLOOKUP(ABS(T50)+1,$A$8:$D$16,2,FALSE))</f>
      </c>
      <c r="U65" s="1">
        <f>IF(U50&gt;0,1/VLOOKUP(ABS(U50)+1,$A$8:$D$16,4,FALSE),VLOOKUP(ABS(U50)+1,$A$8:$D$16,2,FALSE))</f>
      </c>
      <c r="V65" s="1">
        <f>IF(V50&gt;0,1/VLOOKUP(ABS(V50)+1,$A$8:$D$16,4,FALSE),VLOOKUP(ABS(V50)+1,$A$8:$D$16,2,FALSE))</f>
      </c>
      <c r="W65" s="1">
        <f>IF(W50&gt;0,1/VLOOKUP(ABS(W50)+1,$A$8:$D$16,4,FALSE),VLOOKUP(ABS(W50)+1,$A$8:$D$16,2,FALSE))</f>
      </c>
    </row>
    <row r="66">
      <c r="A66">
        <v>8</v>
      </c>
      <c r="B66" t="str">
        <v>CP2.3_vs_CP2.4</v>
      </c>
      <c r="C66" s="1">
        <f>IF(C51&gt;0,1/VLOOKUP(ABS(C51)+1,$A$8:$D$16,4,FALSE),VLOOKUP(ABS(C51)+1,$A$8:$D$16,2,FALSE))</f>
      </c>
      <c r="D66" s="1">
        <f>IF(D51&gt;0,1/VLOOKUP(ABS(D51)+1,$A$8:$D$16,4,FALSE),VLOOKUP(ABS(D51)+1,$A$8:$D$16,2,FALSE))</f>
      </c>
      <c r="E66" s="1">
        <f>IF(E51&gt;0,1/VLOOKUP(ABS(E51)+1,$A$8:$D$16,4,FALSE),VLOOKUP(ABS(E51)+1,$A$8:$D$16,2,FALSE))</f>
      </c>
      <c r="F66" s="1">
        <f>IF(F51&gt;0,1/VLOOKUP(ABS(F51)+1,$A$8:$D$16,4,FALSE),VLOOKUP(ABS(F51)+1,$A$8:$D$16,2,FALSE))</f>
      </c>
      <c r="G66" s="1">
        <f>IF(G51&gt;0,1/VLOOKUP(ABS(G51)+1,$A$8:$D$16,4,FALSE),VLOOKUP(ABS(G51)+1,$A$8:$D$16,2,FALSE))</f>
      </c>
      <c r="H66" s="1">
        <f>IF(H51&gt;0,1/VLOOKUP(ABS(H51)+1,$A$8:$D$16,4,FALSE),VLOOKUP(ABS(H51)+1,$A$8:$D$16,2,FALSE))</f>
      </c>
      <c r="I66" s="1">
        <f>IF(I51&gt;0,1/VLOOKUP(ABS(I51)+1,$A$8:$D$16,4,FALSE),VLOOKUP(ABS(I51)+1,$A$8:$D$16,2,FALSE))</f>
      </c>
      <c r="J66" s="1">
        <f>IF(J51&gt;0,1/VLOOKUP(ABS(J51)+1,$A$8:$D$16,4,FALSE),VLOOKUP(ABS(J51)+1,$A$8:$D$16,2,FALSE))</f>
      </c>
      <c r="K66" s="1">
        <f>IF(K51&gt;0,1/VLOOKUP(ABS(K51)+1,$A$8:$D$16,4,FALSE),VLOOKUP(ABS(K51)+1,$A$8:$D$16,2,FALSE))</f>
      </c>
      <c r="L66" s="1">
        <f>IF(L51&gt;0,1/VLOOKUP(ABS(L51)+1,$A$8:$D$16,4,FALSE),VLOOKUP(ABS(L51)+1,$A$8:$D$16,2,FALSE))</f>
      </c>
      <c r="M66" s="1">
        <f>IF(M51&gt;0,1/VLOOKUP(ABS(M51)+1,$A$8:$D$16,4,FALSE),VLOOKUP(ABS(M51)+1,$A$8:$D$16,2,FALSE))</f>
      </c>
      <c r="N66" s="1">
        <f>IF(N51&gt;0,1/VLOOKUP(ABS(N51)+1,$A$8:$D$16,4,FALSE),VLOOKUP(ABS(N51)+1,$A$8:$D$16,2,FALSE))</f>
      </c>
      <c r="O66" s="1">
        <f>IF(O51&gt;0,1/VLOOKUP(ABS(O51)+1,$A$8:$D$16,4,FALSE),VLOOKUP(ABS(O51)+1,$A$8:$D$16,2,FALSE))</f>
      </c>
      <c r="P66" s="1">
        <f>IF(P51&gt;0,1/VLOOKUP(ABS(P51)+1,$A$8:$D$16,4,FALSE),VLOOKUP(ABS(P51)+1,$A$8:$D$16,2,FALSE))</f>
      </c>
      <c r="Q66" s="1">
        <f>IF(Q51&gt;0,1/VLOOKUP(ABS(Q51)+1,$A$8:$D$16,4,FALSE),VLOOKUP(ABS(Q51)+1,$A$8:$D$16,2,FALSE))</f>
      </c>
      <c r="R66" s="1">
        <f>IF(R51&gt;0,1/VLOOKUP(ABS(R51)+1,$A$8:$D$16,4,FALSE),VLOOKUP(ABS(R51)+1,$A$8:$D$16,2,FALSE))</f>
      </c>
      <c r="S66" s="1">
        <f>IF(S51&gt;0,1/VLOOKUP(ABS(S51)+1,$A$8:$D$16,4,FALSE),VLOOKUP(ABS(S51)+1,$A$8:$D$16,2,FALSE))</f>
      </c>
      <c r="T66" s="1">
        <f>IF(T51&gt;0,1/VLOOKUP(ABS(T51)+1,$A$8:$D$16,4,FALSE),VLOOKUP(ABS(T51)+1,$A$8:$D$16,2,FALSE))</f>
      </c>
      <c r="U66" s="1">
        <f>IF(U51&gt;0,1/VLOOKUP(ABS(U51)+1,$A$8:$D$16,4,FALSE),VLOOKUP(ABS(U51)+1,$A$8:$D$16,2,FALSE))</f>
      </c>
      <c r="V66" s="1">
        <f>IF(V51&gt;0,1/VLOOKUP(ABS(V51)+1,$A$8:$D$16,4,FALSE),VLOOKUP(ABS(V51)+1,$A$8:$D$16,2,FALSE))</f>
      </c>
      <c r="W66" s="1">
        <f>IF(W51&gt;0,1/VLOOKUP(ABS(W51)+1,$A$8:$D$16,4,FALSE),VLOOKUP(ABS(W51)+1,$A$8:$D$16,2,FALSE))</f>
      </c>
    </row>
    <row r="67">
      <c r="A67">
        <v>9</v>
      </c>
      <c r="B67" t="str">
        <v>CP2.3_vs_CP2.5</v>
      </c>
      <c r="C67" s="1">
        <f>IF(C52&gt;0,1/VLOOKUP(ABS(C52)+1,$A$8:$D$16,4,FALSE),VLOOKUP(ABS(C52)+1,$A$8:$D$16,2,FALSE))</f>
      </c>
      <c r="D67" s="1">
        <f>IF(D52&gt;0,1/VLOOKUP(ABS(D52)+1,$A$8:$D$16,4,FALSE),VLOOKUP(ABS(D52)+1,$A$8:$D$16,2,FALSE))</f>
      </c>
      <c r="E67" s="1">
        <f>IF(E52&gt;0,1/VLOOKUP(ABS(E52)+1,$A$8:$D$16,4,FALSE),VLOOKUP(ABS(E52)+1,$A$8:$D$16,2,FALSE))</f>
      </c>
      <c r="F67" s="1">
        <f>IF(F52&gt;0,1/VLOOKUP(ABS(F52)+1,$A$8:$D$16,4,FALSE),VLOOKUP(ABS(F52)+1,$A$8:$D$16,2,FALSE))</f>
      </c>
      <c r="G67" s="1">
        <f>IF(G52&gt;0,1/VLOOKUP(ABS(G52)+1,$A$8:$D$16,4,FALSE),VLOOKUP(ABS(G52)+1,$A$8:$D$16,2,FALSE))</f>
      </c>
      <c r="H67" s="1">
        <f>IF(H52&gt;0,1/VLOOKUP(ABS(H52)+1,$A$8:$D$16,4,FALSE),VLOOKUP(ABS(H52)+1,$A$8:$D$16,2,FALSE))</f>
      </c>
      <c r="I67" s="1">
        <f>IF(I52&gt;0,1/VLOOKUP(ABS(I52)+1,$A$8:$D$16,4,FALSE),VLOOKUP(ABS(I52)+1,$A$8:$D$16,2,FALSE))</f>
      </c>
      <c r="J67" s="1">
        <f>IF(J52&gt;0,1/VLOOKUP(ABS(J52)+1,$A$8:$D$16,4,FALSE),VLOOKUP(ABS(J52)+1,$A$8:$D$16,2,FALSE))</f>
      </c>
      <c r="K67" s="1">
        <f>IF(K52&gt;0,1/VLOOKUP(ABS(K52)+1,$A$8:$D$16,4,FALSE),VLOOKUP(ABS(K52)+1,$A$8:$D$16,2,FALSE))</f>
      </c>
      <c r="L67" s="1">
        <f>IF(L52&gt;0,1/VLOOKUP(ABS(L52)+1,$A$8:$D$16,4,FALSE),VLOOKUP(ABS(L52)+1,$A$8:$D$16,2,FALSE))</f>
      </c>
      <c r="M67" s="1">
        <f>IF(M52&gt;0,1/VLOOKUP(ABS(M52)+1,$A$8:$D$16,4,FALSE),VLOOKUP(ABS(M52)+1,$A$8:$D$16,2,FALSE))</f>
      </c>
      <c r="N67" s="1">
        <f>IF(N52&gt;0,1/VLOOKUP(ABS(N52)+1,$A$8:$D$16,4,FALSE),VLOOKUP(ABS(N52)+1,$A$8:$D$16,2,FALSE))</f>
      </c>
      <c r="O67" s="1">
        <f>IF(O52&gt;0,1/VLOOKUP(ABS(O52)+1,$A$8:$D$16,4,FALSE),VLOOKUP(ABS(O52)+1,$A$8:$D$16,2,FALSE))</f>
      </c>
      <c r="P67" s="1">
        <f>IF(P52&gt;0,1/VLOOKUP(ABS(P52)+1,$A$8:$D$16,4,FALSE),VLOOKUP(ABS(P52)+1,$A$8:$D$16,2,FALSE))</f>
      </c>
      <c r="Q67" s="1">
        <f>IF(Q52&gt;0,1/VLOOKUP(ABS(Q52)+1,$A$8:$D$16,4,FALSE),VLOOKUP(ABS(Q52)+1,$A$8:$D$16,2,FALSE))</f>
      </c>
      <c r="R67" s="1">
        <f>IF(R52&gt;0,1/VLOOKUP(ABS(R52)+1,$A$8:$D$16,4,FALSE),VLOOKUP(ABS(R52)+1,$A$8:$D$16,2,FALSE))</f>
      </c>
      <c r="S67" s="1">
        <f>IF(S52&gt;0,1/VLOOKUP(ABS(S52)+1,$A$8:$D$16,4,FALSE),VLOOKUP(ABS(S52)+1,$A$8:$D$16,2,FALSE))</f>
      </c>
      <c r="T67" s="1">
        <f>IF(T52&gt;0,1/VLOOKUP(ABS(T52)+1,$A$8:$D$16,4,FALSE),VLOOKUP(ABS(T52)+1,$A$8:$D$16,2,FALSE))</f>
      </c>
      <c r="U67" s="1">
        <f>IF(U52&gt;0,1/VLOOKUP(ABS(U52)+1,$A$8:$D$16,4,FALSE),VLOOKUP(ABS(U52)+1,$A$8:$D$16,2,FALSE))</f>
      </c>
      <c r="V67" s="1">
        <f>IF(V52&gt;0,1/VLOOKUP(ABS(V52)+1,$A$8:$D$16,4,FALSE),VLOOKUP(ABS(V52)+1,$A$8:$D$16,2,FALSE))</f>
      </c>
      <c r="W67" s="1">
        <f>IF(W52&gt;0,1/VLOOKUP(ABS(W52)+1,$A$8:$D$16,4,FALSE),VLOOKUP(ABS(W52)+1,$A$8:$D$16,2,FALSE))</f>
      </c>
    </row>
    <row r="68">
      <c r="A68">
        <v>10</v>
      </c>
      <c r="B68" t="str">
        <v>CP2.4_vs_CP2.5</v>
      </c>
      <c r="C68" s="1">
        <f>IF(C53&gt;0,1/VLOOKUP(ABS(C53)+1,$A$8:$D$16,4,FALSE),VLOOKUP(ABS(C53)+1,$A$8:$D$16,2,FALSE))</f>
      </c>
      <c r="D68" s="1">
        <f>IF(D53&gt;0,1/VLOOKUP(ABS(D53)+1,$A$8:$D$16,4,FALSE),VLOOKUP(ABS(D53)+1,$A$8:$D$16,2,FALSE))</f>
      </c>
      <c r="E68" s="1">
        <f>IF(E53&gt;0,1/VLOOKUP(ABS(E53)+1,$A$8:$D$16,4,FALSE),VLOOKUP(ABS(E53)+1,$A$8:$D$16,2,FALSE))</f>
      </c>
      <c r="F68" s="1">
        <f>IF(F53&gt;0,1/VLOOKUP(ABS(F53)+1,$A$8:$D$16,4,FALSE),VLOOKUP(ABS(F53)+1,$A$8:$D$16,2,FALSE))</f>
      </c>
      <c r="G68" s="1">
        <f>IF(G53&gt;0,1/VLOOKUP(ABS(G53)+1,$A$8:$D$16,4,FALSE),VLOOKUP(ABS(G53)+1,$A$8:$D$16,2,FALSE))</f>
      </c>
      <c r="H68" s="1">
        <f>IF(H53&gt;0,1/VLOOKUP(ABS(H53)+1,$A$8:$D$16,4,FALSE),VLOOKUP(ABS(H53)+1,$A$8:$D$16,2,FALSE))</f>
      </c>
      <c r="I68" s="1">
        <f>IF(I53&gt;0,1/VLOOKUP(ABS(I53)+1,$A$8:$D$16,4,FALSE),VLOOKUP(ABS(I53)+1,$A$8:$D$16,2,FALSE))</f>
      </c>
      <c r="J68" s="1">
        <f>IF(J53&gt;0,1/VLOOKUP(ABS(J53)+1,$A$8:$D$16,4,FALSE),VLOOKUP(ABS(J53)+1,$A$8:$D$16,2,FALSE))</f>
      </c>
      <c r="K68" s="1">
        <f>IF(K53&gt;0,1/VLOOKUP(ABS(K53)+1,$A$8:$D$16,4,FALSE),VLOOKUP(ABS(K53)+1,$A$8:$D$16,2,FALSE))</f>
      </c>
      <c r="L68" s="1">
        <f>IF(L53&gt;0,1/VLOOKUP(ABS(L53)+1,$A$8:$D$16,4,FALSE),VLOOKUP(ABS(L53)+1,$A$8:$D$16,2,FALSE))</f>
      </c>
      <c r="M68" s="1">
        <f>IF(M53&gt;0,1/VLOOKUP(ABS(M53)+1,$A$8:$D$16,4,FALSE),VLOOKUP(ABS(M53)+1,$A$8:$D$16,2,FALSE))</f>
      </c>
      <c r="N68" s="1">
        <f>IF(N53&gt;0,1/VLOOKUP(ABS(N53)+1,$A$8:$D$16,4,FALSE),VLOOKUP(ABS(N53)+1,$A$8:$D$16,2,FALSE))</f>
      </c>
      <c r="O68" s="1">
        <f>IF(O53&gt;0,1/VLOOKUP(ABS(O53)+1,$A$8:$D$16,4,FALSE),VLOOKUP(ABS(O53)+1,$A$8:$D$16,2,FALSE))</f>
      </c>
      <c r="P68" s="1">
        <f>IF(P53&gt;0,1/VLOOKUP(ABS(P53)+1,$A$8:$D$16,4,FALSE),VLOOKUP(ABS(P53)+1,$A$8:$D$16,2,FALSE))</f>
      </c>
      <c r="Q68" s="1">
        <f>IF(Q53&gt;0,1/VLOOKUP(ABS(Q53)+1,$A$8:$D$16,4,FALSE),VLOOKUP(ABS(Q53)+1,$A$8:$D$16,2,FALSE))</f>
      </c>
      <c r="R68" s="1">
        <f>IF(R53&gt;0,1/VLOOKUP(ABS(R53)+1,$A$8:$D$16,4,FALSE),VLOOKUP(ABS(R53)+1,$A$8:$D$16,2,FALSE))</f>
      </c>
      <c r="S68" s="1">
        <f>IF(S53&gt;0,1/VLOOKUP(ABS(S53)+1,$A$8:$D$16,4,FALSE),VLOOKUP(ABS(S53)+1,$A$8:$D$16,2,FALSE))</f>
      </c>
      <c r="T68" s="1">
        <f>IF(T53&gt;0,1/VLOOKUP(ABS(T53)+1,$A$8:$D$16,4,FALSE),VLOOKUP(ABS(T53)+1,$A$8:$D$16,2,FALSE))</f>
      </c>
      <c r="U68" s="1">
        <f>IF(U53&gt;0,1/VLOOKUP(ABS(U53)+1,$A$8:$D$16,4,FALSE),VLOOKUP(ABS(U53)+1,$A$8:$D$16,2,FALSE))</f>
      </c>
      <c r="V68" s="1">
        <f>IF(V53&gt;0,1/VLOOKUP(ABS(V53)+1,$A$8:$D$16,4,FALSE),VLOOKUP(ABS(V53)+1,$A$8:$D$16,2,FALSE))</f>
      </c>
      <c r="W68" s="1">
        <f>IF(W53&gt;0,1/VLOOKUP(ABS(W53)+1,$A$8:$D$16,4,FALSE),VLOOKUP(ABS(W53)+1,$A$8:$D$16,2,FALSE))</f>
      </c>
    </row>
    <row r="71">
      <c r="A71" t="str">
        <v>═══ BAGIAN 3: TFN m (Middle) per Responden ═══</v>
      </c>
    </row>
    <row r="72">
      <c r="A72" t="str">
        <v>No</v>
      </c>
      <c r="B72" t="str">
        <v>Pasangan</v>
      </c>
      <c r="C72" t="str">
        <v>R1_m</v>
      </c>
      <c r="D72" t="str">
        <v>R2_m</v>
      </c>
      <c r="E72" t="str">
        <v>R3_m</v>
      </c>
      <c r="F72" t="str">
        <v>R4_m</v>
      </c>
      <c r="G72" t="str">
        <v>R5_m</v>
      </c>
      <c r="H72" t="str">
        <v>R6_m</v>
      </c>
      <c r="I72" t="str">
        <v>R7_m</v>
      </c>
      <c r="J72" t="str">
        <v>R8_m</v>
      </c>
      <c r="K72" t="str">
        <v>R9_m</v>
      </c>
      <c r="L72" t="str">
        <v>R10_m</v>
      </c>
      <c r="M72" t="str">
        <v>R11_m</v>
      </c>
      <c r="N72" t="str">
        <v>R12_m</v>
      </c>
      <c r="O72" t="str">
        <v>R13_m</v>
      </c>
      <c r="P72" t="str">
        <v>R14_m</v>
      </c>
      <c r="Q72" t="str">
        <v>R15_m</v>
      </c>
      <c r="R72" t="str">
        <v>R16_m</v>
      </c>
      <c r="S72" t="str">
        <v>R17_m</v>
      </c>
      <c r="T72" t="str">
        <v>R18_m</v>
      </c>
      <c r="U72" t="str">
        <v>R19_m</v>
      </c>
      <c r="V72" t="str">
        <v>R20_m</v>
      </c>
      <c r="W72" t="str">
        <v>R21_m</v>
      </c>
    </row>
    <row r="73">
      <c r="A73">
        <v>1</v>
      </c>
      <c r="B73" t="str">
        <v>CP2.1_vs_CP2.2</v>
      </c>
      <c r="C73" s="1">
        <f>IF(C44&gt;0,1/VLOOKUP(ABS(C44)+1,$A$8:$D$16,3,FALSE),VLOOKUP(ABS(C44)+1,$A$8:$D$16,3,FALSE))</f>
      </c>
      <c r="D73" s="1">
        <f>IF(D44&gt;0,1/VLOOKUP(ABS(D44)+1,$A$8:$D$16,3,FALSE),VLOOKUP(ABS(D44)+1,$A$8:$D$16,3,FALSE))</f>
      </c>
      <c r="E73" s="1">
        <f>IF(E44&gt;0,1/VLOOKUP(ABS(E44)+1,$A$8:$D$16,3,FALSE),VLOOKUP(ABS(E44)+1,$A$8:$D$16,3,FALSE))</f>
      </c>
      <c r="F73" s="1">
        <f>IF(F44&gt;0,1/VLOOKUP(ABS(F44)+1,$A$8:$D$16,3,FALSE),VLOOKUP(ABS(F44)+1,$A$8:$D$16,3,FALSE))</f>
      </c>
      <c r="G73" s="1">
        <f>IF(G44&gt;0,1/VLOOKUP(ABS(G44)+1,$A$8:$D$16,3,FALSE),VLOOKUP(ABS(G44)+1,$A$8:$D$16,3,FALSE))</f>
      </c>
      <c r="H73" s="1">
        <f>IF(H44&gt;0,1/VLOOKUP(ABS(H44)+1,$A$8:$D$16,3,FALSE),VLOOKUP(ABS(H44)+1,$A$8:$D$16,3,FALSE))</f>
      </c>
      <c r="I73" s="1">
        <f>IF(I44&gt;0,1/VLOOKUP(ABS(I44)+1,$A$8:$D$16,3,FALSE),VLOOKUP(ABS(I44)+1,$A$8:$D$16,3,FALSE))</f>
      </c>
      <c r="J73" s="1">
        <f>IF(J44&gt;0,1/VLOOKUP(ABS(J44)+1,$A$8:$D$16,3,FALSE),VLOOKUP(ABS(J44)+1,$A$8:$D$16,3,FALSE))</f>
      </c>
      <c r="K73" s="1">
        <f>IF(K44&gt;0,1/VLOOKUP(ABS(K44)+1,$A$8:$D$16,3,FALSE),VLOOKUP(ABS(K44)+1,$A$8:$D$16,3,FALSE))</f>
      </c>
      <c r="L73" s="1">
        <f>IF(L44&gt;0,1/VLOOKUP(ABS(L44)+1,$A$8:$D$16,3,FALSE),VLOOKUP(ABS(L44)+1,$A$8:$D$16,3,FALSE))</f>
      </c>
      <c r="M73" s="1">
        <f>IF(M44&gt;0,1/VLOOKUP(ABS(M44)+1,$A$8:$D$16,3,FALSE),VLOOKUP(ABS(M44)+1,$A$8:$D$16,3,FALSE))</f>
      </c>
      <c r="N73" s="1">
        <f>IF(N44&gt;0,1/VLOOKUP(ABS(N44)+1,$A$8:$D$16,3,FALSE),VLOOKUP(ABS(N44)+1,$A$8:$D$16,3,FALSE))</f>
      </c>
      <c r="O73" s="1">
        <f>IF(O44&gt;0,1/VLOOKUP(ABS(O44)+1,$A$8:$D$16,3,FALSE),VLOOKUP(ABS(O44)+1,$A$8:$D$16,3,FALSE))</f>
      </c>
      <c r="P73" s="1">
        <f>IF(P44&gt;0,1/VLOOKUP(ABS(P44)+1,$A$8:$D$16,3,FALSE),VLOOKUP(ABS(P44)+1,$A$8:$D$16,3,FALSE))</f>
      </c>
      <c r="Q73" s="1">
        <f>IF(Q44&gt;0,1/VLOOKUP(ABS(Q44)+1,$A$8:$D$16,3,FALSE),VLOOKUP(ABS(Q44)+1,$A$8:$D$16,3,FALSE))</f>
      </c>
      <c r="R73" s="1">
        <f>IF(R44&gt;0,1/VLOOKUP(ABS(R44)+1,$A$8:$D$16,3,FALSE),VLOOKUP(ABS(R44)+1,$A$8:$D$16,3,FALSE))</f>
      </c>
      <c r="S73" s="1">
        <f>IF(S44&gt;0,1/VLOOKUP(ABS(S44)+1,$A$8:$D$16,3,FALSE),VLOOKUP(ABS(S44)+1,$A$8:$D$16,3,FALSE))</f>
      </c>
      <c r="T73" s="1">
        <f>IF(T44&gt;0,1/VLOOKUP(ABS(T44)+1,$A$8:$D$16,3,FALSE),VLOOKUP(ABS(T44)+1,$A$8:$D$16,3,FALSE))</f>
      </c>
      <c r="U73" s="1">
        <f>IF(U44&gt;0,1/VLOOKUP(ABS(U44)+1,$A$8:$D$16,3,FALSE),VLOOKUP(ABS(U44)+1,$A$8:$D$16,3,FALSE))</f>
      </c>
      <c r="V73" s="1">
        <f>IF(V44&gt;0,1/VLOOKUP(ABS(V44)+1,$A$8:$D$16,3,FALSE),VLOOKUP(ABS(V44)+1,$A$8:$D$16,3,FALSE))</f>
      </c>
      <c r="W73" s="1">
        <f>IF(W44&gt;0,1/VLOOKUP(ABS(W44)+1,$A$8:$D$16,3,FALSE),VLOOKUP(ABS(W44)+1,$A$8:$D$16,3,FALSE))</f>
      </c>
    </row>
    <row r="74">
      <c r="A74">
        <v>2</v>
      </c>
      <c r="B74" t="str">
        <v>CP2.1_vs_CP2.3</v>
      </c>
      <c r="C74" s="1">
        <f>IF(C45&gt;0,1/VLOOKUP(ABS(C45)+1,$A$8:$D$16,3,FALSE),VLOOKUP(ABS(C45)+1,$A$8:$D$16,3,FALSE))</f>
      </c>
      <c r="D74" s="1">
        <f>IF(D45&gt;0,1/VLOOKUP(ABS(D45)+1,$A$8:$D$16,3,FALSE),VLOOKUP(ABS(D45)+1,$A$8:$D$16,3,FALSE))</f>
      </c>
      <c r="E74" s="1">
        <f>IF(E45&gt;0,1/VLOOKUP(ABS(E45)+1,$A$8:$D$16,3,FALSE),VLOOKUP(ABS(E45)+1,$A$8:$D$16,3,FALSE))</f>
      </c>
      <c r="F74" s="1">
        <f>IF(F45&gt;0,1/VLOOKUP(ABS(F45)+1,$A$8:$D$16,3,FALSE),VLOOKUP(ABS(F45)+1,$A$8:$D$16,3,FALSE))</f>
      </c>
      <c r="G74" s="1">
        <f>IF(G45&gt;0,1/VLOOKUP(ABS(G45)+1,$A$8:$D$16,3,FALSE),VLOOKUP(ABS(G45)+1,$A$8:$D$16,3,FALSE))</f>
      </c>
      <c r="H74" s="1">
        <f>IF(H45&gt;0,1/VLOOKUP(ABS(H45)+1,$A$8:$D$16,3,FALSE),VLOOKUP(ABS(H45)+1,$A$8:$D$16,3,FALSE))</f>
      </c>
      <c r="I74" s="1">
        <f>IF(I45&gt;0,1/VLOOKUP(ABS(I45)+1,$A$8:$D$16,3,FALSE),VLOOKUP(ABS(I45)+1,$A$8:$D$16,3,FALSE))</f>
      </c>
      <c r="J74" s="1">
        <f>IF(J45&gt;0,1/VLOOKUP(ABS(J45)+1,$A$8:$D$16,3,FALSE),VLOOKUP(ABS(J45)+1,$A$8:$D$16,3,FALSE))</f>
      </c>
      <c r="K74" s="1">
        <f>IF(K45&gt;0,1/VLOOKUP(ABS(K45)+1,$A$8:$D$16,3,FALSE),VLOOKUP(ABS(K45)+1,$A$8:$D$16,3,FALSE))</f>
      </c>
      <c r="L74" s="1">
        <f>IF(L45&gt;0,1/VLOOKUP(ABS(L45)+1,$A$8:$D$16,3,FALSE),VLOOKUP(ABS(L45)+1,$A$8:$D$16,3,FALSE))</f>
      </c>
      <c r="M74" s="1">
        <f>IF(M45&gt;0,1/VLOOKUP(ABS(M45)+1,$A$8:$D$16,3,FALSE),VLOOKUP(ABS(M45)+1,$A$8:$D$16,3,FALSE))</f>
      </c>
      <c r="N74" s="1">
        <f>IF(N45&gt;0,1/VLOOKUP(ABS(N45)+1,$A$8:$D$16,3,FALSE),VLOOKUP(ABS(N45)+1,$A$8:$D$16,3,FALSE))</f>
      </c>
      <c r="O74" s="1">
        <f>IF(O45&gt;0,1/VLOOKUP(ABS(O45)+1,$A$8:$D$16,3,FALSE),VLOOKUP(ABS(O45)+1,$A$8:$D$16,3,FALSE))</f>
      </c>
      <c r="P74" s="1">
        <f>IF(P45&gt;0,1/VLOOKUP(ABS(P45)+1,$A$8:$D$16,3,FALSE),VLOOKUP(ABS(P45)+1,$A$8:$D$16,3,FALSE))</f>
      </c>
      <c r="Q74" s="1">
        <f>IF(Q45&gt;0,1/VLOOKUP(ABS(Q45)+1,$A$8:$D$16,3,FALSE),VLOOKUP(ABS(Q45)+1,$A$8:$D$16,3,FALSE))</f>
      </c>
      <c r="R74" s="1">
        <f>IF(R45&gt;0,1/VLOOKUP(ABS(R45)+1,$A$8:$D$16,3,FALSE),VLOOKUP(ABS(R45)+1,$A$8:$D$16,3,FALSE))</f>
      </c>
      <c r="S74" s="1">
        <f>IF(S45&gt;0,1/VLOOKUP(ABS(S45)+1,$A$8:$D$16,3,FALSE),VLOOKUP(ABS(S45)+1,$A$8:$D$16,3,FALSE))</f>
      </c>
      <c r="T74" s="1">
        <f>IF(T45&gt;0,1/VLOOKUP(ABS(T45)+1,$A$8:$D$16,3,FALSE),VLOOKUP(ABS(T45)+1,$A$8:$D$16,3,FALSE))</f>
      </c>
      <c r="U74" s="1">
        <f>IF(U45&gt;0,1/VLOOKUP(ABS(U45)+1,$A$8:$D$16,3,FALSE),VLOOKUP(ABS(U45)+1,$A$8:$D$16,3,FALSE))</f>
      </c>
      <c r="V74" s="1">
        <f>IF(V45&gt;0,1/VLOOKUP(ABS(V45)+1,$A$8:$D$16,3,FALSE),VLOOKUP(ABS(V45)+1,$A$8:$D$16,3,FALSE))</f>
      </c>
      <c r="W74" s="1">
        <f>IF(W45&gt;0,1/VLOOKUP(ABS(W45)+1,$A$8:$D$16,3,FALSE),VLOOKUP(ABS(W45)+1,$A$8:$D$16,3,FALSE))</f>
      </c>
    </row>
    <row r="75">
      <c r="A75">
        <v>3</v>
      </c>
      <c r="B75" t="str">
        <v>CP2.1_vs_CP2.4</v>
      </c>
      <c r="C75" s="1">
        <f>IF(C46&gt;0,1/VLOOKUP(ABS(C46)+1,$A$8:$D$16,3,FALSE),VLOOKUP(ABS(C46)+1,$A$8:$D$16,3,FALSE))</f>
      </c>
      <c r="D75" s="1">
        <f>IF(D46&gt;0,1/VLOOKUP(ABS(D46)+1,$A$8:$D$16,3,FALSE),VLOOKUP(ABS(D46)+1,$A$8:$D$16,3,FALSE))</f>
      </c>
      <c r="E75" s="1">
        <f>IF(E46&gt;0,1/VLOOKUP(ABS(E46)+1,$A$8:$D$16,3,FALSE),VLOOKUP(ABS(E46)+1,$A$8:$D$16,3,FALSE))</f>
      </c>
      <c r="F75" s="1">
        <f>IF(F46&gt;0,1/VLOOKUP(ABS(F46)+1,$A$8:$D$16,3,FALSE),VLOOKUP(ABS(F46)+1,$A$8:$D$16,3,FALSE))</f>
      </c>
      <c r="G75" s="1">
        <f>IF(G46&gt;0,1/VLOOKUP(ABS(G46)+1,$A$8:$D$16,3,FALSE),VLOOKUP(ABS(G46)+1,$A$8:$D$16,3,FALSE))</f>
      </c>
      <c r="H75" s="1">
        <f>IF(H46&gt;0,1/VLOOKUP(ABS(H46)+1,$A$8:$D$16,3,FALSE),VLOOKUP(ABS(H46)+1,$A$8:$D$16,3,FALSE))</f>
      </c>
      <c r="I75" s="1">
        <f>IF(I46&gt;0,1/VLOOKUP(ABS(I46)+1,$A$8:$D$16,3,FALSE),VLOOKUP(ABS(I46)+1,$A$8:$D$16,3,FALSE))</f>
      </c>
      <c r="J75" s="1">
        <f>IF(J46&gt;0,1/VLOOKUP(ABS(J46)+1,$A$8:$D$16,3,FALSE),VLOOKUP(ABS(J46)+1,$A$8:$D$16,3,FALSE))</f>
      </c>
      <c r="K75" s="1">
        <f>IF(K46&gt;0,1/VLOOKUP(ABS(K46)+1,$A$8:$D$16,3,FALSE),VLOOKUP(ABS(K46)+1,$A$8:$D$16,3,FALSE))</f>
      </c>
      <c r="L75" s="1">
        <f>IF(L46&gt;0,1/VLOOKUP(ABS(L46)+1,$A$8:$D$16,3,FALSE),VLOOKUP(ABS(L46)+1,$A$8:$D$16,3,FALSE))</f>
      </c>
      <c r="M75" s="1">
        <f>IF(M46&gt;0,1/VLOOKUP(ABS(M46)+1,$A$8:$D$16,3,FALSE),VLOOKUP(ABS(M46)+1,$A$8:$D$16,3,FALSE))</f>
      </c>
      <c r="N75" s="1">
        <f>IF(N46&gt;0,1/VLOOKUP(ABS(N46)+1,$A$8:$D$16,3,FALSE),VLOOKUP(ABS(N46)+1,$A$8:$D$16,3,FALSE))</f>
      </c>
      <c r="O75" s="1">
        <f>IF(O46&gt;0,1/VLOOKUP(ABS(O46)+1,$A$8:$D$16,3,FALSE),VLOOKUP(ABS(O46)+1,$A$8:$D$16,3,FALSE))</f>
      </c>
      <c r="P75" s="1">
        <f>IF(P46&gt;0,1/VLOOKUP(ABS(P46)+1,$A$8:$D$16,3,FALSE),VLOOKUP(ABS(P46)+1,$A$8:$D$16,3,FALSE))</f>
      </c>
      <c r="Q75" s="1">
        <f>IF(Q46&gt;0,1/VLOOKUP(ABS(Q46)+1,$A$8:$D$16,3,FALSE),VLOOKUP(ABS(Q46)+1,$A$8:$D$16,3,FALSE))</f>
      </c>
      <c r="R75" s="1">
        <f>IF(R46&gt;0,1/VLOOKUP(ABS(R46)+1,$A$8:$D$16,3,FALSE),VLOOKUP(ABS(R46)+1,$A$8:$D$16,3,FALSE))</f>
      </c>
      <c r="S75" s="1">
        <f>IF(S46&gt;0,1/VLOOKUP(ABS(S46)+1,$A$8:$D$16,3,FALSE),VLOOKUP(ABS(S46)+1,$A$8:$D$16,3,FALSE))</f>
      </c>
      <c r="T75" s="1">
        <f>IF(T46&gt;0,1/VLOOKUP(ABS(T46)+1,$A$8:$D$16,3,FALSE),VLOOKUP(ABS(T46)+1,$A$8:$D$16,3,FALSE))</f>
      </c>
      <c r="U75" s="1">
        <f>IF(U46&gt;0,1/VLOOKUP(ABS(U46)+1,$A$8:$D$16,3,FALSE),VLOOKUP(ABS(U46)+1,$A$8:$D$16,3,FALSE))</f>
      </c>
      <c r="V75" s="1">
        <f>IF(V46&gt;0,1/VLOOKUP(ABS(V46)+1,$A$8:$D$16,3,FALSE),VLOOKUP(ABS(V46)+1,$A$8:$D$16,3,FALSE))</f>
      </c>
      <c r="W75" s="1">
        <f>IF(W46&gt;0,1/VLOOKUP(ABS(W46)+1,$A$8:$D$16,3,FALSE),VLOOKUP(ABS(W46)+1,$A$8:$D$16,3,FALSE))</f>
      </c>
    </row>
    <row r="76">
      <c r="A76">
        <v>4</v>
      </c>
      <c r="B76" t="str">
        <v>CP2.1_vs_CP2.5</v>
      </c>
      <c r="C76" s="1">
        <f>IF(C47&gt;0,1/VLOOKUP(ABS(C47)+1,$A$8:$D$16,3,FALSE),VLOOKUP(ABS(C47)+1,$A$8:$D$16,3,FALSE))</f>
      </c>
      <c r="D76" s="1">
        <f>IF(D47&gt;0,1/VLOOKUP(ABS(D47)+1,$A$8:$D$16,3,FALSE),VLOOKUP(ABS(D47)+1,$A$8:$D$16,3,FALSE))</f>
      </c>
      <c r="E76" s="1">
        <f>IF(E47&gt;0,1/VLOOKUP(ABS(E47)+1,$A$8:$D$16,3,FALSE),VLOOKUP(ABS(E47)+1,$A$8:$D$16,3,FALSE))</f>
      </c>
      <c r="F76" s="1">
        <f>IF(F47&gt;0,1/VLOOKUP(ABS(F47)+1,$A$8:$D$16,3,FALSE),VLOOKUP(ABS(F47)+1,$A$8:$D$16,3,FALSE))</f>
      </c>
      <c r="G76" s="1">
        <f>IF(G47&gt;0,1/VLOOKUP(ABS(G47)+1,$A$8:$D$16,3,FALSE),VLOOKUP(ABS(G47)+1,$A$8:$D$16,3,FALSE))</f>
      </c>
      <c r="H76" s="1">
        <f>IF(H47&gt;0,1/VLOOKUP(ABS(H47)+1,$A$8:$D$16,3,FALSE),VLOOKUP(ABS(H47)+1,$A$8:$D$16,3,FALSE))</f>
      </c>
      <c r="I76" s="1">
        <f>IF(I47&gt;0,1/VLOOKUP(ABS(I47)+1,$A$8:$D$16,3,FALSE),VLOOKUP(ABS(I47)+1,$A$8:$D$16,3,FALSE))</f>
      </c>
      <c r="J76" s="1">
        <f>IF(J47&gt;0,1/VLOOKUP(ABS(J47)+1,$A$8:$D$16,3,FALSE),VLOOKUP(ABS(J47)+1,$A$8:$D$16,3,FALSE))</f>
      </c>
      <c r="K76" s="1">
        <f>IF(K47&gt;0,1/VLOOKUP(ABS(K47)+1,$A$8:$D$16,3,FALSE),VLOOKUP(ABS(K47)+1,$A$8:$D$16,3,FALSE))</f>
      </c>
      <c r="L76" s="1">
        <f>IF(L47&gt;0,1/VLOOKUP(ABS(L47)+1,$A$8:$D$16,3,FALSE),VLOOKUP(ABS(L47)+1,$A$8:$D$16,3,FALSE))</f>
      </c>
      <c r="M76" s="1">
        <f>IF(M47&gt;0,1/VLOOKUP(ABS(M47)+1,$A$8:$D$16,3,FALSE),VLOOKUP(ABS(M47)+1,$A$8:$D$16,3,FALSE))</f>
      </c>
      <c r="N76" s="1">
        <f>IF(N47&gt;0,1/VLOOKUP(ABS(N47)+1,$A$8:$D$16,3,FALSE),VLOOKUP(ABS(N47)+1,$A$8:$D$16,3,FALSE))</f>
      </c>
      <c r="O76" s="1">
        <f>IF(O47&gt;0,1/VLOOKUP(ABS(O47)+1,$A$8:$D$16,3,FALSE),VLOOKUP(ABS(O47)+1,$A$8:$D$16,3,FALSE))</f>
      </c>
      <c r="P76" s="1">
        <f>IF(P47&gt;0,1/VLOOKUP(ABS(P47)+1,$A$8:$D$16,3,FALSE),VLOOKUP(ABS(P47)+1,$A$8:$D$16,3,FALSE))</f>
      </c>
      <c r="Q76" s="1">
        <f>IF(Q47&gt;0,1/VLOOKUP(ABS(Q47)+1,$A$8:$D$16,3,FALSE),VLOOKUP(ABS(Q47)+1,$A$8:$D$16,3,FALSE))</f>
      </c>
      <c r="R76" s="1">
        <f>IF(R47&gt;0,1/VLOOKUP(ABS(R47)+1,$A$8:$D$16,3,FALSE),VLOOKUP(ABS(R47)+1,$A$8:$D$16,3,FALSE))</f>
      </c>
      <c r="S76" s="1">
        <f>IF(S47&gt;0,1/VLOOKUP(ABS(S47)+1,$A$8:$D$16,3,FALSE),VLOOKUP(ABS(S47)+1,$A$8:$D$16,3,FALSE))</f>
      </c>
      <c r="T76" s="1">
        <f>IF(T47&gt;0,1/VLOOKUP(ABS(T47)+1,$A$8:$D$16,3,FALSE),VLOOKUP(ABS(T47)+1,$A$8:$D$16,3,FALSE))</f>
      </c>
      <c r="U76" s="1">
        <f>IF(U47&gt;0,1/VLOOKUP(ABS(U47)+1,$A$8:$D$16,3,FALSE),VLOOKUP(ABS(U47)+1,$A$8:$D$16,3,FALSE))</f>
      </c>
      <c r="V76" s="1">
        <f>IF(V47&gt;0,1/VLOOKUP(ABS(V47)+1,$A$8:$D$16,3,FALSE),VLOOKUP(ABS(V47)+1,$A$8:$D$16,3,FALSE))</f>
      </c>
      <c r="W76" s="1">
        <f>IF(W47&gt;0,1/VLOOKUP(ABS(W47)+1,$A$8:$D$16,3,FALSE),VLOOKUP(ABS(W47)+1,$A$8:$D$16,3,FALSE))</f>
      </c>
    </row>
    <row r="77">
      <c r="A77">
        <v>5</v>
      </c>
      <c r="B77" t="str">
        <v>CP2.2_vs_CP2.3</v>
      </c>
      <c r="C77" s="1">
        <f>IF(C48&gt;0,1/VLOOKUP(ABS(C48)+1,$A$8:$D$16,3,FALSE),VLOOKUP(ABS(C48)+1,$A$8:$D$16,3,FALSE))</f>
      </c>
      <c r="D77" s="1">
        <f>IF(D48&gt;0,1/VLOOKUP(ABS(D48)+1,$A$8:$D$16,3,FALSE),VLOOKUP(ABS(D48)+1,$A$8:$D$16,3,FALSE))</f>
      </c>
      <c r="E77" s="1">
        <f>IF(E48&gt;0,1/VLOOKUP(ABS(E48)+1,$A$8:$D$16,3,FALSE),VLOOKUP(ABS(E48)+1,$A$8:$D$16,3,FALSE))</f>
      </c>
      <c r="F77" s="1">
        <f>IF(F48&gt;0,1/VLOOKUP(ABS(F48)+1,$A$8:$D$16,3,FALSE),VLOOKUP(ABS(F48)+1,$A$8:$D$16,3,FALSE))</f>
      </c>
      <c r="G77" s="1">
        <f>IF(G48&gt;0,1/VLOOKUP(ABS(G48)+1,$A$8:$D$16,3,FALSE),VLOOKUP(ABS(G48)+1,$A$8:$D$16,3,FALSE))</f>
      </c>
      <c r="H77" s="1">
        <f>IF(H48&gt;0,1/VLOOKUP(ABS(H48)+1,$A$8:$D$16,3,FALSE),VLOOKUP(ABS(H48)+1,$A$8:$D$16,3,FALSE))</f>
      </c>
      <c r="I77" s="1">
        <f>IF(I48&gt;0,1/VLOOKUP(ABS(I48)+1,$A$8:$D$16,3,FALSE),VLOOKUP(ABS(I48)+1,$A$8:$D$16,3,FALSE))</f>
      </c>
      <c r="J77" s="1">
        <f>IF(J48&gt;0,1/VLOOKUP(ABS(J48)+1,$A$8:$D$16,3,FALSE),VLOOKUP(ABS(J48)+1,$A$8:$D$16,3,FALSE))</f>
      </c>
      <c r="K77" s="1">
        <f>IF(K48&gt;0,1/VLOOKUP(ABS(K48)+1,$A$8:$D$16,3,FALSE),VLOOKUP(ABS(K48)+1,$A$8:$D$16,3,FALSE))</f>
      </c>
      <c r="L77" s="1">
        <f>IF(L48&gt;0,1/VLOOKUP(ABS(L48)+1,$A$8:$D$16,3,FALSE),VLOOKUP(ABS(L48)+1,$A$8:$D$16,3,FALSE))</f>
      </c>
      <c r="M77" s="1">
        <f>IF(M48&gt;0,1/VLOOKUP(ABS(M48)+1,$A$8:$D$16,3,FALSE),VLOOKUP(ABS(M48)+1,$A$8:$D$16,3,FALSE))</f>
      </c>
      <c r="N77" s="1">
        <f>IF(N48&gt;0,1/VLOOKUP(ABS(N48)+1,$A$8:$D$16,3,FALSE),VLOOKUP(ABS(N48)+1,$A$8:$D$16,3,FALSE))</f>
      </c>
      <c r="O77" s="1">
        <f>IF(O48&gt;0,1/VLOOKUP(ABS(O48)+1,$A$8:$D$16,3,FALSE),VLOOKUP(ABS(O48)+1,$A$8:$D$16,3,FALSE))</f>
      </c>
      <c r="P77" s="1">
        <f>IF(P48&gt;0,1/VLOOKUP(ABS(P48)+1,$A$8:$D$16,3,FALSE),VLOOKUP(ABS(P48)+1,$A$8:$D$16,3,FALSE))</f>
      </c>
      <c r="Q77" s="1">
        <f>IF(Q48&gt;0,1/VLOOKUP(ABS(Q48)+1,$A$8:$D$16,3,FALSE),VLOOKUP(ABS(Q48)+1,$A$8:$D$16,3,FALSE))</f>
      </c>
      <c r="R77" s="1">
        <f>IF(R48&gt;0,1/VLOOKUP(ABS(R48)+1,$A$8:$D$16,3,FALSE),VLOOKUP(ABS(R48)+1,$A$8:$D$16,3,FALSE))</f>
      </c>
      <c r="S77" s="1">
        <f>IF(S48&gt;0,1/VLOOKUP(ABS(S48)+1,$A$8:$D$16,3,FALSE),VLOOKUP(ABS(S48)+1,$A$8:$D$16,3,FALSE))</f>
      </c>
      <c r="T77" s="1">
        <f>IF(T48&gt;0,1/VLOOKUP(ABS(T48)+1,$A$8:$D$16,3,FALSE),VLOOKUP(ABS(T48)+1,$A$8:$D$16,3,FALSE))</f>
      </c>
      <c r="U77" s="1">
        <f>IF(U48&gt;0,1/VLOOKUP(ABS(U48)+1,$A$8:$D$16,3,FALSE),VLOOKUP(ABS(U48)+1,$A$8:$D$16,3,FALSE))</f>
      </c>
      <c r="V77" s="1">
        <f>IF(V48&gt;0,1/VLOOKUP(ABS(V48)+1,$A$8:$D$16,3,FALSE),VLOOKUP(ABS(V48)+1,$A$8:$D$16,3,FALSE))</f>
      </c>
      <c r="W77" s="1">
        <f>IF(W48&gt;0,1/VLOOKUP(ABS(W48)+1,$A$8:$D$16,3,FALSE),VLOOKUP(ABS(W48)+1,$A$8:$D$16,3,FALSE))</f>
      </c>
    </row>
    <row r="78">
      <c r="A78">
        <v>6</v>
      </c>
      <c r="B78" t="str">
        <v>CP2.2_vs_CP2.4</v>
      </c>
      <c r="C78" s="1">
        <f>IF(C49&gt;0,1/VLOOKUP(ABS(C49)+1,$A$8:$D$16,3,FALSE),VLOOKUP(ABS(C49)+1,$A$8:$D$16,3,FALSE))</f>
      </c>
      <c r="D78" s="1">
        <f>IF(D49&gt;0,1/VLOOKUP(ABS(D49)+1,$A$8:$D$16,3,FALSE),VLOOKUP(ABS(D49)+1,$A$8:$D$16,3,FALSE))</f>
      </c>
      <c r="E78" s="1">
        <f>IF(E49&gt;0,1/VLOOKUP(ABS(E49)+1,$A$8:$D$16,3,FALSE),VLOOKUP(ABS(E49)+1,$A$8:$D$16,3,FALSE))</f>
      </c>
      <c r="F78" s="1">
        <f>IF(F49&gt;0,1/VLOOKUP(ABS(F49)+1,$A$8:$D$16,3,FALSE),VLOOKUP(ABS(F49)+1,$A$8:$D$16,3,FALSE))</f>
      </c>
      <c r="G78" s="1">
        <f>IF(G49&gt;0,1/VLOOKUP(ABS(G49)+1,$A$8:$D$16,3,FALSE),VLOOKUP(ABS(G49)+1,$A$8:$D$16,3,FALSE))</f>
      </c>
      <c r="H78" s="1">
        <f>IF(H49&gt;0,1/VLOOKUP(ABS(H49)+1,$A$8:$D$16,3,FALSE),VLOOKUP(ABS(H49)+1,$A$8:$D$16,3,FALSE))</f>
      </c>
      <c r="I78" s="1">
        <f>IF(I49&gt;0,1/VLOOKUP(ABS(I49)+1,$A$8:$D$16,3,FALSE),VLOOKUP(ABS(I49)+1,$A$8:$D$16,3,FALSE))</f>
      </c>
      <c r="J78" s="1">
        <f>IF(J49&gt;0,1/VLOOKUP(ABS(J49)+1,$A$8:$D$16,3,FALSE),VLOOKUP(ABS(J49)+1,$A$8:$D$16,3,FALSE))</f>
      </c>
      <c r="K78" s="1">
        <f>IF(K49&gt;0,1/VLOOKUP(ABS(K49)+1,$A$8:$D$16,3,FALSE),VLOOKUP(ABS(K49)+1,$A$8:$D$16,3,FALSE))</f>
      </c>
      <c r="L78" s="1">
        <f>IF(L49&gt;0,1/VLOOKUP(ABS(L49)+1,$A$8:$D$16,3,FALSE),VLOOKUP(ABS(L49)+1,$A$8:$D$16,3,FALSE))</f>
      </c>
      <c r="M78" s="1">
        <f>IF(M49&gt;0,1/VLOOKUP(ABS(M49)+1,$A$8:$D$16,3,FALSE),VLOOKUP(ABS(M49)+1,$A$8:$D$16,3,FALSE))</f>
      </c>
      <c r="N78" s="1">
        <f>IF(N49&gt;0,1/VLOOKUP(ABS(N49)+1,$A$8:$D$16,3,FALSE),VLOOKUP(ABS(N49)+1,$A$8:$D$16,3,FALSE))</f>
      </c>
      <c r="O78" s="1">
        <f>IF(O49&gt;0,1/VLOOKUP(ABS(O49)+1,$A$8:$D$16,3,FALSE),VLOOKUP(ABS(O49)+1,$A$8:$D$16,3,FALSE))</f>
      </c>
      <c r="P78" s="1">
        <f>IF(P49&gt;0,1/VLOOKUP(ABS(P49)+1,$A$8:$D$16,3,FALSE),VLOOKUP(ABS(P49)+1,$A$8:$D$16,3,FALSE))</f>
      </c>
      <c r="Q78" s="1">
        <f>IF(Q49&gt;0,1/VLOOKUP(ABS(Q49)+1,$A$8:$D$16,3,FALSE),VLOOKUP(ABS(Q49)+1,$A$8:$D$16,3,FALSE))</f>
      </c>
      <c r="R78" s="1">
        <f>IF(R49&gt;0,1/VLOOKUP(ABS(R49)+1,$A$8:$D$16,3,FALSE),VLOOKUP(ABS(R49)+1,$A$8:$D$16,3,FALSE))</f>
      </c>
      <c r="S78" s="1">
        <f>IF(S49&gt;0,1/VLOOKUP(ABS(S49)+1,$A$8:$D$16,3,FALSE),VLOOKUP(ABS(S49)+1,$A$8:$D$16,3,FALSE))</f>
      </c>
      <c r="T78" s="1">
        <f>IF(T49&gt;0,1/VLOOKUP(ABS(T49)+1,$A$8:$D$16,3,FALSE),VLOOKUP(ABS(T49)+1,$A$8:$D$16,3,FALSE))</f>
      </c>
      <c r="U78" s="1">
        <f>IF(U49&gt;0,1/VLOOKUP(ABS(U49)+1,$A$8:$D$16,3,FALSE),VLOOKUP(ABS(U49)+1,$A$8:$D$16,3,FALSE))</f>
      </c>
      <c r="V78" s="1">
        <f>IF(V49&gt;0,1/VLOOKUP(ABS(V49)+1,$A$8:$D$16,3,FALSE),VLOOKUP(ABS(V49)+1,$A$8:$D$16,3,FALSE))</f>
      </c>
      <c r="W78" s="1">
        <f>IF(W49&gt;0,1/VLOOKUP(ABS(W49)+1,$A$8:$D$16,3,FALSE),VLOOKUP(ABS(W49)+1,$A$8:$D$16,3,FALSE))</f>
      </c>
    </row>
    <row r="79">
      <c r="A79">
        <v>7</v>
      </c>
      <c r="B79" t="str">
        <v>CP2.2_vs_CP2.5</v>
      </c>
      <c r="C79" s="1">
        <f>IF(C50&gt;0,1/VLOOKUP(ABS(C50)+1,$A$8:$D$16,3,FALSE),VLOOKUP(ABS(C50)+1,$A$8:$D$16,3,FALSE))</f>
      </c>
      <c r="D79" s="1">
        <f>IF(D50&gt;0,1/VLOOKUP(ABS(D50)+1,$A$8:$D$16,3,FALSE),VLOOKUP(ABS(D50)+1,$A$8:$D$16,3,FALSE))</f>
      </c>
      <c r="E79" s="1">
        <f>IF(E50&gt;0,1/VLOOKUP(ABS(E50)+1,$A$8:$D$16,3,FALSE),VLOOKUP(ABS(E50)+1,$A$8:$D$16,3,FALSE))</f>
      </c>
      <c r="F79" s="1">
        <f>IF(F50&gt;0,1/VLOOKUP(ABS(F50)+1,$A$8:$D$16,3,FALSE),VLOOKUP(ABS(F50)+1,$A$8:$D$16,3,FALSE))</f>
      </c>
      <c r="G79" s="1">
        <f>IF(G50&gt;0,1/VLOOKUP(ABS(G50)+1,$A$8:$D$16,3,FALSE),VLOOKUP(ABS(G50)+1,$A$8:$D$16,3,FALSE))</f>
      </c>
      <c r="H79" s="1">
        <f>IF(H50&gt;0,1/VLOOKUP(ABS(H50)+1,$A$8:$D$16,3,FALSE),VLOOKUP(ABS(H50)+1,$A$8:$D$16,3,FALSE))</f>
      </c>
      <c r="I79" s="1">
        <f>IF(I50&gt;0,1/VLOOKUP(ABS(I50)+1,$A$8:$D$16,3,FALSE),VLOOKUP(ABS(I50)+1,$A$8:$D$16,3,FALSE))</f>
      </c>
      <c r="J79" s="1">
        <f>IF(J50&gt;0,1/VLOOKUP(ABS(J50)+1,$A$8:$D$16,3,FALSE),VLOOKUP(ABS(J50)+1,$A$8:$D$16,3,FALSE))</f>
      </c>
      <c r="K79" s="1">
        <f>IF(K50&gt;0,1/VLOOKUP(ABS(K50)+1,$A$8:$D$16,3,FALSE),VLOOKUP(ABS(K50)+1,$A$8:$D$16,3,FALSE))</f>
      </c>
      <c r="L79" s="1">
        <f>IF(L50&gt;0,1/VLOOKUP(ABS(L50)+1,$A$8:$D$16,3,FALSE),VLOOKUP(ABS(L50)+1,$A$8:$D$16,3,FALSE))</f>
      </c>
      <c r="M79" s="1">
        <f>IF(M50&gt;0,1/VLOOKUP(ABS(M50)+1,$A$8:$D$16,3,FALSE),VLOOKUP(ABS(M50)+1,$A$8:$D$16,3,FALSE))</f>
      </c>
      <c r="N79" s="1">
        <f>IF(N50&gt;0,1/VLOOKUP(ABS(N50)+1,$A$8:$D$16,3,FALSE),VLOOKUP(ABS(N50)+1,$A$8:$D$16,3,FALSE))</f>
      </c>
      <c r="O79" s="1">
        <f>IF(O50&gt;0,1/VLOOKUP(ABS(O50)+1,$A$8:$D$16,3,FALSE),VLOOKUP(ABS(O50)+1,$A$8:$D$16,3,FALSE))</f>
      </c>
      <c r="P79" s="1">
        <f>IF(P50&gt;0,1/VLOOKUP(ABS(P50)+1,$A$8:$D$16,3,FALSE),VLOOKUP(ABS(P50)+1,$A$8:$D$16,3,FALSE))</f>
      </c>
      <c r="Q79" s="1">
        <f>IF(Q50&gt;0,1/VLOOKUP(ABS(Q50)+1,$A$8:$D$16,3,FALSE),VLOOKUP(ABS(Q50)+1,$A$8:$D$16,3,FALSE))</f>
      </c>
      <c r="R79" s="1">
        <f>IF(R50&gt;0,1/VLOOKUP(ABS(R50)+1,$A$8:$D$16,3,FALSE),VLOOKUP(ABS(R50)+1,$A$8:$D$16,3,FALSE))</f>
      </c>
      <c r="S79" s="1">
        <f>IF(S50&gt;0,1/VLOOKUP(ABS(S50)+1,$A$8:$D$16,3,FALSE),VLOOKUP(ABS(S50)+1,$A$8:$D$16,3,FALSE))</f>
      </c>
      <c r="T79" s="1">
        <f>IF(T50&gt;0,1/VLOOKUP(ABS(T50)+1,$A$8:$D$16,3,FALSE),VLOOKUP(ABS(T50)+1,$A$8:$D$16,3,FALSE))</f>
      </c>
      <c r="U79" s="1">
        <f>IF(U50&gt;0,1/VLOOKUP(ABS(U50)+1,$A$8:$D$16,3,FALSE),VLOOKUP(ABS(U50)+1,$A$8:$D$16,3,FALSE))</f>
      </c>
      <c r="V79" s="1">
        <f>IF(V50&gt;0,1/VLOOKUP(ABS(V50)+1,$A$8:$D$16,3,FALSE),VLOOKUP(ABS(V50)+1,$A$8:$D$16,3,FALSE))</f>
      </c>
      <c r="W79" s="1">
        <f>IF(W50&gt;0,1/VLOOKUP(ABS(W50)+1,$A$8:$D$16,3,FALSE),VLOOKUP(ABS(W50)+1,$A$8:$D$16,3,FALSE))</f>
      </c>
    </row>
    <row r="80">
      <c r="A80">
        <v>8</v>
      </c>
      <c r="B80" t="str">
        <v>CP2.3_vs_CP2.4</v>
      </c>
      <c r="C80" s="1">
        <f>IF(C51&gt;0,1/VLOOKUP(ABS(C51)+1,$A$8:$D$16,3,FALSE),VLOOKUP(ABS(C51)+1,$A$8:$D$16,3,FALSE))</f>
      </c>
      <c r="D80" s="1">
        <f>IF(D51&gt;0,1/VLOOKUP(ABS(D51)+1,$A$8:$D$16,3,FALSE),VLOOKUP(ABS(D51)+1,$A$8:$D$16,3,FALSE))</f>
      </c>
      <c r="E80" s="1">
        <f>IF(E51&gt;0,1/VLOOKUP(ABS(E51)+1,$A$8:$D$16,3,FALSE),VLOOKUP(ABS(E51)+1,$A$8:$D$16,3,FALSE))</f>
      </c>
      <c r="F80" s="1">
        <f>IF(F51&gt;0,1/VLOOKUP(ABS(F51)+1,$A$8:$D$16,3,FALSE),VLOOKUP(ABS(F51)+1,$A$8:$D$16,3,FALSE))</f>
      </c>
      <c r="G80" s="1">
        <f>IF(G51&gt;0,1/VLOOKUP(ABS(G51)+1,$A$8:$D$16,3,FALSE),VLOOKUP(ABS(G51)+1,$A$8:$D$16,3,FALSE))</f>
      </c>
      <c r="H80" s="1">
        <f>IF(H51&gt;0,1/VLOOKUP(ABS(H51)+1,$A$8:$D$16,3,FALSE),VLOOKUP(ABS(H51)+1,$A$8:$D$16,3,FALSE))</f>
      </c>
      <c r="I80" s="1">
        <f>IF(I51&gt;0,1/VLOOKUP(ABS(I51)+1,$A$8:$D$16,3,FALSE),VLOOKUP(ABS(I51)+1,$A$8:$D$16,3,FALSE))</f>
      </c>
      <c r="J80" s="1">
        <f>IF(J51&gt;0,1/VLOOKUP(ABS(J51)+1,$A$8:$D$16,3,FALSE),VLOOKUP(ABS(J51)+1,$A$8:$D$16,3,FALSE))</f>
      </c>
      <c r="K80" s="1">
        <f>IF(K51&gt;0,1/VLOOKUP(ABS(K51)+1,$A$8:$D$16,3,FALSE),VLOOKUP(ABS(K51)+1,$A$8:$D$16,3,FALSE))</f>
      </c>
      <c r="L80" s="1">
        <f>IF(L51&gt;0,1/VLOOKUP(ABS(L51)+1,$A$8:$D$16,3,FALSE),VLOOKUP(ABS(L51)+1,$A$8:$D$16,3,FALSE))</f>
      </c>
      <c r="M80" s="1">
        <f>IF(M51&gt;0,1/VLOOKUP(ABS(M51)+1,$A$8:$D$16,3,FALSE),VLOOKUP(ABS(M51)+1,$A$8:$D$16,3,FALSE))</f>
      </c>
      <c r="N80" s="1">
        <f>IF(N51&gt;0,1/VLOOKUP(ABS(N51)+1,$A$8:$D$16,3,FALSE),VLOOKUP(ABS(N51)+1,$A$8:$D$16,3,FALSE))</f>
      </c>
      <c r="O80" s="1">
        <f>IF(O51&gt;0,1/VLOOKUP(ABS(O51)+1,$A$8:$D$16,3,FALSE),VLOOKUP(ABS(O51)+1,$A$8:$D$16,3,FALSE))</f>
      </c>
      <c r="P80" s="1">
        <f>IF(P51&gt;0,1/VLOOKUP(ABS(P51)+1,$A$8:$D$16,3,FALSE),VLOOKUP(ABS(P51)+1,$A$8:$D$16,3,FALSE))</f>
      </c>
      <c r="Q80" s="1">
        <f>IF(Q51&gt;0,1/VLOOKUP(ABS(Q51)+1,$A$8:$D$16,3,FALSE),VLOOKUP(ABS(Q51)+1,$A$8:$D$16,3,FALSE))</f>
      </c>
      <c r="R80" s="1">
        <f>IF(R51&gt;0,1/VLOOKUP(ABS(R51)+1,$A$8:$D$16,3,FALSE),VLOOKUP(ABS(R51)+1,$A$8:$D$16,3,FALSE))</f>
      </c>
      <c r="S80" s="1">
        <f>IF(S51&gt;0,1/VLOOKUP(ABS(S51)+1,$A$8:$D$16,3,FALSE),VLOOKUP(ABS(S51)+1,$A$8:$D$16,3,FALSE))</f>
      </c>
      <c r="T80" s="1">
        <f>IF(T51&gt;0,1/VLOOKUP(ABS(T51)+1,$A$8:$D$16,3,FALSE),VLOOKUP(ABS(T51)+1,$A$8:$D$16,3,FALSE))</f>
      </c>
      <c r="U80" s="1">
        <f>IF(U51&gt;0,1/VLOOKUP(ABS(U51)+1,$A$8:$D$16,3,FALSE),VLOOKUP(ABS(U51)+1,$A$8:$D$16,3,FALSE))</f>
      </c>
      <c r="V80" s="1">
        <f>IF(V51&gt;0,1/VLOOKUP(ABS(V51)+1,$A$8:$D$16,3,FALSE),VLOOKUP(ABS(V51)+1,$A$8:$D$16,3,FALSE))</f>
      </c>
      <c r="W80" s="1">
        <f>IF(W51&gt;0,1/VLOOKUP(ABS(W51)+1,$A$8:$D$16,3,FALSE),VLOOKUP(ABS(W51)+1,$A$8:$D$16,3,FALSE))</f>
      </c>
    </row>
    <row r="81">
      <c r="A81">
        <v>9</v>
      </c>
      <c r="B81" t="str">
        <v>CP2.3_vs_CP2.5</v>
      </c>
      <c r="C81" s="1">
        <f>IF(C52&gt;0,1/VLOOKUP(ABS(C52)+1,$A$8:$D$16,3,FALSE),VLOOKUP(ABS(C52)+1,$A$8:$D$16,3,FALSE))</f>
      </c>
      <c r="D81" s="1">
        <f>IF(D52&gt;0,1/VLOOKUP(ABS(D52)+1,$A$8:$D$16,3,FALSE),VLOOKUP(ABS(D52)+1,$A$8:$D$16,3,FALSE))</f>
      </c>
      <c r="E81" s="1">
        <f>IF(E52&gt;0,1/VLOOKUP(ABS(E52)+1,$A$8:$D$16,3,FALSE),VLOOKUP(ABS(E52)+1,$A$8:$D$16,3,FALSE))</f>
      </c>
      <c r="F81" s="1">
        <f>IF(F52&gt;0,1/VLOOKUP(ABS(F52)+1,$A$8:$D$16,3,FALSE),VLOOKUP(ABS(F52)+1,$A$8:$D$16,3,FALSE))</f>
      </c>
      <c r="G81" s="1">
        <f>IF(G52&gt;0,1/VLOOKUP(ABS(G52)+1,$A$8:$D$16,3,FALSE),VLOOKUP(ABS(G52)+1,$A$8:$D$16,3,FALSE))</f>
      </c>
      <c r="H81" s="1">
        <f>IF(H52&gt;0,1/VLOOKUP(ABS(H52)+1,$A$8:$D$16,3,FALSE),VLOOKUP(ABS(H52)+1,$A$8:$D$16,3,FALSE))</f>
      </c>
      <c r="I81" s="1">
        <f>IF(I52&gt;0,1/VLOOKUP(ABS(I52)+1,$A$8:$D$16,3,FALSE),VLOOKUP(ABS(I52)+1,$A$8:$D$16,3,FALSE))</f>
      </c>
      <c r="J81" s="1">
        <f>IF(J52&gt;0,1/VLOOKUP(ABS(J52)+1,$A$8:$D$16,3,FALSE),VLOOKUP(ABS(J52)+1,$A$8:$D$16,3,FALSE))</f>
      </c>
      <c r="K81" s="1">
        <f>IF(K52&gt;0,1/VLOOKUP(ABS(K52)+1,$A$8:$D$16,3,FALSE),VLOOKUP(ABS(K52)+1,$A$8:$D$16,3,FALSE))</f>
      </c>
      <c r="L81" s="1">
        <f>IF(L52&gt;0,1/VLOOKUP(ABS(L52)+1,$A$8:$D$16,3,FALSE),VLOOKUP(ABS(L52)+1,$A$8:$D$16,3,FALSE))</f>
      </c>
      <c r="M81" s="1">
        <f>IF(M52&gt;0,1/VLOOKUP(ABS(M52)+1,$A$8:$D$16,3,FALSE),VLOOKUP(ABS(M52)+1,$A$8:$D$16,3,FALSE))</f>
      </c>
      <c r="N81" s="1">
        <f>IF(N52&gt;0,1/VLOOKUP(ABS(N52)+1,$A$8:$D$16,3,FALSE),VLOOKUP(ABS(N52)+1,$A$8:$D$16,3,FALSE))</f>
      </c>
      <c r="O81" s="1">
        <f>IF(O52&gt;0,1/VLOOKUP(ABS(O52)+1,$A$8:$D$16,3,FALSE),VLOOKUP(ABS(O52)+1,$A$8:$D$16,3,FALSE))</f>
      </c>
      <c r="P81" s="1">
        <f>IF(P52&gt;0,1/VLOOKUP(ABS(P52)+1,$A$8:$D$16,3,FALSE),VLOOKUP(ABS(P52)+1,$A$8:$D$16,3,FALSE))</f>
      </c>
      <c r="Q81" s="1">
        <f>IF(Q52&gt;0,1/VLOOKUP(ABS(Q52)+1,$A$8:$D$16,3,FALSE),VLOOKUP(ABS(Q52)+1,$A$8:$D$16,3,FALSE))</f>
      </c>
      <c r="R81" s="1">
        <f>IF(R52&gt;0,1/VLOOKUP(ABS(R52)+1,$A$8:$D$16,3,FALSE),VLOOKUP(ABS(R52)+1,$A$8:$D$16,3,FALSE))</f>
      </c>
      <c r="S81" s="1">
        <f>IF(S52&gt;0,1/VLOOKUP(ABS(S52)+1,$A$8:$D$16,3,FALSE),VLOOKUP(ABS(S52)+1,$A$8:$D$16,3,FALSE))</f>
      </c>
      <c r="T81" s="1">
        <f>IF(T52&gt;0,1/VLOOKUP(ABS(T52)+1,$A$8:$D$16,3,FALSE),VLOOKUP(ABS(T52)+1,$A$8:$D$16,3,FALSE))</f>
      </c>
      <c r="U81" s="1">
        <f>IF(U52&gt;0,1/VLOOKUP(ABS(U52)+1,$A$8:$D$16,3,FALSE),VLOOKUP(ABS(U52)+1,$A$8:$D$16,3,FALSE))</f>
      </c>
      <c r="V81" s="1">
        <f>IF(V52&gt;0,1/VLOOKUP(ABS(V52)+1,$A$8:$D$16,3,FALSE),VLOOKUP(ABS(V52)+1,$A$8:$D$16,3,FALSE))</f>
      </c>
      <c r="W81" s="1">
        <f>IF(W52&gt;0,1/VLOOKUP(ABS(W52)+1,$A$8:$D$16,3,FALSE),VLOOKUP(ABS(W52)+1,$A$8:$D$16,3,FALSE))</f>
      </c>
    </row>
    <row r="82">
      <c r="A82">
        <v>10</v>
      </c>
      <c r="B82" t="str">
        <v>CP2.4_vs_CP2.5</v>
      </c>
      <c r="C82" s="1">
        <f>IF(C53&gt;0,1/VLOOKUP(ABS(C53)+1,$A$8:$D$16,3,FALSE),VLOOKUP(ABS(C53)+1,$A$8:$D$16,3,FALSE))</f>
      </c>
      <c r="D82" s="1">
        <f>IF(D53&gt;0,1/VLOOKUP(ABS(D53)+1,$A$8:$D$16,3,FALSE),VLOOKUP(ABS(D53)+1,$A$8:$D$16,3,FALSE))</f>
      </c>
      <c r="E82" s="1">
        <f>IF(E53&gt;0,1/VLOOKUP(ABS(E53)+1,$A$8:$D$16,3,FALSE),VLOOKUP(ABS(E53)+1,$A$8:$D$16,3,FALSE))</f>
      </c>
      <c r="F82" s="1">
        <f>IF(F53&gt;0,1/VLOOKUP(ABS(F53)+1,$A$8:$D$16,3,FALSE),VLOOKUP(ABS(F53)+1,$A$8:$D$16,3,FALSE))</f>
      </c>
      <c r="G82" s="1">
        <f>IF(G53&gt;0,1/VLOOKUP(ABS(G53)+1,$A$8:$D$16,3,FALSE),VLOOKUP(ABS(G53)+1,$A$8:$D$16,3,FALSE))</f>
      </c>
      <c r="H82" s="1">
        <f>IF(H53&gt;0,1/VLOOKUP(ABS(H53)+1,$A$8:$D$16,3,FALSE),VLOOKUP(ABS(H53)+1,$A$8:$D$16,3,FALSE))</f>
      </c>
      <c r="I82" s="1">
        <f>IF(I53&gt;0,1/VLOOKUP(ABS(I53)+1,$A$8:$D$16,3,FALSE),VLOOKUP(ABS(I53)+1,$A$8:$D$16,3,FALSE))</f>
      </c>
      <c r="J82" s="1">
        <f>IF(J53&gt;0,1/VLOOKUP(ABS(J53)+1,$A$8:$D$16,3,FALSE),VLOOKUP(ABS(J53)+1,$A$8:$D$16,3,FALSE))</f>
      </c>
      <c r="K82" s="1">
        <f>IF(K53&gt;0,1/VLOOKUP(ABS(K53)+1,$A$8:$D$16,3,FALSE),VLOOKUP(ABS(K53)+1,$A$8:$D$16,3,FALSE))</f>
      </c>
      <c r="L82" s="1">
        <f>IF(L53&gt;0,1/VLOOKUP(ABS(L53)+1,$A$8:$D$16,3,FALSE),VLOOKUP(ABS(L53)+1,$A$8:$D$16,3,FALSE))</f>
      </c>
      <c r="M82" s="1">
        <f>IF(M53&gt;0,1/VLOOKUP(ABS(M53)+1,$A$8:$D$16,3,FALSE),VLOOKUP(ABS(M53)+1,$A$8:$D$16,3,FALSE))</f>
      </c>
      <c r="N82" s="1">
        <f>IF(N53&gt;0,1/VLOOKUP(ABS(N53)+1,$A$8:$D$16,3,FALSE),VLOOKUP(ABS(N53)+1,$A$8:$D$16,3,FALSE))</f>
      </c>
      <c r="O82" s="1">
        <f>IF(O53&gt;0,1/VLOOKUP(ABS(O53)+1,$A$8:$D$16,3,FALSE),VLOOKUP(ABS(O53)+1,$A$8:$D$16,3,FALSE))</f>
      </c>
      <c r="P82" s="1">
        <f>IF(P53&gt;0,1/VLOOKUP(ABS(P53)+1,$A$8:$D$16,3,FALSE),VLOOKUP(ABS(P53)+1,$A$8:$D$16,3,FALSE))</f>
      </c>
      <c r="Q82" s="1">
        <f>IF(Q53&gt;0,1/VLOOKUP(ABS(Q53)+1,$A$8:$D$16,3,FALSE),VLOOKUP(ABS(Q53)+1,$A$8:$D$16,3,FALSE))</f>
      </c>
      <c r="R82" s="1">
        <f>IF(R53&gt;0,1/VLOOKUP(ABS(R53)+1,$A$8:$D$16,3,FALSE),VLOOKUP(ABS(R53)+1,$A$8:$D$16,3,FALSE))</f>
      </c>
      <c r="S82" s="1">
        <f>IF(S53&gt;0,1/VLOOKUP(ABS(S53)+1,$A$8:$D$16,3,FALSE),VLOOKUP(ABS(S53)+1,$A$8:$D$16,3,FALSE))</f>
      </c>
      <c r="T82" s="1">
        <f>IF(T53&gt;0,1/VLOOKUP(ABS(T53)+1,$A$8:$D$16,3,FALSE),VLOOKUP(ABS(T53)+1,$A$8:$D$16,3,FALSE))</f>
      </c>
      <c r="U82" s="1">
        <f>IF(U53&gt;0,1/VLOOKUP(ABS(U53)+1,$A$8:$D$16,3,FALSE),VLOOKUP(ABS(U53)+1,$A$8:$D$16,3,FALSE))</f>
      </c>
      <c r="V82" s="1">
        <f>IF(V53&gt;0,1/VLOOKUP(ABS(V53)+1,$A$8:$D$16,3,FALSE),VLOOKUP(ABS(V53)+1,$A$8:$D$16,3,FALSE))</f>
      </c>
      <c r="W82" s="1">
        <f>IF(W53&gt;0,1/VLOOKUP(ABS(W53)+1,$A$8:$D$16,3,FALSE),VLOOKUP(ABS(W53)+1,$A$8:$D$16,3,FALSE))</f>
      </c>
    </row>
    <row r="85">
      <c r="A85" t="str">
        <v>═══ BAGIAN 4: TFN u (Upper) per Responden ═══</v>
      </c>
    </row>
    <row r="86">
      <c r="A86" t="str">
        <v>No</v>
      </c>
      <c r="B86" t="str">
        <v>Pasangan</v>
      </c>
      <c r="C86" t="str">
        <v>R1_u</v>
      </c>
      <c r="D86" t="str">
        <v>R2_u</v>
      </c>
      <c r="E86" t="str">
        <v>R3_u</v>
      </c>
      <c r="F86" t="str">
        <v>R4_u</v>
      </c>
      <c r="G86" t="str">
        <v>R5_u</v>
      </c>
      <c r="H86" t="str">
        <v>R6_u</v>
      </c>
      <c r="I86" t="str">
        <v>R7_u</v>
      </c>
      <c r="J86" t="str">
        <v>R8_u</v>
      </c>
      <c r="K86" t="str">
        <v>R9_u</v>
      </c>
      <c r="L86" t="str">
        <v>R10_u</v>
      </c>
      <c r="M86" t="str">
        <v>R11_u</v>
      </c>
      <c r="N86" t="str">
        <v>R12_u</v>
      </c>
      <c r="O86" t="str">
        <v>R13_u</v>
      </c>
      <c r="P86" t="str">
        <v>R14_u</v>
      </c>
      <c r="Q86" t="str">
        <v>R15_u</v>
      </c>
      <c r="R86" t="str">
        <v>R16_u</v>
      </c>
      <c r="S86" t="str">
        <v>R17_u</v>
      </c>
      <c r="T86" t="str">
        <v>R18_u</v>
      </c>
      <c r="U86" t="str">
        <v>R19_u</v>
      </c>
      <c r="V86" t="str">
        <v>R20_u</v>
      </c>
      <c r="W86" t="str">
        <v>R21_u</v>
      </c>
    </row>
    <row r="87">
      <c r="A87">
        <v>1</v>
      </c>
      <c r="B87" t="str">
        <v>CP2.1_vs_CP2.2</v>
      </c>
      <c r="C87" s="1">
        <f>IF(C44&gt;0,1/VLOOKUP(ABS(C44)+1,$A$8:$D$16,2,FALSE),VLOOKUP(ABS(C44)+1,$A$8:$D$16,4,FALSE))</f>
      </c>
      <c r="D87" s="1">
        <f>IF(D44&gt;0,1/VLOOKUP(ABS(D44)+1,$A$8:$D$16,2,FALSE),VLOOKUP(ABS(D44)+1,$A$8:$D$16,4,FALSE))</f>
      </c>
      <c r="E87" s="1">
        <f>IF(E44&gt;0,1/VLOOKUP(ABS(E44)+1,$A$8:$D$16,2,FALSE),VLOOKUP(ABS(E44)+1,$A$8:$D$16,4,FALSE))</f>
      </c>
      <c r="F87" s="1">
        <f>IF(F44&gt;0,1/VLOOKUP(ABS(F44)+1,$A$8:$D$16,2,FALSE),VLOOKUP(ABS(F44)+1,$A$8:$D$16,4,FALSE))</f>
      </c>
      <c r="G87" s="1">
        <f>IF(G44&gt;0,1/VLOOKUP(ABS(G44)+1,$A$8:$D$16,2,FALSE),VLOOKUP(ABS(G44)+1,$A$8:$D$16,4,FALSE))</f>
      </c>
      <c r="H87" s="1">
        <f>IF(H44&gt;0,1/VLOOKUP(ABS(H44)+1,$A$8:$D$16,2,FALSE),VLOOKUP(ABS(H44)+1,$A$8:$D$16,4,FALSE))</f>
      </c>
      <c r="I87" s="1">
        <f>IF(I44&gt;0,1/VLOOKUP(ABS(I44)+1,$A$8:$D$16,2,FALSE),VLOOKUP(ABS(I44)+1,$A$8:$D$16,4,FALSE))</f>
      </c>
      <c r="J87" s="1">
        <f>IF(J44&gt;0,1/VLOOKUP(ABS(J44)+1,$A$8:$D$16,2,FALSE),VLOOKUP(ABS(J44)+1,$A$8:$D$16,4,FALSE))</f>
      </c>
      <c r="K87" s="1">
        <f>IF(K44&gt;0,1/VLOOKUP(ABS(K44)+1,$A$8:$D$16,2,FALSE),VLOOKUP(ABS(K44)+1,$A$8:$D$16,4,FALSE))</f>
      </c>
      <c r="L87" s="1">
        <f>IF(L44&gt;0,1/VLOOKUP(ABS(L44)+1,$A$8:$D$16,2,FALSE),VLOOKUP(ABS(L44)+1,$A$8:$D$16,4,FALSE))</f>
      </c>
      <c r="M87" s="1">
        <f>IF(M44&gt;0,1/VLOOKUP(ABS(M44)+1,$A$8:$D$16,2,FALSE),VLOOKUP(ABS(M44)+1,$A$8:$D$16,4,FALSE))</f>
      </c>
      <c r="N87" s="1">
        <f>IF(N44&gt;0,1/VLOOKUP(ABS(N44)+1,$A$8:$D$16,2,FALSE),VLOOKUP(ABS(N44)+1,$A$8:$D$16,4,FALSE))</f>
      </c>
      <c r="O87" s="1">
        <f>IF(O44&gt;0,1/VLOOKUP(ABS(O44)+1,$A$8:$D$16,2,FALSE),VLOOKUP(ABS(O44)+1,$A$8:$D$16,4,FALSE))</f>
      </c>
      <c r="P87" s="1">
        <f>IF(P44&gt;0,1/VLOOKUP(ABS(P44)+1,$A$8:$D$16,2,FALSE),VLOOKUP(ABS(P44)+1,$A$8:$D$16,4,FALSE))</f>
      </c>
      <c r="Q87" s="1">
        <f>IF(Q44&gt;0,1/VLOOKUP(ABS(Q44)+1,$A$8:$D$16,2,FALSE),VLOOKUP(ABS(Q44)+1,$A$8:$D$16,4,FALSE))</f>
      </c>
      <c r="R87" s="1">
        <f>IF(R44&gt;0,1/VLOOKUP(ABS(R44)+1,$A$8:$D$16,2,FALSE),VLOOKUP(ABS(R44)+1,$A$8:$D$16,4,FALSE))</f>
      </c>
      <c r="S87" s="1">
        <f>IF(S44&gt;0,1/VLOOKUP(ABS(S44)+1,$A$8:$D$16,2,FALSE),VLOOKUP(ABS(S44)+1,$A$8:$D$16,4,FALSE))</f>
      </c>
      <c r="T87" s="1">
        <f>IF(T44&gt;0,1/VLOOKUP(ABS(T44)+1,$A$8:$D$16,2,FALSE),VLOOKUP(ABS(T44)+1,$A$8:$D$16,4,FALSE))</f>
      </c>
      <c r="U87" s="1">
        <f>IF(U44&gt;0,1/VLOOKUP(ABS(U44)+1,$A$8:$D$16,2,FALSE),VLOOKUP(ABS(U44)+1,$A$8:$D$16,4,FALSE))</f>
      </c>
      <c r="V87" s="1">
        <f>IF(V44&gt;0,1/VLOOKUP(ABS(V44)+1,$A$8:$D$16,2,FALSE),VLOOKUP(ABS(V44)+1,$A$8:$D$16,4,FALSE))</f>
      </c>
      <c r="W87" s="1">
        <f>IF(W44&gt;0,1/VLOOKUP(ABS(W44)+1,$A$8:$D$16,2,FALSE),VLOOKUP(ABS(W44)+1,$A$8:$D$16,4,FALSE))</f>
      </c>
    </row>
    <row r="88">
      <c r="A88">
        <v>2</v>
      </c>
      <c r="B88" t="str">
        <v>CP2.1_vs_CP2.3</v>
      </c>
      <c r="C88" s="1">
        <f>IF(C45&gt;0,1/VLOOKUP(ABS(C45)+1,$A$8:$D$16,2,FALSE),VLOOKUP(ABS(C45)+1,$A$8:$D$16,4,FALSE))</f>
      </c>
      <c r="D88" s="1">
        <f>IF(D45&gt;0,1/VLOOKUP(ABS(D45)+1,$A$8:$D$16,2,FALSE),VLOOKUP(ABS(D45)+1,$A$8:$D$16,4,FALSE))</f>
      </c>
      <c r="E88" s="1">
        <f>IF(E45&gt;0,1/VLOOKUP(ABS(E45)+1,$A$8:$D$16,2,FALSE),VLOOKUP(ABS(E45)+1,$A$8:$D$16,4,FALSE))</f>
      </c>
      <c r="F88" s="1">
        <f>IF(F45&gt;0,1/VLOOKUP(ABS(F45)+1,$A$8:$D$16,2,FALSE),VLOOKUP(ABS(F45)+1,$A$8:$D$16,4,FALSE))</f>
      </c>
      <c r="G88" s="1">
        <f>IF(G45&gt;0,1/VLOOKUP(ABS(G45)+1,$A$8:$D$16,2,FALSE),VLOOKUP(ABS(G45)+1,$A$8:$D$16,4,FALSE))</f>
      </c>
      <c r="H88" s="1">
        <f>IF(H45&gt;0,1/VLOOKUP(ABS(H45)+1,$A$8:$D$16,2,FALSE),VLOOKUP(ABS(H45)+1,$A$8:$D$16,4,FALSE))</f>
      </c>
      <c r="I88" s="1">
        <f>IF(I45&gt;0,1/VLOOKUP(ABS(I45)+1,$A$8:$D$16,2,FALSE),VLOOKUP(ABS(I45)+1,$A$8:$D$16,4,FALSE))</f>
      </c>
      <c r="J88" s="1">
        <f>IF(J45&gt;0,1/VLOOKUP(ABS(J45)+1,$A$8:$D$16,2,FALSE),VLOOKUP(ABS(J45)+1,$A$8:$D$16,4,FALSE))</f>
      </c>
      <c r="K88" s="1">
        <f>IF(K45&gt;0,1/VLOOKUP(ABS(K45)+1,$A$8:$D$16,2,FALSE),VLOOKUP(ABS(K45)+1,$A$8:$D$16,4,FALSE))</f>
      </c>
      <c r="L88" s="1">
        <f>IF(L45&gt;0,1/VLOOKUP(ABS(L45)+1,$A$8:$D$16,2,FALSE),VLOOKUP(ABS(L45)+1,$A$8:$D$16,4,FALSE))</f>
      </c>
      <c r="M88" s="1">
        <f>IF(M45&gt;0,1/VLOOKUP(ABS(M45)+1,$A$8:$D$16,2,FALSE),VLOOKUP(ABS(M45)+1,$A$8:$D$16,4,FALSE))</f>
      </c>
      <c r="N88" s="1">
        <f>IF(N45&gt;0,1/VLOOKUP(ABS(N45)+1,$A$8:$D$16,2,FALSE),VLOOKUP(ABS(N45)+1,$A$8:$D$16,4,FALSE))</f>
      </c>
      <c r="O88" s="1">
        <f>IF(O45&gt;0,1/VLOOKUP(ABS(O45)+1,$A$8:$D$16,2,FALSE),VLOOKUP(ABS(O45)+1,$A$8:$D$16,4,FALSE))</f>
      </c>
      <c r="P88" s="1">
        <f>IF(P45&gt;0,1/VLOOKUP(ABS(P45)+1,$A$8:$D$16,2,FALSE),VLOOKUP(ABS(P45)+1,$A$8:$D$16,4,FALSE))</f>
      </c>
      <c r="Q88" s="1">
        <f>IF(Q45&gt;0,1/VLOOKUP(ABS(Q45)+1,$A$8:$D$16,2,FALSE),VLOOKUP(ABS(Q45)+1,$A$8:$D$16,4,FALSE))</f>
      </c>
      <c r="R88" s="1">
        <f>IF(R45&gt;0,1/VLOOKUP(ABS(R45)+1,$A$8:$D$16,2,FALSE),VLOOKUP(ABS(R45)+1,$A$8:$D$16,4,FALSE))</f>
      </c>
      <c r="S88" s="1">
        <f>IF(S45&gt;0,1/VLOOKUP(ABS(S45)+1,$A$8:$D$16,2,FALSE),VLOOKUP(ABS(S45)+1,$A$8:$D$16,4,FALSE))</f>
      </c>
      <c r="T88" s="1">
        <f>IF(T45&gt;0,1/VLOOKUP(ABS(T45)+1,$A$8:$D$16,2,FALSE),VLOOKUP(ABS(T45)+1,$A$8:$D$16,4,FALSE))</f>
      </c>
      <c r="U88" s="1">
        <f>IF(U45&gt;0,1/VLOOKUP(ABS(U45)+1,$A$8:$D$16,2,FALSE),VLOOKUP(ABS(U45)+1,$A$8:$D$16,4,FALSE))</f>
      </c>
      <c r="V88" s="1">
        <f>IF(V45&gt;0,1/VLOOKUP(ABS(V45)+1,$A$8:$D$16,2,FALSE),VLOOKUP(ABS(V45)+1,$A$8:$D$16,4,FALSE))</f>
      </c>
      <c r="W88" s="1">
        <f>IF(W45&gt;0,1/VLOOKUP(ABS(W45)+1,$A$8:$D$16,2,FALSE),VLOOKUP(ABS(W45)+1,$A$8:$D$16,4,FALSE))</f>
      </c>
    </row>
    <row r="89">
      <c r="A89">
        <v>3</v>
      </c>
      <c r="B89" t="str">
        <v>CP2.1_vs_CP2.4</v>
      </c>
      <c r="C89" s="1">
        <f>IF(C46&gt;0,1/VLOOKUP(ABS(C46)+1,$A$8:$D$16,2,FALSE),VLOOKUP(ABS(C46)+1,$A$8:$D$16,4,FALSE))</f>
      </c>
      <c r="D89" s="1">
        <f>IF(D46&gt;0,1/VLOOKUP(ABS(D46)+1,$A$8:$D$16,2,FALSE),VLOOKUP(ABS(D46)+1,$A$8:$D$16,4,FALSE))</f>
      </c>
      <c r="E89" s="1">
        <f>IF(E46&gt;0,1/VLOOKUP(ABS(E46)+1,$A$8:$D$16,2,FALSE),VLOOKUP(ABS(E46)+1,$A$8:$D$16,4,FALSE))</f>
      </c>
      <c r="F89" s="1">
        <f>IF(F46&gt;0,1/VLOOKUP(ABS(F46)+1,$A$8:$D$16,2,FALSE),VLOOKUP(ABS(F46)+1,$A$8:$D$16,4,FALSE))</f>
      </c>
      <c r="G89" s="1">
        <f>IF(G46&gt;0,1/VLOOKUP(ABS(G46)+1,$A$8:$D$16,2,FALSE),VLOOKUP(ABS(G46)+1,$A$8:$D$16,4,FALSE))</f>
      </c>
      <c r="H89" s="1">
        <f>IF(H46&gt;0,1/VLOOKUP(ABS(H46)+1,$A$8:$D$16,2,FALSE),VLOOKUP(ABS(H46)+1,$A$8:$D$16,4,FALSE))</f>
      </c>
      <c r="I89" s="1">
        <f>IF(I46&gt;0,1/VLOOKUP(ABS(I46)+1,$A$8:$D$16,2,FALSE),VLOOKUP(ABS(I46)+1,$A$8:$D$16,4,FALSE))</f>
      </c>
      <c r="J89" s="1">
        <f>IF(J46&gt;0,1/VLOOKUP(ABS(J46)+1,$A$8:$D$16,2,FALSE),VLOOKUP(ABS(J46)+1,$A$8:$D$16,4,FALSE))</f>
      </c>
      <c r="K89" s="1">
        <f>IF(K46&gt;0,1/VLOOKUP(ABS(K46)+1,$A$8:$D$16,2,FALSE),VLOOKUP(ABS(K46)+1,$A$8:$D$16,4,FALSE))</f>
      </c>
      <c r="L89" s="1">
        <f>IF(L46&gt;0,1/VLOOKUP(ABS(L46)+1,$A$8:$D$16,2,FALSE),VLOOKUP(ABS(L46)+1,$A$8:$D$16,4,FALSE))</f>
      </c>
      <c r="M89" s="1">
        <f>IF(M46&gt;0,1/VLOOKUP(ABS(M46)+1,$A$8:$D$16,2,FALSE),VLOOKUP(ABS(M46)+1,$A$8:$D$16,4,FALSE))</f>
      </c>
      <c r="N89" s="1">
        <f>IF(N46&gt;0,1/VLOOKUP(ABS(N46)+1,$A$8:$D$16,2,FALSE),VLOOKUP(ABS(N46)+1,$A$8:$D$16,4,FALSE))</f>
      </c>
      <c r="O89" s="1">
        <f>IF(O46&gt;0,1/VLOOKUP(ABS(O46)+1,$A$8:$D$16,2,FALSE),VLOOKUP(ABS(O46)+1,$A$8:$D$16,4,FALSE))</f>
      </c>
      <c r="P89" s="1">
        <f>IF(P46&gt;0,1/VLOOKUP(ABS(P46)+1,$A$8:$D$16,2,FALSE),VLOOKUP(ABS(P46)+1,$A$8:$D$16,4,FALSE))</f>
      </c>
      <c r="Q89" s="1">
        <f>IF(Q46&gt;0,1/VLOOKUP(ABS(Q46)+1,$A$8:$D$16,2,FALSE),VLOOKUP(ABS(Q46)+1,$A$8:$D$16,4,FALSE))</f>
      </c>
      <c r="R89" s="1">
        <f>IF(R46&gt;0,1/VLOOKUP(ABS(R46)+1,$A$8:$D$16,2,FALSE),VLOOKUP(ABS(R46)+1,$A$8:$D$16,4,FALSE))</f>
      </c>
      <c r="S89" s="1">
        <f>IF(S46&gt;0,1/VLOOKUP(ABS(S46)+1,$A$8:$D$16,2,FALSE),VLOOKUP(ABS(S46)+1,$A$8:$D$16,4,FALSE))</f>
      </c>
      <c r="T89" s="1">
        <f>IF(T46&gt;0,1/VLOOKUP(ABS(T46)+1,$A$8:$D$16,2,FALSE),VLOOKUP(ABS(T46)+1,$A$8:$D$16,4,FALSE))</f>
      </c>
      <c r="U89" s="1">
        <f>IF(U46&gt;0,1/VLOOKUP(ABS(U46)+1,$A$8:$D$16,2,FALSE),VLOOKUP(ABS(U46)+1,$A$8:$D$16,4,FALSE))</f>
      </c>
      <c r="V89" s="1">
        <f>IF(V46&gt;0,1/VLOOKUP(ABS(V46)+1,$A$8:$D$16,2,FALSE),VLOOKUP(ABS(V46)+1,$A$8:$D$16,4,FALSE))</f>
      </c>
      <c r="W89" s="1">
        <f>IF(W46&gt;0,1/VLOOKUP(ABS(W46)+1,$A$8:$D$16,2,FALSE),VLOOKUP(ABS(W46)+1,$A$8:$D$16,4,FALSE))</f>
      </c>
    </row>
    <row r="90">
      <c r="A90">
        <v>4</v>
      </c>
      <c r="B90" t="str">
        <v>CP2.1_vs_CP2.5</v>
      </c>
      <c r="C90" s="1">
        <f>IF(C47&gt;0,1/VLOOKUP(ABS(C47)+1,$A$8:$D$16,2,FALSE),VLOOKUP(ABS(C47)+1,$A$8:$D$16,4,FALSE))</f>
      </c>
      <c r="D90" s="1">
        <f>IF(D47&gt;0,1/VLOOKUP(ABS(D47)+1,$A$8:$D$16,2,FALSE),VLOOKUP(ABS(D47)+1,$A$8:$D$16,4,FALSE))</f>
      </c>
      <c r="E90" s="1">
        <f>IF(E47&gt;0,1/VLOOKUP(ABS(E47)+1,$A$8:$D$16,2,FALSE),VLOOKUP(ABS(E47)+1,$A$8:$D$16,4,FALSE))</f>
      </c>
      <c r="F90" s="1">
        <f>IF(F47&gt;0,1/VLOOKUP(ABS(F47)+1,$A$8:$D$16,2,FALSE),VLOOKUP(ABS(F47)+1,$A$8:$D$16,4,FALSE))</f>
      </c>
      <c r="G90" s="1">
        <f>IF(G47&gt;0,1/VLOOKUP(ABS(G47)+1,$A$8:$D$16,2,FALSE),VLOOKUP(ABS(G47)+1,$A$8:$D$16,4,FALSE))</f>
      </c>
      <c r="H90" s="1">
        <f>IF(H47&gt;0,1/VLOOKUP(ABS(H47)+1,$A$8:$D$16,2,FALSE),VLOOKUP(ABS(H47)+1,$A$8:$D$16,4,FALSE))</f>
      </c>
      <c r="I90" s="1">
        <f>IF(I47&gt;0,1/VLOOKUP(ABS(I47)+1,$A$8:$D$16,2,FALSE),VLOOKUP(ABS(I47)+1,$A$8:$D$16,4,FALSE))</f>
      </c>
      <c r="J90" s="1">
        <f>IF(J47&gt;0,1/VLOOKUP(ABS(J47)+1,$A$8:$D$16,2,FALSE),VLOOKUP(ABS(J47)+1,$A$8:$D$16,4,FALSE))</f>
      </c>
      <c r="K90" s="1">
        <f>IF(K47&gt;0,1/VLOOKUP(ABS(K47)+1,$A$8:$D$16,2,FALSE),VLOOKUP(ABS(K47)+1,$A$8:$D$16,4,FALSE))</f>
      </c>
      <c r="L90" s="1">
        <f>IF(L47&gt;0,1/VLOOKUP(ABS(L47)+1,$A$8:$D$16,2,FALSE),VLOOKUP(ABS(L47)+1,$A$8:$D$16,4,FALSE))</f>
      </c>
      <c r="M90" s="1">
        <f>IF(M47&gt;0,1/VLOOKUP(ABS(M47)+1,$A$8:$D$16,2,FALSE),VLOOKUP(ABS(M47)+1,$A$8:$D$16,4,FALSE))</f>
      </c>
      <c r="N90" s="1">
        <f>IF(N47&gt;0,1/VLOOKUP(ABS(N47)+1,$A$8:$D$16,2,FALSE),VLOOKUP(ABS(N47)+1,$A$8:$D$16,4,FALSE))</f>
      </c>
      <c r="O90" s="1">
        <f>IF(O47&gt;0,1/VLOOKUP(ABS(O47)+1,$A$8:$D$16,2,FALSE),VLOOKUP(ABS(O47)+1,$A$8:$D$16,4,FALSE))</f>
      </c>
      <c r="P90" s="1">
        <f>IF(P47&gt;0,1/VLOOKUP(ABS(P47)+1,$A$8:$D$16,2,FALSE),VLOOKUP(ABS(P47)+1,$A$8:$D$16,4,FALSE))</f>
      </c>
      <c r="Q90" s="1">
        <f>IF(Q47&gt;0,1/VLOOKUP(ABS(Q47)+1,$A$8:$D$16,2,FALSE),VLOOKUP(ABS(Q47)+1,$A$8:$D$16,4,FALSE))</f>
      </c>
      <c r="R90" s="1">
        <f>IF(R47&gt;0,1/VLOOKUP(ABS(R47)+1,$A$8:$D$16,2,FALSE),VLOOKUP(ABS(R47)+1,$A$8:$D$16,4,FALSE))</f>
      </c>
      <c r="S90" s="1">
        <f>IF(S47&gt;0,1/VLOOKUP(ABS(S47)+1,$A$8:$D$16,2,FALSE),VLOOKUP(ABS(S47)+1,$A$8:$D$16,4,FALSE))</f>
      </c>
      <c r="T90" s="1">
        <f>IF(T47&gt;0,1/VLOOKUP(ABS(T47)+1,$A$8:$D$16,2,FALSE),VLOOKUP(ABS(T47)+1,$A$8:$D$16,4,FALSE))</f>
      </c>
      <c r="U90" s="1">
        <f>IF(U47&gt;0,1/VLOOKUP(ABS(U47)+1,$A$8:$D$16,2,FALSE),VLOOKUP(ABS(U47)+1,$A$8:$D$16,4,FALSE))</f>
      </c>
      <c r="V90" s="1">
        <f>IF(V47&gt;0,1/VLOOKUP(ABS(V47)+1,$A$8:$D$16,2,FALSE),VLOOKUP(ABS(V47)+1,$A$8:$D$16,4,FALSE))</f>
      </c>
      <c r="W90" s="1">
        <f>IF(W47&gt;0,1/VLOOKUP(ABS(W47)+1,$A$8:$D$16,2,FALSE),VLOOKUP(ABS(W47)+1,$A$8:$D$16,4,FALSE))</f>
      </c>
    </row>
    <row r="91">
      <c r="A91">
        <v>5</v>
      </c>
      <c r="B91" t="str">
        <v>CP2.2_vs_CP2.3</v>
      </c>
      <c r="C91" s="1">
        <f>IF(C48&gt;0,1/VLOOKUP(ABS(C48)+1,$A$8:$D$16,2,FALSE),VLOOKUP(ABS(C48)+1,$A$8:$D$16,4,FALSE))</f>
      </c>
      <c r="D91" s="1">
        <f>IF(D48&gt;0,1/VLOOKUP(ABS(D48)+1,$A$8:$D$16,2,FALSE),VLOOKUP(ABS(D48)+1,$A$8:$D$16,4,FALSE))</f>
      </c>
      <c r="E91" s="1">
        <f>IF(E48&gt;0,1/VLOOKUP(ABS(E48)+1,$A$8:$D$16,2,FALSE),VLOOKUP(ABS(E48)+1,$A$8:$D$16,4,FALSE))</f>
      </c>
      <c r="F91" s="1">
        <f>IF(F48&gt;0,1/VLOOKUP(ABS(F48)+1,$A$8:$D$16,2,FALSE),VLOOKUP(ABS(F48)+1,$A$8:$D$16,4,FALSE))</f>
      </c>
      <c r="G91" s="1">
        <f>IF(G48&gt;0,1/VLOOKUP(ABS(G48)+1,$A$8:$D$16,2,FALSE),VLOOKUP(ABS(G48)+1,$A$8:$D$16,4,FALSE))</f>
      </c>
      <c r="H91" s="1">
        <f>IF(H48&gt;0,1/VLOOKUP(ABS(H48)+1,$A$8:$D$16,2,FALSE),VLOOKUP(ABS(H48)+1,$A$8:$D$16,4,FALSE))</f>
      </c>
      <c r="I91" s="1">
        <f>IF(I48&gt;0,1/VLOOKUP(ABS(I48)+1,$A$8:$D$16,2,FALSE),VLOOKUP(ABS(I48)+1,$A$8:$D$16,4,FALSE))</f>
      </c>
      <c r="J91" s="1">
        <f>IF(J48&gt;0,1/VLOOKUP(ABS(J48)+1,$A$8:$D$16,2,FALSE),VLOOKUP(ABS(J48)+1,$A$8:$D$16,4,FALSE))</f>
      </c>
      <c r="K91" s="1">
        <f>IF(K48&gt;0,1/VLOOKUP(ABS(K48)+1,$A$8:$D$16,2,FALSE),VLOOKUP(ABS(K48)+1,$A$8:$D$16,4,FALSE))</f>
      </c>
      <c r="L91" s="1">
        <f>IF(L48&gt;0,1/VLOOKUP(ABS(L48)+1,$A$8:$D$16,2,FALSE),VLOOKUP(ABS(L48)+1,$A$8:$D$16,4,FALSE))</f>
      </c>
      <c r="M91" s="1">
        <f>IF(M48&gt;0,1/VLOOKUP(ABS(M48)+1,$A$8:$D$16,2,FALSE),VLOOKUP(ABS(M48)+1,$A$8:$D$16,4,FALSE))</f>
      </c>
      <c r="N91" s="1">
        <f>IF(N48&gt;0,1/VLOOKUP(ABS(N48)+1,$A$8:$D$16,2,FALSE),VLOOKUP(ABS(N48)+1,$A$8:$D$16,4,FALSE))</f>
      </c>
      <c r="O91" s="1">
        <f>IF(O48&gt;0,1/VLOOKUP(ABS(O48)+1,$A$8:$D$16,2,FALSE),VLOOKUP(ABS(O48)+1,$A$8:$D$16,4,FALSE))</f>
      </c>
      <c r="P91" s="1">
        <f>IF(P48&gt;0,1/VLOOKUP(ABS(P48)+1,$A$8:$D$16,2,FALSE),VLOOKUP(ABS(P48)+1,$A$8:$D$16,4,FALSE))</f>
      </c>
      <c r="Q91" s="1">
        <f>IF(Q48&gt;0,1/VLOOKUP(ABS(Q48)+1,$A$8:$D$16,2,FALSE),VLOOKUP(ABS(Q48)+1,$A$8:$D$16,4,FALSE))</f>
      </c>
      <c r="R91" s="1">
        <f>IF(R48&gt;0,1/VLOOKUP(ABS(R48)+1,$A$8:$D$16,2,FALSE),VLOOKUP(ABS(R48)+1,$A$8:$D$16,4,FALSE))</f>
      </c>
      <c r="S91" s="1">
        <f>IF(S48&gt;0,1/VLOOKUP(ABS(S48)+1,$A$8:$D$16,2,FALSE),VLOOKUP(ABS(S48)+1,$A$8:$D$16,4,FALSE))</f>
      </c>
      <c r="T91" s="1">
        <f>IF(T48&gt;0,1/VLOOKUP(ABS(T48)+1,$A$8:$D$16,2,FALSE),VLOOKUP(ABS(T48)+1,$A$8:$D$16,4,FALSE))</f>
      </c>
      <c r="U91" s="1">
        <f>IF(U48&gt;0,1/VLOOKUP(ABS(U48)+1,$A$8:$D$16,2,FALSE),VLOOKUP(ABS(U48)+1,$A$8:$D$16,4,FALSE))</f>
      </c>
      <c r="V91" s="1">
        <f>IF(V48&gt;0,1/VLOOKUP(ABS(V48)+1,$A$8:$D$16,2,FALSE),VLOOKUP(ABS(V48)+1,$A$8:$D$16,4,FALSE))</f>
      </c>
      <c r="W91" s="1">
        <f>IF(W48&gt;0,1/VLOOKUP(ABS(W48)+1,$A$8:$D$16,2,FALSE),VLOOKUP(ABS(W48)+1,$A$8:$D$16,4,FALSE))</f>
      </c>
    </row>
    <row r="92">
      <c r="A92">
        <v>6</v>
      </c>
      <c r="B92" t="str">
        <v>CP2.2_vs_CP2.4</v>
      </c>
      <c r="C92" s="1">
        <f>IF(C49&gt;0,1/VLOOKUP(ABS(C49)+1,$A$8:$D$16,2,FALSE),VLOOKUP(ABS(C49)+1,$A$8:$D$16,4,FALSE))</f>
      </c>
      <c r="D92" s="1">
        <f>IF(D49&gt;0,1/VLOOKUP(ABS(D49)+1,$A$8:$D$16,2,FALSE),VLOOKUP(ABS(D49)+1,$A$8:$D$16,4,FALSE))</f>
      </c>
      <c r="E92" s="1">
        <f>IF(E49&gt;0,1/VLOOKUP(ABS(E49)+1,$A$8:$D$16,2,FALSE),VLOOKUP(ABS(E49)+1,$A$8:$D$16,4,FALSE))</f>
      </c>
      <c r="F92" s="1">
        <f>IF(F49&gt;0,1/VLOOKUP(ABS(F49)+1,$A$8:$D$16,2,FALSE),VLOOKUP(ABS(F49)+1,$A$8:$D$16,4,FALSE))</f>
      </c>
      <c r="G92" s="1">
        <f>IF(G49&gt;0,1/VLOOKUP(ABS(G49)+1,$A$8:$D$16,2,FALSE),VLOOKUP(ABS(G49)+1,$A$8:$D$16,4,FALSE))</f>
      </c>
      <c r="H92" s="1">
        <f>IF(H49&gt;0,1/VLOOKUP(ABS(H49)+1,$A$8:$D$16,2,FALSE),VLOOKUP(ABS(H49)+1,$A$8:$D$16,4,FALSE))</f>
      </c>
      <c r="I92" s="1">
        <f>IF(I49&gt;0,1/VLOOKUP(ABS(I49)+1,$A$8:$D$16,2,FALSE),VLOOKUP(ABS(I49)+1,$A$8:$D$16,4,FALSE))</f>
      </c>
      <c r="J92" s="1">
        <f>IF(J49&gt;0,1/VLOOKUP(ABS(J49)+1,$A$8:$D$16,2,FALSE),VLOOKUP(ABS(J49)+1,$A$8:$D$16,4,FALSE))</f>
      </c>
      <c r="K92" s="1">
        <f>IF(K49&gt;0,1/VLOOKUP(ABS(K49)+1,$A$8:$D$16,2,FALSE),VLOOKUP(ABS(K49)+1,$A$8:$D$16,4,FALSE))</f>
      </c>
      <c r="L92" s="1">
        <f>IF(L49&gt;0,1/VLOOKUP(ABS(L49)+1,$A$8:$D$16,2,FALSE),VLOOKUP(ABS(L49)+1,$A$8:$D$16,4,FALSE))</f>
      </c>
      <c r="M92" s="1">
        <f>IF(M49&gt;0,1/VLOOKUP(ABS(M49)+1,$A$8:$D$16,2,FALSE),VLOOKUP(ABS(M49)+1,$A$8:$D$16,4,FALSE))</f>
      </c>
      <c r="N92" s="1">
        <f>IF(N49&gt;0,1/VLOOKUP(ABS(N49)+1,$A$8:$D$16,2,FALSE),VLOOKUP(ABS(N49)+1,$A$8:$D$16,4,FALSE))</f>
      </c>
      <c r="O92" s="1">
        <f>IF(O49&gt;0,1/VLOOKUP(ABS(O49)+1,$A$8:$D$16,2,FALSE),VLOOKUP(ABS(O49)+1,$A$8:$D$16,4,FALSE))</f>
      </c>
      <c r="P92" s="1">
        <f>IF(P49&gt;0,1/VLOOKUP(ABS(P49)+1,$A$8:$D$16,2,FALSE),VLOOKUP(ABS(P49)+1,$A$8:$D$16,4,FALSE))</f>
      </c>
      <c r="Q92" s="1">
        <f>IF(Q49&gt;0,1/VLOOKUP(ABS(Q49)+1,$A$8:$D$16,2,FALSE),VLOOKUP(ABS(Q49)+1,$A$8:$D$16,4,FALSE))</f>
      </c>
      <c r="R92" s="1">
        <f>IF(R49&gt;0,1/VLOOKUP(ABS(R49)+1,$A$8:$D$16,2,FALSE),VLOOKUP(ABS(R49)+1,$A$8:$D$16,4,FALSE))</f>
      </c>
      <c r="S92" s="1">
        <f>IF(S49&gt;0,1/VLOOKUP(ABS(S49)+1,$A$8:$D$16,2,FALSE),VLOOKUP(ABS(S49)+1,$A$8:$D$16,4,FALSE))</f>
      </c>
      <c r="T92" s="1">
        <f>IF(T49&gt;0,1/VLOOKUP(ABS(T49)+1,$A$8:$D$16,2,FALSE),VLOOKUP(ABS(T49)+1,$A$8:$D$16,4,FALSE))</f>
      </c>
      <c r="U92" s="1">
        <f>IF(U49&gt;0,1/VLOOKUP(ABS(U49)+1,$A$8:$D$16,2,FALSE),VLOOKUP(ABS(U49)+1,$A$8:$D$16,4,FALSE))</f>
      </c>
      <c r="V92" s="1">
        <f>IF(V49&gt;0,1/VLOOKUP(ABS(V49)+1,$A$8:$D$16,2,FALSE),VLOOKUP(ABS(V49)+1,$A$8:$D$16,4,FALSE))</f>
      </c>
      <c r="W92" s="1">
        <f>IF(W49&gt;0,1/VLOOKUP(ABS(W49)+1,$A$8:$D$16,2,FALSE),VLOOKUP(ABS(W49)+1,$A$8:$D$16,4,FALSE))</f>
      </c>
    </row>
    <row r="93">
      <c r="A93">
        <v>7</v>
      </c>
      <c r="B93" t="str">
        <v>CP2.2_vs_CP2.5</v>
      </c>
      <c r="C93" s="1">
        <f>IF(C50&gt;0,1/VLOOKUP(ABS(C50)+1,$A$8:$D$16,2,FALSE),VLOOKUP(ABS(C50)+1,$A$8:$D$16,4,FALSE))</f>
      </c>
      <c r="D93" s="1">
        <f>IF(D50&gt;0,1/VLOOKUP(ABS(D50)+1,$A$8:$D$16,2,FALSE),VLOOKUP(ABS(D50)+1,$A$8:$D$16,4,FALSE))</f>
      </c>
      <c r="E93" s="1">
        <f>IF(E50&gt;0,1/VLOOKUP(ABS(E50)+1,$A$8:$D$16,2,FALSE),VLOOKUP(ABS(E50)+1,$A$8:$D$16,4,FALSE))</f>
      </c>
      <c r="F93" s="1">
        <f>IF(F50&gt;0,1/VLOOKUP(ABS(F50)+1,$A$8:$D$16,2,FALSE),VLOOKUP(ABS(F50)+1,$A$8:$D$16,4,FALSE))</f>
      </c>
      <c r="G93" s="1">
        <f>IF(G50&gt;0,1/VLOOKUP(ABS(G50)+1,$A$8:$D$16,2,FALSE),VLOOKUP(ABS(G50)+1,$A$8:$D$16,4,FALSE))</f>
      </c>
      <c r="H93" s="1">
        <f>IF(H50&gt;0,1/VLOOKUP(ABS(H50)+1,$A$8:$D$16,2,FALSE),VLOOKUP(ABS(H50)+1,$A$8:$D$16,4,FALSE))</f>
      </c>
      <c r="I93" s="1">
        <f>IF(I50&gt;0,1/VLOOKUP(ABS(I50)+1,$A$8:$D$16,2,FALSE),VLOOKUP(ABS(I50)+1,$A$8:$D$16,4,FALSE))</f>
      </c>
      <c r="J93" s="1">
        <f>IF(J50&gt;0,1/VLOOKUP(ABS(J50)+1,$A$8:$D$16,2,FALSE),VLOOKUP(ABS(J50)+1,$A$8:$D$16,4,FALSE))</f>
      </c>
      <c r="K93" s="1">
        <f>IF(K50&gt;0,1/VLOOKUP(ABS(K50)+1,$A$8:$D$16,2,FALSE),VLOOKUP(ABS(K50)+1,$A$8:$D$16,4,FALSE))</f>
      </c>
      <c r="L93" s="1">
        <f>IF(L50&gt;0,1/VLOOKUP(ABS(L50)+1,$A$8:$D$16,2,FALSE),VLOOKUP(ABS(L50)+1,$A$8:$D$16,4,FALSE))</f>
      </c>
      <c r="M93" s="1">
        <f>IF(M50&gt;0,1/VLOOKUP(ABS(M50)+1,$A$8:$D$16,2,FALSE),VLOOKUP(ABS(M50)+1,$A$8:$D$16,4,FALSE))</f>
      </c>
      <c r="N93" s="1">
        <f>IF(N50&gt;0,1/VLOOKUP(ABS(N50)+1,$A$8:$D$16,2,FALSE),VLOOKUP(ABS(N50)+1,$A$8:$D$16,4,FALSE))</f>
      </c>
      <c r="O93" s="1">
        <f>IF(O50&gt;0,1/VLOOKUP(ABS(O50)+1,$A$8:$D$16,2,FALSE),VLOOKUP(ABS(O50)+1,$A$8:$D$16,4,FALSE))</f>
      </c>
      <c r="P93" s="1">
        <f>IF(P50&gt;0,1/VLOOKUP(ABS(P50)+1,$A$8:$D$16,2,FALSE),VLOOKUP(ABS(P50)+1,$A$8:$D$16,4,FALSE))</f>
      </c>
      <c r="Q93" s="1">
        <f>IF(Q50&gt;0,1/VLOOKUP(ABS(Q50)+1,$A$8:$D$16,2,FALSE),VLOOKUP(ABS(Q50)+1,$A$8:$D$16,4,FALSE))</f>
      </c>
      <c r="R93" s="1">
        <f>IF(R50&gt;0,1/VLOOKUP(ABS(R50)+1,$A$8:$D$16,2,FALSE),VLOOKUP(ABS(R50)+1,$A$8:$D$16,4,FALSE))</f>
      </c>
      <c r="S93" s="1">
        <f>IF(S50&gt;0,1/VLOOKUP(ABS(S50)+1,$A$8:$D$16,2,FALSE),VLOOKUP(ABS(S50)+1,$A$8:$D$16,4,FALSE))</f>
      </c>
      <c r="T93" s="1">
        <f>IF(T50&gt;0,1/VLOOKUP(ABS(T50)+1,$A$8:$D$16,2,FALSE),VLOOKUP(ABS(T50)+1,$A$8:$D$16,4,FALSE))</f>
      </c>
      <c r="U93" s="1">
        <f>IF(U50&gt;0,1/VLOOKUP(ABS(U50)+1,$A$8:$D$16,2,FALSE),VLOOKUP(ABS(U50)+1,$A$8:$D$16,4,FALSE))</f>
      </c>
      <c r="V93" s="1">
        <f>IF(V50&gt;0,1/VLOOKUP(ABS(V50)+1,$A$8:$D$16,2,FALSE),VLOOKUP(ABS(V50)+1,$A$8:$D$16,4,FALSE))</f>
      </c>
      <c r="W93" s="1">
        <f>IF(W50&gt;0,1/VLOOKUP(ABS(W50)+1,$A$8:$D$16,2,FALSE),VLOOKUP(ABS(W50)+1,$A$8:$D$16,4,FALSE))</f>
      </c>
    </row>
    <row r="94">
      <c r="A94">
        <v>8</v>
      </c>
      <c r="B94" t="str">
        <v>CP2.3_vs_CP2.4</v>
      </c>
      <c r="C94" s="1">
        <f>IF(C51&gt;0,1/VLOOKUP(ABS(C51)+1,$A$8:$D$16,2,FALSE),VLOOKUP(ABS(C51)+1,$A$8:$D$16,4,FALSE))</f>
      </c>
      <c r="D94" s="1">
        <f>IF(D51&gt;0,1/VLOOKUP(ABS(D51)+1,$A$8:$D$16,2,FALSE),VLOOKUP(ABS(D51)+1,$A$8:$D$16,4,FALSE))</f>
      </c>
      <c r="E94" s="1">
        <f>IF(E51&gt;0,1/VLOOKUP(ABS(E51)+1,$A$8:$D$16,2,FALSE),VLOOKUP(ABS(E51)+1,$A$8:$D$16,4,FALSE))</f>
      </c>
      <c r="F94" s="1">
        <f>IF(F51&gt;0,1/VLOOKUP(ABS(F51)+1,$A$8:$D$16,2,FALSE),VLOOKUP(ABS(F51)+1,$A$8:$D$16,4,FALSE))</f>
      </c>
      <c r="G94" s="1">
        <f>IF(G51&gt;0,1/VLOOKUP(ABS(G51)+1,$A$8:$D$16,2,FALSE),VLOOKUP(ABS(G51)+1,$A$8:$D$16,4,FALSE))</f>
      </c>
      <c r="H94" s="1">
        <f>IF(H51&gt;0,1/VLOOKUP(ABS(H51)+1,$A$8:$D$16,2,FALSE),VLOOKUP(ABS(H51)+1,$A$8:$D$16,4,FALSE))</f>
      </c>
      <c r="I94" s="1">
        <f>IF(I51&gt;0,1/VLOOKUP(ABS(I51)+1,$A$8:$D$16,2,FALSE),VLOOKUP(ABS(I51)+1,$A$8:$D$16,4,FALSE))</f>
      </c>
      <c r="J94" s="1">
        <f>IF(J51&gt;0,1/VLOOKUP(ABS(J51)+1,$A$8:$D$16,2,FALSE),VLOOKUP(ABS(J51)+1,$A$8:$D$16,4,FALSE))</f>
      </c>
      <c r="K94" s="1">
        <f>IF(K51&gt;0,1/VLOOKUP(ABS(K51)+1,$A$8:$D$16,2,FALSE),VLOOKUP(ABS(K51)+1,$A$8:$D$16,4,FALSE))</f>
      </c>
      <c r="L94" s="1">
        <f>IF(L51&gt;0,1/VLOOKUP(ABS(L51)+1,$A$8:$D$16,2,FALSE),VLOOKUP(ABS(L51)+1,$A$8:$D$16,4,FALSE))</f>
      </c>
      <c r="M94" s="1">
        <f>IF(M51&gt;0,1/VLOOKUP(ABS(M51)+1,$A$8:$D$16,2,FALSE),VLOOKUP(ABS(M51)+1,$A$8:$D$16,4,FALSE))</f>
      </c>
      <c r="N94" s="1">
        <f>IF(N51&gt;0,1/VLOOKUP(ABS(N51)+1,$A$8:$D$16,2,FALSE),VLOOKUP(ABS(N51)+1,$A$8:$D$16,4,FALSE))</f>
      </c>
      <c r="O94" s="1">
        <f>IF(O51&gt;0,1/VLOOKUP(ABS(O51)+1,$A$8:$D$16,2,FALSE),VLOOKUP(ABS(O51)+1,$A$8:$D$16,4,FALSE))</f>
      </c>
      <c r="P94" s="1">
        <f>IF(P51&gt;0,1/VLOOKUP(ABS(P51)+1,$A$8:$D$16,2,FALSE),VLOOKUP(ABS(P51)+1,$A$8:$D$16,4,FALSE))</f>
      </c>
      <c r="Q94" s="1">
        <f>IF(Q51&gt;0,1/VLOOKUP(ABS(Q51)+1,$A$8:$D$16,2,FALSE),VLOOKUP(ABS(Q51)+1,$A$8:$D$16,4,FALSE))</f>
      </c>
      <c r="R94" s="1">
        <f>IF(R51&gt;0,1/VLOOKUP(ABS(R51)+1,$A$8:$D$16,2,FALSE),VLOOKUP(ABS(R51)+1,$A$8:$D$16,4,FALSE))</f>
      </c>
      <c r="S94" s="1">
        <f>IF(S51&gt;0,1/VLOOKUP(ABS(S51)+1,$A$8:$D$16,2,FALSE),VLOOKUP(ABS(S51)+1,$A$8:$D$16,4,FALSE))</f>
      </c>
      <c r="T94" s="1">
        <f>IF(T51&gt;0,1/VLOOKUP(ABS(T51)+1,$A$8:$D$16,2,FALSE),VLOOKUP(ABS(T51)+1,$A$8:$D$16,4,FALSE))</f>
      </c>
      <c r="U94" s="1">
        <f>IF(U51&gt;0,1/VLOOKUP(ABS(U51)+1,$A$8:$D$16,2,FALSE),VLOOKUP(ABS(U51)+1,$A$8:$D$16,4,FALSE))</f>
      </c>
      <c r="V94" s="1">
        <f>IF(V51&gt;0,1/VLOOKUP(ABS(V51)+1,$A$8:$D$16,2,FALSE),VLOOKUP(ABS(V51)+1,$A$8:$D$16,4,FALSE))</f>
      </c>
      <c r="W94" s="1">
        <f>IF(W51&gt;0,1/VLOOKUP(ABS(W51)+1,$A$8:$D$16,2,FALSE),VLOOKUP(ABS(W51)+1,$A$8:$D$16,4,FALSE))</f>
      </c>
    </row>
    <row r="95">
      <c r="A95">
        <v>9</v>
      </c>
      <c r="B95" t="str">
        <v>CP2.3_vs_CP2.5</v>
      </c>
      <c r="C95" s="1">
        <f>IF(C52&gt;0,1/VLOOKUP(ABS(C52)+1,$A$8:$D$16,2,FALSE),VLOOKUP(ABS(C52)+1,$A$8:$D$16,4,FALSE))</f>
      </c>
      <c r="D95" s="1">
        <f>IF(D52&gt;0,1/VLOOKUP(ABS(D52)+1,$A$8:$D$16,2,FALSE),VLOOKUP(ABS(D52)+1,$A$8:$D$16,4,FALSE))</f>
      </c>
      <c r="E95" s="1">
        <f>IF(E52&gt;0,1/VLOOKUP(ABS(E52)+1,$A$8:$D$16,2,FALSE),VLOOKUP(ABS(E52)+1,$A$8:$D$16,4,FALSE))</f>
      </c>
      <c r="F95" s="1">
        <f>IF(F52&gt;0,1/VLOOKUP(ABS(F52)+1,$A$8:$D$16,2,FALSE),VLOOKUP(ABS(F52)+1,$A$8:$D$16,4,FALSE))</f>
      </c>
      <c r="G95" s="1">
        <f>IF(G52&gt;0,1/VLOOKUP(ABS(G52)+1,$A$8:$D$16,2,FALSE),VLOOKUP(ABS(G52)+1,$A$8:$D$16,4,FALSE))</f>
      </c>
      <c r="H95" s="1">
        <f>IF(H52&gt;0,1/VLOOKUP(ABS(H52)+1,$A$8:$D$16,2,FALSE),VLOOKUP(ABS(H52)+1,$A$8:$D$16,4,FALSE))</f>
      </c>
      <c r="I95" s="1">
        <f>IF(I52&gt;0,1/VLOOKUP(ABS(I52)+1,$A$8:$D$16,2,FALSE),VLOOKUP(ABS(I52)+1,$A$8:$D$16,4,FALSE))</f>
      </c>
      <c r="J95" s="1">
        <f>IF(J52&gt;0,1/VLOOKUP(ABS(J52)+1,$A$8:$D$16,2,FALSE),VLOOKUP(ABS(J52)+1,$A$8:$D$16,4,FALSE))</f>
      </c>
      <c r="K95" s="1">
        <f>IF(K52&gt;0,1/VLOOKUP(ABS(K52)+1,$A$8:$D$16,2,FALSE),VLOOKUP(ABS(K52)+1,$A$8:$D$16,4,FALSE))</f>
      </c>
      <c r="L95" s="1">
        <f>IF(L52&gt;0,1/VLOOKUP(ABS(L52)+1,$A$8:$D$16,2,FALSE),VLOOKUP(ABS(L52)+1,$A$8:$D$16,4,FALSE))</f>
      </c>
      <c r="M95" s="1">
        <f>IF(M52&gt;0,1/VLOOKUP(ABS(M52)+1,$A$8:$D$16,2,FALSE),VLOOKUP(ABS(M52)+1,$A$8:$D$16,4,FALSE))</f>
      </c>
      <c r="N95" s="1">
        <f>IF(N52&gt;0,1/VLOOKUP(ABS(N52)+1,$A$8:$D$16,2,FALSE),VLOOKUP(ABS(N52)+1,$A$8:$D$16,4,FALSE))</f>
      </c>
      <c r="O95" s="1">
        <f>IF(O52&gt;0,1/VLOOKUP(ABS(O52)+1,$A$8:$D$16,2,FALSE),VLOOKUP(ABS(O52)+1,$A$8:$D$16,4,FALSE))</f>
      </c>
      <c r="P95" s="1">
        <f>IF(P52&gt;0,1/VLOOKUP(ABS(P52)+1,$A$8:$D$16,2,FALSE),VLOOKUP(ABS(P52)+1,$A$8:$D$16,4,FALSE))</f>
      </c>
      <c r="Q95" s="1">
        <f>IF(Q52&gt;0,1/VLOOKUP(ABS(Q52)+1,$A$8:$D$16,2,FALSE),VLOOKUP(ABS(Q52)+1,$A$8:$D$16,4,FALSE))</f>
      </c>
      <c r="R95" s="1">
        <f>IF(R52&gt;0,1/VLOOKUP(ABS(R52)+1,$A$8:$D$16,2,FALSE),VLOOKUP(ABS(R52)+1,$A$8:$D$16,4,FALSE))</f>
      </c>
      <c r="S95" s="1">
        <f>IF(S52&gt;0,1/VLOOKUP(ABS(S52)+1,$A$8:$D$16,2,FALSE),VLOOKUP(ABS(S52)+1,$A$8:$D$16,4,FALSE))</f>
      </c>
      <c r="T95" s="1">
        <f>IF(T52&gt;0,1/VLOOKUP(ABS(T52)+1,$A$8:$D$16,2,FALSE),VLOOKUP(ABS(T52)+1,$A$8:$D$16,4,FALSE))</f>
      </c>
      <c r="U95" s="1">
        <f>IF(U52&gt;0,1/VLOOKUP(ABS(U52)+1,$A$8:$D$16,2,FALSE),VLOOKUP(ABS(U52)+1,$A$8:$D$16,4,FALSE))</f>
      </c>
      <c r="V95" s="1">
        <f>IF(V52&gt;0,1/VLOOKUP(ABS(V52)+1,$A$8:$D$16,2,FALSE),VLOOKUP(ABS(V52)+1,$A$8:$D$16,4,FALSE))</f>
      </c>
      <c r="W95" s="1">
        <f>IF(W52&gt;0,1/VLOOKUP(ABS(W52)+1,$A$8:$D$16,2,FALSE),VLOOKUP(ABS(W52)+1,$A$8:$D$16,4,FALSE))</f>
      </c>
    </row>
    <row r="96">
      <c r="A96">
        <v>10</v>
      </c>
      <c r="B96" t="str">
        <v>CP2.4_vs_CP2.5</v>
      </c>
      <c r="C96" s="1">
        <f>IF(C53&gt;0,1/VLOOKUP(ABS(C53)+1,$A$8:$D$16,2,FALSE),VLOOKUP(ABS(C53)+1,$A$8:$D$16,4,FALSE))</f>
      </c>
      <c r="D96" s="1">
        <f>IF(D53&gt;0,1/VLOOKUP(ABS(D53)+1,$A$8:$D$16,2,FALSE),VLOOKUP(ABS(D53)+1,$A$8:$D$16,4,FALSE))</f>
      </c>
      <c r="E96" s="1">
        <f>IF(E53&gt;0,1/VLOOKUP(ABS(E53)+1,$A$8:$D$16,2,FALSE),VLOOKUP(ABS(E53)+1,$A$8:$D$16,4,FALSE))</f>
      </c>
      <c r="F96" s="1">
        <f>IF(F53&gt;0,1/VLOOKUP(ABS(F53)+1,$A$8:$D$16,2,FALSE),VLOOKUP(ABS(F53)+1,$A$8:$D$16,4,FALSE))</f>
      </c>
      <c r="G96" s="1">
        <f>IF(G53&gt;0,1/VLOOKUP(ABS(G53)+1,$A$8:$D$16,2,FALSE),VLOOKUP(ABS(G53)+1,$A$8:$D$16,4,FALSE))</f>
      </c>
      <c r="H96" s="1">
        <f>IF(H53&gt;0,1/VLOOKUP(ABS(H53)+1,$A$8:$D$16,2,FALSE),VLOOKUP(ABS(H53)+1,$A$8:$D$16,4,FALSE))</f>
      </c>
      <c r="I96" s="1">
        <f>IF(I53&gt;0,1/VLOOKUP(ABS(I53)+1,$A$8:$D$16,2,FALSE),VLOOKUP(ABS(I53)+1,$A$8:$D$16,4,FALSE))</f>
      </c>
      <c r="J96" s="1">
        <f>IF(J53&gt;0,1/VLOOKUP(ABS(J53)+1,$A$8:$D$16,2,FALSE),VLOOKUP(ABS(J53)+1,$A$8:$D$16,4,FALSE))</f>
      </c>
      <c r="K96" s="1">
        <f>IF(K53&gt;0,1/VLOOKUP(ABS(K53)+1,$A$8:$D$16,2,FALSE),VLOOKUP(ABS(K53)+1,$A$8:$D$16,4,FALSE))</f>
      </c>
      <c r="L96" s="1">
        <f>IF(L53&gt;0,1/VLOOKUP(ABS(L53)+1,$A$8:$D$16,2,FALSE),VLOOKUP(ABS(L53)+1,$A$8:$D$16,4,FALSE))</f>
      </c>
      <c r="M96" s="1">
        <f>IF(M53&gt;0,1/VLOOKUP(ABS(M53)+1,$A$8:$D$16,2,FALSE),VLOOKUP(ABS(M53)+1,$A$8:$D$16,4,FALSE))</f>
      </c>
      <c r="N96" s="1">
        <f>IF(N53&gt;0,1/VLOOKUP(ABS(N53)+1,$A$8:$D$16,2,FALSE),VLOOKUP(ABS(N53)+1,$A$8:$D$16,4,FALSE))</f>
      </c>
      <c r="O96" s="1">
        <f>IF(O53&gt;0,1/VLOOKUP(ABS(O53)+1,$A$8:$D$16,2,FALSE),VLOOKUP(ABS(O53)+1,$A$8:$D$16,4,FALSE))</f>
      </c>
      <c r="P96" s="1">
        <f>IF(P53&gt;0,1/VLOOKUP(ABS(P53)+1,$A$8:$D$16,2,FALSE),VLOOKUP(ABS(P53)+1,$A$8:$D$16,4,FALSE))</f>
      </c>
      <c r="Q96" s="1">
        <f>IF(Q53&gt;0,1/VLOOKUP(ABS(Q53)+1,$A$8:$D$16,2,FALSE),VLOOKUP(ABS(Q53)+1,$A$8:$D$16,4,FALSE))</f>
      </c>
      <c r="R96" s="1">
        <f>IF(R53&gt;0,1/VLOOKUP(ABS(R53)+1,$A$8:$D$16,2,FALSE),VLOOKUP(ABS(R53)+1,$A$8:$D$16,4,FALSE))</f>
      </c>
      <c r="S96" s="1">
        <f>IF(S53&gt;0,1/VLOOKUP(ABS(S53)+1,$A$8:$D$16,2,FALSE),VLOOKUP(ABS(S53)+1,$A$8:$D$16,4,FALSE))</f>
      </c>
      <c r="T96" s="1">
        <f>IF(T53&gt;0,1/VLOOKUP(ABS(T53)+1,$A$8:$D$16,2,FALSE),VLOOKUP(ABS(T53)+1,$A$8:$D$16,4,FALSE))</f>
      </c>
      <c r="U96" s="1">
        <f>IF(U53&gt;0,1/VLOOKUP(ABS(U53)+1,$A$8:$D$16,2,FALSE),VLOOKUP(ABS(U53)+1,$A$8:$D$16,4,FALSE))</f>
      </c>
      <c r="V96" s="1">
        <f>IF(V53&gt;0,1/VLOOKUP(ABS(V53)+1,$A$8:$D$16,2,FALSE),VLOOKUP(ABS(V53)+1,$A$8:$D$16,4,FALSE))</f>
      </c>
      <c r="W96" s="1">
        <f>IF(W53&gt;0,1/VLOOKUP(ABS(W53)+1,$A$8:$D$16,2,FALSE),VLOOKUP(ABS(W53)+1,$A$8:$D$16,4,FALSE))</f>
      </c>
    </row>
    <row r="99">
      <c r="A99" t="str">
        <v>═══ BAGIAN 5: GEOMETRIC MEAN ANTAR RESPONDEN ═══</v>
      </c>
    </row>
    <row r="100">
      <c r="A100" t="str">
        <v>Rumus: GM = PRODUCT(semua R)^(1/21)</v>
      </c>
    </row>
    <row r="101">
      <c r="A101" t="str">
        <v>No</v>
      </c>
      <c r="B101" t="str">
        <v>Pasangan</v>
      </c>
      <c r="C101" t="str">
        <v>GM_l</v>
      </c>
      <c r="D101" t="str">
        <v>GM_m</v>
      </c>
      <c r="E101" t="str">
        <v>GM_u</v>
      </c>
    </row>
    <row r="102">
      <c r="A102">
        <v>1</v>
      </c>
      <c r="B102" t="str">
        <v>CP2.1_vs_CP2.2</v>
      </c>
      <c r="C102" s="1">
        <f>POWER(PRODUCT(C59,D59,E59,F59,G59,H59,I59,J59,K59,L59,M59,N59,O59,P59,Q59,R59,S59,T59,U59,V59,W59),1/21)</f>
      </c>
      <c r="D102" s="1">
        <f>POWER(PRODUCT(C73,D73,E73,F73,G73,H73,I73,J73,K73,L73,M73,N73,O73,P73,Q73,R73,S73,T73,U73,V73,W73),1/21)</f>
      </c>
      <c r="E102" s="1">
        <f>POWER(PRODUCT(C87,D87,E87,F87,G87,H87,I87,J87,K87,L87,M87,N87,O87,P87,Q87,R87,S87,T87,U87,V87,W87),1/21)</f>
      </c>
    </row>
    <row r="103">
      <c r="A103">
        <v>2</v>
      </c>
      <c r="B103" t="str">
        <v>CP2.1_vs_CP2.3</v>
      </c>
      <c r="C103" s="1">
        <f>POWER(PRODUCT(C60,D60,E60,F60,G60,H60,I60,J60,K60,L60,M60,N60,O60,P60,Q60,R60,S60,T60,U60,V60,W60),1/21)</f>
      </c>
      <c r="D103" s="1">
        <f>POWER(PRODUCT(C74,D74,E74,F74,G74,H74,I74,J74,K74,L74,M74,N74,O74,P74,Q74,R74,S74,T74,U74,V74,W74),1/21)</f>
      </c>
      <c r="E103" s="1">
        <f>POWER(PRODUCT(C88,D88,E88,F88,G88,H88,I88,J88,K88,L88,M88,N88,O88,P88,Q88,R88,S88,T88,U88,V88,W88),1/21)</f>
      </c>
    </row>
    <row r="104">
      <c r="A104">
        <v>3</v>
      </c>
      <c r="B104" t="str">
        <v>CP2.1_vs_CP2.4</v>
      </c>
      <c r="C104" s="1">
        <f>POWER(PRODUCT(C61,D61,E61,F61,G61,H61,I61,J61,K61,L61,M61,N61,O61,P61,Q61,R61,S61,T61,U61,V61,W61),1/21)</f>
      </c>
      <c r="D104" s="1">
        <f>POWER(PRODUCT(C75,D75,E75,F75,G75,H75,I75,J75,K75,L75,M75,N75,O75,P75,Q75,R75,S75,T75,U75,V75,W75),1/21)</f>
      </c>
      <c r="E104" s="1">
        <f>POWER(PRODUCT(C89,D89,E89,F89,G89,H89,I89,J89,K89,L89,M89,N89,O89,P89,Q89,R89,S89,T89,U89,V89,W89),1/21)</f>
      </c>
    </row>
    <row r="105">
      <c r="A105">
        <v>4</v>
      </c>
      <c r="B105" t="str">
        <v>CP2.1_vs_CP2.5</v>
      </c>
      <c r="C105" s="1">
        <f>POWER(PRODUCT(C62,D62,E62,F62,G62,H62,I62,J62,K62,L62,M62,N62,O62,P62,Q62,R62,S62,T62,U62,V62,W62),1/21)</f>
      </c>
      <c r="D105" s="1">
        <f>POWER(PRODUCT(C76,D76,E76,F76,G76,H76,I76,J76,K76,L76,M76,N76,O76,P76,Q76,R76,S76,T76,U76,V76,W76),1/21)</f>
      </c>
      <c r="E105" s="1">
        <f>POWER(PRODUCT(C90,D90,E90,F90,G90,H90,I90,J90,K90,L90,M90,N90,O90,P90,Q90,R90,S90,T90,U90,V90,W90),1/21)</f>
      </c>
    </row>
    <row r="106">
      <c r="A106">
        <v>5</v>
      </c>
      <c r="B106" t="str">
        <v>CP2.2_vs_CP2.3</v>
      </c>
      <c r="C106" s="1">
        <f>POWER(PRODUCT(C63,D63,E63,F63,G63,H63,I63,J63,K63,L63,M63,N63,O63,P63,Q63,R63,S63,T63,U63,V63,W63),1/21)</f>
      </c>
      <c r="D106" s="1">
        <f>POWER(PRODUCT(C77,D77,E77,F77,G77,H77,I77,J77,K77,L77,M77,N77,O77,P77,Q77,R77,S77,T77,U77,V77,W77),1/21)</f>
      </c>
      <c r="E106" s="1">
        <f>POWER(PRODUCT(C91,D91,E91,F91,G91,H91,I91,J91,K91,L91,M91,N91,O91,P91,Q91,R91,S91,T91,U91,V91,W91),1/21)</f>
      </c>
    </row>
    <row r="107">
      <c r="A107">
        <v>6</v>
      </c>
      <c r="B107" t="str">
        <v>CP2.2_vs_CP2.4</v>
      </c>
      <c r="C107" s="1">
        <f>POWER(PRODUCT(C64,D64,E64,F64,G64,H64,I64,J64,K64,L64,M64,N64,O64,P64,Q64,R64,S64,T64,U64,V64,W64),1/21)</f>
      </c>
      <c r="D107" s="1">
        <f>POWER(PRODUCT(C78,D78,E78,F78,G78,H78,I78,J78,K78,L78,M78,N78,O78,P78,Q78,R78,S78,T78,U78,V78,W78),1/21)</f>
      </c>
      <c r="E107" s="1">
        <f>POWER(PRODUCT(C92,D92,E92,F92,G92,H92,I92,J92,K92,L92,M92,N92,O92,P92,Q92,R92,S92,T92,U92,V92,W92),1/21)</f>
      </c>
    </row>
    <row r="108">
      <c r="A108">
        <v>7</v>
      </c>
      <c r="B108" t="str">
        <v>CP2.2_vs_CP2.5</v>
      </c>
      <c r="C108" s="1">
        <f>POWER(PRODUCT(C65,D65,E65,F65,G65,H65,I65,J65,K65,L65,M65,N65,O65,P65,Q65,R65,S65,T65,U65,V65,W65),1/21)</f>
      </c>
      <c r="D108" s="1">
        <f>POWER(PRODUCT(C79,D79,E79,F79,G79,H79,I79,J79,K79,L79,M79,N79,O79,P79,Q79,R79,S79,T79,U79,V79,W79),1/21)</f>
      </c>
      <c r="E108" s="1">
        <f>POWER(PRODUCT(C93,D93,E93,F93,G93,H93,I93,J93,K93,L93,M93,N93,O93,P93,Q93,R93,S93,T93,U93,V93,W93),1/21)</f>
      </c>
    </row>
    <row r="109">
      <c r="A109">
        <v>8</v>
      </c>
      <c r="B109" t="str">
        <v>CP2.3_vs_CP2.4</v>
      </c>
      <c r="C109" s="1">
        <f>POWER(PRODUCT(C66,D66,E66,F66,G66,H66,I66,J66,K66,L66,M66,N66,O66,P66,Q66,R66,S66,T66,U66,V66,W66),1/21)</f>
      </c>
      <c r="D109" s="1">
        <f>POWER(PRODUCT(C80,D80,E80,F80,G80,H80,I80,J80,K80,L80,M80,N80,O80,P80,Q80,R80,S80,T80,U80,V80,W80),1/21)</f>
      </c>
      <c r="E109" s="1">
        <f>POWER(PRODUCT(C94,D94,E94,F94,G94,H94,I94,J94,K94,L94,M94,N94,O94,P94,Q94,R94,S94,T94,U94,V94,W94),1/21)</f>
      </c>
    </row>
    <row r="110">
      <c r="A110">
        <v>9</v>
      </c>
      <c r="B110" t="str">
        <v>CP2.3_vs_CP2.5</v>
      </c>
      <c r="C110" s="1">
        <f>POWER(PRODUCT(C67,D67,E67,F67,G67,H67,I67,J67,K67,L67,M67,N67,O67,P67,Q67,R67,S67,T67,U67,V67,W67),1/21)</f>
      </c>
      <c r="D110" s="1">
        <f>POWER(PRODUCT(C81,D81,E81,F81,G81,H81,I81,J81,K81,L81,M81,N81,O81,P81,Q81,R81,S81,T81,U81,V81,W81),1/21)</f>
      </c>
      <c r="E110" s="1">
        <f>POWER(PRODUCT(C95,D95,E95,F95,G95,H95,I95,J95,K95,L95,M95,N95,O95,P95,Q95,R95,S95,T95,U95,V95,W95),1/21)</f>
      </c>
    </row>
    <row r="111">
      <c r="A111">
        <v>10</v>
      </c>
      <c r="B111" t="str">
        <v>CP2.4_vs_CP2.5</v>
      </c>
      <c r="C111" s="1">
        <f>POWER(PRODUCT(C68,D68,E68,F68,G68,H68,I68,J68,K68,L68,M68,N68,O68,P68,Q68,R68,S68,T68,U68,V68,W68),1/21)</f>
      </c>
      <c r="D111" s="1">
        <f>POWER(PRODUCT(C82,D82,E82,F82,G82,H82,I82,J82,K82,L82,M82,N82,O82,P82,Q82,R82,S82,T82,U82,V82,W82),1/21)</f>
      </c>
      <c r="E111" s="1">
        <f>POWER(PRODUCT(C96,D96,E96,F96,G96,H96,I96,J96,K96,L96,M96,N96,O96,P96,Q96,R96,S96,T96,U96,V96,W96),1/21)</f>
      </c>
    </row>
    <row r="114">
      <c r="A114" t="str">
        <v>═══ BAGIAN 6: MATRIKS TFN AGREGAT ═══</v>
      </c>
    </row>
    <row r="115">
      <c r="A115" t="str">
        <v>Diagonal=(1,1,1) | Upper=GM | Lower=reciprocal(1/u,1/m,1/l)</v>
      </c>
    </row>
    <row r="116">
      <c r="A116" t="str">
        <v>Matriks l (Lower)</v>
      </c>
    </row>
    <row r="117">
      <c r="A117" t="str">
        <v/>
      </c>
      <c r="B117" t="str">
        <v>CP2.1</v>
      </c>
      <c r="C117" t="str">
        <v>CP2.2</v>
      </c>
      <c r="D117" t="str">
        <v>CP2.3</v>
      </c>
      <c r="E117" t="str">
        <v>CP2.4</v>
      </c>
      <c r="F117" t="str">
        <v>CP2.5</v>
      </c>
      <c r="G117" t="str">
        <v>Σ Baris</v>
      </c>
    </row>
    <row r="118">
      <c r="A118" t="str">
        <v>CP2.1</v>
      </c>
      <c r="B118">
        <v>1</v>
      </c>
      <c r="C118" s="1">
        <f>C102</f>
      </c>
      <c r="D118" s="1">
        <f>C103</f>
      </c>
      <c r="E118" s="1">
        <f>C104</f>
      </c>
      <c r="F118" s="1">
        <f>C105</f>
      </c>
      <c r="G118" s="1">
        <f>SUM(B118:F118)</f>
      </c>
    </row>
    <row r="119">
      <c r="A119" t="str">
        <v>CP2.2</v>
      </c>
      <c r="B119" s="1">
        <f>1/E102</f>
      </c>
      <c r="C119">
        <v>1</v>
      </c>
      <c r="D119" s="1">
        <f>C106</f>
      </c>
      <c r="E119" s="1">
        <f>C107</f>
      </c>
      <c r="F119" s="1">
        <f>C108</f>
      </c>
      <c r="G119" s="1">
        <f>SUM(B119:F119)</f>
      </c>
    </row>
    <row r="120">
      <c r="A120" t="str">
        <v>CP2.3</v>
      </c>
      <c r="B120" s="1">
        <f>1/E103</f>
      </c>
      <c r="C120" s="1">
        <f>1/E106</f>
      </c>
      <c r="D120">
        <v>1</v>
      </c>
      <c r="E120" s="1">
        <f>C109</f>
      </c>
      <c r="F120" s="1">
        <f>C110</f>
      </c>
      <c r="G120" s="1">
        <f>SUM(B120:F120)</f>
      </c>
    </row>
    <row r="121">
      <c r="A121" t="str">
        <v>CP2.4</v>
      </c>
      <c r="B121" s="1">
        <f>1/E104</f>
      </c>
      <c r="C121" s="1">
        <f>1/E107</f>
      </c>
      <c r="D121" s="1">
        <f>1/E109</f>
      </c>
      <c r="E121">
        <v>1</v>
      </c>
      <c r="F121" s="1">
        <f>C111</f>
      </c>
      <c r="G121" s="1">
        <f>SUM(B121:F121)</f>
      </c>
    </row>
    <row r="122">
      <c r="A122" t="str">
        <v>CP2.5</v>
      </c>
      <c r="B122" s="1">
        <f>1/E105</f>
      </c>
      <c r="C122" s="1">
        <f>1/E108</f>
      </c>
      <c r="D122" s="1">
        <f>1/E110</f>
      </c>
      <c r="E122" s="1">
        <f>1/E111</f>
      </c>
      <c r="F122">
        <v>1</v>
      </c>
      <c r="G122" s="1">
        <f>SUM(B122:F122)</f>
      </c>
    </row>
    <row r="123">
      <c r="F123" t="str">
        <v>TOTAL</v>
      </c>
      <c r="G123" s="1">
        <f>SUM(G118:G122)</f>
      </c>
    </row>
    <row r="125">
      <c r="A125" t="str">
        <v>Matriks m (Middle)</v>
      </c>
    </row>
    <row r="126">
      <c r="A126" t="str">
        <v/>
      </c>
      <c r="B126" t="str">
        <v>CP2.1</v>
      </c>
      <c r="C126" t="str">
        <v>CP2.2</v>
      </c>
      <c r="D126" t="str">
        <v>CP2.3</v>
      </c>
      <c r="E126" t="str">
        <v>CP2.4</v>
      </c>
      <c r="F126" t="str">
        <v>CP2.5</v>
      </c>
      <c r="G126" t="str">
        <v>Σ Baris</v>
      </c>
    </row>
    <row r="127">
      <c r="A127" t="str">
        <v>CP2.1</v>
      </c>
      <c r="B127">
        <v>1</v>
      </c>
      <c r="C127" s="1">
        <f>D102</f>
      </c>
      <c r="D127" s="1">
        <f>D103</f>
      </c>
      <c r="E127" s="1">
        <f>D104</f>
      </c>
      <c r="F127" s="1">
        <f>D105</f>
      </c>
      <c r="G127" s="1">
        <f>SUM(B127:F127)</f>
      </c>
    </row>
    <row r="128">
      <c r="A128" t="str">
        <v>CP2.2</v>
      </c>
      <c r="B128" s="1">
        <f>1/D102</f>
      </c>
      <c r="C128">
        <v>1</v>
      </c>
      <c r="D128" s="1">
        <f>D106</f>
      </c>
      <c r="E128" s="1">
        <f>D107</f>
      </c>
      <c r="F128" s="1">
        <f>D108</f>
      </c>
      <c r="G128" s="1">
        <f>SUM(B128:F128)</f>
      </c>
    </row>
    <row r="129">
      <c r="A129" t="str">
        <v>CP2.3</v>
      </c>
      <c r="B129" s="1">
        <f>1/D103</f>
      </c>
      <c r="C129" s="1">
        <f>1/D106</f>
      </c>
      <c r="D129">
        <v>1</v>
      </c>
      <c r="E129" s="1">
        <f>D109</f>
      </c>
      <c r="F129" s="1">
        <f>D110</f>
      </c>
      <c r="G129" s="1">
        <f>SUM(B129:F129)</f>
      </c>
    </row>
    <row r="130">
      <c r="A130" t="str">
        <v>CP2.4</v>
      </c>
      <c r="B130" s="1">
        <f>1/D104</f>
      </c>
      <c r="C130" s="1">
        <f>1/D107</f>
      </c>
      <c r="D130" s="1">
        <f>1/D109</f>
      </c>
      <c r="E130">
        <v>1</v>
      </c>
      <c r="F130" s="1">
        <f>D111</f>
      </c>
      <c r="G130" s="1">
        <f>SUM(B130:F130)</f>
      </c>
    </row>
    <row r="131">
      <c r="A131" t="str">
        <v>CP2.5</v>
      </c>
      <c r="B131" s="1">
        <f>1/D105</f>
      </c>
      <c r="C131" s="1">
        <f>1/D108</f>
      </c>
      <c r="D131" s="1">
        <f>1/D110</f>
      </c>
      <c r="E131" s="1">
        <f>1/D111</f>
      </c>
      <c r="F131">
        <v>1</v>
      </c>
      <c r="G131" s="1">
        <f>SUM(B131:F131)</f>
      </c>
    </row>
    <row r="132">
      <c r="F132" t="str">
        <v>TOTAL</v>
      </c>
      <c r="G132" s="1">
        <f>SUM(G127:G131)</f>
      </c>
    </row>
    <row r="134">
      <c r="A134" t="str">
        <v>Matriks u (Upper)</v>
      </c>
    </row>
    <row r="135">
      <c r="A135" t="str">
        <v/>
      </c>
      <c r="B135" t="str">
        <v>CP2.1</v>
      </c>
      <c r="C135" t="str">
        <v>CP2.2</v>
      </c>
      <c r="D135" t="str">
        <v>CP2.3</v>
      </c>
      <c r="E135" t="str">
        <v>CP2.4</v>
      </c>
      <c r="F135" t="str">
        <v>CP2.5</v>
      </c>
      <c r="G135" t="str">
        <v>Σ Baris</v>
      </c>
    </row>
    <row r="136">
      <c r="A136" t="str">
        <v>CP2.1</v>
      </c>
      <c r="B136">
        <v>1</v>
      </c>
      <c r="C136" s="1">
        <f>E102</f>
      </c>
      <c r="D136" s="1">
        <f>E103</f>
      </c>
      <c r="E136" s="1">
        <f>E104</f>
      </c>
      <c r="F136" s="1">
        <f>E105</f>
      </c>
      <c r="G136" s="1">
        <f>SUM(B136:F136)</f>
      </c>
    </row>
    <row r="137">
      <c r="A137" t="str">
        <v>CP2.2</v>
      </c>
      <c r="B137" s="1">
        <f>1/C102</f>
      </c>
      <c r="C137">
        <v>1</v>
      </c>
      <c r="D137" s="1">
        <f>E106</f>
      </c>
      <c r="E137" s="1">
        <f>E107</f>
      </c>
      <c r="F137" s="1">
        <f>E108</f>
      </c>
      <c r="G137" s="1">
        <f>SUM(B137:F137)</f>
      </c>
    </row>
    <row r="138">
      <c r="A138" t="str">
        <v>CP2.3</v>
      </c>
      <c r="B138" s="1">
        <f>1/C103</f>
      </c>
      <c r="C138" s="1">
        <f>1/C106</f>
      </c>
      <c r="D138">
        <v>1</v>
      </c>
      <c r="E138" s="1">
        <f>E109</f>
      </c>
      <c r="F138" s="1">
        <f>E110</f>
      </c>
      <c r="G138" s="1">
        <f>SUM(B138:F138)</f>
      </c>
    </row>
    <row r="139">
      <c r="A139" t="str">
        <v>CP2.4</v>
      </c>
      <c r="B139" s="1">
        <f>1/C104</f>
      </c>
      <c r="C139" s="1">
        <f>1/C107</f>
      </c>
      <c r="D139" s="1">
        <f>1/C109</f>
      </c>
      <c r="E139">
        <v>1</v>
      </c>
      <c r="F139" s="1">
        <f>E111</f>
      </c>
      <c r="G139" s="1">
        <f>SUM(B139:F139)</f>
      </c>
    </row>
    <row r="140">
      <c r="A140" t="str">
        <v>CP2.5</v>
      </c>
      <c r="B140" s="1">
        <f>1/C105</f>
      </c>
      <c r="C140" s="1">
        <f>1/C108</f>
      </c>
      <c r="D140" s="1">
        <f>1/C110</f>
      </c>
      <c r="E140" s="1">
        <f>1/C111</f>
      </c>
      <c r="F140">
        <v>1</v>
      </c>
      <c r="G140" s="1">
        <f>SUM(B140:F140)</f>
      </c>
    </row>
    <row r="141">
      <c r="F141" t="str">
        <v>TOTAL</v>
      </c>
      <c r="G141" s="1">
        <f>SUM(G136:G140)</f>
      </c>
    </row>
    <row r="143">
      <c r="A143" t="str">
        <v>═══ BAGIAN 7: FUZZY SYNTHETIC EXTENT + BOBOT FINAL ═══</v>
      </c>
    </row>
    <row r="144">
      <c r="A144" t="str">
        <v>Si_l=Σl_i/ΣΣu | Si_m=Σm_i/ΣΣm | Si_u=Σu_i/ΣΣl | Defuzzy=(l+m+u)/3</v>
      </c>
    </row>
    <row r="145">
      <c r="A145" t="str">
        <v>Kriteria</v>
      </c>
      <c r="B145" t="str">
        <v>Σl_i</v>
      </c>
      <c r="C145" t="str">
        <v>Σm_i</v>
      </c>
      <c r="D145" t="str">
        <v>Σu_i</v>
      </c>
      <c r="E145" t="str">
        <v>ΣΣl</v>
      </c>
      <c r="F145" t="str">
        <v>ΣΣm</v>
      </c>
      <c r="G145" t="str">
        <v>ΣΣu</v>
      </c>
      <c r="H145" t="str">
        <v>Si_l</v>
      </c>
      <c r="I145" t="str">
        <v>Si_m</v>
      </c>
      <c r="J145" t="str">
        <v>Si_u</v>
      </c>
      <c r="K145" t="str">
        <v>Defuzzy</v>
      </c>
      <c r="L145" t="str">
        <v>Bobot</v>
      </c>
      <c r="M145" t="str">
        <v>Bobot%</v>
      </c>
      <c r="N145" t="str">
        <v>Rank</v>
      </c>
    </row>
    <row r="146">
      <c r="A146" t="str">
        <v>CP2.1</v>
      </c>
      <c r="B146" s="1">
        <f>G118</f>
      </c>
      <c r="C146" s="1">
        <f>G127</f>
      </c>
      <c r="D146" s="1">
        <f>G136</f>
      </c>
      <c r="E146" s="1">
        <f>G123</f>
      </c>
      <c r="F146" s="1">
        <f>G132</f>
      </c>
      <c r="G146" s="1">
        <f>G141</f>
      </c>
      <c r="H146" s="2">
        <f>B146/G146</f>
      </c>
      <c r="I146" s="2">
        <f>C146/F146</f>
      </c>
      <c r="J146" s="2">
        <f>D146/E146</f>
      </c>
      <c r="K146" s="2">
        <f>(H146+I146+J146)/3</f>
      </c>
      <c r="L146" s="2">
        <f>K146/K151</f>
      </c>
      <c r="M146" s="3">
        <f>L146*100</f>
      </c>
      <c r="N146">
        <f>RANK(L146,L$146:L$150,0)</f>
      </c>
    </row>
    <row r="147">
      <c r="A147" t="str">
        <v>CP2.2</v>
      </c>
      <c r="B147" s="1">
        <f>G119</f>
      </c>
      <c r="C147" s="1">
        <f>G128</f>
      </c>
      <c r="D147" s="1">
        <f>G137</f>
      </c>
      <c r="E147" s="1">
        <f>G123</f>
      </c>
      <c r="F147" s="1">
        <f>G132</f>
      </c>
      <c r="G147" s="1">
        <f>G141</f>
      </c>
      <c r="H147" s="2">
        <f>B147/G147</f>
      </c>
      <c r="I147" s="2">
        <f>C147/F147</f>
      </c>
      <c r="J147" s="2">
        <f>D147/E147</f>
      </c>
      <c r="K147" s="2">
        <f>(H147+I147+J147)/3</f>
      </c>
      <c r="L147" s="2">
        <f>K147/K151</f>
      </c>
      <c r="M147" s="3">
        <f>L147*100</f>
      </c>
      <c r="N147">
        <f>RANK(L147,L$146:L$150,0)</f>
      </c>
    </row>
    <row r="148">
      <c r="A148" t="str">
        <v>CP2.3</v>
      </c>
      <c r="B148" s="1">
        <f>G120</f>
      </c>
      <c r="C148" s="1">
        <f>G129</f>
      </c>
      <c r="D148" s="1">
        <f>G138</f>
      </c>
      <c r="E148" s="1">
        <f>G123</f>
      </c>
      <c r="F148" s="1">
        <f>G132</f>
      </c>
      <c r="G148" s="1">
        <f>G141</f>
      </c>
      <c r="H148" s="2">
        <f>B148/G148</f>
      </c>
      <c r="I148" s="2">
        <f>C148/F148</f>
      </c>
      <c r="J148" s="2">
        <f>D148/E148</f>
      </c>
      <c r="K148" s="2">
        <f>(H148+I148+J148)/3</f>
      </c>
      <c r="L148" s="2">
        <f>K148/K151</f>
      </c>
      <c r="M148" s="3">
        <f>L148*100</f>
      </c>
      <c r="N148">
        <f>RANK(L148,L$146:L$150,0)</f>
      </c>
    </row>
    <row r="149">
      <c r="A149" t="str">
        <v>CP2.4</v>
      </c>
      <c r="B149" s="1">
        <f>G121</f>
      </c>
      <c r="C149" s="1">
        <f>G130</f>
      </c>
      <c r="D149" s="1">
        <f>G139</f>
      </c>
      <c r="E149" s="1">
        <f>G123</f>
      </c>
      <c r="F149" s="1">
        <f>G132</f>
      </c>
      <c r="G149" s="1">
        <f>G141</f>
      </c>
      <c r="H149" s="2">
        <f>B149/G149</f>
      </c>
      <c r="I149" s="2">
        <f>C149/F149</f>
      </c>
      <c r="J149" s="2">
        <f>D149/E149</f>
      </c>
      <c r="K149" s="2">
        <f>(H149+I149+J149)/3</f>
      </c>
      <c r="L149" s="2">
        <f>K149/K151</f>
      </c>
      <c r="M149" s="3">
        <f>L149*100</f>
      </c>
      <c r="N149">
        <f>RANK(L149,L$146:L$150,0)</f>
      </c>
    </row>
    <row r="150">
      <c r="A150" t="str">
        <v>CP2.5</v>
      </c>
      <c r="B150" s="1">
        <f>G122</f>
      </c>
      <c r="C150" s="1">
        <f>G131</f>
      </c>
      <c r="D150" s="1">
        <f>G140</f>
      </c>
      <c r="E150" s="1">
        <f>G123</f>
      </c>
      <c r="F150" s="1">
        <f>G132</f>
      </c>
      <c r="G150" s="1">
        <f>G141</f>
      </c>
      <c r="H150" s="2">
        <f>B150/G150</f>
      </c>
      <c r="I150" s="2">
        <f>C150/F150</f>
      </c>
      <c r="J150" s="2">
        <f>D150/E150</f>
      </c>
      <c r="K150" s="2">
        <f>(H150+I150+J150)/3</f>
      </c>
      <c r="L150" s="2">
        <f>K150/K151</f>
      </c>
      <c r="M150" s="3">
        <f>L150*100</f>
      </c>
      <c r="N150">
        <f>RANK(L150,L$146:L$150,0)</f>
      </c>
    </row>
    <row r="151">
      <c r="J151" t="str">
        <v>TOTAL</v>
      </c>
      <c r="K151" s="2">
        <f>SUM(K146:K150)</f>
      </c>
    </row>
    <row r="152">
      <c r="K152" t="str">
        <v>Total Wi</v>
      </c>
      <c r="L152" s="2">
        <f>SUM(L146:L150)</f>
      </c>
      <c r="M152" t="str">
        <v>← harus 1</v>
      </c>
    </row>
    <row r="154">
      <c r="A154" t="str">
        <v>═══ BAGIAN 8: CONSISTENCY RATIO (CR) ═══</v>
      </c>
    </row>
    <row r="155">
      <c r="A155" t="str">
        <v>Dari matriks defuzzified: D(i,j) = (l+m+u)/3</v>
      </c>
    </row>
    <row r="156">
      <c r="A156" t="str">
        <v>Matriks Crisp D(i,j) = (l+m+u)/3</v>
      </c>
    </row>
    <row r="157">
      <c r="A157" t="str">
        <v/>
      </c>
      <c r="B157" t="str">
        <v>CP2.1</v>
      </c>
      <c r="C157" t="str">
        <v>CP2.2</v>
      </c>
      <c r="D157" t="str">
        <v>CP2.3</v>
      </c>
      <c r="E157" t="str">
        <v>CP2.4</v>
      </c>
      <c r="F157" t="str">
        <v>CP2.5</v>
      </c>
    </row>
    <row r="158">
      <c r="A158" t="str">
        <v>CP2.1</v>
      </c>
      <c r="B158">
        <v>1</v>
      </c>
      <c r="C158" s="1">
        <f>(C118+C127+C136)/3</f>
      </c>
      <c r="D158" s="1">
        <f>(D118+D127+D136)/3</f>
      </c>
      <c r="E158" s="1">
        <f>(E118+E127+E136)/3</f>
      </c>
      <c r="F158" s="1">
        <f>(F118+F127+F136)/3</f>
      </c>
    </row>
    <row r="159">
      <c r="A159" t="str">
        <v>CP2.2</v>
      </c>
      <c r="B159" s="1">
        <f>(B119+B128+B137)/3</f>
      </c>
      <c r="C159">
        <v>1</v>
      </c>
      <c r="D159" s="1">
        <f>(D119+D128+D137)/3</f>
      </c>
      <c r="E159" s="1">
        <f>(E119+E128+E137)/3</f>
      </c>
      <c r="F159" s="1">
        <f>(F119+F128+F137)/3</f>
      </c>
    </row>
    <row r="160">
      <c r="A160" t="str">
        <v>CP2.3</v>
      </c>
      <c r="B160" s="1">
        <f>(B120+B129+B138)/3</f>
      </c>
      <c r="C160" s="1">
        <f>(C120+C129+C138)/3</f>
      </c>
      <c r="D160">
        <v>1</v>
      </c>
      <c r="E160" s="1">
        <f>(E120+E129+E138)/3</f>
      </c>
      <c r="F160" s="1">
        <f>(F120+F129+F138)/3</f>
      </c>
    </row>
    <row r="161">
      <c r="A161" t="str">
        <v>CP2.4</v>
      </c>
      <c r="B161" s="1">
        <f>(B121+B130+B139)/3</f>
      </c>
      <c r="C161" s="1">
        <f>(C121+C130+C139)/3</f>
      </c>
      <c r="D161" s="1">
        <f>(D121+D130+D139)/3</f>
      </c>
      <c r="E161">
        <v>1</v>
      </c>
      <c r="F161" s="1">
        <f>(F121+F130+F139)/3</f>
      </c>
    </row>
    <row r="162">
      <c r="A162" t="str">
        <v>CP2.5</v>
      </c>
      <c r="B162" s="1">
        <f>(B122+B131+B140)/3</f>
      </c>
      <c r="C162" s="1">
        <f>(C122+C131+C140)/3</f>
      </c>
      <c r="D162" s="1">
        <f>(D122+D131+D140)/3</f>
      </c>
      <c r="E162" s="1">
        <f>(E122+E131+E140)/3</f>
      </c>
      <c r="F162">
        <v>1</v>
      </c>
    </row>
    <row r="164">
      <c r="A164" t="str">
        <v>Σ Kolom</v>
      </c>
      <c r="B164" s="1">
        <f>SUM(B158:B162)</f>
      </c>
      <c r="C164" s="1">
        <f>SUM(C158:C162)</f>
      </c>
      <c r="D164" s="1">
        <f>SUM(D158:D162)</f>
      </c>
      <c r="E164" s="1">
        <f>SUM(E158:E162)</f>
      </c>
      <c r="F164" s="1">
        <f>SUM(F158:F162)</f>
      </c>
    </row>
    <row r="166">
      <c r="A166" t="str">
        <v>Normalisasi Kolom + Bobot (Wi=rata2 baris)</v>
      </c>
    </row>
    <row r="167">
      <c r="A167" t="str">
        <v/>
      </c>
      <c r="B167" t="str">
        <v>CP2.1</v>
      </c>
      <c r="C167" t="str">
        <v>CP2.2</v>
      </c>
      <c r="D167" t="str">
        <v>CP2.3</v>
      </c>
      <c r="E167" t="str">
        <v>CP2.4</v>
      </c>
      <c r="F167" t="str">
        <v>CP2.5</v>
      </c>
      <c r="G167" t="str">
        <v>Wi</v>
      </c>
    </row>
    <row r="168">
      <c r="A168" t="str">
        <v>CP2.1</v>
      </c>
      <c r="B168" s="1">
        <f>B158/B164</f>
      </c>
      <c r="C168" s="1">
        <f>C158/C164</f>
      </c>
      <c r="D168" s="1">
        <f>D158/D164</f>
      </c>
      <c r="E168" s="1">
        <f>E158/E164</f>
      </c>
      <c r="F168" s="1">
        <f>F158/F164</f>
      </c>
      <c r="G168" s="2">
        <f>AVERAGE(B168:F168)</f>
      </c>
    </row>
    <row r="169">
      <c r="A169" t="str">
        <v>CP2.2</v>
      </c>
      <c r="B169" s="1">
        <f>B159/B164</f>
      </c>
      <c r="C169" s="1">
        <f>C159/C164</f>
      </c>
      <c r="D169" s="1">
        <f>D159/D164</f>
      </c>
      <c r="E169" s="1">
        <f>E159/E164</f>
      </c>
      <c r="F169" s="1">
        <f>F159/F164</f>
      </c>
      <c r="G169" s="2">
        <f>AVERAGE(B169:F169)</f>
      </c>
    </row>
    <row r="170">
      <c r="A170" t="str">
        <v>CP2.3</v>
      </c>
      <c r="B170" s="1">
        <f>B160/B164</f>
      </c>
      <c r="C170" s="1">
        <f>C160/C164</f>
      </c>
      <c r="D170" s="1">
        <f>D160/D164</f>
      </c>
      <c r="E170" s="1">
        <f>E160/E164</f>
      </c>
      <c r="F170" s="1">
        <f>F160/F164</f>
      </c>
      <c r="G170" s="2">
        <f>AVERAGE(B170:F170)</f>
      </c>
    </row>
    <row r="171">
      <c r="A171" t="str">
        <v>CP2.4</v>
      </c>
      <c r="B171" s="1">
        <f>B161/B164</f>
      </c>
      <c r="C171" s="1">
        <f>C161/C164</f>
      </c>
      <c r="D171" s="1">
        <f>D161/D164</f>
      </c>
      <c r="E171" s="1">
        <f>E161/E164</f>
      </c>
      <c r="F171" s="1">
        <f>F161/F164</f>
      </c>
      <c r="G171" s="2">
        <f>AVERAGE(B171:F171)</f>
      </c>
    </row>
    <row r="172">
      <c r="A172" t="str">
        <v>CP2.5</v>
      </c>
      <c r="B172" s="1">
        <f>B162/B164</f>
      </c>
      <c r="C172" s="1">
        <f>C162/C164</f>
      </c>
      <c r="D172" s="1">
        <f>D162/D164</f>
      </c>
      <c r="E172" s="1">
        <f>E162/E164</f>
      </c>
      <c r="F172" s="1">
        <f>F162/F164</f>
      </c>
      <c r="G172" s="2">
        <f>AVERAGE(B172:F172)</f>
      </c>
    </row>
    <row r="174">
      <c r="A174" t="str">
        <v>Aw = Matriks_Crisp × Wi</v>
      </c>
    </row>
    <row r="175">
      <c r="A175" t="str">
        <v>Kriteria</v>
      </c>
      <c r="B175" t="str">
        <v>Wi</v>
      </c>
      <c r="C175" t="str">
        <v>Aw</v>
      </c>
      <c r="D175" t="str">
        <v>Aw/Wi</v>
      </c>
    </row>
    <row r="176">
      <c r="A176" t="str">
        <v>CP2.1</v>
      </c>
      <c r="B176" s="2">
        <f>G168</f>
      </c>
      <c r="C176" s="2">
        <f>B158*$B176+C158*$B177+D158*$B178+E158*$B179+F158*$B180</f>
      </c>
      <c r="D176" s="1">
        <f>C176/B176</f>
      </c>
    </row>
    <row r="177">
      <c r="A177" t="str">
        <v>CP2.2</v>
      </c>
      <c r="B177" s="2">
        <f>G169</f>
      </c>
      <c r="C177" s="2">
        <f>B159*$B176+C159*$B177+D159*$B178+E159*$B179+F159*$B180</f>
      </c>
      <c r="D177" s="1">
        <f>C177/B177</f>
      </c>
    </row>
    <row r="178">
      <c r="A178" t="str">
        <v>CP2.3</v>
      </c>
      <c r="B178" s="2">
        <f>G170</f>
      </c>
      <c r="C178" s="2">
        <f>B160*$B176+C160*$B177+D160*$B178+E160*$B179+F160*$B180</f>
      </c>
      <c r="D178" s="1">
        <f>C178/B178</f>
      </c>
    </row>
    <row r="179">
      <c r="A179" t="str">
        <v>CP2.4</v>
      </c>
      <c r="B179" s="2">
        <f>G171</f>
      </c>
      <c r="C179" s="2">
        <f>B161*$B176+C161*$B177+D161*$B178+E161*$B179+F161*$B180</f>
      </c>
      <c r="D179" s="1">
        <f>C179/B179</f>
      </c>
    </row>
    <row r="180">
      <c r="A180" t="str">
        <v>CP2.5</v>
      </c>
      <c r="B180" s="2">
        <f>G172</f>
      </c>
      <c r="C180" s="2">
        <f>B162*$B176+C162*$B177+D162*$B178+E162*$B179+F162*$B180</f>
      </c>
      <c r="D180" s="1">
        <f>C180/B180</f>
      </c>
    </row>
    <row r="182">
      <c r="A182" t="str">
        <v>n</v>
      </c>
      <c r="B182">
        <v>5</v>
      </c>
    </row>
    <row r="183">
      <c r="A183" t="str">
        <v>λmax = AVERAGE(Aw/Wi)</v>
      </c>
      <c r="B183" s="1">
        <f>AVERAGE(D176:D180)</f>
      </c>
    </row>
    <row r="184">
      <c r="A184" t="str">
        <v>CI = (λmax-n)/(n-1)</v>
      </c>
      <c r="B184" s="1">
        <f>(B183-B182)/(B182-1)</f>
      </c>
    </row>
    <row r="185">
      <c r="A185" t="str">
        <v>RI (n=5)</v>
      </c>
      <c r="B185">
        <v>1.12</v>
      </c>
    </row>
    <row r="186">
      <c r="A186" t="str">
        <v>CR = CI/RI</v>
      </c>
      <c r="B186" s="1">
        <f>IF(B185=0,0,B184/B185)</f>
      </c>
    </row>
    <row r="187">
      <c r="A187" t="str">
        <v>KESIMPULAN</v>
      </c>
      <c r="B187">
        <f>IF(B186&lt;0.1,"KONSISTEN ✓ (CR&lt;0.10)","TIDAK KONSISTEN ✗ (CR≥0.10)")</f>
      </c>
    </row>
    <row r="190">
      <c r="A190" t="str">
        <v>═══ BAGIAN 9: PERHITUNGAN INDIVIDU PER RESPONDEN (BOBOT &amp; CR) ═══</v>
      </c>
    </row>
    <row r="191">
      <c r="A191" t="str">
        <v>Perhitungan FSE dan CR untuk masing-masing responden secara individual, menggunakan data TFN mereka sendiri.</v>
      </c>
    </row>
    <row r="193">
      <c r="A193" t="str">
        <v>▶ RESPONDEN 1: Muhammad Rizki</v>
      </c>
    </row>
    <row r="194">
      <c r="A194" t="str">
        <v>1. FUZZY SYNTHETIC EXTENT (FSE) &amp; BOBOT FINAL</v>
      </c>
    </row>
    <row r="195">
      <c r="A195" t="str">
        <v>Kriteria</v>
      </c>
      <c r="B195" t="str">
        <v>Σl</v>
      </c>
      <c r="C195" t="str">
        <v>Σm</v>
      </c>
      <c r="D195" t="str">
        <v>Σu</v>
      </c>
      <c r="E195" t="str">
        <v>Si_l</v>
      </c>
      <c r="F195" t="str">
        <v>Si_m</v>
      </c>
      <c r="G195" t="str">
        <v>Si_u</v>
      </c>
      <c r="H195" t="str">
        <v>Defuzzy</v>
      </c>
      <c r="I195" t="str">
        <v>Bobot</v>
      </c>
      <c r="J195" t="str">
        <v>Bobot%</v>
      </c>
      <c r="K195" t="str">
        <v>Rank</v>
      </c>
    </row>
    <row r="196">
      <c r="A196" t="str">
        <v>CP2.1</v>
      </c>
      <c r="B196" s="1">
        <f>1+C59+C60+C61+C62</f>
      </c>
      <c r="C196" s="1">
        <f>1+C73+C74+C75+C76</f>
      </c>
      <c r="D196" s="1">
        <f>1+C87+C88+C89+C90</f>
      </c>
      <c r="E196" s="2">
        <f>B196/$D201</f>
      </c>
      <c r="F196" s="2">
        <f>C196/$C201</f>
      </c>
      <c r="G196" s="2">
        <f>D196/$B201</f>
      </c>
      <c r="H196" s="2">
        <f>(E196+F196+G196)/3</f>
      </c>
      <c r="I196" s="2">
        <f>H196/$H201</f>
      </c>
      <c r="J196" s="3">
        <f>I196*100</f>
      </c>
      <c r="K196">
        <f>RANK(I196,$I$196:$I$200,0)</f>
      </c>
    </row>
    <row r="197">
      <c r="A197" t="str">
        <v>CP2.2</v>
      </c>
      <c r="B197" s="1">
        <f>1+1/C87+C63+C64+C65</f>
      </c>
      <c r="C197" s="1">
        <f>1+1/C73+C77+C78+C79</f>
      </c>
      <c r="D197" s="1">
        <f>1+1/C59+C91+C92+C93</f>
      </c>
      <c r="E197" s="2">
        <f>B197/$D201</f>
      </c>
      <c r="F197" s="2">
        <f>C197/$C201</f>
      </c>
      <c r="G197" s="2">
        <f>D197/$B201</f>
      </c>
      <c r="H197" s="2">
        <f>(E197+F197+G197)/3</f>
      </c>
      <c r="I197" s="2">
        <f>H197/$H201</f>
      </c>
      <c r="J197" s="3">
        <f>I197*100</f>
      </c>
      <c r="K197">
        <f>RANK(I197,$I$196:$I$200,0)</f>
      </c>
    </row>
    <row r="198">
      <c r="A198" t="str">
        <v>CP2.3</v>
      </c>
      <c r="B198" s="1">
        <f>1+1/C88+1/C91+C66+C67</f>
      </c>
      <c r="C198" s="1">
        <f>1+1/C74+1/C77+C80+C81</f>
      </c>
      <c r="D198" s="1">
        <f>1+1/C60+1/C63+C94+C95</f>
      </c>
      <c r="E198" s="2">
        <f>B198/$D201</f>
      </c>
      <c r="F198" s="2">
        <f>C198/$C201</f>
      </c>
      <c r="G198" s="2">
        <f>D198/$B201</f>
      </c>
      <c r="H198" s="2">
        <f>(E198+F198+G198)/3</f>
      </c>
      <c r="I198" s="2">
        <f>H198/$H201</f>
      </c>
      <c r="J198" s="3">
        <f>I198*100</f>
      </c>
      <c r="K198">
        <f>RANK(I198,$I$196:$I$200,0)</f>
      </c>
    </row>
    <row r="199">
      <c r="A199" t="str">
        <v>CP2.4</v>
      </c>
      <c r="B199" s="1">
        <f>1+1/C89+1/C92+1/C94+C68</f>
      </c>
      <c r="C199" s="1">
        <f>1+1/C75+1/C78+1/C80+C82</f>
      </c>
      <c r="D199" s="1">
        <f>1+1/C61+1/C64+1/C66+C96</f>
      </c>
      <c r="E199" s="2">
        <f>B199/$D201</f>
      </c>
      <c r="F199" s="2">
        <f>C199/$C201</f>
      </c>
      <c r="G199" s="2">
        <f>D199/$B201</f>
      </c>
      <c r="H199" s="2">
        <f>(E199+F199+G199)/3</f>
      </c>
      <c r="I199" s="2">
        <f>H199/$H201</f>
      </c>
      <c r="J199" s="3">
        <f>I199*100</f>
      </c>
      <c r="K199">
        <f>RANK(I199,$I$196:$I$200,0)</f>
      </c>
    </row>
    <row r="200">
      <c r="A200" t="str">
        <v>CP2.5</v>
      </c>
      <c r="B200" s="1">
        <f>1+1/C90+1/C93+1/C95+1/C96</f>
      </c>
      <c r="C200" s="1">
        <f>1+1/C76+1/C79+1/C81+1/C82</f>
      </c>
      <c r="D200" s="1">
        <f>1+1/C62+1/C65+1/C67+1/C68</f>
      </c>
      <c r="E200" s="2">
        <f>B200/$D201</f>
      </c>
      <c r="F200" s="2">
        <f>C200/$C201</f>
      </c>
      <c r="G200" s="2">
        <f>D200/$B201</f>
      </c>
      <c r="H200" s="2">
        <f>(E200+F200+G200)/3</f>
      </c>
      <c r="I200" s="2">
        <f>H200/$H201</f>
      </c>
      <c r="J200" s="3">
        <f>I200*100</f>
      </c>
      <c r="K200">
        <f>RANK(I200,$I$196:$I$200,0)</f>
      </c>
    </row>
    <row r="201">
      <c r="A201" t="str">
        <v>TOTAL</v>
      </c>
      <c r="B201" s="1">
        <f>SUM(B196:B200)</f>
      </c>
      <c r="C201" s="1">
        <f>SUM(C196:C200)</f>
      </c>
      <c r="D201" s="1">
        <f>SUM(D196:D200)</f>
      </c>
      <c r="H201" s="2">
        <f>SUM(H196:H200)</f>
      </c>
    </row>
    <row r="203">
      <c r="A203" t="str">
        <v>2. KONSISTENSI (CR)</v>
      </c>
    </row>
    <row r="204">
      <c r="A204" t="str">
        <v>Matriks Crisp (Defuzzified) &amp; Normalisasi &amp; Aw</v>
      </c>
    </row>
    <row r="205">
      <c r="A205" t="str">
        <v>Kriteria</v>
      </c>
      <c r="B205" t="str">
        <v>CP2.1</v>
      </c>
      <c r="C205" t="str">
        <v>CP2.2</v>
      </c>
      <c r="D205" t="str">
        <v>CP2.3</v>
      </c>
      <c r="E205" t="str">
        <v>CP2.4</v>
      </c>
      <c r="F205" t="str">
        <v>CP2.5</v>
      </c>
      <c r="G205" t="str">
        <v>Wi (Bobot CR)</v>
      </c>
      <c r="H205" t="str">
        <v>Aw</v>
      </c>
      <c r="I205" t="str">
        <v>Aw/Wi</v>
      </c>
    </row>
    <row r="206">
      <c r="A206" t="str">
        <v>CP2.1</v>
      </c>
      <c r="B206">
        <v>1</v>
      </c>
      <c r="C206" s="1">
        <f>(C59+C73+C87)/3</f>
      </c>
      <c r="D206" s="1">
        <f>(C60+C74+C88)/3</f>
      </c>
      <c r="E206" s="1">
        <f>(C61+C75+C89)/3</f>
      </c>
      <c r="F206" s="1">
        <f>(C62+C76+C90)/3</f>
      </c>
      <c r="G206" s="2">
        <f>(B206/$B211+C206/$C211+D206/$D211+E206/$E211+F206/$F211)/5</f>
      </c>
      <c r="H206" s="2">
        <f>B206*$G206+C206*$G207+D206*$G208+E206*$G209+F206*$G210</f>
      </c>
      <c r="I206" s="1">
        <f>H206/G206</f>
      </c>
    </row>
    <row r="207">
      <c r="A207" t="str">
        <v>CP2.2</v>
      </c>
      <c r="B207" s="1">
        <f>(1/C87+1/C73+1/C59)/3</f>
      </c>
      <c r="C207">
        <v>1</v>
      </c>
      <c r="D207" s="1">
        <f>(C63+C77+C91)/3</f>
      </c>
      <c r="E207" s="1">
        <f>(C64+C78+C92)/3</f>
      </c>
      <c r="F207" s="1">
        <f>(C65+C79+C93)/3</f>
      </c>
      <c r="G207" s="2">
        <f>(B207/$B211+C207/$C211+D207/$D211+E207/$E211+F207/$F211)/5</f>
      </c>
      <c r="H207" s="2">
        <f>B207*$G206+C207*$G207+D207*$G208+E207*$G209+F207*$G210</f>
      </c>
      <c r="I207" s="1">
        <f>H207/G207</f>
      </c>
    </row>
    <row r="208">
      <c r="A208" t="str">
        <v>CP2.3</v>
      </c>
      <c r="B208" s="1">
        <f>(1/C88+1/C74+1/C60)/3</f>
      </c>
      <c r="C208" s="1">
        <f>(1/C91+1/C77+1/C63)/3</f>
      </c>
      <c r="D208">
        <v>1</v>
      </c>
      <c r="E208" s="1">
        <f>(C66+C80+C94)/3</f>
      </c>
      <c r="F208" s="1">
        <f>(C67+C81+C95)/3</f>
      </c>
      <c r="G208" s="2">
        <f>(B208/$B211+C208/$C211+D208/$D211+E208/$E211+F208/$F211)/5</f>
      </c>
      <c r="H208" s="2">
        <f>B208*$G206+C208*$G207+D208*$G208+E208*$G209+F208*$G210</f>
      </c>
      <c r="I208" s="1">
        <f>H208/G208</f>
      </c>
    </row>
    <row r="209">
      <c r="A209" t="str">
        <v>CP2.4</v>
      </c>
      <c r="B209" s="1">
        <f>(1/C89+1/C75+1/C61)/3</f>
      </c>
      <c r="C209" s="1">
        <f>(1/C92+1/C78+1/C64)/3</f>
      </c>
      <c r="D209" s="1">
        <f>(1/C94+1/C80+1/C66)/3</f>
      </c>
      <c r="E209">
        <v>1</v>
      </c>
      <c r="F209" s="1">
        <f>(C68+C82+C96)/3</f>
      </c>
      <c r="G209" s="2">
        <f>(B209/$B211+C209/$C211+D209/$D211+E209/$E211+F209/$F211)/5</f>
      </c>
      <c r="H209" s="2">
        <f>B209*$G206+C209*$G207+D209*$G208+E209*$G209+F209*$G210</f>
      </c>
      <c r="I209" s="1">
        <f>H209/G209</f>
      </c>
    </row>
    <row r="210">
      <c r="A210" t="str">
        <v>CP2.5</v>
      </c>
      <c r="B210" s="1">
        <f>(1/C90+1/C76+1/C62)/3</f>
      </c>
      <c r="C210" s="1">
        <f>(1/C93+1/C79+1/C65)/3</f>
      </c>
      <c r="D210" s="1">
        <f>(1/C95+1/C81+1/C67)/3</f>
      </c>
      <c r="E210" s="1">
        <f>(1/C96+1/C82+1/C68)/3</f>
      </c>
      <c r="F210">
        <v>1</v>
      </c>
      <c r="G210" s="2">
        <f>(B210/$B211+C210/$C211+D210/$D211+E210/$E211+F210/$F211)/5</f>
      </c>
      <c r="H210" s="2">
        <f>B210*$G206+C210*$G207+D210*$G208+E210*$G209+F210*$G210</f>
      </c>
      <c r="I210" s="1">
        <f>H210/G210</f>
      </c>
    </row>
    <row r="211">
      <c r="A211" t="str">
        <v>Σ Kolom</v>
      </c>
      <c r="B211" s="1">
        <f>SUM(B206:B210)</f>
      </c>
      <c r="C211" s="1">
        <f>SUM(C206:C210)</f>
      </c>
      <c r="D211" s="1">
        <f>SUM(D206:D210)</f>
      </c>
      <c r="E211" s="1">
        <f>SUM(E206:E210)</f>
      </c>
      <c r="F211" s="1">
        <f>SUM(F206:F210)</f>
      </c>
    </row>
    <row r="213">
      <c r="A213" t="str">
        <v>λmax</v>
      </c>
      <c r="B213" s="1">
        <f>AVERAGE(I206:I210)</f>
      </c>
    </row>
    <row r="214">
      <c r="A214" t="str">
        <v>CI</v>
      </c>
      <c r="B214" s="1">
        <f>(B213-5)/(5-1)</f>
      </c>
    </row>
    <row r="215">
      <c r="A215" t="str">
        <v>CR</v>
      </c>
      <c r="B215" s="1">
        <f>IF(1.12=0,0,B214/1.12)</f>
      </c>
    </row>
    <row r="216">
      <c r="A216" t="str">
        <v>Status</v>
      </c>
      <c r="B216">
        <f>IF(B215&lt;0.1,"KONSISTEN ✓","TIDAK KONSISTEN ✗")</f>
      </c>
    </row>
    <row r="219">
      <c r="A219" t="str">
        <v>▶ RESPONDEN 2: Irdha Mirdayati</v>
      </c>
    </row>
    <row r="220">
      <c r="A220" t="str">
        <v>1. FUZZY SYNTHETIC EXTENT (FSE) &amp; BOBOT FINAL</v>
      </c>
    </row>
    <row r="221">
      <c r="A221" t="str">
        <v>Kriteria</v>
      </c>
      <c r="B221" t="str">
        <v>Σl</v>
      </c>
      <c r="C221" t="str">
        <v>Σm</v>
      </c>
      <c r="D221" t="str">
        <v>Σu</v>
      </c>
      <c r="E221" t="str">
        <v>Si_l</v>
      </c>
      <c r="F221" t="str">
        <v>Si_m</v>
      </c>
      <c r="G221" t="str">
        <v>Si_u</v>
      </c>
      <c r="H221" t="str">
        <v>Defuzzy</v>
      </c>
      <c r="I221" t="str">
        <v>Bobot</v>
      </c>
      <c r="J221" t="str">
        <v>Bobot%</v>
      </c>
      <c r="K221" t="str">
        <v>Rank</v>
      </c>
    </row>
    <row r="222">
      <c r="A222" t="str">
        <v>CP2.1</v>
      </c>
      <c r="B222" s="1">
        <f>1+D59+D60+D61+D62</f>
      </c>
      <c r="C222" s="1">
        <f>1+D73+D74+D75+D76</f>
      </c>
      <c r="D222" s="1">
        <f>1+D87+D88+D89+D90</f>
      </c>
      <c r="E222" s="2">
        <f>B222/$D227</f>
      </c>
      <c r="F222" s="2">
        <f>C222/$C227</f>
      </c>
      <c r="G222" s="2">
        <f>D222/$B227</f>
      </c>
      <c r="H222" s="2">
        <f>(E222+F222+G222)/3</f>
      </c>
      <c r="I222" s="2">
        <f>H222/$H227</f>
      </c>
      <c r="J222" s="3">
        <f>I222*100</f>
      </c>
      <c r="K222">
        <f>RANK(I222,$I$222:$I$226,0)</f>
      </c>
    </row>
    <row r="223">
      <c r="A223" t="str">
        <v>CP2.2</v>
      </c>
      <c r="B223" s="1">
        <f>1+1/D87+D63+D64+D65</f>
      </c>
      <c r="C223" s="1">
        <f>1+1/D73+D77+D78+D79</f>
      </c>
      <c r="D223" s="1">
        <f>1+1/D59+D91+D92+D93</f>
      </c>
      <c r="E223" s="2">
        <f>B223/$D227</f>
      </c>
      <c r="F223" s="2">
        <f>C223/$C227</f>
      </c>
      <c r="G223" s="2">
        <f>D223/$B227</f>
      </c>
      <c r="H223" s="2">
        <f>(E223+F223+G223)/3</f>
      </c>
      <c r="I223" s="2">
        <f>H223/$H227</f>
      </c>
      <c r="J223" s="3">
        <f>I223*100</f>
      </c>
      <c r="K223">
        <f>RANK(I223,$I$222:$I$226,0)</f>
      </c>
    </row>
    <row r="224">
      <c r="A224" t="str">
        <v>CP2.3</v>
      </c>
      <c r="B224" s="1">
        <f>1+1/D88+1/D91+D66+D67</f>
      </c>
      <c r="C224" s="1">
        <f>1+1/D74+1/D77+D80+D81</f>
      </c>
      <c r="D224" s="1">
        <f>1+1/D60+1/D63+D94+D95</f>
      </c>
      <c r="E224" s="2">
        <f>B224/$D227</f>
      </c>
      <c r="F224" s="2">
        <f>C224/$C227</f>
      </c>
      <c r="G224" s="2">
        <f>D224/$B227</f>
      </c>
      <c r="H224" s="2">
        <f>(E224+F224+G224)/3</f>
      </c>
      <c r="I224" s="2">
        <f>H224/$H227</f>
      </c>
      <c r="J224" s="3">
        <f>I224*100</f>
      </c>
      <c r="K224">
        <f>RANK(I224,$I$222:$I$226,0)</f>
      </c>
    </row>
    <row r="225">
      <c r="A225" t="str">
        <v>CP2.4</v>
      </c>
      <c r="B225" s="1">
        <f>1+1/D89+1/D92+1/D94+D68</f>
      </c>
      <c r="C225" s="1">
        <f>1+1/D75+1/D78+1/D80+D82</f>
      </c>
      <c r="D225" s="1">
        <f>1+1/D61+1/D64+1/D66+D96</f>
      </c>
      <c r="E225" s="2">
        <f>B225/$D227</f>
      </c>
      <c r="F225" s="2">
        <f>C225/$C227</f>
      </c>
      <c r="G225" s="2">
        <f>D225/$B227</f>
      </c>
      <c r="H225" s="2">
        <f>(E225+F225+G225)/3</f>
      </c>
      <c r="I225" s="2">
        <f>H225/$H227</f>
      </c>
      <c r="J225" s="3">
        <f>I225*100</f>
      </c>
      <c r="K225">
        <f>RANK(I225,$I$222:$I$226,0)</f>
      </c>
    </row>
    <row r="226">
      <c r="A226" t="str">
        <v>CP2.5</v>
      </c>
      <c r="B226" s="1">
        <f>1+1/D90+1/D93+1/D95+1/D96</f>
      </c>
      <c r="C226" s="1">
        <f>1+1/D76+1/D79+1/D81+1/D82</f>
      </c>
      <c r="D226" s="1">
        <f>1+1/D62+1/D65+1/D67+1/D68</f>
      </c>
      <c r="E226" s="2">
        <f>B226/$D227</f>
      </c>
      <c r="F226" s="2">
        <f>C226/$C227</f>
      </c>
      <c r="G226" s="2">
        <f>D226/$B227</f>
      </c>
      <c r="H226" s="2">
        <f>(E226+F226+G226)/3</f>
      </c>
      <c r="I226" s="2">
        <f>H226/$H227</f>
      </c>
      <c r="J226" s="3">
        <f>I226*100</f>
      </c>
      <c r="K226">
        <f>RANK(I226,$I$222:$I$226,0)</f>
      </c>
    </row>
    <row r="227">
      <c r="A227" t="str">
        <v>TOTAL</v>
      </c>
      <c r="B227" s="1">
        <f>SUM(B222:B226)</f>
      </c>
      <c r="C227" s="1">
        <f>SUM(C222:C226)</f>
      </c>
      <c r="D227" s="1">
        <f>SUM(D222:D226)</f>
      </c>
      <c r="H227" s="2">
        <f>SUM(H222:H226)</f>
      </c>
    </row>
    <row r="229">
      <c r="A229" t="str">
        <v>2. KONSISTENSI (CR)</v>
      </c>
    </row>
    <row r="230">
      <c r="A230" t="str">
        <v>Matriks Crisp (Defuzzified) &amp; Normalisasi &amp; Aw</v>
      </c>
    </row>
    <row r="231">
      <c r="A231" t="str">
        <v>Kriteria</v>
      </c>
      <c r="B231" t="str">
        <v>CP2.1</v>
      </c>
      <c r="C231" t="str">
        <v>CP2.2</v>
      </c>
      <c r="D231" t="str">
        <v>CP2.3</v>
      </c>
      <c r="E231" t="str">
        <v>CP2.4</v>
      </c>
      <c r="F231" t="str">
        <v>CP2.5</v>
      </c>
      <c r="G231" t="str">
        <v>Wi (Bobot CR)</v>
      </c>
      <c r="H231" t="str">
        <v>Aw</v>
      </c>
      <c r="I231" t="str">
        <v>Aw/Wi</v>
      </c>
    </row>
    <row r="232">
      <c r="A232" t="str">
        <v>CP2.1</v>
      </c>
      <c r="B232">
        <v>1</v>
      </c>
      <c r="C232" s="1">
        <f>(D59+D73+D87)/3</f>
      </c>
      <c r="D232" s="1">
        <f>(D60+D74+D88)/3</f>
      </c>
      <c r="E232" s="1">
        <f>(D61+D75+D89)/3</f>
      </c>
      <c r="F232" s="1">
        <f>(D62+D76+D90)/3</f>
      </c>
      <c r="G232" s="2">
        <f>(B232/$B237+C232/$C237+D232/$D237+E232/$E237+F232/$F237)/5</f>
      </c>
      <c r="H232" s="2">
        <f>B232*$G232+C232*$G233+D232*$G234+E232*$G235+F232*$G236</f>
      </c>
      <c r="I232" s="1">
        <f>H232/G232</f>
      </c>
    </row>
    <row r="233">
      <c r="A233" t="str">
        <v>CP2.2</v>
      </c>
      <c r="B233" s="1">
        <f>(1/D87+1/D73+1/D59)/3</f>
      </c>
      <c r="C233">
        <v>1</v>
      </c>
      <c r="D233" s="1">
        <f>(D63+D77+D91)/3</f>
      </c>
      <c r="E233" s="1">
        <f>(D64+D78+D92)/3</f>
      </c>
      <c r="F233" s="1">
        <f>(D65+D79+D93)/3</f>
      </c>
      <c r="G233" s="2">
        <f>(B233/$B237+C233/$C237+D233/$D237+E233/$E237+F233/$F237)/5</f>
      </c>
      <c r="H233" s="2">
        <f>B233*$G232+C233*$G233+D233*$G234+E233*$G235+F233*$G236</f>
      </c>
      <c r="I233" s="1">
        <f>H233/G233</f>
      </c>
    </row>
    <row r="234">
      <c r="A234" t="str">
        <v>CP2.3</v>
      </c>
      <c r="B234" s="1">
        <f>(1/D88+1/D74+1/D60)/3</f>
      </c>
      <c r="C234" s="1">
        <f>(1/D91+1/D77+1/D63)/3</f>
      </c>
      <c r="D234">
        <v>1</v>
      </c>
      <c r="E234" s="1">
        <f>(D66+D80+D94)/3</f>
      </c>
      <c r="F234" s="1">
        <f>(D67+D81+D95)/3</f>
      </c>
      <c r="G234" s="2">
        <f>(B234/$B237+C234/$C237+D234/$D237+E234/$E237+F234/$F237)/5</f>
      </c>
      <c r="H234" s="2">
        <f>B234*$G232+C234*$G233+D234*$G234+E234*$G235+F234*$G236</f>
      </c>
      <c r="I234" s="1">
        <f>H234/G234</f>
      </c>
    </row>
    <row r="235">
      <c r="A235" t="str">
        <v>CP2.4</v>
      </c>
      <c r="B235" s="1">
        <f>(1/D89+1/D75+1/D61)/3</f>
      </c>
      <c r="C235" s="1">
        <f>(1/D92+1/D78+1/D64)/3</f>
      </c>
      <c r="D235" s="1">
        <f>(1/D94+1/D80+1/D66)/3</f>
      </c>
      <c r="E235">
        <v>1</v>
      </c>
      <c r="F235" s="1">
        <f>(D68+D82+D96)/3</f>
      </c>
      <c r="G235" s="2">
        <f>(B235/$B237+C235/$C237+D235/$D237+E235/$E237+F235/$F237)/5</f>
      </c>
      <c r="H235" s="2">
        <f>B235*$G232+C235*$G233+D235*$G234+E235*$G235+F235*$G236</f>
      </c>
      <c r="I235" s="1">
        <f>H235/G235</f>
      </c>
    </row>
    <row r="236">
      <c r="A236" t="str">
        <v>CP2.5</v>
      </c>
      <c r="B236" s="1">
        <f>(1/D90+1/D76+1/D62)/3</f>
      </c>
      <c r="C236" s="1">
        <f>(1/D93+1/D79+1/D65)/3</f>
      </c>
      <c r="D236" s="1">
        <f>(1/D95+1/D81+1/D67)/3</f>
      </c>
      <c r="E236" s="1">
        <f>(1/D96+1/D82+1/D68)/3</f>
      </c>
      <c r="F236">
        <v>1</v>
      </c>
      <c r="G236" s="2">
        <f>(B236/$B237+C236/$C237+D236/$D237+E236/$E237+F236/$F237)/5</f>
      </c>
      <c r="H236" s="2">
        <f>B236*$G232+C236*$G233+D236*$G234+E236*$G235+F236*$G236</f>
      </c>
      <c r="I236" s="1">
        <f>H236/G236</f>
      </c>
    </row>
    <row r="237">
      <c r="A237" t="str">
        <v>Σ Kolom</v>
      </c>
      <c r="B237" s="1">
        <f>SUM(B232:B236)</f>
      </c>
      <c r="C237" s="1">
        <f>SUM(C232:C236)</f>
      </c>
      <c r="D237" s="1">
        <f>SUM(D232:D236)</f>
      </c>
      <c r="E237" s="1">
        <f>SUM(E232:E236)</f>
      </c>
      <c r="F237" s="1">
        <f>SUM(F232:F236)</f>
      </c>
    </row>
    <row r="239">
      <c r="A239" t="str">
        <v>λmax</v>
      </c>
      <c r="B239" s="1">
        <f>AVERAGE(I232:I236)</f>
      </c>
    </row>
    <row r="240">
      <c r="A240" t="str">
        <v>CI</v>
      </c>
      <c r="B240" s="1">
        <f>(B239-5)/(5-1)</f>
      </c>
    </row>
    <row r="241">
      <c r="A241" t="str">
        <v>CR</v>
      </c>
      <c r="B241" s="1">
        <f>IF(1.12=0,0,B240/1.12)</f>
      </c>
    </row>
    <row r="242">
      <c r="A242" t="str">
        <v>Status</v>
      </c>
      <c r="B242">
        <f>IF(B241&lt;0.1,"KONSISTEN ✓","TIDAK KONSISTEN ✗")</f>
      </c>
    </row>
    <row r="245">
      <c r="A245" t="str">
        <v>▶ RESPONDEN 3: Fakhrul Roza</v>
      </c>
    </row>
    <row r="246">
      <c r="A246" t="str">
        <v>1. FUZZY SYNTHETIC EXTENT (FSE) &amp; BOBOT FINAL</v>
      </c>
    </row>
    <row r="247">
      <c r="A247" t="str">
        <v>Kriteria</v>
      </c>
      <c r="B247" t="str">
        <v>Σl</v>
      </c>
      <c r="C247" t="str">
        <v>Σm</v>
      </c>
      <c r="D247" t="str">
        <v>Σu</v>
      </c>
      <c r="E247" t="str">
        <v>Si_l</v>
      </c>
      <c r="F247" t="str">
        <v>Si_m</v>
      </c>
      <c r="G247" t="str">
        <v>Si_u</v>
      </c>
      <c r="H247" t="str">
        <v>Defuzzy</v>
      </c>
      <c r="I247" t="str">
        <v>Bobot</v>
      </c>
      <c r="J247" t="str">
        <v>Bobot%</v>
      </c>
      <c r="K247" t="str">
        <v>Rank</v>
      </c>
    </row>
    <row r="248">
      <c r="A248" t="str">
        <v>CP2.1</v>
      </c>
      <c r="B248" s="1">
        <f>1+E59+E60+E61+E62</f>
      </c>
      <c r="C248" s="1">
        <f>1+E73+E74+E75+E76</f>
      </c>
      <c r="D248" s="1">
        <f>1+E87+E88+E89+E90</f>
      </c>
      <c r="E248" s="2">
        <f>B248/$D253</f>
      </c>
      <c r="F248" s="2">
        <f>C248/$C253</f>
      </c>
      <c r="G248" s="2">
        <f>D248/$B253</f>
      </c>
      <c r="H248" s="2">
        <f>(E248+F248+G248)/3</f>
      </c>
      <c r="I248" s="2">
        <f>H248/$H253</f>
      </c>
      <c r="J248" s="3">
        <f>I248*100</f>
      </c>
      <c r="K248">
        <f>RANK(I248,$I$248:$I$252,0)</f>
      </c>
    </row>
    <row r="249">
      <c r="A249" t="str">
        <v>CP2.2</v>
      </c>
      <c r="B249" s="1">
        <f>1+1/E87+E63+E64+E65</f>
      </c>
      <c r="C249" s="1">
        <f>1+1/E73+E77+E78+E79</f>
      </c>
      <c r="D249" s="1">
        <f>1+1/E59+E91+E92+E93</f>
      </c>
      <c r="E249" s="2">
        <f>B249/$D253</f>
      </c>
      <c r="F249" s="2">
        <f>C249/$C253</f>
      </c>
      <c r="G249" s="2">
        <f>D249/$B253</f>
      </c>
      <c r="H249" s="2">
        <f>(E249+F249+G249)/3</f>
      </c>
      <c r="I249" s="2">
        <f>H249/$H253</f>
      </c>
      <c r="J249" s="3">
        <f>I249*100</f>
      </c>
      <c r="K249">
        <f>RANK(I249,$I$248:$I$252,0)</f>
      </c>
    </row>
    <row r="250">
      <c r="A250" t="str">
        <v>CP2.3</v>
      </c>
      <c r="B250" s="1">
        <f>1+1/E88+1/E91+E66+E67</f>
      </c>
      <c r="C250" s="1">
        <f>1+1/E74+1/E77+E80+E81</f>
      </c>
      <c r="D250" s="1">
        <f>1+1/E60+1/E63+E94+E95</f>
      </c>
      <c r="E250" s="2">
        <f>B250/$D253</f>
      </c>
      <c r="F250" s="2">
        <f>C250/$C253</f>
      </c>
      <c r="G250" s="2">
        <f>D250/$B253</f>
      </c>
      <c r="H250" s="2">
        <f>(E250+F250+G250)/3</f>
      </c>
      <c r="I250" s="2">
        <f>H250/$H253</f>
      </c>
      <c r="J250" s="3">
        <f>I250*100</f>
      </c>
      <c r="K250">
        <f>RANK(I250,$I$248:$I$252,0)</f>
      </c>
    </row>
    <row r="251">
      <c r="A251" t="str">
        <v>CP2.4</v>
      </c>
      <c r="B251" s="1">
        <f>1+1/E89+1/E92+1/E94+E68</f>
      </c>
      <c r="C251" s="1">
        <f>1+1/E75+1/E78+1/E80+E82</f>
      </c>
      <c r="D251" s="1">
        <f>1+1/E61+1/E64+1/E66+E96</f>
      </c>
      <c r="E251" s="2">
        <f>B251/$D253</f>
      </c>
      <c r="F251" s="2">
        <f>C251/$C253</f>
      </c>
      <c r="G251" s="2">
        <f>D251/$B253</f>
      </c>
      <c r="H251" s="2">
        <f>(E251+F251+G251)/3</f>
      </c>
      <c r="I251" s="2">
        <f>H251/$H253</f>
      </c>
      <c r="J251" s="3">
        <f>I251*100</f>
      </c>
      <c r="K251">
        <f>RANK(I251,$I$248:$I$252,0)</f>
      </c>
    </row>
    <row r="252">
      <c r="A252" t="str">
        <v>CP2.5</v>
      </c>
      <c r="B252" s="1">
        <f>1+1/E90+1/E93+1/E95+1/E96</f>
      </c>
      <c r="C252" s="1">
        <f>1+1/E76+1/E79+1/E81+1/E82</f>
      </c>
      <c r="D252" s="1">
        <f>1+1/E62+1/E65+1/E67+1/E68</f>
      </c>
      <c r="E252" s="2">
        <f>B252/$D253</f>
      </c>
      <c r="F252" s="2">
        <f>C252/$C253</f>
      </c>
      <c r="G252" s="2">
        <f>D252/$B253</f>
      </c>
      <c r="H252" s="2">
        <f>(E252+F252+G252)/3</f>
      </c>
      <c r="I252" s="2">
        <f>H252/$H253</f>
      </c>
      <c r="J252" s="3">
        <f>I252*100</f>
      </c>
      <c r="K252">
        <f>RANK(I252,$I$248:$I$252,0)</f>
      </c>
    </row>
    <row r="253">
      <c r="A253" t="str">
        <v>TOTAL</v>
      </c>
      <c r="B253" s="1">
        <f>SUM(B248:B252)</f>
      </c>
      <c r="C253" s="1">
        <f>SUM(C248:C252)</f>
      </c>
      <c r="D253" s="1">
        <f>SUM(D248:D252)</f>
      </c>
      <c r="H253" s="2">
        <f>SUM(H248:H252)</f>
      </c>
    </row>
    <row r="255">
      <c r="A255" t="str">
        <v>2. KONSISTENSI (CR)</v>
      </c>
    </row>
    <row r="256">
      <c r="A256" t="str">
        <v>Matriks Crisp (Defuzzified) &amp; Normalisasi &amp; Aw</v>
      </c>
    </row>
    <row r="257">
      <c r="A257" t="str">
        <v>Kriteria</v>
      </c>
      <c r="B257" t="str">
        <v>CP2.1</v>
      </c>
      <c r="C257" t="str">
        <v>CP2.2</v>
      </c>
      <c r="D257" t="str">
        <v>CP2.3</v>
      </c>
      <c r="E257" t="str">
        <v>CP2.4</v>
      </c>
      <c r="F257" t="str">
        <v>CP2.5</v>
      </c>
      <c r="G257" t="str">
        <v>Wi (Bobot CR)</v>
      </c>
      <c r="H257" t="str">
        <v>Aw</v>
      </c>
      <c r="I257" t="str">
        <v>Aw/Wi</v>
      </c>
    </row>
    <row r="258">
      <c r="A258" t="str">
        <v>CP2.1</v>
      </c>
      <c r="B258">
        <v>1</v>
      </c>
      <c r="C258" s="1">
        <f>(E59+E73+E87)/3</f>
      </c>
      <c r="D258" s="1">
        <f>(E60+E74+E88)/3</f>
      </c>
      <c r="E258" s="1">
        <f>(E61+E75+E89)/3</f>
      </c>
      <c r="F258" s="1">
        <f>(E62+E76+E90)/3</f>
      </c>
      <c r="G258" s="2">
        <f>(B258/$B263+C258/$C263+D258/$D263+E258/$E263+F258/$F263)/5</f>
      </c>
      <c r="H258" s="2">
        <f>B258*$G258+C258*$G259+D258*$G260+E258*$G261+F258*$G262</f>
      </c>
      <c r="I258" s="1">
        <f>H258/G258</f>
      </c>
    </row>
    <row r="259">
      <c r="A259" t="str">
        <v>CP2.2</v>
      </c>
      <c r="B259" s="1">
        <f>(1/E87+1/E73+1/E59)/3</f>
      </c>
      <c r="C259">
        <v>1</v>
      </c>
      <c r="D259" s="1">
        <f>(E63+E77+E91)/3</f>
      </c>
      <c r="E259" s="1">
        <f>(E64+E78+E92)/3</f>
      </c>
      <c r="F259" s="1">
        <f>(E65+E79+E93)/3</f>
      </c>
      <c r="G259" s="2">
        <f>(B259/$B263+C259/$C263+D259/$D263+E259/$E263+F259/$F263)/5</f>
      </c>
      <c r="H259" s="2">
        <f>B259*$G258+C259*$G259+D259*$G260+E259*$G261+F259*$G262</f>
      </c>
      <c r="I259" s="1">
        <f>H259/G259</f>
      </c>
    </row>
    <row r="260">
      <c r="A260" t="str">
        <v>CP2.3</v>
      </c>
      <c r="B260" s="1">
        <f>(1/E88+1/E74+1/E60)/3</f>
      </c>
      <c r="C260" s="1">
        <f>(1/E91+1/E77+1/E63)/3</f>
      </c>
      <c r="D260">
        <v>1</v>
      </c>
      <c r="E260" s="1">
        <f>(E66+E80+E94)/3</f>
      </c>
      <c r="F260" s="1">
        <f>(E67+E81+E95)/3</f>
      </c>
      <c r="G260" s="2">
        <f>(B260/$B263+C260/$C263+D260/$D263+E260/$E263+F260/$F263)/5</f>
      </c>
      <c r="H260" s="2">
        <f>B260*$G258+C260*$G259+D260*$G260+E260*$G261+F260*$G262</f>
      </c>
      <c r="I260" s="1">
        <f>H260/G260</f>
      </c>
    </row>
    <row r="261">
      <c r="A261" t="str">
        <v>CP2.4</v>
      </c>
      <c r="B261" s="1">
        <f>(1/E89+1/E75+1/E61)/3</f>
      </c>
      <c r="C261" s="1">
        <f>(1/E92+1/E78+1/E64)/3</f>
      </c>
      <c r="D261" s="1">
        <f>(1/E94+1/E80+1/E66)/3</f>
      </c>
      <c r="E261">
        <v>1</v>
      </c>
      <c r="F261" s="1">
        <f>(E68+E82+E96)/3</f>
      </c>
      <c r="G261" s="2">
        <f>(B261/$B263+C261/$C263+D261/$D263+E261/$E263+F261/$F263)/5</f>
      </c>
      <c r="H261" s="2">
        <f>B261*$G258+C261*$G259+D261*$G260+E261*$G261+F261*$G262</f>
      </c>
      <c r="I261" s="1">
        <f>H261/G261</f>
      </c>
    </row>
    <row r="262">
      <c r="A262" t="str">
        <v>CP2.5</v>
      </c>
      <c r="B262" s="1">
        <f>(1/E90+1/E76+1/E62)/3</f>
      </c>
      <c r="C262" s="1">
        <f>(1/E93+1/E79+1/E65)/3</f>
      </c>
      <c r="D262" s="1">
        <f>(1/E95+1/E81+1/E67)/3</f>
      </c>
      <c r="E262" s="1">
        <f>(1/E96+1/E82+1/E68)/3</f>
      </c>
      <c r="F262">
        <v>1</v>
      </c>
      <c r="G262" s="2">
        <f>(B262/$B263+C262/$C263+D262/$D263+E262/$E263+F262/$F263)/5</f>
      </c>
      <c r="H262" s="2">
        <f>B262*$G258+C262*$G259+D262*$G260+E262*$G261+F262*$G262</f>
      </c>
      <c r="I262" s="1">
        <f>H262/G262</f>
      </c>
    </row>
    <row r="263">
      <c r="A263" t="str">
        <v>Σ Kolom</v>
      </c>
      <c r="B263" s="1">
        <f>SUM(B258:B262)</f>
      </c>
      <c r="C263" s="1">
        <f>SUM(C258:C262)</f>
      </c>
      <c r="D263" s="1">
        <f>SUM(D258:D262)</f>
      </c>
      <c r="E263" s="1">
        <f>SUM(E258:E262)</f>
      </c>
      <c r="F263" s="1">
        <f>SUM(F258:F262)</f>
      </c>
    </row>
    <row r="265">
      <c r="A265" t="str">
        <v>λmax</v>
      </c>
      <c r="B265" s="1">
        <f>AVERAGE(I258:I262)</f>
      </c>
    </row>
    <row r="266">
      <c r="A266" t="str">
        <v>CI</v>
      </c>
      <c r="B266" s="1">
        <f>(B265-5)/(5-1)</f>
      </c>
    </row>
    <row r="267">
      <c r="A267" t="str">
        <v>CR</v>
      </c>
      <c r="B267" s="1">
        <f>IF(1.12=0,0,B266/1.12)</f>
      </c>
    </row>
    <row r="268">
      <c r="A268" t="str">
        <v>Status</v>
      </c>
      <c r="B268">
        <f>IF(B267&lt;0.1,"KONSISTEN ✓","TIDAK KONSISTEN ✗")</f>
      </c>
    </row>
    <row r="271">
      <c r="A271" t="str">
        <v>▶ RESPONDEN 4: Mahyarni</v>
      </c>
    </row>
    <row r="272">
      <c r="A272" t="str">
        <v>1. FUZZY SYNTHETIC EXTENT (FSE) &amp; BOBOT FINAL</v>
      </c>
    </row>
    <row r="273">
      <c r="A273" t="str">
        <v>Kriteria</v>
      </c>
      <c r="B273" t="str">
        <v>Σl</v>
      </c>
      <c r="C273" t="str">
        <v>Σm</v>
      </c>
      <c r="D273" t="str">
        <v>Σu</v>
      </c>
      <c r="E273" t="str">
        <v>Si_l</v>
      </c>
      <c r="F273" t="str">
        <v>Si_m</v>
      </c>
      <c r="G273" t="str">
        <v>Si_u</v>
      </c>
      <c r="H273" t="str">
        <v>Defuzzy</v>
      </c>
      <c r="I273" t="str">
        <v>Bobot</v>
      </c>
      <c r="J273" t="str">
        <v>Bobot%</v>
      </c>
      <c r="K273" t="str">
        <v>Rank</v>
      </c>
    </row>
    <row r="274">
      <c r="A274" t="str">
        <v>CP2.1</v>
      </c>
      <c r="B274" s="1">
        <f>1+F59+F60+F61+F62</f>
      </c>
      <c r="C274" s="1">
        <f>1+F73+F74+F75+F76</f>
      </c>
      <c r="D274" s="1">
        <f>1+F87+F88+F89+F90</f>
      </c>
      <c r="E274" s="2">
        <f>B274/$D279</f>
      </c>
      <c r="F274" s="2">
        <f>C274/$C279</f>
      </c>
      <c r="G274" s="2">
        <f>D274/$B279</f>
      </c>
      <c r="H274" s="2">
        <f>(E274+F274+G274)/3</f>
      </c>
      <c r="I274" s="2">
        <f>H274/$H279</f>
      </c>
      <c r="J274" s="3">
        <f>I274*100</f>
      </c>
      <c r="K274">
        <f>RANK(I274,$I$274:$I$278,0)</f>
      </c>
    </row>
    <row r="275">
      <c r="A275" t="str">
        <v>CP2.2</v>
      </c>
      <c r="B275" s="1">
        <f>1+1/F87+F63+F64+F65</f>
      </c>
      <c r="C275" s="1">
        <f>1+1/F73+F77+F78+F79</f>
      </c>
      <c r="D275" s="1">
        <f>1+1/F59+F91+F92+F93</f>
      </c>
      <c r="E275" s="2">
        <f>B275/$D279</f>
      </c>
      <c r="F275" s="2">
        <f>C275/$C279</f>
      </c>
      <c r="G275" s="2">
        <f>D275/$B279</f>
      </c>
      <c r="H275" s="2">
        <f>(E275+F275+G275)/3</f>
      </c>
      <c r="I275" s="2">
        <f>H275/$H279</f>
      </c>
      <c r="J275" s="3">
        <f>I275*100</f>
      </c>
      <c r="K275">
        <f>RANK(I275,$I$274:$I$278,0)</f>
      </c>
    </row>
    <row r="276">
      <c r="A276" t="str">
        <v>CP2.3</v>
      </c>
      <c r="B276" s="1">
        <f>1+1/F88+1/F91+F66+F67</f>
      </c>
      <c r="C276" s="1">
        <f>1+1/F74+1/F77+F80+F81</f>
      </c>
      <c r="D276" s="1">
        <f>1+1/F60+1/F63+F94+F95</f>
      </c>
      <c r="E276" s="2">
        <f>B276/$D279</f>
      </c>
      <c r="F276" s="2">
        <f>C276/$C279</f>
      </c>
      <c r="G276" s="2">
        <f>D276/$B279</f>
      </c>
      <c r="H276" s="2">
        <f>(E276+F276+G276)/3</f>
      </c>
      <c r="I276" s="2">
        <f>H276/$H279</f>
      </c>
      <c r="J276" s="3">
        <f>I276*100</f>
      </c>
      <c r="K276">
        <f>RANK(I276,$I$274:$I$278,0)</f>
      </c>
    </row>
    <row r="277">
      <c r="A277" t="str">
        <v>CP2.4</v>
      </c>
      <c r="B277" s="1">
        <f>1+1/F89+1/F92+1/F94+F68</f>
      </c>
      <c r="C277" s="1">
        <f>1+1/F75+1/F78+1/F80+F82</f>
      </c>
      <c r="D277" s="1">
        <f>1+1/F61+1/F64+1/F66+F96</f>
      </c>
      <c r="E277" s="2">
        <f>B277/$D279</f>
      </c>
      <c r="F277" s="2">
        <f>C277/$C279</f>
      </c>
      <c r="G277" s="2">
        <f>D277/$B279</f>
      </c>
      <c r="H277" s="2">
        <f>(E277+F277+G277)/3</f>
      </c>
      <c r="I277" s="2">
        <f>H277/$H279</f>
      </c>
      <c r="J277" s="3">
        <f>I277*100</f>
      </c>
      <c r="K277">
        <f>RANK(I277,$I$274:$I$278,0)</f>
      </c>
    </row>
    <row r="278">
      <c r="A278" t="str">
        <v>CP2.5</v>
      </c>
      <c r="B278" s="1">
        <f>1+1/F90+1/F93+1/F95+1/F96</f>
      </c>
      <c r="C278" s="1">
        <f>1+1/F76+1/F79+1/F81+1/F82</f>
      </c>
      <c r="D278" s="1">
        <f>1+1/F62+1/F65+1/F67+1/F68</f>
      </c>
      <c r="E278" s="2">
        <f>B278/$D279</f>
      </c>
      <c r="F278" s="2">
        <f>C278/$C279</f>
      </c>
      <c r="G278" s="2">
        <f>D278/$B279</f>
      </c>
      <c r="H278" s="2">
        <f>(E278+F278+G278)/3</f>
      </c>
      <c r="I278" s="2">
        <f>H278/$H279</f>
      </c>
      <c r="J278" s="3">
        <f>I278*100</f>
      </c>
      <c r="K278">
        <f>RANK(I278,$I$274:$I$278,0)</f>
      </c>
    </row>
    <row r="279">
      <c r="A279" t="str">
        <v>TOTAL</v>
      </c>
      <c r="B279" s="1">
        <f>SUM(B274:B278)</f>
      </c>
      <c r="C279" s="1">
        <f>SUM(C274:C278)</f>
      </c>
      <c r="D279" s="1">
        <f>SUM(D274:D278)</f>
      </c>
      <c r="H279" s="2">
        <f>SUM(H274:H278)</f>
      </c>
    </row>
    <row r="281">
      <c r="A281" t="str">
        <v>2. KONSISTENSI (CR)</v>
      </c>
    </row>
    <row r="282">
      <c r="A282" t="str">
        <v>Matriks Crisp (Defuzzified) &amp; Normalisasi &amp; Aw</v>
      </c>
    </row>
    <row r="283">
      <c r="A283" t="str">
        <v>Kriteria</v>
      </c>
      <c r="B283" t="str">
        <v>CP2.1</v>
      </c>
      <c r="C283" t="str">
        <v>CP2.2</v>
      </c>
      <c r="D283" t="str">
        <v>CP2.3</v>
      </c>
      <c r="E283" t="str">
        <v>CP2.4</v>
      </c>
      <c r="F283" t="str">
        <v>CP2.5</v>
      </c>
      <c r="G283" t="str">
        <v>Wi (Bobot CR)</v>
      </c>
      <c r="H283" t="str">
        <v>Aw</v>
      </c>
      <c r="I283" t="str">
        <v>Aw/Wi</v>
      </c>
    </row>
    <row r="284">
      <c r="A284" t="str">
        <v>CP2.1</v>
      </c>
      <c r="B284">
        <v>1</v>
      </c>
      <c r="C284" s="1">
        <f>(F59+F73+F87)/3</f>
      </c>
      <c r="D284" s="1">
        <f>(F60+F74+F88)/3</f>
      </c>
      <c r="E284" s="1">
        <f>(F61+F75+F89)/3</f>
      </c>
      <c r="F284" s="1">
        <f>(F62+F76+F90)/3</f>
      </c>
      <c r="G284" s="2">
        <f>(B284/$B289+C284/$C289+D284/$D289+E284/$E289+F284/$F289)/5</f>
      </c>
      <c r="H284" s="2">
        <f>B284*$G284+C284*$G285+D284*$G286+E284*$G287+F284*$G288</f>
      </c>
      <c r="I284" s="1">
        <f>H284/G284</f>
      </c>
    </row>
    <row r="285">
      <c r="A285" t="str">
        <v>CP2.2</v>
      </c>
      <c r="B285" s="1">
        <f>(1/F87+1/F73+1/F59)/3</f>
      </c>
      <c r="C285">
        <v>1</v>
      </c>
      <c r="D285" s="1">
        <f>(F63+F77+F91)/3</f>
      </c>
      <c r="E285" s="1">
        <f>(F64+F78+F92)/3</f>
      </c>
      <c r="F285" s="1">
        <f>(F65+F79+F93)/3</f>
      </c>
      <c r="G285" s="2">
        <f>(B285/$B289+C285/$C289+D285/$D289+E285/$E289+F285/$F289)/5</f>
      </c>
      <c r="H285" s="2">
        <f>B285*$G284+C285*$G285+D285*$G286+E285*$G287+F285*$G288</f>
      </c>
      <c r="I285" s="1">
        <f>H285/G285</f>
      </c>
    </row>
    <row r="286">
      <c r="A286" t="str">
        <v>CP2.3</v>
      </c>
      <c r="B286" s="1">
        <f>(1/F88+1/F74+1/F60)/3</f>
      </c>
      <c r="C286" s="1">
        <f>(1/F91+1/F77+1/F63)/3</f>
      </c>
      <c r="D286">
        <v>1</v>
      </c>
      <c r="E286" s="1">
        <f>(F66+F80+F94)/3</f>
      </c>
      <c r="F286" s="1">
        <f>(F67+F81+F95)/3</f>
      </c>
      <c r="G286" s="2">
        <f>(B286/$B289+C286/$C289+D286/$D289+E286/$E289+F286/$F289)/5</f>
      </c>
      <c r="H286" s="2">
        <f>B286*$G284+C286*$G285+D286*$G286+E286*$G287+F286*$G288</f>
      </c>
      <c r="I286" s="1">
        <f>H286/G286</f>
      </c>
    </row>
    <row r="287">
      <c r="A287" t="str">
        <v>CP2.4</v>
      </c>
      <c r="B287" s="1">
        <f>(1/F89+1/F75+1/F61)/3</f>
      </c>
      <c r="C287" s="1">
        <f>(1/F92+1/F78+1/F64)/3</f>
      </c>
      <c r="D287" s="1">
        <f>(1/F94+1/F80+1/F66)/3</f>
      </c>
      <c r="E287">
        <v>1</v>
      </c>
      <c r="F287" s="1">
        <f>(F68+F82+F96)/3</f>
      </c>
      <c r="G287" s="2">
        <f>(B287/$B289+C287/$C289+D287/$D289+E287/$E289+F287/$F289)/5</f>
      </c>
      <c r="H287" s="2">
        <f>B287*$G284+C287*$G285+D287*$G286+E287*$G287+F287*$G288</f>
      </c>
      <c r="I287" s="1">
        <f>H287/G287</f>
      </c>
    </row>
    <row r="288">
      <c r="A288" t="str">
        <v>CP2.5</v>
      </c>
      <c r="B288" s="1">
        <f>(1/F90+1/F76+1/F62)/3</f>
      </c>
      <c r="C288" s="1">
        <f>(1/F93+1/F79+1/F65)/3</f>
      </c>
      <c r="D288" s="1">
        <f>(1/F95+1/F81+1/F67)/3</f>
      </c>
      <c r="E288" s="1">
        <f>(1/F96+1/F82+1/F68)/3</f>
      </c>
      <c r="F288">
        <v>1</v>
      </c>
      <c r="G288" s="2">
        <f>(B288/$B289+C288/$C289+D288/$D289+E288/$E289+F288/$F289)/5</f>
      </c>
      <c r="H288" s="2">
        <f>B288*$G284+C288*$G285+D288*$G286+E288*$G287+F288*$G288</f>
      </c>
      <c r="I288" s="1">
        <f>H288/G288</f>
      </c>
    </row>
    <row r="289">
      <c r="A289" t="str">
        <v>Σ Kolom</v>
      </c>
      <c r="B289" s="1">
        <f>SUM(B284:B288)</f>
      </c>
      <c r="C289" s="1">
        <f>SUM(C284:C288)</f>
      </c>
      <c r="D289" s="1">
        <f>SUM(D284:D288)</f>
      </c>
      <c r="E289" s="1">
        <f>SUM(E284:E288)</f>
      </c>
      <c r="F289" s="1">
        <f>SUM(F284:F288)</f>
      </c>
    </row>
    <row r="291">
      <c r="A291" t="str">
        <v>λmax</v>
      </c>
      <c r="B291" s="1">
        <f>AVERAGE(I284:I288)</f>
      </c>
    </row>
    <row r="292">
      <c r="A292" t="str">
        <v>CI</v>
      </c>
      <c r="B292" s="1">
        <f>(B291-5)/(5-1)</f>
      </c>
    </row>
    <row r="293">
      <c r="A293" t="str">
        <v>CR</v>
      </c>
      <c r="B293" s="1">
        <f>IF(1.12=0,0,B292/1.12)</f>
      </c>
    </row>
    <row r="294">
      <c r="A294" t="str">
        <v>Status</v>
      </c>
      <c r="B294">
        <f>IF(B293&lt;0.1,"KONSISTEN ✓","TIDAK KONSISTEN ✗")</f>
      </c>
    </row>
    <row r="297">
      <c r="A297" t="str">
        <v>▶ RESPONDEN 5: Dino Lagridho Satria</v>
      </c>
    </row>
    <row r="298">
      <c r="A298" t="str">
        <v>1. FUZZY SYNTHETIC EXTENT (FSE) &amp; BOBOT FINAL</v>
      </c>
    </row>
    <row r="299">
      <c r="A299" t="str">
        <v>Kriteria</v>
      </c>
      <c r="B299" t="str">
        <v>Σl</v>
      </c>
      <c r="C299" t="str">
        <v>Σm</v>
      </c>
      <c r="D299" t="str">
        <v>Σu</v>
      </c>
      <c r="E299" t="str">
        <v>Si_l</v>
      </c>
      <c r="F299" t="str">
        <v>Si_m</v>
      </c>
      <c r="G299" t="str">
        <v>Si_u</v>
      </c>
      <c r="H299" t="str">
        <v>Defuzzy</v>
      </c>
      <c r="I299" t="str">
        <v>Bobot</v>
      </c>
      <c r="J299" t="str">
        <v>Bobot%</v>
      </c>
      <c r="K299" t="str">
        <v>Rank</v>
      </c>
    </row>
    <row r="300">
      <c r="A300" t="str">
        <v>CP2.1</v>
      </c>
      <c r="B300" s="1">
        <f>1+G59+G60+G61+G62</f>
      </c>
      <c r="C300" s="1">
        <f>1+G73+G74+G75+G76</f>
      </c>
      <c r="D300" s="1">
        <f>1+G87+G88+G89+G90</f>
      </c>
      <c r="E300" s="2">
        <f>B300/$D305</f>
      </c>
      <c r="F300" s="2">
        <f>C300/$C305</f>
      </c>
      <c r="G300" s="2">
        <f>D300/$B305</f>
      </c>
      <c r="H300" s="2">
        <f>(E300+F300+G300)/3</f>
      </c>
      <c r="I300" s="2">
        <f>H300/$H305</f>
      </c>
      <c r="J300" s="3">
        <f>I300*100</f>
      </c>
      <c r="K300">
        <f>RANK(I300,$I$300:$I$304,0)</f>
      </c>
    </row>
    <row r="301">
      <c r="A301" t="str">
        <v>CP2.2</v>
      </c>
      <c r="B301" s="1">
        <f>1+1/G87+G63+G64+G65</f>
      </c>
      <c r="C301" s="1">
        <f>1+1/G73+G77+G78+G79</f>
      </c>
      <c r="D301" s="1">
        <f>1+1/G59+G91+G92+G93</f>
      </c>
      <c r="E301" s="2">
        <f>B301/$D305</f>
      </c>
      <c r="F301" s="2">
        <f>C301/$C305</f>
      </c>
      <c r="G301" s="2">
        <f>D301/$B305</f>
      </c>
      <c r="H301" s="2">
        <f>(E301+F301+G301)/3</f>
      </c>
      <c r="I301" s="2">
        <f>H301/$H305</f>
      </c>
      <c r="J301" s="3">
        <f>I301*100</f>
      </c>
      <c r="K301">
        <f>RANK(I301,$I$300:$I$304,0)</f>
      </c>
    </row>
    <row r="302">
      <c r="A302" t="str">
        <v>CP2.3</v>
      </c>
      <c r="B302" s="1">
        <f>1+1/G88+1/G91+G66+G67</f>
      </c>
      <c r="C302" s="1">
        <f>1+1/G74+1/G77+G80+G81</f>
      </c>
      <c r="D302" s="1">
        <f>1+1/G60+1/G63+G94+G95</f>
      </c>
      <c r="E302" s="2">
        <f>B302/$D305</f>
      </c>
      <c r="F302" s="2">
        <f>C302/$C305</f>
      </c>
      <c r="G302" s="2">
        <f>D302/$B305</f>
      </c>
      <c r="H302" s="2">
        <f>(E302+F302+G302)/3</f>
      </c>
      <c r="I302" s="2">
        <f>H302/$H305</f>
      </c>
      <c r="J302" s="3">
        <f>I302*100</f>
      </c>
      <c r="K302">
        <f>RANK(I302,$I$300:$I$304,0)</f>
      </c>
    </row>
    <row r="303">
      <c r="A303" t="str">
        <v>CP2.4</v>
      </c>
      <c r="B303" s="1">
        <f>1+1/G89+1/G92+1/G94+G68</f>
      </c>
      <c r="C303" s="1">
        <f>1+1/G75+1/G78+1/G80+G82</f>
      </c>
      <c r="D303" s="1">
        <f>1+1/G61+1/G64+1/G66+G96</f>
      </c>
      <c r="E303" s="2">
        <f>B303/$D305</f>
      </c>
      <c r="F303" s="2">
        <f>C303/$C305</f>
      </c>
      <c r="G303" s="2">
        <f>D303/$B305</f>
      </c>
      <c r="H303" s="2">
        <f>(E303+F303+G303)/3</f>
      </c>
      <c r="I303" s="2">
        <f>H303/$H305</f>
      </c>
      <c r="J303" s="3">
        <f>I303*100</f>
      </c>
      <c r="K303">
        <f>RANK(I303,$I$300:$I$304,0)</f>
      </c>
    </row>
    <row r="304">
      <c r="A304" t="str">
        <v>CP2.5</v>
      </c>
      <c r="B304" s="1">
        <f>1+1/G90+1/G93+1/G95+1/G96</f>
      </c>
      <c r="C304" s="1">
        <f>1+1/G76+1/G79+1/G81+1/G82</f>
      </c>
      <c r="D304" s="1">
        <f>1+1/G62+1/G65+1/G67+1/G68</f>
      </c>
      <c r="E304" s="2">
        <f>B304/$D305</f>
      </c>
      <c r="F304" s="2">
        <f>C304/$C305</f>
      </c>
      <c r="G304" s="2">
        <f>D304/$B305</f>
      </c>
      <c r="H304" s="2">
        <f>(E304+F304+G304)/3</f>
      </c>
      <c r="I304" s="2">
        <f>H304/$H305</f>
      </c>
      <c r="J304" s="3">
        <f>I304*100</f>
      </c>
      <c r="K304">
        <f>RANK(I304,$I$300:$I$304,0)</f>
      </c>
    </row>
    <row r="305">
      <c r="A305" t="str">
        <v>TOTAL</v>
      </c>
      <c r="B305" s="1">
        <f>SUM(B300:B304)</f>
      </c>
      <c r="C305" s="1">
        <f>SUM(C300:C304)</f>
      </c>
      <c r="D305" s="1">
        <f>SUM(D300:D304)</f>
      </c>
      <c r="H305" s="2">
        <f>SUM(H300:H304)</f>
      </c>
    </row>
    <row r="307">
      <c r="A307" t="str">
        <v>2. KONSISTENSI (CR)</v>
      </c>
    </row>
    <row r="308">
      <c r="A308" t="str">
        <v>Matriks Crisp (Defuzzified) &amp; Normalisasi &amp; Aw</v>
      </c>
    </row>
    <row r="309">
      <c r="A309" t="str">
        <v>Kriteria</v>
      </c>
      <c r="B309" t="str">
        <v>CP2.1</v>
      </c>
      <c r="C309" t="str">
        <v>CP2.2</v>
      </c>
      <c r="D309" t="str">
        <v>CP2.3</v>
      </c>
      <c r="E309" t="str">
        <v>CP2.4</v>
      </c>
      <c r="F309" t="str">
        <v>CP2.5</v>
      </c>
      <c r="G309" t="str">
        <v>Wi (Bobot CR)</v>
      </c>
      <c r="H309" t="str">
        <v>Aw</v>
      </c>
      <c r="I309" t="str">
        <v>Aw/Wi</v>
      </c>
    </row>
    <row r="310">
      <c r="A310" t="str">
        <v>CP2.1</v>
      </c>
      <c r="B310">
        <v>1</v>
      </c>
      <c r="C310" s="1">
        <f>(G59+G73+G87)/3</f>
      </c>
      <c r="D310" s="1">
        <f>(G60+G74+G88)/3</f>
      </c>
      <c r="E310" s="1">
        <f>(G61+G75+G89)/3</f>
      </c>
      <c r="F310" s="1">
        <f>(G62+G76+G90)/3</f>
      </c>
      <c r="G310" s="2">
        <f>(B310/$B315+C310/$C315+D310/$D315+E310/$E315+F310/$F315)/5</f>
      </c>
      <c r="H310" s="2">
        <f>B310*$G310+C310*$G311+D310*$G312+E310*$G313+F310*$G314</f>
      </c>
      <c r="I310" s="1">
        <f>H310/G310</f>
      </c>
    </row>
    <row r="311">
      <c r="A311" t="str">
        <v>CP2.2</v>
      </c>
      <c r="B311" s="1">
        <f>(1/G87+1/G73+1/G59)/3</f>
      </c>
      <c r="C311">
        <v>1</v>
      </c>
      <c r="D311" s="1">
        <f>(G63+G77+G91)/3</f>
      </c>
      <c r="E311" s="1">
        <f>(G64+G78+G92)/3</f>
      </c>
      <c r="F311" s="1">
        <f>(G65+G79+G93)/3</f>
      </c>
      <c r="G311" s="2">
        <f>(B311/$B315+C311/$C315+D311/$D315+E311/$E315+F311/$F315)/5</f>
      </c>
      <c r="H311" s="2">
        <f>B311*$G310+C311*$G311+D311*$G312+E311*$G313+F311*$G314</f>
      </c>
      <c r="I311" s="1">
        <f>H311/G311</f>
      </c>
    </row>
    <row r="312">
      <c r="A312" t="str">
        <v>CP2.3</v>
      </c>
      <c r="B312" s="1">
        <f>(1/G88+1/G74+1/G60)/3</f>
      </c>
      <c r="C312" s="1">
        <f>(1/G91+1/G77+1/G63)/3</f>
      </c>
      <c r="D312">
        <v>1</v>
      </c>
      <c r="E312" s="1">
        <f>(G66+G80+G94)/3</f>
      </c>
      <c r="F312" s="1">
        <f>(G67+G81+G95)/3</f>
      </c>
      <c r="G312" s="2">
        <f>(B312/$B315+C312/$C315+D312/$D315+E312/$E315+F312/$F315)/5</f>
      </c>
      <c r="H312" s="2">
        <f>B312*$G310+C312*$G311+D312*$G312+E312*$G313+F312*$G314</f>
      </c>
      <c r="I312" s="1">
        <f>H312/G312</f>
      </c>
    </row>
    <row r="313">
      <c r="A313" t="str">
        <v>CP2.4</v>
      </c>
      <c r="B313" s="1">
        <f>(1/G89+1/G75+1/G61)/3</f>
      </c>
      <c r="C313" s="1">
        <f>(1/G92+1/G78+1/G64)/3</f>
      </c>
      <c r="D313" s="1">
        <f>(1/G94+1/G80+1/G66)/3</f>
      </c>
      <c r="E313">
        <v>1</v>
      </c>
      <c r="F313" s="1">
        <f>(G68+G82+G96)/3</f>
      </c>
      <c r="G313" s="2">
        <f>(B313/$B315+C313/$C315+D313/$D315+E313/$E315+F313/$F315)/5</f>
      </c>
      <c r="H313" s="2">
        <f>B313*$G310+C313*$G311+D313*$G312+E313*$G313+F313*$G314</f>
      </c>
      <c r="I313" s="1">
        <f>H313/G313</f>
      </c>
    </row>
    <row r="314">
      <c r="A314" t="str">
        <v>CP2.5</v>
      </c>
      <c r="B314" s="1">
        <f>(1/G90+1/G76+1/G62)/3</f>
      </c>
      <c r="C314" s="1">
        <f>(1/G93+1/G79+1/G65)/3</f>
      </c>
      <c r="D314" s="1">
        <f>(1/G95+1/G81+1/G67)/3</f>
      </c>
      <c r="E314" s="1">
        <f>(1/G96+1/G82+1/G68)/3</f>
      </c>
      <c r="F314">
        <v>1</v>
      </c>
      <c r="G314" s="2">
        <f>(B314/$B315+C314/$C315+D314/$D315+E314/$E315+F314/$F315)/5</f>
      </c>
      <c r="H314" s="2">
        <f>B314*$G310+C314*$G311+D314*$G312+E314*$G313+F314*$G314</f>
      </c>
      <c r="I314" s="1">
        <f>H314/G314</f>
      </c>
    </row>
    <row r="315">
      <c r="A315" t="str">
        <v>Σ Kolom</v>
      </c>
      <c r="B315" s="1">
        <f>SUM(B310:B314)</f>
      </c>
      <c r="C315" s="1">
        <f>SUM(C310:C314)</f>
      </c>
      <c r="D315" s="1">
        <f>SUM(D310:D314)</f>
      </c>
      <c r="E315" s="1">
        <f>SUM(E310:E314)</f>
      </c>
      <c r="F315" s="1">
        <f>SUM(F310:F314)</f>
      </c>
    </row>
    <row r="317">
      <c r="A317" t="str">
        <v>λmax</v>
      </c>
      <c r="B317" s="1">
        <f>AVERAGE(I310:I314)</f>
      </c>
    </row>
    <row r="318">
      <c r="A318" t="str">
        <v>CI</v>
      </c>
      <c r="B318" s="1">
        <f>(B317-5)/(5-1)</f>
      </c>
    </row>
    <row r="319">
      <c r="A319" t="str">
        <v>CR</v>
      </c>
      <c r="B319" s="1">
        <f>IF(1.12=0,0,B318/1.12)</f>
      </c>
    </row>
    <row r="320">
      <c r="A320" t="str">
        <v>Status</v>
      </c>
      <c r="B320">
        <f>IF(B319&lt;0.1,"KONSISTEN ✓","TIDAK KONSISTEN ✗")</f>
      </c>
    </row>
    <row r="323">
      <c r="A323" t="str">
        <v>▶ RESPONDEN 6: Muhammad ilham</v>
      </c>
    </row>
    <row r="324">
      <c r="A324" t="str">
        <v>1. FUZZY SYNTHETIC EXTENT (FSE) &amp; BOBOT FINAL</v>
      </c>
    </row>
    <row r="325">
      <c r="A325" t="str">
        <v>Kriteria</v>
      </c>
      <c r="B325" t="str">
        <v>Σl</v>
      </c>
      <c r="C325" t="str">
        <v>Σm</v>
      </c>
      <c r="D325" t="str">
        <v>Σu</v>
      </c>
      <c r="E325" t="str">
        <v>Si_l</v>
      </c>
      <c r="F325" t="str">
        <v>Si_m</v>
      </c>
      <c r="G325" t="str">
        <v>Si_u</v>
      </c>
      <c r="H325" t="str">
        <v>Defuzzy</v>
      </c>
      <c r="I325" t="str">
        <v>Bobot</v>
      </c>
      <c r="J325" t="str">
        <v>Bobot%</v>
      </c>
      <c r="K325" t="str">
        <v>Rank</v>
      </c>
    </row>
    <row r="326">
      <c r="A326" t="str">
        <v>CP2.1</v>
      </c>
      <c r="B326" s="1">
        <f>1+H59+H60+H61+H62</f>
      </c>
      <c r="C326" s="1">
        <f>1+H73+H74+H75+H76</f>
      </c>
      <c r="D326" s="1">
        <f>1+H87+H88+H89+H90</f>
      </c>
      <c r="E326" s="2">
        <f>B326/$D331</f>
      </c>
      <c r="F326" s="2">
        <f>C326/$C331</f>
      </c>
      <c r="G326" s="2">
        <f>D326/$B331</f>
      </c>
      <c r="H326" s="2">
        <f>(E326+F326+G326)/3</f>
      </c>
      <c r="I326" s="2">
        <f>H326/$H331</f>
      </c>
      <c r="J326" s="3">
        <f>I326*100</f>
      </c>
      <c r="K326">
        <f>RANK(I326,$I$326:$I$330,0)</f>
      </c>
    </row>
    <row r="327">
      <c r="A327" t="str">
        <v>CP2.2</v>
      </c>
      <c r="B327" s="1">
        <f>1+1/H87+H63+H64+H65</f>
      </c>
      <c r="C327" s="1">
        <f>1+1/H73+H77+H78+H79</f>
      </c>
      <c r="D327" s="1">
        <f>1+1/H59+H91+H92+H93</f>
      </c>
      <c r="E327" s="2">
        <f>B327/$D331</f>
      </c>
      <c r="F327" s="2">
        <f>C327/$C331</f>
      </c>
      <c r="G327" s="2">
        <f>D327/$B331</f>
      </c>
      <c r="H327" s="2">
        <f>(E327+F327+G327)/3</f>
      </c>
      <c r="I327" s="2">
        <f>H327/$H331</f>
      </c>
      <c r="J327" s="3">
        <f>I327*100</f>
      </c>
      <c r="K327">
        <f>RANK(I327,$I$326:$I$330,0)</f>
      </c>
    </row>
    <row r="328">
      <c r="A328" t="str">
        <v>CP2.3</v>
      </c>
      <c r="B328" s="1">
        <f>1+1/H88+1/H91+H66+H67</f>
      </c>
      <c r="C328" s="1">
        <f>1+1/H74+1/H77+H80+H81</f>
      </c>
      <c r="D328" s="1">
        <f>1+1/H60+1/H63+H94+H95</f>
      </c>
      <c r="E328" s="2">
        <f>B328/$D331</f>
      </c>
      <c r="F328" s="2">
        <f>C328/$C331</f>
      </c>
      <c r="G328" s="2">
        <f>D328/$B331</f>
      </c>
      <c r="H328" s="2">
        <f>(E328+F328+G328)/3</f>
      </c>
      <c r="I328" s="2">
        <f>H328/$H331</f>
      </c>
      <c r="J328" s="3">
        <f>I328*100</f>
      </c>
      <c r="K328">
        <f>RANK(I328,$I$326:$I$330,0)</f>
      </c>
    </row>
    <row r="329">
      <c r="A329" t="str">
        <v>CP2.4</v>
      </c>
      <c r="B329" s="1">
        <f>1+1/H89+1/H92+1/H94+H68</f>
      </c>
      <c r="C329" s="1">
        <f>1+1/H75+1/H78+1/H80+H82</f>
      </c>
      <c r="D329" s="1">
        <f>1+1/H61+1/H64+1/H66+H96</f>
      </c>
      <c r="E329" s="2">
        <f>B329/$D331</f>
      </c>
      <c r="F329" s="2">
        <f>C329/$C331</f>
      </c>
      <c r="G329" s="2">
        <f>D329/$B331</f>
      </c>
      <c r="H329" s="2">
        <f>(E329+F329+G329)/3</f>
      </c>
      <c r="I329" s="2">
        <f>H329/$H331</f>
      </c>
      <c r="J329" s="3">
        <f>I329*100</f>
      </c>
      <c r="K329">
        <f>RANK(I329,$I$326:$I$330,0)</f>
      </c>
    </row>
    <row r="330">
      <c r="A330" t="str">
        <v>CP2.5</v>
      </c>
      <c r="B330" s="1">
        <f>1+1/H90+1/H93+1/H95+1/H96</f>
      </c>
      <c r="C330" s="1">
        <f>1+1/H76+1/H79+1/H81+1/H82</f>
      </c>
      <c r="D330" s="1">
        <f>1+1/H62+1/H65+1/H67+1/H68</f>
      </c>
      <c r="E330" s="2">
        <f>B330/$D331</f>
      </c>
      <c r="F330" s="2">
        <f>C330/$C331</f>
      </c>
      <c r="G330" s="2">
        <f>D330/$B331</f>
      </c>
      <c r="H330" s="2">
        <f>(E330+F330+G330)/3</f>
      </c>
      <c r="I330" s="2">
        <f>H330/$H331</f>
      </c>
      <c r="J330" s="3">
        <f>I330*100</f>
      </c>
      <c r="K330">
        <f>RANK(I330,$I$326:$I$330,0)</f>
      </c>
    </row>
    <row r="331">
      <c r="A331" t="str">
        <v>TOTAL</v>
      </c>
      <c r="B331" s="1">
        <f>SUM(B326:B330)</f>
      </c>
      <c r="C331" s="1">
        <f>SUM(C326:C330)</f>
      </c>
      <c r="D331" s="1">
        <f>SUM(D326:D330)</f>
      </c>
      <c r="H331" s="2">
        <f>SUM(H326:H330)</f>
      </c>
    </row>
    <row r="333">
      <c r="A333" t="str">
        <v>2. KONSISTENSI (CR)</v>
      </c>
    </row>
    <row r="334">
      <c r="A334" t="str">
        <v>Matriks Crisp (Defuzzified) &amp; Normalisasi &amp; Aw</v>
      </c>
    </row>
    <row r="335">
      <c r="A335" t="str">
        <v>Kriteria</v>
      </c>
      <c r="B335" t="str">
        <v>CP2.1</v>
      </c>
      <c r="C335" t="str">
        <v>CP2.2</v>
      </c>
      <c r="D335" t="str">
        <v>CP2.3</v>
      </c>
      <c r="E335" t="str">
        <v>CP2.4</v>
      </c>
      <c r="F335" t="str">
        <v>CP2.5</v>
      </c>
      <c r="G335" t="str">
        <v>Wi (Bobot CR)</v>
      </c>
      <c r="H335" t="str">
        <v>Aw</v>
      </c>
      <c r="I335" t="str">
        <v>Aw/Wi</v>
      </c>
    </row>
    <row r="336">
      <c r="A336" t="str">
        <v>CP2.1</v>
      </c>
      <c r="B336">
        <v>1</v>
      </c>
      <c r="C336" s="1">
        <f>(H59+H73+H87)/3</f>
      </c>
      <c r="D336" s="1">
        <f>(H60+H74+H88)/3</f>
      </c>
      <c r="E336" s="1">
        <f>(H61+H75+H89)/3</f>
      </c>
      <c r="F336" s="1">
        <f>(H62+H76+H90)/3</f>
      </c>
      <c r="G336" s="2">
        <f>(B336/$B341+C336/$C341+D336/$D341+E336/$E341+F336/$F341)/5</f>
      </c>
      <c r="H336" s="2">
        <f>B336*$G336+C336*$G337+D336*$G338+E336*$G339+F336*$G340</f>
      </c>
      <c r="I336" s="1">
        <f>H336/G336</f>
      </c>
    </row>
    <row r="337">
      <c r="A337" t="str">
        <v>CP2.2</v>
      </c>
      <c r="B337" s="1">
        <f>(1/H87+1/H73+1/H59)/3</f>
      </c>
      <c r="C337">
        <v>1</v>
      </c>
      <c r="D337" s="1">
        <f>(H63+H77+H91)/3</f>
      </c>
      <c r="E337" s="1">
        <f>(H64+H78+H92)/3</f>
      </c>
      <c r="F337" s="1">
        <f>(H65+H79+H93)/3</f>
      </c>
      <c r="G337" s="2">
        <f>(B337/$B341+C337/$C341+D337/$D341+E337/$E341+F337/$F341)/5</f>
      </c>
      <c r="H337" s="2">
        <f>B337*$G336+C337*$G337+D337*$G338+E337*$G339+F337*$G340</f>
      </c>
      <c r="I337" s="1">
        <f>H337/G337</f>
      </c>
    </row>
    <row r="338">
      <c r="A338" t="str">
        <v>CP2.3</v>
      </c>
      <c r="B338" s="1">
        <f>(1/H88+1/H74+1/H60)/3</f>
      </c>
      <c r="C338" s="1">
        <f>(1/H91+1/H77+1/H63)/3</f>
      </c>
      <c r="D338">
        <v>1</v>
      </c>
      <c r="E338" s="1">
        <f>(H66+H80+H94)/3</f>
      </c>
      <c r="F338" s="1">
        <f>(H67+H81+H95)/3</f>
      </c>
      <c r="G338" s="2">
        <f>(B338/$B341+C338/$C341+D338/$D341+E338/$E341+F338/$F341)/5</f>
      </c>
      <c r="H338" s="2">
        <f>B338*$G336+C338*$G337+D338*$G338+E338*$G339+F338*$G340</f>
      </c>
      <c r="I338" s="1">
        <f>H338/G338</f>
      </c>
    </row>
    <row r="339">
      <c r="A339" t="str">
        <v>CP2.4</v>
      </c>
      <c r="B339" s="1">
        <f>(1/H89+1/H75+1/H61)/3</f>
      </c>
      <c r="C339" s="1">
        <f>(1/H92+1/H78+1/H64)/3</f>
      </c>
      <c r="D339" s="1">
        <f>(1/H94+1/H80+1/H66)/3</f>
      </c>
      <c r="E339">
        <v>1</v>
      </c>
      <c r="F339" s="1">
        <f>(H68+H82+H96)/3</f>
      </c>
      <c r="G339" s="2">
        <f>(B339/$B341+C339/$C341+D339/$D341+E339/$E341+F339/$F341)/5</f>
      </c>
      <c r="H339" s="2">
        <f>B339*$G336+C339*$G337+D339*$G338+E339*$G339+F339*$G340</f>
      </c>
      <c r="I339" s="1">
        <f>H339/G339</f>
      </c>
    </row>
    <row r="340">
      <c r="A340" t="str">
        <v>CP2.5</v>
      </c>
      <c r="B340" s="1">
        <f>(1/H90+1/H76+1/H62)/3</f>
      </c>
      <c r="C340" s="1">
        <f>(1/H93+1/H79+1/H65)/3</f>
      </c>
      <c r="D340" s="1">
        <f>(1/H95+1/H81+1/H67)/3</f>
      </c>
      <c r="E340" s="1">
        <f>(1/H96+1/H82+1/H68)/3</f>
      </c>
      <c r="F340">
        <v>1</v>
      </c>
      <c r="G340" s="2">
        <f>(B340/$B341+C340/$C341+D340/$D341+E340/$E341+F340/$F341)/5</f>
      </c>
      <c r="H340" s="2">
        <f>B340*$G336+C340*$G337+D340*$G338+E340*$G339+F340*$G340</f>
      </c>
      <c r="I340" s="1">
        <f>H340/G340</f>
      </c>
    </row>
    <row r="341">
      <c r="A341" t="str">
        <v>Σ Kolom</v>
      </c>
      <c r="B341" s="1">
        <f>SUM(B336:B340)</f>
      </c>
      <c r="C341" s="1">
        <f>SUM(C336:C340)</f>
      </c>
      <c r="D341" s="1">
        <f>SUM(D336:D340)</f>
      </c>
      <c r="E341" s="1">
        <f>SUM(E336:E340)</f>
      </c>
      <c r="F341" s="1">
        <f>SUM(F336:F340)</f>
      </c>
    </row>
    <row r="343">
      <c r="A343" t="str">
        <v>λmax</v>
      </c>
      <c r="B343" s="1">
        <f>AVERAGE(I336:I340)</f>
      </c>
    </row>
    <row r="344">
      <c r="A344" t="str">
        <v>CI</v>
      </c>
      <c r="B344" s="1">
        <f>(B343-5)/(5-1)</f>
      </c>
    </row>
    <row r="345">
      <c r="A345" t="str">
        <v>CR</v>
      </c>
      <c r="B345" s="1">
        <f>IF(1.12=0,0,B344/1.12)</f>
      </c>
    </row>
    <row r="346">
      <c r="A346" t="str">
        <v>Status</v>
      </c>
      <c r="B346">
        <f>IF(B345&lt;0.1,"KONSISTEN ✓","TIDAK KONSISTEN ✗")</f>
      </c>
    </row>
    <row r="349">
      <c r="A349" t="str">
        <v>▶ RESPONDEN 7: Drh Guswandi</v>
      </c>
    </row>
    <row r="350">
      <c r="A350" t="str">
        <v>1. FUZZY SYNTHETIC EXTENT (FSE) &amp; BOBOT FINAL</v>
      </c>
    </row>
    <row r="351">
      <c r="A351" t="str">
        <v>Kriteria</v>
      </c>
      <c r="B351" t="str">
        <v>Σl</v>
      </c>
      <c r="C351" t="str">
        <v>Σm</v>
      </c>
      <c r="D351" t="str">
        <v>Σu</v>
      </c>
      <c r="E351" t="str">
        <v>Si_l</v>
      </c>
      <c r="F351" t="str">
        <v>Si_m</v>
      </c>
      <c r="G351" t="str">
        <v>Si_u</v>
      </c>
      <c r="H351" t="str">
        <v>Defuzzy</v>
      </c>
      <c r="I351" t="str">
        <v>Bobot</v>
      </c>
      <c r="J351" t="str">
        <v>Bobot%</v>
      </c>
      <c r="K351" t="str">
        <v>Rank</v>
      </c>
    </row>
    <row r="352">
      <c r="A352" t="str">
        <v>CP2.1</v>
      </c>
      <c r="B352" s="1">
        <f>1+I59+I60+I61+I62</f>
      </c>
      <c r="C352" s="1">
        <f>1+I73+I74+I75+I76</f>
      </c>
      <c r="D352" s="1">
        <f>1+I87+I88+I89+I90</f>
      </c>
      <c r="E352" s="2">
        <f>B352/$D357</f>
      </c>
      <c r="F352" s="2">
        <f>C352/$C357</f>
      </c>
      <c r="G352" s="2">
        <f>D352/$B357</f>
      </c>
      <c r="H352" s="2">
        <f>(E352+F352+G352)/3</f>
      </c>
      <c r="I352" s="2">
        <f>H352/$H357</f>
      </c>
      <c r="J352" s="3">
        <f>I352*100</f>
      </c>
      <c r="K352">
        <f>RANK(I352,$I$352:$I$356,0)</f>
      </c>
    </row>
    <row r="353">
      <c r="A353" t="str">
        <v>CP2.2</v>
      </c>
      <c r="B353" s="1">
        <f>1+1/I87+I63+I64+I65</f>
      </c>
      <c r="C353" s="1">
        <f>1+1/I73+I77+I78+I79</f>
      </c>
      <c r="D353" s="1">
        <f>1+1/I59+I91+I92+I93</f>
      </c>
      <c r="E353" s="2">
        <f>B353/$D357</f>
      </c>
      <c r="F353" s="2">
        <f>C353/$C357</f>
      </c>
      <c r="G353" s="2">
        <f>D353/$B357</f>
      </c>
      <c r="H353" s="2">
        <f>(E353+F353+G353)/3</f>
      </c>
      <c r="I353" s="2">
        <f>H353/$H357</f>
      </c>
      <c r="J353" s="3">
        <f>I353*100</f>
      </c>
      <c r="K353">
        <f>RANK(I353,$I$352:$I$356,0)</f>
      </c>
    </row>
    <row r="354">
      <c r="A354" t="str">
        <v>CP2.3</v>
      </c>
      <c r="B354" s="1">
        <f>1+1/I88+1/I91+I66+I67</f>
      </c>
      <c r="C354" s="1">
        <f>1+1/I74+1/I77+I80+I81</f>
      </c>
      <c r="D354" s="1">
        <f>1+1/I60+1/I63+I94+I95</f>
      </c>
      <c r="E354" s="2">
        <f>B354/$D357</f>
      </c>
      <c r="F354" s="2">
        <f>C354/$C357</f>
      </c>
      <c r="G354" s="2">
        <f>D354/$B357</f>
      </c>
      <c r="H354" s="2">
        <f>(E354+F354+G354)/3</f>
      </c>
      <c r="I354" s="2">
        <f>H354/$H357</f>
      </c>
      <c r="J354" s="3">
        <f>I354*100</f>
      </c>
      <c r="K354">
        <f>RANK(I354,$I$352:$I$356,0)</f>
      </c>
    </row>
    <row r="355">
      <c r="A355" t="str">
        <v>CP2.4</v>
      </c>
      <c r="B355" s="1">
        <f>1+1/I89+1/I92+1/I94+I68</f>
      </c>
      <c r="C355" s="1">
        <f>1+1/I75+1/I78+1/I80+I82</f>
      </c>
      <c r="D355" s="1">
        <f>1+1/I61+1/I64+1/I66+I96</f>
      </c>
      <c r="E355" s="2">
        <f>B355/$D357</f>
      </c>
      <c r="F355" s="2">
        <f>C355/$C357</f>
      </c>
      <c r="G355" s="2">
        <f>D355/$B357</f>
      </c>
      <c r="H355" s="2">
        <f>(E355+F355+G355)/3</f>
      </c>
      <c r="I355" s="2">
        <f>H355/$H357</f>
      </c>
      <c r="J355" s="3">
        <f>I355*100</f>
      </c>
      <c r="K355">
        <f>RANK(I355,$I$352:$I$356,0)</f>
      </c>
    </row>
    <row r="356">
      <c r="A356" t="str">
        <v>CP2.5</v>
      </c>
      <c r="B356" s="1">
        <f>1+1/I90+1/I93+1/I95+1/I96</f>
      </c>
      <c r="C356" s="1">
        <f>1+1/I76+1/I79+1/I81+1/I82</f>
      </c>
      <c r="D356" s="1">
        <f>1+1/I62+1/I65+1/I67+1/I68</f>
      </c>
      <c r="E356" s="2">
        <f>B356/$D357</f>
      </c>
      <c r="F356" s="2">
        <f>C356/$C357</f>
      </c>
      <c r="G356" s="2">
        <f>D356/$B357</f>
      </c>
      <c r="H356" s="2">
        <f>(E356+F356+G356)/3</f>
      </c>
      <c r="I356" s="2">
        <f>H356/$H357</f>
      </c>
      <c r="J356" s="3">
        <f>I356*100</f>
      </c>
      <c r="K356">
        <f>RANK(I356,$I$352:$I$356,0)</f>
      </c>
    </row>
    <row r="357">
      <c r="A357" t="str">
        <v>TOTAL</v>
      </c>
      <c r="B357" s="1">
        <f>SUM(B352:B356)</f>
      </c>
      <c r="C357" s="1">
        <f>SUM(C352:C356)</f>
      </c>
      <c r="D357" s="1">
        <f>SUM(D352:D356)</f>
      </c>
      <c r="H357" s="2">
        <f>SUM(H352:H356)</f>
      </c>
    </row>
    <row r="359">
      <c r="A359" t="str">
        <v>2. KONSISTENSI (CR)</v>
      </c>
    </row>
    <row r="360">
      <c r="A360" t="str">
        <v>Matriks Crisp (Defuzzified) &amp; Normalisasi &amp; Aw</v>
      </c>
    </row>
    <row r="361">
      <c r="A361" t="str">
        <v>Kriteria</v>
      </c>
      <c r="B361" t="str">
        <v>CP2.1</v>
      </c>
      <c r="C361" t="str">
        <v>CP2.2</v>
      </c>
      <c r="D361" t="str">
        <v>CP2.3</v>
      </c>
      <c r="E361" t="str">
        <v>CP2.4</v>
      </c>
      <c r="F361" t="str">
        <v>CP2.5</v>
      </c>
      <c r="G361" t="str">
        <v>Wi (Bobot CR)</v>
      </c>
      <c r="H361" t="str">
        <v>Aw</v>
      </c>
      <c r="I361" t="str">
        <v>Aw/Wi</v>
      </c>
    </row>
    <row r="362">
      <c r="A362" t="str">
        <v>CP2.1</v>
      </c>
      <c r="B362">
        <v>1</v>
      </c>
      <c r="C362" s="1">
        <f>(I59+I73+I87)/3</f>
      </c>
      <c r="D362" s="1">
        <f>(I60+I74+I88)/3</f>
      </c>
      <c r="E362" s="1">
        <f>(I61+I75+I89)/3</f>
      </c>
      <c r="F362" s="1">
        <f>(I62+I76+I90)/3</f>
      </c>
      <c r="G362" s="2">
        <f>(B362/$B367+C362/$C367+D362/$D367+E362/$E367+F362/$F367)/5</f>
      </c>
      <c r="H362" s="2">
        <f>B362*$G362+C362*$G363+D362*$G364+E362*$G365+F362*$G366</f>
      </c>
      <c r="I362" s="1">
        <f>H362/G362</f>
      </c>
    </row>
    <row r="363">
      <c r="A363" t="str">
        <v>CP2.2</v>
      </c>
      <c r="B363" s="1">
        <f>(1/I87+1/I73+1/I59)/3</f>
      </c>
      <c r="C363">
        <v>1</v>
      </c>
      <c r="D363" s="1">
        <f>(I63+I77+I91)/3</f>
      </c>
      <c r="E363" s="1">
        <f>(I64+I78+I92)/3</f>
      </c>
      <c r="F363" s="1">
        <f>(I65+I79+I93)/3</f>
      </c>
      <c r="G363" s="2">
        <f>(B363/$B367+C363/$C367+D363/$D367+E363/$E367+F363/$F367)/5</f>
      </c>
      <c r="H363" s="2">
        <f>B363*$G362+C363*$G363+D363*$G364+E363*$G365+F363*$G366</f>
      </c>
      <c r="I363" s="1">
        <f>H363/G363</f>
      </c>
    </row>
    <row r="364">
      <c r="A364" t="str">
        <v>CP2.3</v>
      </c>
      <c r="B364" s="1">
        <f>(1/I88+1/I74+1/I60)/3</f>
      </c>
      <c r="C364" s="1">
        <f>(1/I91+1/I77+1/I63)/3</f>
      </c>
      <c r="D364">
        <v>1</v>
      </c>
      <c r="E364" s="1">
        <f>(I66+I80+I94)/3</f>
      </c>
      <c r="F364" s="1">
        <f>(I67+I81+I95)/3</f>
      </c>
      <c r="G364" s="2">
        <f>(B364/$B367+C364/$C367+D364/$D367+E364/$E367+F364/$F367)/5</f>
      </c>
      <c r="H364" s="2">
        <f>B364*$G362+C364*$G363+D364*$G364+E364*$G365+F364*$G366</f>
      </c>
      <c r="I364" s="1">
        <f>H364/G364</f>
      </c>
    </row>
    <row r="365">
      <c r="A365" t="str">
        <v>CP2.4</v>
      </c>
      <c r="B365" s="1">
        <f>(1/I89+1/I75+1/I61)/3</f>
      </c>
      <c r="C365" s="1">
        <f>(1/I92+1/I78+1/I64)/3</f>
      </c>
      <c r="D365" s="1">
        <f>(1/I94+1/I80+1/I66)/3</f>
      </c>
      <c r="E365">
        <v>1</v>
      </c>
      <c r="F365" s="1">
        <f>(I68+I82+I96)/3</f>
      </c>
      <c r="G365" s="2">
        <f>(B365/$B367+C365/$C367+D365/$D367+E365/$E367+F365/$F367)/5</f>
      </c>
      <c r="H365" s="2">
        <f>B365*$G362+C365*$G363+D365*$G364+E365*$G365+F365*$G366</f>
      </c>
      <c r="I365" s="1">
        <f>H365/G365</f>
      </c>
    </row>
    <row r="366">
      <c r="A366" t="str">
        <v>CP2.5</v>
      </c>
      <c r="B366" s="1">
        <f>(1/I90+1/I76+1/I62)/3</f>
      </c>
      <c r="C366" s="1">
        <f>(1/I93+1/I79+1/I65)/3</f>
      </c>
      <c r="D366" s="1">
        <f>(1/I95+1/I81+1/I67)/3</f>
      </c>
      <c r="E366" s="1">
        <f>(1/I96+1/I82+1/I68)/3</f>
      </c>
      <c r="F366">
        <v>1</v>
      </c>
      <c r="G366" s="2">
        <f>(B366/$B367+C366/$C367+D366/$D367+E366/$E367+F366/$F367)/5</f>
      </c>
      <c r="H366" s="2">
        <f>B366*$G362+C366*$G363+D366*$G364+E366*$G365+F366*$G366</f>
      </c>
      <c r="I366" s="1">
        <f>H366/G366</f>
      </c>
    </row>
    <row r="367">
      <c r="A367" t="str">
        <v>Σ Kolom</v>
      </c>
      <c r="B367" s="1">
        <f>SUM(B362:B366)</f>
      </c>
      <c r="C367" s="1">
        <f>SUM(C362:C366)</f>
      </c>
      <c r="D367" s="1">
        <f>SUM(D362:D366)</f>
      </c>
      <c r="E367" s="1">
        <f>SUM(E362:E366)</f>
      </c>
      <c r="F367" s="1">
        <f>SUM(F362:F366)</f>
      </c>
    </row>
    <row r="369">
      <c r="A369" t="str">
        <v>λmax</v>
      </c>
      <c r="B369" s="1">
        <f>AVERAGE(I362:I366)</f>
      </c>
    </row>
    <row r="370">
      <c r="A370" t="str">
        <v>CI</v>
      </c>
      <c r="B370" s="1">
        <f>(B369-5)/(5-1)</f>
      </c>
    </row>
    <row r="371">
      <c r="A371" t="str">
        <v>CR</v>
      </c>
      <c r="B371" s="1">
        <f>IF(1.12=0,0,B370/1.12)</f>
      </c>
    </row>
    <row r="372">
      <c r="A372" t="str">
        <v>Status</v>
      </c>
      <c r="B372">
        <f>IF(B371&lt;0.1,"KONSISTEN ✓","TIDAK KONSISTEN ✗")</f>
      </c>
    </row>
    <row r="375">
      <c r="A375" t="str">
        <v>▶ RESPONDEN 8: Arief Rakhman</v>
      </c>
    </row>
    <row r="376">
      <c r="A376" t="str">
        <v>1. FUZZY SYNTHETIC EXTENT (FSE) &amp; BOBOT FINAL</v>
      </c>
    </row>
    <row r="377">
      <c r="A377" t="str">
        <v>Kriteria</v>
      </c>
      <c r="B377" t="str">
        <v>Σl</v>
      </c>
      <c r="C377" t="str">
        <v>Σm</v>
      </c>
      <c r="D377" t="str">
        <v>Σu</v>
      </c>
      <c r="E377" t="str">
        <v>Si_l</v>
      </c>
      <c r="F377" t="str">
        <v>Si_m</v>
      </c>
      <c r="G377" t="str">
        <v>Si_u</v>
      </c>
      <c r="H377" t="str">
        <v>Defuzzy</v>
      </c>
      <c r="I377" t="str">
        <v>Bobot</v>
      </c>
      <c r="J377" t="str">
        <v>Bobot%</v>
      </c>
      <c r="K377" t="str">
        <v>Rank</v>
      </c>
    </row>
    <row r="378">
      <c r="A378" t="str">
        <v>CP2.1</v>
      </c>
      <c r="B378" s="1">
        <f>1+J59+J60+J61+J62</f>
      </c>
      <c r="C378" s="1">
        <f>1+J73+J74+J75+J76</f>
      </c>
      <c r="D378" s="1">
        <f>1+J87+J88+J89+J90</f>
      </c>
      <c r="E378" s="2">
        <f>B378/$D383</f>
      </c>
      <c r="F378" s="2">
        <f>C378/$C383</f>
      </c>
      <c r="G378" s="2">
        <f>D378/$B383</f>
      </c>
      <c r="H378" s="2">
        <f>(E378+F378+G378)/3</f>
      </c>
      <c r="I378" s="2">
        <f>H378/$H383</f>
      </c>
      <c r="J378" s="3">
        <f>I378*100</f>
      </c>
      <c r="K378">
        <f>RANK(I378,$I$378:$I$382,0)</f>
      </c>
    </row>
    <row r="379">
      <c r="A379" t="str">
        <v>CP2.2</v>
      </c>
      <c r="B379" s="1">
        <f>1+1/J87+J63+J64+J65</f>
      </c>
      <c r="C379" s="1">
        <f>1+1/J73+J77+J78+J79</f>
      </c>
      <c r="D379" s="1">
        <f>1+1/J59+J91+J92+J93</f>
      </c>
      <c r="E379" s="2">
        <f>B379/$D383</f>
      </c>
      <c r="F379" s="2">
        <f>C379/$C383</f>
      </c>
      <c r="G379" s="2">
        <f>D379/$B383</f>
      </c>
      <c r="H379" s="2">
        <f>(E379+F379+G379)/3</f>
      </c>
      <c r="I379" s="2">
        <f>H379/$H383</f>
      </c>
      <c r="J379" s="3">
        <f>I379*100</f>
      </c>
      <c r="K379">
        <f>RANK(I379,$I$378:$I$382,0)</f>
      </c>
    </row>
    <row r="380">
      <c r="A380" t="str">
        <v>CP2.3</v>
      </c>
      <c r="B380" s="1">
        <f>1+1/J88+1/J91+J66+J67</f>
      </c>
      <c r="C380" s="1">
        <f>1+1/J74+1/J77+J80+J81</f>
      </c>
      <c r="D380" s="1">
        <f>1+1/J60+1/J63+J94+J95</f>
      </c>
      <c r="E380" s="2">
        <f>B380/$D383</f>
      </c>
      <c r="F380" s="2">
        <f>C380/$C383</f>
      </c>
      <c r="G380" s="2">
        <f>D380/$B383</f>
      </c>
      <c r="H380" s="2">
        <f>(E380+F380+G380)/3</f>
      </c>
      <c r="I380" s="2">
        <f>H380/$H383</f>
      </c>
      <c r="J380" s="3">
        <f>I380*100</f>
      </c>
      <c r="K380">
        <f>RANK(I380,$I$378:$I$382,0)</f>
      </c>
    </row>
    <row r="381">
      <c r="A381" t="str">
        <v>CP2.4</v>
      </c>
      <c r="B381" s="1">
        <f>1+1/J89+1/J92+1/J94+J68</f>
      </c>
      <c r="C381" s="1">
        <f>1+1/J75+1/J78+1/J80+J82</f>
      </c>
      <c r="D381" s="1">
        <f>1+1/J61+1/J64+1/J66+J96</f>
      </c>
      <c r="E381" s="2">
        <f>B381/$D383</f>
      </c>
      <c r="F381" s="2">
        <f>C381/$C383</f>
      </c>
      <c r="G381" s="2">
        <f>D381/$B383</f>
      </c>
      <c r="H381" s="2">
        <f>(E381+F381+G381)/3</f>
      </c>
      <c r="I381" s="2">
        <f>H381/$H383</f>
      </c>
      <c r="J381" s="3">
        <f>I381*100</f>
      </c>
      <c r="K381">
        <f>RANK(I381,$I$378:$I$382,0)</f>
      </c>
    </row>
    <row r="382">
      <c r="A382" t="str">
        <v>CP2.5</v>
      </c>
      <c r="B382" s="1">
        <f>1+1/J90+1/J93+1/J95+1/J96</f>
      </c>
      <c r="C382" s="1">
        <f>1+1/J76+1/J79+1/J81+1/J82</f>
      </c>
      <c r="D382" s="1">
        <f>1+1/J62+1/J65+1/J67+1/J68</f>
      </c>
      <c r="E382" s="2">
        <f>B382/$D383</f>
      </c>
      <c r="F382" s="2">
        <f>C382/$C383</f>
      </c>
      <c r="G382" s="2">
        <f>D382/$B383</f>
      </c>
      <c r="H382" s="2">
        <f>(E382+F382+G382)/3</f>
      </c>
      <c r="I382" s="2">
        <f>H382/$H383</f>
      </c>
      <c r="J382" s="3">
        <f>I382*100</f>
      </c>
      <c r="K382">
        <f>RANK(I382,$I$378:$I$382,0)</f>
      </c>
    </row>
    <row r="383">
      <c r="A383" t="str">
        <v>TOTAL</v>
      </c>
      <c r="B383" s="1">
        <f>SUM(B378:B382)</f>
      </c>
      <c r="C383" s="1">
        <f>SUM(C378:C382)</f>
      </c>
      <c r="D383" s="1">
        <f>SUM(D378:D382)</f>
      </c>
      <c r="H383" s="2">
        <f>SUM(H378:H382)</f>
      </c>
    </row>
    <row r="385">
      <c r="A385" t="str">
        <v>2. KONSISTENSI (CR)</v>
      </c>
    </row>
    <row r="386">
      <c r="A386" t="str">
        <v>Matriks Crisp (Defuzzified) &amp; Normalisasi &amp; Aw</v>
      </c>
    </row>
    <row r="387">
      <c r="A387" t="str">
        <v>Kriteria</v>
      </c>
      <c r="B387" t="str">
        <v>CP2.1</v>
      </c>
      <c r="C387" t="str">
        <v>CP2.2</v>
      </c>
      <c r="D387" t="str">
        <v>CP2.3</v>
      </c>
      <c r="E387" t="str">
        <v>CP2.4</v>
      </c>
      <c r="F387" t="str">
        <v>CP2.5</v>
      </c>
      <c r="G387" t="str">
        <v>Wi (Bobot CR)</v>
      </c>
      <c r="H387" t="str">
        <v>Aw</v>
      </c>
      <c r="I387" t="str">
        <v>Aw/Wi</v>
      </c>
    </row>
    <row r="388">
      <c r="A388" t="str">
        <v>CP2.1</v>
      </c>
      <c r="B388">
        <v>1</v>
      </c>
      <c r="C388" s="1">
        <f>(J59+J73+J87)/3</f>
      </c>
      <c r="D388" s="1">
        <f>(J60+J74+J88)/3</f>
      </c>
      <c r="E388" s="1">
        <f>(J61+J75+J89)/3</f>
      </c>
      <c r="F388" s="1">
        <f>(J62+J76+J90)/3</f>
      </c>
      <c r="G388" s="2">
        <f>(B388/$B393+C388/$C393+D388/$D393+E388/$E393+F388/$F393)/5</f>
      </c>
      <c r="H388" s="2">
        <f>B388*$G388+C388*$G389+D388*$G390+E388*$G391+F388*$G392</f>
      </c>
      <c r="I388" s="1">
        <f>H388/G388</f>
      </c>
    </row>
    <row r="389">
      <c r="A389" t="str">
        <v>CP2.2</v>
      </c>
      <c r="B389" s="1">
        <f>(1/J87+1/J73+1/J59)/3</f>
      </c>
      <c r="C389">
        <v>1</v>
      </c>
      <c r="D389" s="1">
        <f>(J63+J77+J91)/3</f>
      </c>
      <c r="E389" s="1">
        <f>(J64+J78+J92)/3</f>
      </c>
      <c r="F389" s="1">
        <f>(J65+J79+J93)/3</f>
      </c>
      <c r="G389" s="2">
        <f>(B389/$B393+C389/$C393+D389/$D393+E389/$E393+F389/$F393)/5</f>
      </c>
      <c r="H389" s="2">
        <f>B389*$G388+C389*$G389+D389*$G390+E389*$G391+F389*$G392</f>
      </c>
      <c r="I389" s="1">
        <f>H389/G389</f>
      </c>
    </row>
    <row r="390">
      <c r="A390" t="str">
        <v>CP2.3</v>
      </c>
      <c r="B390" s="1">
        <f>(1/J88+1/J74+1/J60)/3</f>
      </c>
      <c r="C390" s="1">
        <f>(1/J91+1/J77+1/J63)/3</f>
      </c>
      <c r="D390">
        <v>1</v>
      </c>
      <c r="E390" s="1">
        <f>(J66+J80+J94)/3</f>
      </c>
      <c r="F390" s="1">
        <f>(J67+J81+J95)/3</f>
      </c>
      <c r="G390" s="2">
        <f>(B390/$B393+C390/$C393+D390/$D393+E390/$E393+F390/$F393)/5</f>
      </c>
      <c r="H390" s="2">
        <f>B390*$G388+C390*$G389+D390*$G390+E390*$G391+F390*$G392</f>
      </c>
      <c r="I390" s="1">
        <f>H390/G390</f>
      </c>
    </row>
    <row r="391">
      <c r="A391" t="str">
        <v>CP2.4</v>
      </c>
      <c r="B391" s="1">
        <f>(1/J89+1/J75+1/J61)/3</f>
      </c>
      <c r="C391" s="1">
        <f>(1/J92+1/J78+1/J64)/3</f>
      </c>
      <c r="D391" s="1">
        <f>(1/J94+1/J80+1/J66)/3</f>
      </c>
      <c r="E391">
        <v>1</v>
      </c>
      <c r="F391" s="1">
        <f>(J68+J82+J96)/3</f>
      </c>
      <c r="G391" s="2">
        <f>(B391/$B393+C391/$C393+D391/$D393+E391/$E393+F391/$F393)/5</f>
      </c>
      <c r="H391" s="2">
        <f>B391*$G388+C391*$G389+D391*$G390+E391*$G391+F391*$G392</f>
      </c>
      <c r="I391" s="1">
        <f>H391/G391</f>
      </c>
    </row>
    <row r="392">
      <c r="A392" t="str">
        <v>CP2.5</v>
      </c>
      <c r="B392" s="1">
        <f>(1/J90+1/J76+1/J62)/3</f>
      </c>
      <c r="C392" s="1">
        <f>(1/J93+1/J79+1/J65)/3</f>
      </c>
      <c r="D392" s="1">
        <f>(1/J95+1/J81+1/J67)/3</f>
      </c>
      <c r="E392" s="1">
        <f>(1/J96+1/J82+1/J68)/3</f>
      </c>
      <c r="F392">
        <v>1</v>
      </c>
      <c r="G392" s="2">
        <f>(B392/$B393+C392/$C393+D392/$D393+E392/$E393+F392/$F393)/5</f>
      </c>
      <c r="H392" s="2">
        <f>B392*$G388+C392*$G389+D392*$G390+E392*$G391+F392*$G392</f>
      </c>
      <c r="I392" s="1">
        <f>H392/G392</f>
      </c>
    </row>
    <row r="393">
      <c r="A393" t="str">
        <v>Σ Kolom</v>
      </c>
      <c r="B393" s="1">
        <f>SUM(B388:B392)</f>
      </c>
      <c r="C393" s="1">
        <f>SUM(C388:C392)</f>
      </c>
      <c r="D393" s="1">
        <f>SUM(D388:D392)</f>
      </c>
      <c r="E393" s="1">
        <f>SUM(E388:E392)</f>
      </c>
      <c r="F393" s="1">
        <f>SUM(F388:F392)</f>
      </c>
    </row>
    <row r="395">
      <c r="A395" t="str">
        <v>λmax</v>
      </c>
      <c r="B395" s="1">
        <f>AVERAGE(I388:I392)</f>
      </c>
    </row>
    <row r="396">
      <c r="A396" t="str">
        <v>CI</v>
      </c>
      <c r="B396" s="1">
        <f>(B395-5)/(5-1)</f>
      </c>
    </row>
    <row r="397">
      <c r="A397" t="str">
        <v>CR</v>
      </c>
      <c r="B397" s="1">
        <f>IF(1.12=0,0,B396/1.12)</f>
      </c>
    </row>
    <row r="398">
      <c r="A398" t="str">
        <v>Status</v>
      </c>
      <c r="B398">
        <f>IF(B397&lt;0.1,"KONSISTEN ✓","TIDAK KONSISTEN ✗")</f>
      </c>
    </row>
    <row r="401">
      <c r="A401" t="str">
        <v>▶ RESPONDEN 9: Amrul Hidayat</v>
      </c>
    </row>
    <row r="402">
      <c r="A402" t="str">
        <v>1. FUZZY SYNTHETIC EXTENT (FSE) &amp; BOBOT FINAL</v>
      </c>
    </row>
    <row r="403">
      <c r="A403" t="str">
        <v>Kriteria</v>
      </c>
      <c r="B403" t="str">
        <v>Σl</v>
      </c>
      <c r="C403" t="str">
        <v>Σm</v>
      </c>
      <c r="D403" t="str">
        <v>Σu</v>
      </c>
      <c r="E403" t="str">
        <v>Si_l</v>
      </c>
      <c r="F403" t="str">
        <v>Si_m</v>
      </c>
      <c r="G403" t="str">
        <v>Si_u</v>
      </c>
      <c r="H403" t="str">
        <v>Defuzzy</v>
      </c>
      <c r="I403" t="str">
        <v>Bobot</v>
      </c>
      <c r="J403" t="str">
        <v>Bobot%</v>
      </c>
      <c r="K403" t="str">
        <v>Rank</v>
      </c>
    </row>
    <row r="404">
      <c r="A404" t="str">
        <v>CP2.1</v>
      </c>
      <c r="B404" s="1">
        <f>1+K59+K60+K61+K62</f>
      </c>
      <c r="C404" s="1">
        <f>1+K73+K74+K75+K76</f>
      </c>
      <c r="D404" s="1">
        <f>1+K87+K88+K89+K90</f>
      </c>
      <c r="E404" s="2">
        <f>B404/$D409</f>
      </c>
      <c r="F404" s="2">
        <f>C404/$C409</f>
      </c>
      <c r="G404" s="2">
        <f>D404/$B409</f>
      </c>
      <c r="H404" s="2">
        <f>(E404+F404+G404)/3</f>
      </c>
      <c r="I404" s="2">
        <f>H404/$H409</f>
      </c>
      <c r="J404" s="3">
        <f>I404*100</f>
      </c>
      <c r="K404">
        <f>RANK(I404,$I$404:$I$408,0)</f>
      </c>
    </row>
    <row r="405">
      <c r="A405" t="str">
        <v>CP2.2</v>
      </c>
      <c r="B405" s="1">
        <f>1+1/K87+K63+K64+K65</f>
      </c>
      <c r="C405" s="1">
        <f>1+1/K73+K77+K78+K79</f>
      </c>
      <c r="D405" s="1">
        <f>1+1/K59+K91+K92+K93</f>
      </c>
      <c r="E405" s="2">
        <f>B405/$D409</f>
      </c>
      <c r="F405" s="2">
        <f>C405/$C409</f>
      </c>
      <c r="G405" s="2">
        <f>D405/$B409</f>
      </c>
      <c r="H405" s="2">
        <f>(E405+F405+G405)/3</f>
      </c>
      <c r="I405" s="2">
        <f>H405/$H409</f>
      </c>
      <c r="J405" s="3">
        <f>I405*100</f>
      </c>
      <c r="K405">
        <f>RANK(I405,$I$404:$I$408,0)</f>
      </c>
    </row>
    <row r="406">
      <c r="A406" t="str">
        <v>CP2.3</v>
      </c>
      <c r="B406" s="1">
        <f>1+1/K88+1/K91+K66+K67</f>
      </c>
      <c r="C406" s="1">
        <f>1+1/K74+1/K77+K80+K81</f>
      </c>
      <c r="D406" s="1">
        <f>1+1/K60+1/K63+K94+K95</f>
      </c>
      <c r="E406" s="2">
        <f>B406/$D409</f>
      </c>
      <c r="F406" s="2">
        <f>C406/$C409</f>
      </c>
      <c r="G406" s="2">
        <f>D406/$B409</f>
      </c>
      <c r="H406" s="2">
        <f>(E406+F406+G406)/3</f>
      </c>
      <c r="I406" s="2">
        <f>H406/$H409</f>
      </c>
      <c r="J406" s="3">
        <f>I406*100</f>
      </c>
      <c r="K406">
        <f>RANK(I406,$I$404:$I$408,0)</f>
      </c>
    </row>
    <row r="407">
      <c r="A407" t="str">
        <v>CP2.4</v>
      </c>
      <c r="B407" s="1">
        <f>1+1/K89+1/K92+1/K94+K68</f>
      </c>
      <c r="C407" s="1">
        <f>1+1/K75+1/K78+1/K80+K82</f>
      </c>
      <c r="D407" s="1">
        <f>1+1/K61+1/K64+1/K66+K96</f>
      </c>
      <c r="E407" s="2">
        <f>B407/$D409</f>
      </c>
      <c r="F407" s="2">
        <f>C407/$C409</f>
      </c>
      <c r="G407" s="2">
        <f>D407/$B409</f>
      </c>
      <c r="H407" s="2">
        <f>(E407+F407+G407)/3</f>
      </c>
      <c r="I407" s="2">
        <f>H407/$H409</f>
      </c>
      <c r="J407" s="3">
        <f>I407*100</f>
      </c>
      <c r="K407">
        <f>RANK(I407,$I$404:$I$408,0)</f>
      </c>
    </row>
    <row r="408">
      <c r="A408" t="str">
        <v>CP2.5</v>
      </c>
      <c r="B408" s="1">
        <f>1+1/K90+1/K93+1/K95+1/K96</f>
      </c>
      <c r="C408" s="1">
        <f>1+1/K76+1/K79+1/K81+1/K82</f>
      </c>
      <c r="D408" s="1">
        <f>1+1/K62+1/K65+1/K67+1/K68</f>
      </c>
      <c r="E408" s="2">
        <f>B408/$D409</f>
      </c>
      <c r="F408" s="2">
        <f>C408/$C409</f>
      </c>
      <c r="G408" s="2">
        <f>D408/$B409</f>
      </c>
      <c r="H408" s="2">
        <f>(E408+F408+G408)/3</f>
      </c>
      <c r="I408" s="2">
        <f>H408/$H409</f>
      </c>
      <c r="J408" s="3">
        <f>I408*100</f>
      </c>
      <c r="K408">
        <f>RANK(I408,$I$404:$I$408,0)</f>
      </c>
    </row>
    <row r="409">
      <c r="A409" t="str">
        <v>TOTAL</v>
      </c>
      <c r="B409" s="1">
        <f>SUM(B404:B408)</f>
      </c>
      <c r="C409" s="1">
        <f>SUM(C404:C408)</f>
      </c>
      <c r="D409" s="1">
        <f>SUM(D404:D408)</f>
      </c>
      <c r="H409" s="2">
        <f>SUM(H404:H408)</f>
      </c>
    </row>
    <row r="411">
      <c r="A411" t="str">
        <v>2. KONSISTENSI (CR)</v>
      </c>
    </row>
    <row r="412">
      <c r="A412" t="str">
        <v>Matriks Crisp (Defuzzified) &amp; Normalisasi &amp; Aw</v>
      </c>
    </row>
    <row r="413">
      <c r="A413" t="str">
        <v>Kriteria</v>
      </c>
      <c r="B413" t="str">
        <v>CP2.1</v>
      </c>
      <c r="C413" t="str">
        <v>CP2.2</v>
      </c>
      <c r="D413" t="str">
        <v>CP2.3</v>
      </c>
      <c r="E413" t="str">
        <v>CP2.4</v>
      </c>
      <c r="F413" t="str">
        <v>CP2.5</v>
      </c>
      <c r="G413" t="str">
        <v>Wi (Bobot CR)</v>
      </c>
      <c r="H413" t="str">
        <v>Aw</v>
      </c>
      <c r="I413" t="str">
        <v>Aw/Wi</v>
      </c>
    </row>
    <row r="414">
      <c r="A414" t="str">
        <v>CP2.1</v>
      </c>
      <c r="B414">
        <v>1</v>
      </c>
      <c r="C414" s="1">
        <f>(K59+K73+K87)/3</f>
      </c>
      <c r="D414" s="1">
        <f>(K60+K74+K88)/3</f>
      </c>
      <c r="E414" s="1">
        <f>(K61+K75+K89)/3</f>
      </c>
      <c r="F414" s="1">
        <f>(K62+K76+K90)/3</f>
      </c>
      <c r="G414" s="2">
        <f>(B414/$B419+C414/$C419+D414/$D419+E414/$E419+F414/$F419)/5</f>
      </c>
      <c r="H414" s="2">
        <f>B414*$G414+C414*$G415+D414*$G416+E414*$G417+F414*$G418</f>
      </c>
      <c r="I414" s="1">
        <f>H414/G414</f>
      </c>
    </row>
    <row r="415">
      <c r="A415" t="str">
        <v>CP2.2</v>
      </c>
      <c r="B415" s="1">
        <f>(1/K87+1/K73+1/K59)/3</f>
      </c>
      <c r="C415">
        <v>1</v>
      </c>
      <c r="D415" s="1">
        <f>(K63+K77+K91)/3</f>
      </c>
      <c r="E415" s="1">
        <f>(K64+K78+K92)/3</f>
      </c>
      <c r="F415" s="1">
        <f>(K65+K79+K93)/3</f>
      </c>
      <c r="G415" s="2">
        <f>(B415/$B419+C415/$C419+D415/$D419+E415/$E419+F415/$F419)/5</f>
      </c>
      <c r="H415" s="2">
        <f>B415*$G414+C415*$G415+D415*$G416+E415*$G417+F415*$G418</f>
      </c>
      <c r="I415" s="1">
        <f>H415/G415</f>
      </c>
    </row>
    <row r="416">
      <c r="A416" t="str">
        <v>CP2.3</v>
      </c>
      <c r="B416" s="1">
        <f>(1/K88+1/K74+1/K60)/3</f>
      </c>
      <c r="C416" s="1">
        <f>(1/K91+1/K77+1/K63)/3</f>
      </c>
      <c r="D416">
        <v>1</v>
      </c>
      <c r="E416" s="1">
        <f>(K66+K80+K94)/3</f>
      </c>
      <c r="F416" s="1">
        <f>(K67+K81+K95)/3</f>
      </c>
      <c r="G416" s="2">
        <f>(B416/$B419+C416/$C419+D416/$D419+E416/$E419+F416/$F419)/5</f>
      </c>
      <c r="H416" s="2">
        <f>B416*$G414+C416*$G415+D416*$G416+E416*$G417+F416*$G418</f>
      </c>
      <c r="I416" s="1">
        <f>H416/G416</f>
      </c>
    </row>
    <row r="417">
      <c r="A417" t="str">
        <v>CP2.4</v>
      </c>
      <c r="B417" s="1">
        <f>(1/K89+1/K75+1/K61)/3</f>
      </c>
      <c r="C417" s="1">
        <f>(1/K92+1/K78+1/K64)/3</f>
      </c>
      <c r="D417" s="1">
        <f>(1/K94+1/K80+1/K66)/3</f>
      </c>
      <c r="E417">
        <v>1</v>
      </c>
      <c r="F417" s="1">
        <f>(K68+K82+K96)/3</f>
      </c>
      <c r="G417" s="2">
        <f>(B417/$B419+C417/$C419+D417/$D419+E417/$E419+F417/$F419)/5</f>
      </c>
      <c r="H417" s="2">
        <f>B417*$G414+C417*$G415+D417*$G416+E417*$G417+F417*$G418</f>
      </c>
      <c r="I417" s="1">
        <f>H417/G417</f>
      </c>
    </row>
    <row r="418">
      <c r="A418" t="str">
        <v>CP2.5</v>
      </c>
      <c r="B418" s="1">
        <f>(1/K90+1/K76+1/K62)/3</f>
      </c>
      <c r="C418" s="1">
        <f>(1/K93+1/K79+1/K65)/3</f>
      </c>
      <c r="D418" s="1">
        <f>(1/K95+1/K81+1/K67)/3</f>
      </c>
      <c r="E418" s="1">
        <f>(1/K96+1/K82+1/K68)/3</f>
      </c>
      <c r="F418">
        <v>1</v>
      </c>
      <c r="G418" s="2">
        <f>(B418/$B419+C418/$C419+D418/$D419+E418/$E419+F418/$F419)/5</f>
      </c>
      <c r="H418" s="2">
        <f>B418*$G414+C418*$G415+D418*$G416+E418*$G417+F418*$G418</f>
      </c>
      <c r="I418" s="1">
        <f>H418/G418</f>
      </c>
    </row>
    <row r="419">
      <c r="A419" t="str">
        <v>Σ Kolom</v>
      </c>
      <c r="B419" s="1">
        <f>SUM(B414:B418)</f>
      </c>
      <c r="C419" s="1">
        <f>SUM(C414:C418)</f>
      </c>
      <c r="D419" s="1">
        <f>SUM(D414:D418)</f>
      </c>
      <c r="E419" s="1">
        <f>SUM(E414:E418)</f>
      </c>
      <c r="F419" s="1">
        <f>SUM(F414:F418)</f>
      </c>
    </row>
    <row r="421">
      <c r="A421" t="str">
        <v>λmax</v>
      </c>
      <c r="B421" s="1">
        <f>AVERAGE(I414:I418)</f>
      </c>
    </row>
    <row r="422">
      <c r="A422" t="str">
        <v>CI</v>
      </c>
      <c r="B422" s="1">
        <f>(B421-5)/(5-1)</f>
      </c>
    </row>
    <row r="423">
      <c r="A423" t="str">
        <v>CR</v>
      </c>
      <c r="B423" s="1">
        <f>IF(1.12=0,0,B422/1.12)</f>
      </c>
    </row>
    <row r="424">
      <c r="A424" t="str">
        <v>Status</v>
      </c>
      <c r="B424">
        <f>IF(B423&lt;0.1,"KONSISTEN ✓","TIDAK KONSISTEN ✗")</f>
      </c>
    </row>
    <row r="427">
      <c r="A427" t="str">
        <v xml:space="preserve">▶ RESPONDEN 10: Fadly Wahid </v>
      </c>
    </row>
    <row r="428">
      <c r="A428" t="str">
        <v>1. FUZZY SYNTHETIC EXTENT (FSE) &amp; BOBOT FINAL</v>
      </c>
    </row>
    <row r="429">
      <c r="A429" t="str">
        <v>Kriteria</v>
      </c>
      <c r="B429" t="str">
        <v>Σl</v>
      </c>
      <c r="C429" t="str">
        <v>Σm</v>
      </c>
      <c r="D429" t="str">
        <v>Σu</v>
      </c>
      <c r="E429" t="str">
        <v>Si_l</v>
      </c>
      <c r="F429" t="str">
        <v>Si_m</v>
      </c>
      <c r="G429" t="str">
        <v>Si_u</v>
      </c>
      <c r="H429" t="str">
        <v>Defuzzy</v>
      </c>
      <c r="I429" t="str">
        <v>Bobot</v>
      </c>
      <c r="J429" t="str">
        <v>Bobot%</v>
      </c>
      <c r="K429" t="str">
        <v>Rank</v>
      </c>
    </row>
    <row r="430">
      <c r="A430" t="str">
        <v>CP2.1</v>
      </c>
      <c r="B430" s="1">
        <f>1+L59+L60+L61+L62</f>
      </c>
      <c r="C430" s="1">
        <f>1+L73+L74+L75+L76</f>
      </c>
      <c r="D430" s="1">
        <f>1+L87+L88+L89+L90</f>
      </c>
      <c r="E430" s="2">
        <f>B430/$D435</f>
      </c>
      <c r="F430" s="2">
        <f>C430/$C435</f>
      </c>
      <c r="G430" s="2">
        <f>D430/$B435</f>
      </c>
      <c r="H430" s="2">
        <f>(E430+F430+G430)/3</f>
      </c>
      <c r="I430" s="2">
        <f>H430/$H435</f>
      </c>
      <c r="J430" s="3">
        <f>I430*100</f>
      </c>
      <c r="K430">
        <f>RANK(I430,$I$430:$I$434,0)</f>
      </c>
    </row>
    <row r="431">
      <c r="A431" t="str">
        <v>CP2.2</v>
      </c>
      <c r="B431" s="1">
        <f>1+1/L87+L63+L64+L65</f>
      </c>
      <c r="C431" s="1">
        <f>1+1/L73+L77+L78+L79</f>
      </c>
      <c r="D431" s="1">
        <f>1+1/L59+L91+L92+L93</f>
      </c>
      <c r="E431" s="2">
        <f>B431/$D435</f>
      </c>
      <c r="F431" s="2">
        <f>C431/$C435</f>
      </c>
      <c r="G431" s="2">
        <f>D431/$B435</f>
      </c>
      <c r="H431" s="2">
        <f>(E431+F431+G431)/3</f>
      </c>
      <c r="I431" s="2">
        <f>H431/$H435</f>
      </c>
      <c r="J431" s="3">
        <f>I431*100</f>
      </c>
      <c r="K431">
        <f>RANK(I431,$I$430:$I$434,0)</f>
      </c>
    </row>
    <row r="432">
      <c r="A432" t="str">
        <v>CP2.3</v>
      </c>
      <c r="B432" s="1">
        <f>1+1/L88+1/L91+L66+L67</f>
      </c>
      <c r="C432" s="1">
        <f>1+1/L74+1/L77+L80+L81</f>
      </c>
      <c r="D432" s="1">
        <f>1+1/L60+1/L63+L94+L95</f>
      </c>
      <c r="E432" s="2">
        <f>B432/$D435</f>
      </c>
      <c r="F432" s="2">
        <f>C432/$C435</f>
      </c>
      <c r="G432" s="2">
        <f>D432/$B435</f>
      </c>
      <c r="H432" s="2">
        <f>(E432+F432+G432)/3</f>
      </c>
      <c r="I432" s="2">
        <f>H432/$H435</f>
      </c>
      <c r="J432" s="3">
        <f>I432*100</f>
      </c>
      <c r="K432">
        <f>RANK(I432,$I$430:$I$434,0)</f>
      </c>
    </row>
    <row r="433">
      <c r="A433" t="str">
        <v>CP2.4</v>
      </c>
      <c r="B433" s="1">
        <f>1+1/L89+1/L92+1/L94+L68</f>
      </c>
      <c r="C433" s="1">
        <f>1+1/L75+1/L78+1/L80+L82</f>
      </c>
      <c r="D433" s="1">
        <f>1+1/L61+1/L64+1/L66+L96</f>
      </c>
      <c r="E433" s="2">
        <f>B433/$D435</f>
      </c>
      <c r="F433" s="2">
        <f>C433/$C435</f>
      </c>
      <c r="G433" s="2">
        <f>D433/$B435</f>
      </c>
      <c r="H433" s="2">
        <f>(E433+F433+G433)/3</f>
      </c>
      <c r="I433" s="2">
        <f>H433/$H435</f>
      </c>
      <c r="J433" s="3">
        <f>I433*100</f>
      </c>
      <c r="K433">
        <f>RANK(I433,$I$430:$I$434,0)</f>
      </c>
    </row>
    <row r="434">
      <c r="A434" t="str">
        <v>CP2.5</v>
      </c>
      <c r="B434" s="1">
        <f>1+1/L90+1/L93+1/L95+1/L96</f>
      </c>
      <c r="C434" s="1">
        <f>1+1/L76+1/L79+1/L81+1/L82</f>
      </c>
      <c r="D434" s="1">
        <f>1+1/L62+1/L65+1/L67+1/L68</f>
      </c>
      <c r="E434" s="2">
        <f>B434/$D435</f>
      </c>
      <c r="F434" s="2">
        <f>C434/$C435</f>
      </c>
      <c r="G434" s="2">
        <f>D434/$B435</f>
      </c>
      <c r="H434" s="2">
        <f>(E434+F434+G434)/3</f>
      </c>
      <c r="I434" s="2">
        <f>H434/$H435</f>
      </c>
      <c r="J434" s="3">
        <f>I434*100</f>
      </c>
      <c r="K434">
        <f>RANK(I434,$I$430:$I$434,0)</f>
      </c>
    </row>
    <row r="435">
      <c r="A435" t="str">
        <v>TOTAL</v>
      </c>
      <c r="B435" s="1">
        <f>SUM(B430:B434)</f>
      </c>
      <c r="C435" s="1">
        <f>SUM(C430:C434)</f>
      </c>
      <c r="D435" s="1">
        <f>SUM(D430:D434)</f>
      </c>
      <c r="H435" s="2">
        <f>SUM(H430:H434)</f>
      </c>
    </row>
    <row r="437">
      <c r="A437" t="str">
        <v>2. KONSISTENSI (CR)</v>
      </c>
    </row>
    <row r="438">
      <c r="A438" t="str">
        <v>Matriks Crisp (Defuzzified) &amp; Normalisasi &amp; Aw</v>
      </c>
    </row>
    <row r="439">
      <c r="A439" t="str">
        <v>Kriteria</v>
      </c>
      <c r="B439" t="str">
        <v>CP2.1</v>
      </c>
      <c r="C439" t="str">
        <v>CP2.2</v>
      </c>
      <c r="D439" t="str">
        <v>CP2.3</v>
      </c>
      <c r="E439" t="str">
        <v>CP2.4</v>
      </c>
      <c r="F439" t="str">
        <v>CP2.5</v>
      </c>
      <c r="G439" t="str">
        <v>Wi (Bobot CR)</v>
      </c>
      <c r="H439" t="str">
        <v>Aw</v>
      </c>
      <c r="I439" t="str">
        <v>Aw/Wi</v>
      </c>
    </row>
    <row r="440">
      <c r="A440" t="str">
        <v>CP2.1</v>
      </c>
      <c r="B440">
        <v>1</v>
      </c>
      <c r="C440" s="1">
        <f>(L59+L73+L87)/3</f>
      </c>
      <c r="D440" s="1">
        <f>(L60+L74+L88)/3</f>
      </c>
      <c r="E440" s="1">
        <f>(L61+L75+L89)/3</f>
      </c>
      <c r="F440" s="1">
        <f>(L62+L76+L90)/3</f>
      </c>
      <c r="G440" s="2">
        <f>(B440/$B445+C440/$C445+D440/$D445+E440/$E445+F440/$F445)/5</f>
      </c>
      <c r="H440" s="2">
        <f>B440*$G440+C440*$G441+D440*$G442+E440*$G443+F440*$G444</f>
      </c>
      <c r="I440" s="1">
        <f>H440/G440</f>
      </c>
    </row>
    <row r="441">
      <c r="A441" t="str">
        <v>CP2.2</v>
      </c>
      <c r="B441" s="1">
        <f>(1/L87+1/L73+1/L59)/3</f>
      </c>
      <c r="C441">
        <v>1</v>
      </c>
      <c r="D441" s="1">
        <f>(L63+L77+L91)/3</f>
      </c>
      <c r="E441" s="1">
        <f>(L64+L78+L92)/3</f>
      </c>
      <c r="F441" s="1">
        <f>(L65+L79+L93)/3</f>
      </c>
      <c r="G441" s="2">
        <f>(B441/$B445+C441/$C445+D441/$D445+E441/$E445+F441/$F445)/5</f>
      </c>
      <c r="H441" s="2">
        <f>B441*$G440+C441*$G441+D441*$G442+E441*$G443+F441*$G444</f>
      </c>
      <c r="I441" s="1">
        <f>H441/G441</f>
      </c>
    </row>
    <row r="442">
      <c r="A442" t="str">
        <v>CP2.3</v>
      </c>
      <c r="B442" s="1">
        <f>(1/L88+1/L74+1/L60)/3</f>
      </c>
      <c r="C442" s="1">
        <f>(1/L91+1/L77+1/L63)/3</f>
      </c>
      <c r="D442">
        <v>1</v>
      </c>
      <c r="E442" s="1">
        <f>(L66+L80+L94)/3</f>
      </c>
      <c r="F442" s="1">
        <f>(L67+L81+L95)/3</f>
      </c>
      <c r="G442" s="2">
        <f>(B442/$B445+C442/$C445+D442/$D445+E442/$E445+F442/$F445)/5</f>
      </c>
      <c r="H442" s="2">
        <f>B442*$G440+C442*$G441+D442*$G442+E442*$G443+F442*$G444</f>
      </c>
      <c r="I442" s="1">
        <f>H442/G442</f>
      </c>
    </row>
    <row r="443">
      <c r="A443" t="str">
        <v>CP2.4</v>
      </c>
      <c r="B443" s="1">
        <f>(1/L89+1/L75+1/L61)/3</f>
      </c>
      <c r="C443" s="1">
        <f>(1/L92+1/L78+1/L64)/3</f>
      </c>
      <c r="D443" s="1">
        <f>(1/L94+1/L80+1/L66)/3</f>
      </c>
      <c r="E443">
        <v>1</v>
      </c>
      <c r="F443" s="1">
        <f>(L68+L82+L96)/3</f>
      </c>
      <c r="G443" s="2">
        <f>(B443/$B445+C443/$C445+D443/$D445+E443/$E445+F443/$F445)/5</f>
      </c>
      <c r="H443" s="2">
        <f>B443*$G440+C443*$G441+D443*$G442+E443*$G443+F443*$G444</f>
      </c>
      <c r="I443" s="1">
        <f>H443/G443</f>
      </c>
    </row>
    <row r="444">
      <c r="A444" t="str">
        <v>CP2.5</v>
      </c>
      <c r="B444" s="1">
        <f>(1/L90+1/L76+1/L62)/3</f>
      </c>
      <c r="C444" s="1">
        <f>(1/L93+1/L79+1/L65)/3</f>
      </c>
      <c r="D444" s="1">
        <f>(1/L95+1/L81+1/L67)/3</f>
      </c>
      <c r="E444" s="1">
        <f>(1/L96+1/L82+1/L68)/3</f>
      </c>
      <c r="F444">
        <v>1</v>
      </c>
      <c r="G444" s="2">
        <f>(B444/$B445+C444/$C445+D444/$D445+E444/$E445+F444/$F445)/5</f>
      </c>
      <c r="H444" s="2">
        <f>B444*$G440+C444*$G441+D444*$G442+E444*$G443+F444*$G444</f>
      </c>
      <c r="I444" s="1">
        <f>H444/G444</f>
      </c>
    </row>
    <row r="445">
      <c r="A445" t="str">
        <v>Σ Kolom</v>
      </c>
      <c r="B445" s="1">
        <f>SUM(B440:B444)</f>
      </c>
      <c r="C445" s="1">
        <f>SUM(C440:C444)</f>
      </c>
      <c r="D445" s="1">
        <f>SUM(D440:D444)</f>
      </c>
      <c r="E445" s="1">
        <f>SUM(E440:E444)</f>
      </c>
      <c r="F445" s="1">
        <f>SUM(F440:F444)</f>
      </c>
    </row>
    <row r="447">
      <c r="A447" t="str">
        <v>λmax</v>
      </c>
      <c r="B447" s="1">
        <f>AVERAGE(I440:I444)</f>
      </c>
    </row>
    <row r="448">
      <c r="A448" t="str">
        <v>CI</v>
      </c>
      <c r="B448" s="1">
        <f>(B447-5)/(5-1)</f>
      </c>
    </row>
    <row r="449">
      <c r="A449" t="str">
        <v>CR</v>
      </c>
      <c r="B449" s="1">
        <f>IF(1.12=0,0,B448/1.12)</f>
      </c>
    </row>
    <row r="450">
      <c r="A450" t="str">
        <v>Status</v>
      </c>
      <c r="B450">
        <f>IF(B449&lt;0.1,"KONSISTEN ✓","TIDAK KONSISTEN ✗")</f>
      </c>
    </row>
    <row r="453">
      <c r="A453" t="str">
        <v>▶ RESPONDEN 11: Drh. Indahlia Syahfitri Bangun</v>
      </c>
    </row>
    <row r="454">
      <c r="A454" t="str">
        <v>1. FUZZY SYNTHETIC EXTENT (FSE) &amp; BOBOT FINAL</v>
      </c>
    </row>
    <row r="455">
      <c r="A455" t="str">
        <v>Kriteria</v>
      </c>
      <c r="B455" t="str">
        <v>Σl</v>
      </c>
      <c r="C455" t="str">
        <v>Σm</v>
      </c>
      <c r="D455" t="str">
        <v>Σu</v>
      </c>
      <c r="E455" t="str">
        <v>Si_l</v>
      </c>
      <c r="F455" t="str">
        <v>Si_m</v>
      </c>
      <c r="G455" t="str">
        <v>Si_u</v>
      </c>
      <c r="H455" t="str">
        <v>Defuzzy</v>
      </c>
      <c r="I455" t="str">
        <v>Bobot</v>
      </c>
      <c r="J455" t="str">
        <v>Bobot%</v>
      </c>
      <c r="K455" t="str">
        <v>Rank</v>
      </c>
    </row>
    <row r="456">
      <c r="A456" t="str">
        <v>CP2.1</v>
      </c>
      <c r="B456" s="1">
        <f>1+M59+M60+M61+M62</f>
      </c>
      <c r="C456" s="1">
        <f>1+M73+M74+M75+M76</f>
      </c>
      <c r="D456" s="1">
        <f>1+M87+M88+M89+M90</f>
      </c>
      <c r="E456" s="2">
        <f>B456/$D461</f>
      </c>
      <c r="F456" s="2">
        <f>C456/$C461</f>
      </c>
      <c r="G456" s="2">
        <f>D456/$B461</f>
      </c>
      <c r="H456" s="2">
        <f>(E456+F456+G456)/3</f>
      </c>
      <c r="I456" s="2">
        <f>H456/$H461</f>
      </c>
      <c r="J456" s="3">
        <f>I456*100</f>
      </c>
      <c r="K456">
        <f>RANK(I456,$I$456:$I$460,0)</f>
      </c>
    </row>
    <row r="457">
      <c r="A457" t="str">
        <v>CP2.2</v>
      </c>
      <c r="B457" s="1">
        <f>1+1/M87+M63+M64+M65</f>
      </c>
      <c r="C457" s="1">
        <f>1+1/M73+M77+M78+M79</f>
      </c>
      <c r="D457" s="1">
        <f>1+1/M59+M91+M92+M93</f>
      </c>
      <c r="E457" s="2">
        <f>B457/$D461</f>
      </c>
      <c r="F457" s="2">
        <f>C457/$C461</f>
      </c>
      <c r="G457" s="2">
        <f>D457/$B461</f>
      </c>
      <c r="H457" s="2">
        <f>(E457+F457+G457)/3</f>
      </c>
      <c r="I457" s="2">
        <f>H457/$H461</f>
      </c>
      <c r="J457" s="3">
        <f>I457*100</f>
      </c>
      <c r="K457">
        <f>RANK(I457,$I$456:$I$460,0)</f>
      </c>
    </row>
    <row r="458">
      <c r="A458" t="str">
        <v>CP2.3</v>
      </c>
      <c r="B458" s="1">
        <f>1+1/M88+1/M91+M66+M67</f>
      </c>
      <c r="C458" s="1">
        <f>1+1/M74+1/M77+M80+M81</f>
      </c>
      <c r="D458" s="1">
        <f>1+1/M60+1/M63+M94+M95</f>
      </c>
      <c r="E458" s="2">
        <f>B458/$D461</f>
      </c>
      <c r="F458" s="2">
        <f>C458/$C461</f>
      </c>
      <c r="G458" s="2">
        <f>D458/$B461</f>
      </c>
      <c r="H458" s="2">
        <f>(E458+F458+G458)/3</f>
      </c>
      <c r="I458" s="2">
        <f>H458/$H461</f>
      </c>
      <c r="J458" s="3">
        <f>I458*100</f>
      </c>
      <c r="K458">
        <f>RANK(I458,$I$456:$I$460,0)</f>
      </c>
    </row>
    <row r="459">
      <c r="A459" t="str">
        <v>CP2.4</v>
      </c>
      <c r="B459" s="1">
        <f>1+1/M89+1/M92+1/M94+M68</f>
      </c>
      <c r="C459" s="1">
        <f>1+1/M75+1/M78+1/M80+M82</f>
      </c>
      <c r="D459" s="1">
        <f>1+1/M61+1/M64+1/M66+M96</f>
      </c>
      <c r="E459" s="2">
        <f>B459/$D461</f>
      </c>
      <c r="F459" s="2">
        <f>C459/$C461</f>
      </c>
      <c r="G459" s="2">
        <f>D459/$B461</f>
      </c>
      <c r="H459" s="2">
        <f>(E459+F459+G459)/3</f>
      </c>
      <c r="I459" s="2">
        <f>H459/$H461</f>
      </c>
      <c r="J459" s="3">
        <f>I459*100</f>
      </c>
      <c r="K459">
        <f>RANK(I459,$I$456:$I$460,0)</f>
      </c>
    </row>
    <row r="460">
      <c r="A460" t="str">
        <v>CP2.5</v>
      </c>
      <c r="B460" s="1">
        <f>1+1/M90+1/M93+1/M95+1/M96</f>
      </c>
      <c r="C460" s="1">
        <f>1+1/M76+1/M79+1/M81+1/M82</f>
      </c>
      <c r="D460" s="1">
        <f>1+1/M62+1/M65+1/M67+1/M68</f>
      </c>
      <c r="E460" s="2">
        <f>B460/$D461</f>
      </c>
      <c r="F460" s="2">
        <f>C460/$C461</f>
      </c>
      <c r="G460" s="2">
        <f>D460/$B461</f>
      </c>
      <c r="H460" s="2">
        <f>(E460+F460+G460)/3</f>
      </c>
      <c r="I460" s="2">
        <f>H460/$H461</f>
      </c>
      <c r="J460" s="3">
        <f>I460*100</f>
      </c>
      <c r="K460">
        <f>RANK(I460,$I$456:$I$460,0)</f>
      </c>
    </row>
    <row r="461">
      <c r="A461" t="str">
        <v>TOTAL</v>
      </c>
      <c r="B461" s="1">
        <f>SUM(B456:B460)</f>
      </c>
      <c r="C461" s="1">
        <f>SUM(C456:C460)</f>
      </c>
      <c r="D461" s="1">
        <f>SUM(D456:D460)</f>
      </c>
      <c r="H461" s="2">
        <f>SUM(H456:H460)</f>
      </c>
    </row>
    <row r="463">
      <c r="A463" t="str">
        <v>2. KONSISTENSI (CR)</v>
      </c>
    </row>
    <row r="464">
      <c r="A464" t="str">
        <v>Matriks Crisp (Defuzzified) &amp; Normalisasi &amp; Aw</v>
      </c>
    </row>
    <row r="465">
      <c r="A465" t="str">
        <v>Kriteria</v>
      </c>
      <c r="B465" t="str">
        <v>CP2.1</v>
      </c>
      <c r="C465" t="str">
        <v>CP2.2</v>
      </c>
      <c r="D465" t="str">
        <v>CP2.3</v>
      </c>
      <c r="E465" t="str">
        <v>CP2.4</v>
      </c>
      <c r="F465" t="str">
        <v>CP2.5</v>
      </c>
      <c r="G465" t="str">
        <v>Wi (Bobot CR)</v>
      </c>
      <c r="H465" t="str">
        <v>Aw</v>
      </c>
      <c r="I465" t="str">
        <v>Aw/Wi</v>
      </c>
    </row>
    <row r="466">
      <c r="A466" t="str">
        <v>CP2.1</v>
      </c>
      <c r="B466">
        <v>1</v>
      </c>
      <c r="C466" s="1">
        <f>(M59+M73+M87)/3</f>
      </c>
      <c r="D466" s="1">
        <f>(M60+M74+M88)/3</f>
      </c>
      <c r="E466" s="1">
        <f>(M61+M75+M89)/3</f>
      </c>
      <c r="F466" s="1">
        <f>(M62+M76+M90)/3</f>
      </c>
      <c r="G466" s="2">
        <f>(B466/$B471+C466/$C471+D466/$D471+E466/$E471+F466/$F471)/5</f>
      </c>
      <c r="H466" s="2">
        <f>B466*$G466+C466*$G467+D466*$G468+E466*$G469+F466*$G470</f>
      </c>
      <c r="I466" s="1">
        <f>H466/G466</f>
      </c>
    </row>
    <row r="467">
      <c r="A467" t="str">
        <v>CP2.2</v>
      </c>
      <c r="B467" s="1">
        <f>(1/M87+1/M73+1/M59)/3</f>
      </c>
      <c r="C467">
        <v>1</v>
      </c>
      <c r="D467" s="1">
        <f>(M63+M77+M91)/3</f>
      </c>
      <c r="E467" s="1">
        <f>(M64+M78+M92)/3</f>
      </c>
      <c r="F467" s="1">
        <f>(M65+M79+M93)/3</f>
      </c>
      <c r="G467" s="2">
        <f>(B467/$B471+C467/$C471+D467/$D471+E467/$E471+F467/$F471)/5</f>
      </c>
      <c r="H467" s="2">
        <f>B467*$G466+C467*$G467+D467*$G468+E467*$G469+F467*$G470</f>
      </c>
      <c r="I467" s="1">
        <f>H467/G467</f>
      </c>
    </row>
    <row r="468">
      <c r="A468" t="str">
        <v>CP2.3</v>
      </c>
      <c r="B468" s="1">
        <f>(1/M88+1/M74+1/M60)/3</f>
      </c>
      <c r="C468" s="1">
        <f>(1/M91+1/M77+1/M63)/3</f>
      </c>
      <c r="D468">
        <v>1</v>
      </c>
      <c r="E468" s="1">
        <f>(M66+M80+M94)/3</f>
      </c>
      <c r="F468" s="1">
        <f>(M67+M81+M95)/3</f>
      </c>
      <c r="G468" s="2">
        <f>(B468/$B471+C468/$C471+D468/$D471+E468/$E471+F468/$F471)/5</f>
      </c>
      <c r="H468" s="2">
        <f>B468*$G466+C468*$G467+D468*$G468+E468*$G469+F468*$G470</f>
      </c>
      <c r="I468" s="1">
        <f>H468/G468</f>
      </c>
    </row>
    <row r="469">
      <c r="A469" t="str">
        <v>CP2.4</v>
      </c>
      <c r="B469" s="1">
        <f>(1/M89+1/M75+1/M61)/3</f>
      </c>
      <c r="C469" s="1">
        <f>(1/M92+1/M78+1/M64)/3</f>
      </c>
      <c r="D469" s="1">
        <f>(1/M94+1/M80+1/M66)/3</f>
      </c>
      <c r="E469">
        <v>1</v>
      </c>
      <c r="F469" s="1">
        <f>(M68+M82+M96)/3</f>
      </c>
      <c r="G469" s="2">
        <f>(B469/$B471+C469/$C471+D469/$D471+E469/$E471+F469/$F471)/5</f>
      </c>
      <c r="H469" s="2">
        <f>B469*$G466+C469*$G467+D469*$G468+E469*$G469+F469*$G470</f>
      </c>
      <c r="I469" s="1">
        <f>H469/G469</f>
      </c>
    </row>
    <row r="470">
      <c r="A470" t="str">
        <v>CP2.5</v>
      </c>
      <c r="B470" s="1">
        <f>(1/M90+1/M76+1/M62)/3</f>
      </c>
      <c r="C470" s="1">
        <f>(1/M93+1/M79+1/M65)/3</f>
      </c>
      <c r="D470" s="1">
        <f>(1/M95+1/M81+1/M67)/3</f>
      </c>
      <c r="E470" s="1">
        <f>(1/M96+1/M82+1/M68)/3</f>
      </c>
      <c r="F470">
        <v>1</v>
      </c>
      <c r="G470" s="2">
        <f>(B470/$B471+C470/$C471+D470/$D471+E470/$E471+F470/$F471)/5</f>
      </c>
      <c r="H470" s="2">
        <f>B470*$G466+C470*$G467+D470*$G468+E470*$G469+F470*$G470</f>
      </c>
      <c r="I470" s="1">
        <f>H470/G470</f>
      </c>
    </row>
    <row r="471">
      <c r="A471" t="str">
        <v>Σ Kolom</v>
      </c>
      <c r="B471" s="1">
        <f>SUM(B466:B470)</f>
      </c>
      <c r="C471" s="1">
        <f>SUM(C466:C470)</f>
      </c>
      <c r="D471" s="1">
        <f>SUM(D466:D470)</f>
      </c>
      <c r="E471" s="1">
        <f>SUM(E466:E470)</f>
      </c>
      <c r="F471" s="1">
        <f>SUM(F466:F470)</f>
      </c>
    </row>
    <row r="473">
      <c r="A473" t="str">
        <v>λmax</v>
      </c>
      <c r="B473" s="1">
        <f>AVERAGE(I466:I470)</f>
      </c>
    </row>
    <row r="474">
      <c r="A474" t="str">
        <v>CI</v>
      </c>
      <c r="B474" s="1">
        <f>(B473-5)/(5-1)</f>
      </c>
    </row>
    <row r="475">
      <c r="A475" t="str">
        <v>CR</v>
      </c>
      <c r="B475" s="1">
        <f>IF(1.12=0,0,B474/1.12)</f>
      </c>
    </row>
    <row r="476">
      <c r="A476" t="str">
        <v>Status</v>
      </c>
      <c r="B476">
        <f>IF(B475&lt;0.1,"KONSISTEN ✓","TIDAK KONSISTEN ✗")</f>
      </c>
    </row>
    <row r="479">
      <c r="A479" t="str">
        <v>▶ RESPONDEN 12: drh. Sri Wening Kurniajati</v>
      </c>
    </row>
    <row r="480">
      <c r="A480" t="str">
        <v>1. FUZZY SYNTHETIC EXTENT (FSE) &amp; BOBOT FINAL</v>
      </c>
    </row>
    <row r="481">
      <c r="A481" t="str">
        <v>Kriteria</v>
      </c>
      <c r="B481" t="str">
        <v>Σl</v>
      </c>
      <c r="C481" t="str">
        <v>Σm</v>
      </c>
      <c r="D481" t="str">
        <v>Σu</v>
      </c>
      <c r="E481" t="str">
        <v>Si_l</v>
      </c>
      <c r="F481" t="str">
        <v>Si_m</v>
      </c>
      <c r="G481" t="str">
        <v>Si_u</v>
      </c>
      <c r="H481" t="str">
        <v>Defuzzy</v>
      </c>
      <c r="I481" t="str">
        <v>Bobot</v>
      </c>
      <c r="J481" t="str">
        <v>Bobot%</v>
      </c>
      <c r="K481" t="str">
        <v>Rank</v>
      </c>
    </row>
    <row r="482">
      <c r="A482" t="str">
        <v>CP2.1</v>
      </c>
      <c r="B482" s="1">
        <f>1+N59+N60+N61+N62</f>
      </c>
      <c r="C482" s="1">
        <f>1+N73+N74+N75+N76</f>
      </c>
      <c r="D482" s="1">
        <f>1+N87+N88+N89+N90</f>
      </c>
      <c r="E482" s="2">
        <f>B482/$D487</f>
      </c>
      <c r="F482" s="2">
        <f>C482/$C487</f>
      </c>
      <c r="G482" s="2">
        <f>D482/$B487</f>
      </c>
      <c r="H482" s="2">
        <f>(E482+F482+G482)/3</f>
      </c>
      <c r="I482" s="2">
        <f>H482/$H487</f>
      </c>
      <c r="J482" s="3">
        <f>I482*100</f>
      </c>
      <c r="K482">
        <f>RANK(I482,$I$482:$I$486,0)</f>
      </c>
    </row>
    <row r="483">
      <c r="A483" t="str">
        <v>CP2.2</v>
      </c>
      <c r="B483" s="1">
        <f>1+1/N87+N63+N64+N65</f>
      </c>
      <c r="C483" s="1">
        <f>1+1/N73+N77+N78+N79</f>
      </c>
      <c r="D483" s="1">
        <f>1+1/N59+N91+N92+N93</f>
      </c>
      <c r="E483" s="2">
        <f>B483/$D487</f>
      </c>
      <c r="F483" s="2">
        <f>C483/$C487</f>
      </c>
      <c r="G483" s="2">
        <f>D483/$B487</f>
      </c>
      <c r="H483" s="2">
        <f>(E483+F483+G483)/3</f>
      </c>
      <c r="I483" s="2">
        <f>H483/$H487</f>
      </c>
      <c r="J483" s="3">
        <f>I483*100</f>
      </c>
      <c r="K483">
        <f>RANK(I483,$I$482:$I$486,0)</f>
      </c>
    </row>
    <row r="484">
      <c r="A484" t="str">
        <v>CP2.3</v>
      </c>
      <c r="B484" s="1">
        <f>1+1/N88+1/N91+N66+N67</f>
      </c>
      <c r="C484" s="1">
        <f>1+1/N74+1/N77+N80+N81</f>
      </c>
      <c r="D484" s="1">
        <f>1+1/N60+1/N63+N94+N95</f>
      </c>
      <c r="E484" s="2">
        <f>B484/$D487</f>
      </c>
      <c r="F484" s="2">
        <f>C484/$C487</f>
      </c>
      <c r="G484" s="2">
        <f>D484/$B487</f>
      </c>
      <c r="H484" s="2">
        <f>(E484+F484+G484)/3</f>
      </c>
      <c r="I484" s="2">
        <f>H484/$H487</f>
      </c>
      <c r="J484" s="3">
        <f>I484*100</f>
      </c>
      <c r="K484">
        <f>RANK(I484,$I$482:$I$486,0)</f>
      </c>
    </row>
    <row r="485">
      <c r="A485" t="str">
        <v>CP2.4</v>
      </c>
      <c r="B485" s="1">
        <f>1+1/N89+1/N92+1/N94+N68</f>
      </c>
      <c r="C485" s="1">
        <f>1+1/N75+1/N78+1/N80+N82</f>
      </c>
      <c r="D485" s="1">
        <f>1+1/N61+1/N64+1/N66+N96</f>
      </c>
      <c r="E485" s="2">
        <f>B485/$D487</f>
      </c>
      <c r="F485" s="2">
        <f>C485/$C487</f>
      </c>
      <c r="G485" s="2">
        <f>D485/$B487</f>
      </c>
      <c r="H485" s="2">
        <f>(E485+F485+G485)/3</f>
      </c>
      <c r="I485" s="2">
        <f>H485/$H487</f>
      </c>
      <c r="J485" s="3">
        <f>I485*100</f>
      </c>
      <c r="K485">
        <f>RANK(I485,$I$482:$I$486,0)</f>
      </c>
    </row>
    <row r="486">
      <c r="A486" t="str">
        <v>CP2.5</v>
      </c>
      <c r="B486" s="1">
        <f>1+1/N90+1/N93+1/N95+1/N96</f>
      </c>
      <c r="C486" s="1">
        <f>1+1/N76+1/N79+1/N81+1/N82</f>
      </c>
      <c r="D486" s="1">
        <f>1+1/N62+1/N65+1/N67+1/N68</f>
      </c>
      <c r="E486" s="2">
        <f>B486/$D487</f>
      </c>
      <c r="F486" s="2">
        <f>C486/$C487</f>
      </c>
      <c r="G486" s="2">
        <f>D486/$B487</f>
      </c>
      <c r="H486" s="2">
        <f>(E486+F486+G486)/3</f>
      </c>
      <c r="I486" s="2">
        <f>H486/$H487</f>
      </c>
      <c r="J486" s="3">
        <f>I486*100</f>
      </c>
      <c r="K486">
        <f>RANK(I486,$I$482:$I$486,0)</f>
      </c>
    </row>
    <row r="487">
      <c r="A487" t="str">
        <v>TOTAL</v>
      </c>
      <c r="B487" s="1">
        <f>SUM(B482:B486)</f>
      </c>
      <c r="C487" s="1">
        <f>SUM(C482:C486)</f>
      </c>
      <c r="D487" s="1">
        <f>SUM(D482:D486)</f>
      </c>
      <c r="H487" s="2">
        <f>SUM(H482:H486)</f>
      </c>
    </row>
    <row r="489">
      <c r="A489" t="str">
        <v>2. KONSISTENSI (CR)</v>
      </c>
    </row>
    <row r="490">
      <c r="A490" t="str">
        <v>Matriks Crisp (Defuzzified) &amp; Normalisasi &amp; Aw</v>
      </c>
    </row>
    <row r="491">
      <c r="A491" t="str">
        <v>Kriteria</v>
      </c>
      <c r="B491" t="str">
        <v>CP2.1</v>
      </c>
      <c r="C491" t="str">
        <v>CP2.2</v>
      </c>
      <c r="D491" t="str">
        <v>CP2.3</v>
      </c>
      <c r="E491" t="str">
        <v>CP2.4</v>
      </c>
      <c r="F491" t="str">
        <v>CP2.5</v>
      </c>
      <c r="G491" t="str">
        <v>Wi (Bobot CR)</v>
      </c>
      <c r="H491" t="str">
        <v>Aw</v>
      </c>
      <c r="I491" t="str">
        <v>Aw/Wi</v>
      </c>
    </row>
    <row r="492">
      <c r="A492" t="str">
        <v>CP2.1</v>
      </c>
      <c r="B492">
        <v>1</v>
      </c>
      <c r="C492" s="1">
        <f>(N59+N73+N87)/3</f>
      </c>
      <c r="D492" s="1">
        <f>(N60+N74+N88)/3</f>
      </c>
      <c r="E492" s="1">
        <f>(N61+N75+N89)/3</f>
      </c>
      <c r="F492" s="1">
        <f>(N62+N76+N90)/3</f>
      </c>
      <c r="G492" s="2">
        <f>(B492/$B497+C492/$C497+D492/$D497+E492/$E497+F492/$F497)/5</f>
      </c>
      <c r="H492" s="2">
        <f>B492*$G492+C492*$G493+D492*$G494+E492*$G495+F492*$G496</f>
      </c>
      <c r="I492" s="1">
        <f>H492/G492</f>
      </c>
    </row>
    <row r="493">
      <c r="A493" t="str">
        <v>CP2.2</v>
      </c>
      <c r="B493" s="1">
        <f>(1/N87+1/N73+1/N59)/3</f>
      </c>
      <c r="C493">
        <v>1</v>
      </c>
      <c r="D493" s="1">
        <f>(N63+N77+N91)/3</f>
      </c>
      <c r="E493" s="1">
        <f>(N64+N78+N92)/3</f>
      </c>
      <c r="F493" s="1">
        <f>(N65+N79+N93)/3</f>
      </c>
      <c r="G493" s="2">
        <f>(B493/$B497+C493/$C497+D493/$D497+E493/$E497+F493/$F497)/5</f>
      </c>
      <c r="H493" s="2">
        <f>B493*$G492+C493*$G493+D493*$G494+E493*$G495+F493*$G496</f>
      </c>
      <c r="I493" s="1">
        <f>H493/G493</f>
      </c>
    </row>
    <row r="494">
      <c r="A494" t="str">
        <v>CP2.3</v>
      </c>
      <c r="B494" s="1">
        <f>(1/N88+1/N74+1/N60)/3</f>
      </c>
      <c r="C494" s="1">
        <f>(1/N91+1/N77+1/N63)/3</f>
      </c>
      <c r="D494">
        <v>1</v>
      </c>
      <c r="E494" s="1">
        <f>(N66+N80+N94)/3</f>
      </c>
      <c r="F494" s="1">
        <f>(N67+N81+N95)/3</f>
      </c>
      <c r="G494" s="2">
        <f>(B494/$B497+C494/$C497+D494/$D497+E494/$E497+F494/$F497)/5</f>
      </c>
      <c r="H494" s="2">
        <f>B494*$G492+C494*$G493+D494*$G494+E494*$G495+F494*$G496</f>
      </c>
      <c r="I494" s="1">
        <f>H494/G494</f>
      </c>
    </row>
    <row r="495">
      <c r="A495" t="str">
        <v>CP2.4</v>
      </c>
      <c r="B495" s="1">
        <f>(1/N89+1/N75+1/N61)/3</f>
      </c>
      <c r="C495" s="1">
        <f>(1/N92+1/N78+1/N64)/3</f>
      </c>
      <c r="D495" s="1">
        <f>(1/N94+1/N80+1/N66)/3</f>
      </c>
      <c r="E495">
        <v>1</v>
      </c>
      <c r="F495" s="1">
        <f>(N68+N82+N96)/3</f>
      </c>
      <c r="G495" s="2">
        <f>(B495/$B497+C495/$C497+D495/$D497+E495/$E497+F495/$F497)/5</f>
      </c>
      <c r="H495" s="2">
        <f>B495*$G492+C495*$G493+D495*$G494+E495*$G495+F495*$G496</f>
      </c>
      <c r="I495" s="1">
        <f>H495/G495</f>
      </c>
    </row>
    <row r="496">
      <c r="A496" t="str">
        <v>CP2.5</v>
      </c>
      <c r="B496" s="1">
        <f>(1/N90+1/N76+1/N62)/3</f>
      </c>
      <c r="C496" s="1">
        <f>(1/N93+1/N79+1/N65)/3</f>
      </c>
      <c r="D496" s="1">
        <f>(1/N95+1/N81+1/N67)/3</f>
      </c>
      <c r="E496" s="1">
        <f>(1/N96+1/N82+1/N68)/3</f>
      </c>
      <c r="F496">
        <v>1</v>
      </c>
      <c r="G496" s="2">
        <f>(B496/$B497+C496/$C497+D496/$D497+E496/$E497+F496/$F497)/5</f>
      </c>
      <c r="H496" s="2">
        <f>B496*$G492+C496*$G493+D496*$G494+E496*$G495+F496*$G496</f>
      </c>
      <c r="I496" s="1">
        <f>H496/G496</f>
      </c>
    </row>
    <row r="497">
      <c r="A497" t="str">
        <v>Σ Kolom</v>
      </c>
      <c r="B497" s="1">
        <f>SUM(B492:B496)</f>
      </c>
      <c r="C497" s="1">
        <f>SUM(C492:C496)</f>
      </c>
      <c r="D497" s="1">
        <f>SUM(D492:D496)</f>
      </c>
      <c r="E497" s="1">
        <f>SUM(E492:E496)</f>
      </c>
      <c r="F497" s="1">
        <f>SUM(F492:F496)</f>
      </c>
    </row>
    <row r="499">
      <c r="A499" t="str">
        <v>λmax</v>
      </c>
      <c r="B499" s="1">
        <f>AVERAGE(I492:I496)</f>
      </c>
    </row>
    <row r="500">
      <c r="A500" t="str">
        <v>CI</v>
      </c>
      <c r="B500" s="1">
        <f>(B499-5)/(5-1)</f>
      </c>
    </row>
    <row r="501">
      <c r="A501" t="str">
        <v>CR</v>
      </c>
      <c r="B501" s="1">
        <f>IF(1.12=0,0,B500/1.12)</f>
      </c>
    </row>
    <row r="502">
      <c r="A502" t="str">
        <v>Status</v>
      </c>
      <c r="B502">
        <f>IF(B501&lt;0.1,"KONSISTEN ✓","TIDAK KONSISTEN ✗")</f>
      </c>
    </row>
    <row r="505">
      <c r="A505" t="str">
        <v>▶ RESPONDEN 13: Dea Astrina Harefa</v>
      </c>
    </row>
    <row r="506">
      <c r="A506" t="str">
        <v>1. FUZZY SYNTHETIC EXTENT (FSE) &amp; BOBOT FINAL</v>
      </c>
    </row>
    <row r="507">
      <c r="A507" t="str">
        <v>Kriteria</v>
      </c>
      <c r="B507" t="str">
        <v>Σl</v>
      </c>
      <c r="C507" t="str">
        <v>Σm</v>
      </c>
      <c r="D507" t="str">
        <v>Σu</v>
      </c>
      <c r="E507" t="str">
        <v>Si_l</v>
      </c>
      <c r="F507" t="str">
        <v>Si_m</v>
      </c>
      <c r="G507" t="str">
        <v>Si_u</v>
      </c>
      <c r="H507" t="str">
        <v>Defuzzy</v>
      </c>
      <c r="I507" t="str">
        <v>Bobot</v>
      </c>
      <c r="J507" t="str">
        <v>Bobot%</v>
      </c>
      <c r="K507" t="str">
        <v>Rank</v>
      </c>
    </row>
    <row r="508">
      <c r="A508" t="str">
        <v>CP2.1</v>
      </c>
      <c r="B508" s="1">
        <f>1+O59+O60+O61+O62</f>
      </c>
      <c r="C508" s="1">
        <f>1+O73+O74+O75+O76</f>
      </c>
      <c r="D508" s="1">
        <f>1+O87+O88+O89+O90</f>
      </c>
      <c r="E508" s="2">
        <f>B508/$D513</f>
      </c>
      <c r="F508" s="2">
        <f>C508/$C513</f>
      </c>
      <c r="G508" s="2">
        <f>D508/$B513</f>
      </c>
      <c r="H508" s="2">
        <f>(E508+F508+G508)/3</f>
      </c>
      <c r="I508" s="2">
        <f>H508/$H513</f>
      </c>
      <c r="J508" s="3">
        <f>I508*100</f>
      </c>
      <c r="K508">
        <f>RANK(I508,$I$508:$I$512,0)</f>
      </c>
    </row>
    <row r="509">
      <c r="A509" t="str">
        <v>CP2.2</v>
      </c>
      <c r="B509" s="1">
        <f>1+1/O87+O63+O64+O65</f>
      </c>
      <c r="C509" s="1">
        <f>1+1/O73+O77+O78+O79</f>
      </c>
      <c r="D509" s="1">
        <f>1+1/O59+O91+O92+O93</f>
      </c>
      <c r="E509" s="2">
        <f>B509/$D513</f>
      </c>
      <c r="F509" s="2">
        <f>C509/$C513</f>
      </c>
      <c r="G509" s="2">
        <f>D509/$B513</f>
      </c>
      <c r="H509" s="2">
        <f>(E509+F509+G509)/3</f>
      </c>
      <c r="I509" s="2">
        <f>H509/$H513</f>
      </c>
      <c r="J509" s="3">
        <f>I509*100</f>
      </c>
      <c r="K509">
        <f>RANK(I509,$I$508:$I$512,0)</f>
      </c>
    </row>
    <row r="510">
      <c r="A510" t="str">
        <v>CP2.3</v>
      </c>
      <c r="B510" s="1">
        <f>1+1/O88+1/O91+O66+O67</f>
      </c>
      <c r="C510" s="1">
        <f>1+1/O74+1/O77+O80+O81</f>
      </c>
      <c r="D510" s="1">
        <f>1+1/O60+1/O63+O94+O95</f>
      </c>
      <c r="E510" s="2">
        <f>B510/$D513</f>
      </c>
      <c r="F510" s="2">
        <f>C510/$C513</f>
      </c>
      <c r="G510" s="2">
        <f>D510/$B513</f>
      </c>
      <c r="H510" s="2">
        <f>(E510+F510+G510)/3</f>
      </c>
      <c r="I510" s="2">
        <f>H510/$H513</f>
      </c>
      <c r="J510" s="3">
        <f>I510*100</f>
      </c>
      <c r="K510">
        <f>RANK(I510,$I$508:$I$512,0)</f>
      </c>
    </row>
    <row r="511">
      <c r="A511" t="str">
        <v>CP2.4</v>
      </c>
      <c r="B511" s="1">
        <f>1+1/O89+1/O92+1/O94+O68</f>
      </c>
      <c r="C511" s="1">
        <f>1+1/O75+1/O78+1/O80+O82</f>
      </c>
      <c r="D511" s="1">
        <f>1+1/O61+1/O64+1/O66+O96</f>
      </c>
      <c r="E511" s="2">
        <f>B511/$D513</f>
      </c>
      <c r="F511" s="2">
        <f>C511/$C513</f>
      </c>
      <c r="G511" s="2">
        <f>D511/$B513</f>
      </c>
      <c r="H511" s="2">
        <f>(E511+F511+G511)/3</f>
      </c>
      <c r="I511" s="2">
        <f>H511/$H513</f>
      </c>
      <c r="J511" s="3">
        <f>I511*100</f>
      </c>
      <c r="K511">
        <f>RANK(I511,$I$508:$I$512,0)</f>
      </c>
    </row>
    <row r="512">
      <c r="A512" t="str">
        <v>CP2.5</v>
      </c>
      <c r="B512" s="1">
        <f>1+1/O90+1/O93+1/O95+1/O96</f>
      </c>
      <c r="C512" s="1">
        <f>1+1/O76+1/O79+1/O81+1/O82</f>
      </c>
      <c r="D512" s="1">
        <f>1+1/O62+1/O65+1/O67+1/O68</f>
      </c>
      <c r="E512" s="2">
        <f>B512/$D513</f>
      </c>
      <c r="F512" s="2">
        <f>C512/$C513</f>
      </c>
      <c r="G512" s="2">
        <f>D512/$B513</f>
      </c>
      <c r="H512" s="2">
        <f>(E512+F512+G512)/3</f>
      </c>
      <c r="I512" s="2">
        <f>H512/$H513</f>
      </c>
      <c r="J512" s="3">
        <f>I512*100</f>
      </c>
      <c r="K512">
        <f>RANK(I512,$I$508:$I$512,0)</f>
      </c>
    </row>
    <row r="513">
      <c r="A513" t="str">
        <v>TOTAL</v>
      </c>
      <c r="B513" s="1">
        <f>SUM(B508:B512)</f>
      </c>
      <c r="C513" s="1">
        <f>SUM(C508:C512)</f>
      </c>
      <c r="D513" s="1">
        <f>SUM(D508:D512)</f>
      </c>
      <c r="H513" s="2">
        <f>SUM(H508:H512)</f>
      </c>
    </row>
    <row r="515">
      <c r="A515" t="str">
        <v>2. KONSISTENSI (CR)</v>
      </c>
    </row>
    <row r="516">
      <c r="A516" t="str">
        <v>Matriks Crisp (Defuzzified) &amp; Normalisasi &amp; Aw</v>
      </c>
    </row>
    <row r="517">
      <c r="A517" t="str">
        <v>Kriteria</v>
      </c>
      <c r="B517" t="str">
        <v>CP2.1</v>
      </c>
      <c r="C517" t="str">
        <v>CP2.2</v>
      </c>
      <c r="D517" t="str">
        <v>CP2.3</v>
      </c>
      <c r="E517" t="str">
        <v>CP2.4</v>
      </c>
      <c r="F517" t="str">
        <v>CP2.5</v>
      </c>
      <c r="G517" t="str">
        <v>Wi (Bobot CR)</v>
      </c>
      <c r="H517" t="str">
        <v>Aw</v>
      </c>
      <c r="I517" t="str">
        <v>Aw/Wi</v>
      </c>
    </row>
    <row r="518">
      <c r="A518" t="str">
        <v>CP2.1</v>
      </c>
      <c r="B518">
        <v>1</v>
      </c>
      <c r="C518" s="1">
        <f>(O59+O73+O87)/3</f>
      </c>
      <c r="D518" s="1">
        <f>(O60+O74+O88)/3</f>
      </c>
      <c r="E518" s="1">
        <f>(O61+O75+O89)/3</f>
      </c>
      <c r="F518" s="1">
        <f>(O62+O76+O90)/3</f>
      </c>
      <c r="G518" s="2">
        <f>(B518/$B523+C518/$C523+D518/$D523+E518/$E523+F518/$F523)/5</f>
      </c>
      <c r="H518" s="2">
        <f>B518*$G518+C518*$G519+D518*$G520+E518*$G521+F518*$G522</f>
      </c>
      <c r="I518" s="1">
        <f>H518/G518</f>
      </c>
    </row>
    <row r="519">
      <c r="A519" t="str">
        <v>CP2.2</v>
      </c>
      <c r="B519" s="1">
        <f>(1/O87+1/O73+1/O59)/3</f>
      </c>
      <c r="C519">
        <v>1</v>
      </c>
      <c r="D519" s="1">
        <f>(O63+O77+O91)/3</f>
      </c>
      <c r="E519" s="1">
        <f>(O64+O78+O92)/3</f>
      </c>
      <c r="F519" s="1">
        <f>(O65+O79+O93)/3</f>
      </c>
      <c r="G519" s="2">
        <f>(B519/$B523+C519/$C523+D519/$D523+E519/$E523+F519/$F523)/5</f>
      </c>
      <c r="H519" s="2">
        <f>B519*$G518+C519*$G519+D519*$G520+E519*$G521+F519*$G522</f>
      </c>
      <c r="I519" s="1">
        <f>H519/G519</f>
      </c>
    </row>
    <row r="520">
      <c r="A520" t="str">
        <v>CP2.3</v>
      </c>
      <c r="B520" s="1">
        <f>(1/O88+1/O74+1/O60)/3</f>
      </c>
      <c r="C520" s="1">
        <f>(1/O91+1/O77+1/O63)/3</f>
      </c>
      <c r="D520">
        <v>1</v>
      </c>
      <c r="E520" s="1">
        <f>(O66+O80+O94)/3</f>
      </c>
      <c r="F520" s="1">
        <f>(O67+O81+O95)/3</f>
      </c>
      <c r="G520" s="2">
        <f>(B520/$B523+C520/$C523+D520/$D523+E520/$E523+F520/$F523)/5</f>
      </c>
      <c r="H520" s="2">
        <f>B520*$G518+C520*$G519+D520*$G520+E520*$G521+F520*$G522</f>
      </c>
      <c r="I520" s="1">
        <f>H520/G520</f>
      </c>
    </row>
    <row r="521">
      <c r="A521" t="str">
        <v>CP2.4</v>
      </c>
      <c r="B521" s="1">
        <f>(1/O89+1/O75+1/O61)/3</f>
      </c>
      <c r="C521" s="1">
        <f>(1/O92+1/O78+1/O64)/3</f>
      </c>
      <c r="D521" s="1">
        <f>(1/O94+1/O80+1/O66)/3</f>
      </c>
      <c r="E521">
        <v>1</v>
      </c>
      <c r="F521" s="1">
        <f>(O68+O82+O96)/3</f>
      </c>
      <c r="G521" s="2">
        <f>(B521/$B523+C521/$C523+D521/$D523+E521/$E523+F521/$F523)/5</f>
      </c>
      <c r="H521" s="2">
        <f>B521*$G518+C521*$G519+D521*$G520+E521*$G521+F521*$G522</f>
      </c>
      <c r="I521" s="1">
        <f>H521/G521</f>
      </c>
    </row>
    <row r="522">
      <c r="A522" t="str">
        <v>CP2.5</v>
      </c>
      <c r="B522" s="1">
        <f>(1/O90+1/O76+1/O62)/3</f>
      </c>
      <c r="C522" s="1">
        <f>(1/O93+1/O79+1/O65)/3</f>
      </c>
      <c r="D522" s="1">
        <f>(1/O95+1/O81+1/O67)/3</f>
      </c>
      <c r="E522" s="1">
        <f>(1/O96+1/O82+1/O68)/3</f>
      </c>
      <c r="F522">
        <v>1</v>
      </c>
      <c r="G522" s="2">
        <f>(B522/$B523+C522/$C523+D522/$D523+E522/$E523+F522/$F523)/5</f>
      </c>
      <c r="H522" s="2">
        <f>B522*$G518+C522*$G519+D522*$G520+E522*$G521+F522*$G522</f>
      </c>
      <c r="I522" s="1">
        <f>H522/G522</f>
      </c>
    </row>
    <row r="523">
      <c r="A523" t="str">
        <v>Σ Kolom</v>
      </c>
      <c r="B523" s="1">
        <f>SUM(B518:B522)</f>
      </c>
      <c r="C523" s="1">
        <f>SUM(C518:C522)</f>
      </c>
      <c r="D523" s="1">
        <f>SUM(D518:D522)</f>
      </c>
      <c r="E523" s="1">
        <f>SUM(E518:E522)</f>
      </c>
      <c r="F523" s="1">
        <f>SUM(F518:F522)</f>
      </c>
    </row>
    <row r="525">
      <c r="A525" t="str">
        <v>λmax</v>
      </c>
      <c r="B525" s="1">
        <f>AVERAGE(I518:I522)</f>
      </c>
    </row>
    <row r="526">
      <c r="A526" t="str">
        <v>CI</v>
      </c>
      <c r="B526" s="1">
        <f>(B525-5)/(5-1)</f>
      </c>
    </row>
    <row r="527">
      <c r="A527" t="str">
        <v>CR</v>
      </c>
      <c r="B527" s="1">
        <f>IF(1.12=0,0,B526/1.12)</f>
      </c>
    </row>
    <row r="528">
      <c r="A528" t="str">
        <v>Status</v>
      </c>
      <c r="B528">
        <f>IF(B527&lt;0.1,"KONSISTEN ✓","TIDAK KONSISTEN ✗")</f>
      </c>
    </row>
    <row r="531">
      <c r="A531" t="str">
        <v>▶ RESPONDEN 14: drh. Sri Rahmila Indris</v>
      </c>
    </row>
    <row r="532">
      <c r="A532" t="str">
        <v>1. FUZZY SYNTHETIC EXTENT (FSE) &amp; BOBOT FINAL</v>
      </c>
    </row>
    <row r="533">
      <c r="A533" t="str">
        <v>Kriteria</v>
      </c>
      <c r="B533" t="str">
        <v>Σl</v>
      </c>
      <c r="C533" t="str">
        <v>Σm</v>
      </c>
      <c r="D533" t="str">
        <v>Σu</v>
      </c>
      <c r="E533" t="str">
        <v>Si_l</v>
      </c>
      <c r="F533" t="str">
        <v>Si_m</v>
      </c>
      <c r="G533" t="str">
        <v>Si_u</v>
      </c>
      <c r="H533" t="str">
        <v>Defuzzy</v>
      </c>
      <c r="I533" t="str">
        <v>Bobot</v>
      </c>
      <c r="J533" t="str">
        <v>Bobot%</v>
      </c>
      <c r="K533" t="str">
        <v>Rank</v>
      </c>
    </row>
    <row r="534">
      <c r="A534" t="str">
        <v>CP2.1</v>
      </c>
      <c r="B534" s="1">
        <f>1+P59+P60+P61+P62</f>
      </c>
      <c r="C534" s="1">
        <f>1+P73+P74+P75+P76</f>
      </c>
      <c r="D534" s="1">
        <f>1+P87+P88+P89+P90</f>
      </c>
      <c r="E534" s="2">
        <f>B534/$D539</f>
      </c>
      <c r="F534" s="2">
        <f>C534/$C539</f>
      </c>
      <c r="G534" s="2">
        <f>D534/$B539</f>
      </c>
      <c r="H534" s="2">
        <f>(E534+F534+G534)/3</f>
      </c>
      <c r="I534" s="2">
        <f>H534/$H539</f>
      </c>
      <c r="J534" s="3">
        <f>I534*100</f>
      </c>
      <c r="K534">
        <f>RANK(I534,$I$534:$I$538,0)</f>
      </c>
    </row>
    <row r="535">
      <c r="A535" t="str">
        <v>CP2.2</v>
      </c>
      <c r="B535" s="1">
        <f>1+1/P87+P63+P64+P65</f>
      </c>
      <c r="C535" s="1">
        <f>1+1/P73+P77+P78+P79</f>
      </c>
      <c r="D535" s="1">
        <f>1+1/P59+P91+P92+P93</f>
      </c>
      <c r="E535" s="2">
        <f>B535/$D539</f>
      </c>
      <c r="F535" s="2">
        <f>C535/$C539</f>
      </c>
      <c r="G535" s="2">
        <f>D535/$B539</f>
      </c>
      <c r="H535" s="2">
        <f>(E535+F535+G535)/3</f>
      </c>
      <c r="I535" s="2">
        <f>H535/$H539</f>
      </c>
      <c r="J535" s="3">
        <f>I535*100</f>
      </c>
      <c r="K535">
        <f>RANK(I535,$I$534:$I$538,0)</f>
      </c>
    </row>
    <row r="536">
      <c r="A536" t="str">
        <v>CP2.3</v>
      </c>
      <c r="B536" s="1">
        <f>1+1/P88+1/P91+P66+P67</f>
      </c>
      <c r="C536" s="1">
        <f>1+1/P74+1/P77+P80+P81</f>
      </c>
      <c r="D536" s="1">
        <f>1+1/P60+1/P63+P94+P95</f>
      </c>
      <c r="E536" s="2">
        <f>B536/$D539</f>
      </c>
      <c r="F536" s="2">
        <f>C536/$C539</f>
      </c>
      <c r="G536" s="2">
        <f>D536/$B539</f>
      </c>
      <c r="H536" s="2">
        <f>(E536+F536+G536)/3</f>
      </c>
      <c r="I536" s="2">
        <f>H536/$H539</f>
      </c>
      <c r="J536" s="3">
        <f>I536*100</f>
      </c>
      <c r="K536">
        <f>RANK(I536,$I$534:$I$538,0)</f>
      </c>
    </row>
    <row r="537">
      <c r="A537" t="str">
        <v>CP2.4</v>
      </c>
      <c r="B537" s="1">
        <f>1+1/P89+1/P92+1/P94+P68</f>
      </c>
      <c r="C537" s="1">
        <f>1+1/P75+1/P78+1/P80+P82</f>
      </c>
      <c r="D537" s="1">
        <f>1+1/P61+1/P64+1/P66+P96</f>
      </c>
      <c r="E537" s="2">
        <f>B537/$D539</f>
      </c>
      <c r="F537" s="2">
        <f>C537/$C539</f>
      </c>
      <c r="G537" s="2">
        <f>D537/$B539</f>
      </c>
      <c r="H537" s="2">
        <f>(E537+F537+G537)/3</f>
      </c>
      <c r="I537" s="2">
        <f>H537/$H539</f>
      </c>
      <c r="J537" s="3">
        <f>I537*100</f>
      </c>
      <c r="K537">
        <f>RANK(I537,$I$534:$I$538,0)</f>
      </c>
    </row>
    <row r="538">
      <c r="A538" t="str">
        <v>CP2.5</v>
      </c>
      <c r="B538" s="1">
        <f>1+1/P90+1/P93+1/P95+1/P96</f>
      </c>
      <c r="C538" s="1">
        <f>1+1/P76+1/P79+1/P81+1/P82</f>
      </c>
      <c r="D538" s="1">
        <f>1+1/P62+1/P65+1/P67+1/P68</f>
      </c>
      <c r="E538" s="2">
        <f>B538/$D539</f>
      </c>
      <c r="F538" s="2">
        <f>C538/$C539</f>
      </c>
      <c r="G538" s="2">
        <f>D538/$B539</f>
      </c>
      <c r="H538" s="2">
        <f>(E538+F538+G538)/3</f>
      </c>
      <c r="I538" s="2">
        <f>H538/$H539</f>
      </c>
      <c r="J538" s="3">
        <f>I538*100</f>
      </c>
      <c r="K538">
        <f>RANK(I538,$I$534:$I$538,0)</f>
      </c>
    </row>
    <row r="539">
      <c r="A539" t="str">
        <v>TOTAL</v>
      </c>
      <c r="B539" s="1">
        <f>SUM(B534:B538)</f>
      </c>
      <c r="C539" s="1">
        <f>SUM(C534:C538)</f>
      </c>
      <c r="D539" s="1">
        <f>SUM(D534:D538)</f>
      </c>
      <c r="H539" s="2">
        <f>SUM(H534:H538)</f>
      </c>
    </row>
    <row r="541">
      <c r="A541" t="str">
        <v>2. KONSISTENSI (CR)</v>
      </c>
    </row>
    <row r="542">
      <c r="A542" t="str">
        <v>Matriks Crisp (Defuzzified) &amp; Normalisasi &amp; Aw</v>
      </c>
    </row>
    <row r="543">
      <c r="A543" t="str">
        <v>Kriteria</v>
      </c>
      <c r="B543" t="str">
        <v>CP2.1</v>
      </c>
      <c r="C543" t="str">
        <v>CP2.2</v>
      </c>
      <c r="D543" t="str">
        <v>CP2.3</v>
      </c>
      <c r="E543" t="str">
        <v>CP2.4</v>
      </c>
      <c r="F543" t="str">
        <v>CP2.5</v>
      </c>
      <c r="G543" t="str">
        <v>Wi (Bobot CR)</v>
      </c>
      <c r="H543" t="str">
        <v>Aw</v>
      </c>
      <c r="I543" t="str">
        <v>Aw/Wi</v>
      </c>
    </row>
    <row r="544">
      <c r="A544" t="str">
        <v>CP2.1</v>
      </c>
      <c r="B544">
        <v>1</v>
      </c>
      <c r="C544" s="1">
        <f>(P59+P73+P87)/3</f>
      </c>
      <c r="D544" s="1">
        <f>(P60+P74+P88)/3</f>
      </c>
      <c r="E544" s="1">
        <f>(P61+P75+P89)/3</f>
      </c>
      <c r="F544" s="1">
        <f>(P62+P76+P90)/3</f>
      </c>
      <c r="G544" s="2">
        <f>(B544/$B549+C544/$C549+D544/$D549+E544/$E549+F544/$F549)/5</f>
      </c>
      <c r="H544" s="2">
        <f>B544*$G544+C544*$G545+D544*$G546+E544*$G547+F544*$G548</f>
      </c>
      <c r="I544" s="1">
        <f>H544/G544</f>
      </c>
    </row>
    <row r="545">
      <c r="A545" t="str">
        <v>CP2.2</v>
      </c>
      <c r="B545" s="1">
        <f>(1/P87+1/P73+1/P59)/3</f>
      </c>
      <c r="C545">
        <v>1</v>
      </c>
      <c r="D545" s="1">
        <f>(P63+P77+P91)/3</f>
      </c>
      <c r="E545" s="1">
        <f>(P64+P78+P92)/3</f>
      </c>
      <c r="F545" s="1">
        <f>(P65+P79+P93)/3</f>
      </c>
      <c r="G545" s="2">
        <f>(B545/$B549+C545/$C549+D545/$D549+E545/$E549+F545/$F549)/5</f>
      </c>
      <c r="H545" s="2">
        <f>B545*$G544+C545*$G545+D545*$G546+E545*$G547+F545*$G548</f>
      </c>
      <c r="I545" s="1">
        <f>H545/G545</f>
      </c>
    </row>
    <row r="546">
      <c r="A546" t="str">
        <v>CP2.3</v>
      </c>
      <c r="B546" s="1">
        <f>(1/P88+1/P74+1/P60)/3</f>
      </c>
      <c r="C546" s="1">
        <f>(1/P91+1/P77+1/P63)/3</f>
      </c>
      <c r="D546">
        <v>1</v>
      </c>
      <c r="E546" s="1">
        <f>(P66+P80+P94)/3</f>
      </c>
      <c r="F546" s="1">
        <f>(P67+P81+P95)/3</f>
      </c>
      <c r="G546" s="2">
        <f>(B546/$B549+C546/$C549+D546/$D549+E546/$E549+F546/$F549)/5</f>
      </c>
      <c r="H546" s="2">
        <f>B546*$G544+C546*$G545+D546*$G546+E546*$G547+F546*$G548</f>
      </c>
      <c r="I546" s="1">
        <f>H546/G546</f>
      </c>
    </row>
    <row r="547">
      <c r="A547" t="str">
        <v>CP2.4</v>
      </c>
      <c r="B547" s="1">
        <f>(1/P89+1/P75+1/P61)/3</f>
      </c>
      <c r="C547" s="1">
        <f>(1/P92+1/P78+1/P64)/3</f>
      </c>
      <c r="D547" s="1">
        <f>(1/P94+1/P80+1/P66)/3</f>
      </c>
      <c r="E547">
        <v>1</v>
      </c>
      <c r="F547" s="1">
        <f>(P68+P82+P96)/3</f>
      </c>
      <c r="G547" s="2">
        <f>(B547/$B549+C547/$C549+D547/$D549+E547/$E549+F547/$F549)/5</f>
      </c>
      <c r="H547" s="2">
        <f>B547*$G544+C547*$G545+D547*$G546+E547*$G547+F547*$G548</f>
      </c>
      <c r="I547" s="1">
        <f>H547/G547</f>
      </c>
    </row>
    <row r="548">
      <c r="A548" t="str">
        <v>CP2.5</v>
      </c>
      <c r="B548" s="1">
        <f>(1/P90+1/P76+1/P62)/3</f>
      </c>
      <c r="C548" s="1">
        <f>(1/P93+1/P79+1/P65)/3</f>
      </c>
      <c r="D548" s="1">
        <f>(1/P95+1/P81+1/P67)/3</f>
      </c>
      <c r="E548" s="1">
        <f>(1/P96+1/P82+1/P68)/3</f>
      </c>
      <c r="F548">
        <v>1</v>
      </c>
      <c r="G548" s="2">
        <f>(B548/$B549+C548/$C549+D548/$D549+E548/$E549+F548/$F549)/5</f>
      </c>
      <c r="H548" s="2">
        <f>B548*$G544+C548*$G545+D548*$G546+E548*$G547+F548*$G548</f>
      </c>
      <c r="I548" s="1">
        <f>H548/G548</f>
      </c>
    </row>
    <row r="549">
      <c r="A549" t="str">
        <v>Σ Kolom</v>
      </c>
      <c r="B549" s="1">
        <f>SUM(B544:B548)</f>
      </c>
      <c r="C549" s="1">
        <f>SUM(C544:C548)</f>
      </c>
      <c r="D549" s="1">
        <f>SUM(D544:D548)</f>
      </c>
      <c r="E549" s="1">
        <f>SUM(E544:E548)</f>
      </c>
      <c r="F549" s="1">
        <f>SUM(F544:F548)</f>
      </c>
    </row>
    <row r="551">
      <c r="A551" t="str">
        <v>λmax</v>
      </c>
      <c r="B551" s="1">
        <f>AVERAGE(I544:I548)</f>
      </c>
    </row>
    <row r="552">
      <c r="A552" t="str">
        <v>CI</v>
      </c>
      <c r="B552" s="1">
        <f>(B551-5)/(5-1)</f>
      </c>
    </row>
    <row r="553">
      <c r="A553" t="str">
        <v>CR</v>
      </c>
      <c r="B553" s="1">
        <f>IF(1.12=0,0,B552/1.12)</f>
      </c>
    </row>
    <row r="554">
      <c r="A554" t="str">
        <v>Status</v>
      </c>
      <c r="B554">
        <f>IF(B553&lt;0.1,"KONSISTEN ✓","TIDAK KONSISTEN ✗")</f>
      </c>
    </row>
    <row r="557">
      <c r="A557" t="str">
        <v>▶ RESPONDEN 15: FARALINDA SARI</v>
      </c>
    </row>
    <row r="558">
      <c r="A558" t="str">
        <v>1. FUZZY SYNTHETIC EXTENT (FSE) &amp; BOBOT FINAL</v>
      </c>
    </row>
    <row r="559">
      <c r="A559" t="str">
        <v>Kriteria</v>
      </c>
      <c r="B559" t="str">
        <v>Σl</v>
      </c>
      <c r="C559" t="str">
        <v>Σm</v>
      </c>
      <c r="D559" t="str">
        <v>Σu</v>
      </c>
      <c r="E559" t="str">
        <v>Si_l</v>
      </c>
      <c r="F559" t="str">
        <v>Si_m</v>
      </c>
      <c r="G559" t="str">
        <v>Si_u</v>
      </c>
      <c r="H559" t="str">
        <v>Defuzzy</v>
      </c>
      <c r="I559" t="str">
        <v>Bobot</v>
      </c>
      <c r="J559" t="str">
        <v>Bobot%</v>
      </c>
      <c r="K559" t="str">
        <v>Rank</v>
      </c>
    </row>
    <row r="560">
      <c r="A560" t="str">
        <v>CP2.1</v>
      </c>
      <c r="B560" s="1">
        <f>1+Q59+Q60+Q61+Q62</f>
      </c>
      <c r="C560" s="1">
        <f>1+Q73+Q74+Q75+Q76</f>
      </c>
      <c r="D560" s="1">
        <f>1+Q87+Q88+Q89+Q90</f>
      </c>
      <c r="E560" s="2">
        <f>B560/$D565</f>
      </c>
      <c r="F560" s="2">
        <f>C560/$C565</f>
      </c>
      <c r="G560" s="2">
        <f>D560/$B565</f>
      </c>
      <c r="H560" s="2">
        <f>(E560+F560+G560)/3</f>
      </c>
      <c r="I560" s="2">
        <f>H560/$H565</f>
      </c>
      <c r="J560" s="3">
        <f>I560*100</f>
      </c>
      <c r="K560">
        <f>RANK(I560,$I$560:$I$564,0)</f>
      </c>
    </row>
    <row r="561">
      <c r="A561" t="str">
        <v>CP2.2</v>
      </c>
      <c r="B561" s="1">
        <f>1+1/Q87+Q63+Q64+Q65</f>
      </c>
      <c r="C561" s="1">
        <f>1+1/Q73+Q77+Q78+Q79</f>
      </c>
      <c r="D561" s="1">
        <f>1+1/Q59+Q91+Q92+Q93</f>
      </c>
      <c r="E561" s="2">
        <f>B561/$D565</f>
      </c>
      <c r="F561" s="2">
        <f>C561/$C565</f>
      </c>
      <c r="G561" s="2">
        <f>D561/$B565</f>
      </c>
      <c r="H561" s="2">
        <f>(E561+F561+G561)/3</f>
      </c>
      <c r="I561" s="2">
        <f>H561/$H565</f>
      </c>
      <c r="J561" s="3">
        <f>I561*100</f>
      </c>
      <c r="K561">
        <f>RANK(I561,$I$560:$I$564,0)</f>
      </c>
    </row>
    <row r="562">
      <c r="A562" t="str">
        <v>CP2.3</v>
      </c>
      <c r="B562" s="1">
        <f>1+1/Q88+1/Q91+Q66+Q67</f>
      </c>
      <c r="C562" s="1">
        <f>1+1/Q74+1/Q77+Q80+Q81</f>
      </c>
      <c r="D562" s="1">
        <f>1+1/Q60+1/Q63+Q94+Q95</f>
      </c>
      <c r="E562" s="2">
        <f>B562/$D565</f>
      </c>
      <c r="F562" s="2">
        <f>C562/$C565</f>
      </c>
      <c r="G562" s="2">
        <f>D562/$B565</f>
      </c>
      <c r="H562" s="2">
        <f>(E562+F562+G562)/3</f>
      </c>
      <c r="I562" s="2">
        <f>H562/$H565</f>
      </c>
      <c r="J562" s="3">
        <f>I562*100</f>
      </c>
      <c r="K562">
        <f>RANK(I562,$I$560:$I$564,0)</f>
      </c>
    </row>
    <row r="563">
      <c r="A563" t="str">
        <v>CP2.4</v>
      </c>
      <c r="B563" s="1">
        <f>1+1/Q89+1/Q92+1/Q94+Q68</f>
      </c>
      <c r="C563" s="1">
        <f>1+1/Q75+1/Q78+1/Q80+Q82</f>
      </c>
      <c r="D563" s="1">
        <f>1+1/Q61+1/Q64+1/Q66+Q96</f>
      </c>
      <c r="E563" s="2">
        <f>B563/$D565</f>
      </c>
      <c r="F563" s="2">
        <f>C563/$C565</f>
      </c>
      <c r="G563" s="2">
        <f>D563/$B565</f>
      </c>
      <c r="H563" s="2">
        <f>(E563+F563+G563)/3</f>
      </c>
      <c r="I563" s="2">
        <f>H563/$H565</f>
      </c>
      <c r="J563" s="3">
        <f>I563*100</f>
      </c>
      <c r="K563">
        <f>RANK(I563,$I$560:$I$564,0)</f>
      </c>
    </row>
    <row r="564">
      <c r="A564" t="str">
        <v>CP2.5</v>
      </c>
      <c r="B564" s="1">
        <f>1+1/Q90+1/Q93+1/Q95+1/Q96</f>
      </c>
      <c r="C564" s="1">
        <f>1+1/Q76+1/Q79+1/Q81+1/Q82</f>
      </c>
      <c r="D564" s="1">
        <f>1+1/Q62+1/Q65+1/Q67+1/Q68</f>
      </c>
      <c r="E564" s="2">
        <f>B564/$D565</f>
      </c>
      <c r="F564" s="2">
        <f>C564/$C565</f>
      </c>
      <c r="G564" s="2">
        <f>D564/$B565</f>
      </c>
      <c r="H564" s="2">
        <f>(E564+F564+G564)/3</f>
      </c>
      <c r="I564" s="2">
        <f>H564/$H565</f>
      </c>
      <c r="J564" s="3">
        <f>I564*100</f>
      </c>
      <c r="K564">
        <f>RANK(I564,$I$560:$I$564,0)</f>
      </c>
    </row>
    <row r="565">
      <c r="A565" t="str">
        <v>TOTAL</v>
      </c>
      <c r="B565" s="1">
        <f>SUM(B560:B564)</f>
      </c>
      <c r="C565" s="1">
        <f>SUM(C560:C564)</f>
      </c>
      <c r="D565" s="1">
        <f>SUM(D560:D564)</f>
      </c>
      <c r="H565" s="2">
        <f>SUM(H560:H564)</f>
      </c>
    </row>
    <row r="567">
      <c r="A567" t="str">
        <v>2. KONSISTENSI (CR)</v>
      </c>
    </row>
    <row r="568">
      <c r="A568" t="str">
        <v>Matriks Crisp (Defuzzified) &amp; Normalisasi &amp; Aw</v>
      </c>
    </row>
    <row r="569">
      <c r="A569" t="str">
        <v>Kriteria</v>
      </c>
      <c r="B569" t="str">
        <v>CP2.1</v>
      </c>
      <c r="C569" t="str">
        <v>CP2.2</v>
      </c>
      <c r="D569" t="str">
        <v>CP2.3</v>
      </c>
      <c r="E569" t="str">
        <v>CP2.4</v>
      </c>
      <c r="F569" t="str">
        <v>CP2.5</v>
      </c>
      <c r="G569" t="str">
        <v>Wi (Bobot CR)</v>
      </c>
      <c r="H569" t="str">
        <v>Aw</v>
      </c>
      <c r="I569" t="str">
        <v>Aw/Wi</v>
      </c>
    </row>
    <row r="570">
      <c r="A570" t="str">
        <v>CP2.1</v>
      </c>
      <c r="B570">
        <v>1</v>
      </c>
      <c r="C570" s="1">
        <f>(Q59+Q73+Q87)/3</f>
      </c>
      <c r="D570" s="1">
        <f>(Q60+Q74+Q88)/3</f>
      </c>
      <c r="E570" s="1">
        <f>(Q61+Q75+Q89)/3</f>
      </c>
      <c r="F570" s="1">
        <f>(Q62+Q76+Q90)/3</f>
      </c>
      <c r="G570" s="2">
        <f>(B570/$B575+C570/$C575+D570/$D575+E570/$E575+F570/$F575)/5</f>
      </c>
      <c r="H570" s="2">
        <f>B570*$G570+C570*$G571+D570*$G572+E570*$G573+F570*$G574</f>
      </c>
      <c r="I570" s="1">
        <f>H570/G570</f>
      </c>
    </row>
    <row r="571">
      <c r="A571" t="str">
        <v>CP2.2</v>
      </c>
      <c r="B571" s="1">
        <f>(1/Q87+1/Q73+1/Q59)/3</f>
      </c>
      <c r="C571">
        <v>1</v>
      </c>
      <c r="D571" s="1">
        <f>(Q63+Q77+Q91)/3</f>
      </c>
      <c r="E571" s="1">
        <f>(Q64+Q78+Q92)/3</f>
      </c>
      <c r="F571" s="1">
        <f>(Q65+Q79+Q93)/3</f>
      </c>
      <c r="G571" s="2">
        <f>(B571/$B575+C571/$C575+D571/$D575+E571/$E575+F571/$F575)/5</f>
      </c>
      <c r="H571" s="2">
        <f>B571*$G570+C571*$G571+D571*$G572+E571*$G573+F571*$G574</f>
      </c>
      <c r="I571" s="1">
        <f>H571/G571</f>
      </c>
    </row>
    <row r="572">
      <c r="A572" t="str">
        <v>CP2.3</v>
      </c>
      <c r="B572" s="1">
        <f>(1/Q88+1/Q74+1/Q60)/3</f>
      </c>
      <c r="C572" s="1">
        <f>(1/Q91+1/Q77+1/Q63)/3</f>
      </c>
      <c r="D572">
        <v>1</v>
      </c>
      <c r="E572" s="1">
        <f>(Q66+Q80+Q94)/3</f>
      </c>
      <c r="F572" s="1">
        <f>(Q67+Q81+Q95)/3</f>
      </c>
      <c r="G572" s="2">
        <f>(B572/$B575+C572/$C575+D572/$D575+E572/$E575+F572/$F575)/5</f>
      </c>
      <c r="H572" s="2">
        <f>B572*$G570+C572*$G571+D572*$G572+E572*$G573+F572*$G574</f>
      </c>
      <c r="I572" s="1">
        <f>H572/G572</f>
      </c>
    </row>
    <row r="573">
      <c r="A573" t="str">
        <v>CP2.4</v>
      </c>
      <c r="B573" s="1">
        <f>(1/Q89+1/Q75+1/Q61)/3</f>
      </c>
      <c r="C573" s="1">
        <f>(1/Q92+1/Q78+1/Q64)/3</f>
      </c>
      <c r="D573" s="1">
        <f>(1/Q94+1/Q80+1/Q66)/3</f>
      </c>
      <c r="E573">
        <v>1</v>
      </c>
      <c r="F573" s="1">
        <f>(Q68+Q82+Q96)/3</f>
      </c>
      <c r="G573" s="2">
        <f>(B573/$B575+C573/$C575+D573/$D575+E573/$E575+F573/$F575)/5</f>
      </c>
      <c r="H573" s="2">
        <f>B573*$G570+C573*$G571+D573*$G572+E573*$G573+F573*$G574</f>
      </c>
      <c r="I573" s="1">
        <f>H573/G573</f>
      </c>
    </row>
    <row r="574">
      <c r="A574" t="str">
        <v>CP2.5</v>
      </c>
      <c r="B574" s="1">
        <f>(1/Q90+1/Q76+1/Q62)/3</f>
      </c>
      <c r="C574" s="1">
        <f>(1/Q93+1/Q79+1/Q65)/3</f>
      </c>
      <c r="D574" s="1">
        <f>(1/Q95+1/Q81+1/Q67)/3</f>
      </c>
      <c r="E574" s="1">
        <f>(1/Q96+1/Q82+1/Q68)/3</f>
      </c>
      <c r="F574">
        <v>1</v>
      </c>
      <c r="G574" s="2">
        <f>(B574/$B575+C574/$C575+D574/$D575+E574/$E575+F574/$F575)/5</f>
      </c>
      <c r="H574" s="2">
        <f>B574*$G570+C574*$G571+D574*$G572+E574*$G573+F574*$G574</f>
      </c>
      <c r="I574" s="1">
        <f>H574/G574</f>
      </c>
    </row>
    <row r="575">
      <c r="A575" t="str">
        <v>Σ Kolom</v>
      </c>
      <c r="B575" s="1">
        <f>SUM(B570:B574)</f>
      </c>
      <c r="C575" s="1">
        <f>SUM(C570:C574)</f>
      </c>
      <c r="D575" s="1">
        <f>SUM(D570:D574)</f>
      </c>
      <c r="E575" s="1">
        <f>SUM(E570:E574)</f>
      </c>
      <c r="F575" s="1">
        <f>SUM(F570:F574)</f>
      </c>
    </row>
    <row r="577">
      <c r="A577" t="str">
        <v>λmax</v>
      </c>
      <c r="B577" s="1">
        <f>AVERAGE(I570:I574)</f>
      </c>
    </row>
    <row r="578">
      <c r="A578" t="str">
        <v>CI</v>
      </c>
      <c r="B578" s="1">
        <f>(B577-5)/(5-1)</f>
      </c>
    </row>
    <row r="579">
      <c r="A579" t="str">
        <v>CR</v>
      </c>
      <c r="B579" s="1">
        <f>IF(1.12=0,0,B578/1.12)</f>
      </c>
    </row>
    <row r="580">
      <c r="A580" t="str">
        <v>Status</v>
      </c>
      <c r="B580">
        <f>IF(B579&lt;0.1,"KONSISTEN ✓","TIDAK KONSISTEN ✗")</f>
      </c>
    </row>
    <row r="583">
      <c r="A583" t="str">
        <v xml:space="preserve">▶ RESPONDEN 16: SRI NOVRIANI </v>
      </c>
    </row>
    <row r="584">
      <c r="A584" t="str">
        <v>1. FUZZY SYNTHETIC EXTENT (FSE) &amp; BOBOT FINAL</v>
      </c>
    </row>
    <row r="585">
      <c r="A585" t="str">
        <v>Kriteria</v>
      </c>
      <c r="B585" t="str">
        <v>Σl</v>
      </c>
      <c r="C585" t="str">
        <v>Σm</v>
      </c>
      <c r="D585" t="str">
        <v>Σu</v>
      </c>
      <c r="E585" t="str">
        <v>Si_l</v>
      </c>
      <c r="F585" t="str">
        <v>Si_m</v>
      </c>
      <c r="G585" t="str">
        <v>Si_u</v>
      </c>
      <c r="H585" t="str">
        <v>Defuzzy</v>
      </c>
      <c r="I585" t="str">
        <v>Bobot</v>
      </c>
      <c r="J585" t="str">
        <v>Bobot%</v>
      </c>
      <c r="K585" t="str">
        <v>Rank</v>
      </c>
    </row>
    <row r="586">
      <c r="A586" t="str">
        <v>CP2.1</v>
      </c>
      <c r="B586" s="1">
        <f>1+R59+R60+R61+R62</f>
      </c>
      <c r="C586" s="1">
        <f>1+R73+R74+R75+R76</f>
      </c>
      <c r="D586" s="1">
        <f>1+R87+R88+R89+R90</f>
      </c>
      <c r="E586" s="2">
        <f>B586/$D591</f>
      </c>
      <c r="F586" s="2">
        <f>C586/$C591</f>
      </c>
      <c r="G586" s="2">
        <f>D586/$B591</f>
      </c>
      <c r="H586" s="2">
        <f>(E586+F586+G586)/3</f>
      </c>
      <c r="I586" s="2">
        <f>H586/$H591</f>
      </c>
      <c r="J586" s="3">
        <f>I586*100</f>
      </c>
      <c r="K586">
        <f>RANK(I586,$I$586:$I$590,0)</f>
      </c>
    </row>
    <row r="587">
      <c r="A587" t="str">
        <v>CP2.2</v>
      </c>
      <c r="B587" s="1">
        <f>1+1/R87+R63+R64+R65</f>
      </c>
      <c r="C587" s="1">
        <f>1+1/R73+R77+R78+R79</f>
      </c>
      <c r="D587" s="1">
        <f>1+1/R59+R91+R92+R93</f>
      </c>
      <c r="E587" s="2">
        <f>B587/$D591</f>
      </c>
      <c r="F587" s="2">
        <f>C587/$C591</f>
      </c>
      <c r="G587" s="2">
        <f>D587/$B591</f>
      </c>
      <c r="H587" s="2">
        <f>(E587+F587+G587)/3</f>
      </c>
      <c r="I587" s="2">
        <f>H587/$H591</f>
      </c>
      <c r="J587" s="3">
        <f>I587*100</f>
      </c>
      <c r="K587">
        <f>RANK(I587,$I$586:$I$590,0)</f>
      </c>
    </row>
    <row r="588">
      <c r="A588" t="str">
        <v>CP2.3</v>
      </c>
      <c r="B588" s="1">
        <f>1+1/R88+1/R91+R66+R67</f>
      </c>
      <c r="C588" s="1">
        <f>1+1/R74+1/R77+R80+R81</f>
      </c>
      <c r="D588" s="1">
        <f>1+1/R60+1/R63+R94+R95</f>
      </c>
      <c r="E588" s="2">
        <f>B588/$D591</f>
      </c>
      <c r="F588" s="2">
        <f>C588/$C591</f>
      </c>
      <c r="G588" s="2">
        <f>D588/$B591</f>
      </c>
      <c r="H588" s="2">
        <f>(E588+F588+G588)/3</f>
      </c>
      <c r="I588" s="2">
        <f>H588/$H591</f>
      </c>
      <c r="J588" s="3">
        <f>I588*100</f>
      </c>
      <c r="K588">
        <f>RANK(I588,$I$586:$I$590,0)</f>
      </c>
    </row>
    <row r="589">
      <c r="A589" t="str">
        <v>CP2.4</v>
      </c>
      <c r="B589" s="1">
        <f>1+1/R89+1/R92+1/R94+R68</f>
      </c>
      <c r="C589" s="1">
        <f>1+1/R75+1/R78+1/R80+R82</f>
      </c>
      <c r="D589" s="1">
        <f>1+1/R61+1/R64+1/R66+R96</f>
      </c>
      <c r="E589" s="2">
        <f>B589/$D591</f>
      </c>
      <c r="F589" s="2">
        <f>C589/$C591</f>
      </c>
      <c r="G589" s="2">
        <f>D589/$B591</f>
      </c>
      <c r="H589" s="2">
        <f>(E589+F589+G589)/3</f>
      </c>
      <c r="I589" s="2">
        <f>H589/$H591</f>
      </c>
      <c r="J589" s="3">
        <f>I589*100</f>
      </c>
      <c r="K589">
        <f>RANK(I589,$I$586:$I$590,0)</f>
      </c>
    </row>
    <row r="590">
      <c r="A590" t="str">
        <v>CP2.5</v>
      </c>
      <c r="B590" s="1">
        <f>1+1/R90+1/R93+1/R95+1/R96</f>
      </c>
      <c r="C590" s="1">
        <f>1+1/R76+1/R79+1/R81+1/R82</f>
      </c>
      <c r="D590" s="1">
        <f>1+1/R62+1/R65+1/R67+1/R68</f>
      </c>
      <c r="E590" s="2">
        <f>B590/$D591</f>
      </c>
      <c r="F590" s="2">
        <f>C590/$C591</f>
      </c>
      <c r="G590" s="2">
        <f>D590/$B591</f>
      </c>
      <c r="H590" s="2">
        <f>(E590+F590+G590)/3</f>
      </c>
      <c r="I590" s="2">
        <f>H590/$H591</f>
      </c>
      <c r="J590" s="3">
        <f>I590*100</f>
      </c>
      <c r="K590">
        <f>RANK(I590,$I$586:$I$590,0)</f>
      </c>
    </row>
    <row r="591">
      <c r="A591" t="str">
        <v>TOTAL</v>
      </c>
      <c r="B591" s="1">
        <f>SUM(B586:B590)</f>
      </c>
      <c r="C591" s="1">
        <f>SUM(C586:C590)</f>
      </c>
      <c r="D591" s="1">
        <f>SUM(D586:D590)</f>
      </c>
      <c r="H591" s="2">
        <f>SUM(H586:H590)</f>
      </c>
    </row>
    <row r="593">
      <c r="A593" t="str">
        <v>2. KONSISTENSI (CR)</v>
      </c>
    </row>
    <row r="594">
      <c r="A594" t="str">
        <v>Matriks Crisp (Defuzzified) &amp; Normalisasi &amp; Aw</v>
      </c>
    </row>
    <row r="595">
      <c r="A595" t="str">
        <v>Kriteria</v>
      </c>
      <c r="B595" t="str">
        <v>CP2.1</v>
      </c>
      <c r="C595" t="str">
        <v>CP2.2</v>
      </c>
      <c r="D595" t="str">
        <v>CP2.3</v>
      </c>
      <c r="E595" t="str">
        <v>CP2.4</v>
      </c>
      <c r="F595" t="str">
        <v>CP2.5</v>
      </c>
      <c r="G595" t="str">
        <v>Wi (Bobot CR)</v>
      </c>
      <c r="H595" t="str">
        <v>Aw</v>
      </c>
      <c r="I595" t="str">
        <v>Aw/Wi</v>
      </c>
    </row>
    <row r="596">
      <c r="A596" t="str">
        <v>CP2.1</v>
      </c>
      <c r="B596">
        <v>1</v>
      </c>
      <c r="C596" s="1">
        <f>(R59+R73+R87)/3</f>
      </c>
      <c r="D596" s="1">
        <f>(R60+R74+R88)/3</f>
      </c>
      <c r="E596" s="1">
        <f>(R61+R75+R89)/3</f>
      </c>
      <c r="F596" s="1">
        <f>(R62+R76+R90)/3</f>
      </c>
      <c r="G596" s="2">
        <f>(B596/$B601+C596/$C601+D596/$D601+E596/$E601+F596/$F601)/5</f>
      </c>
      <c r="H596" s="2">
        <f>B596*$G596+C596*$G597+D596*$G598+E596*$G599+F596*$G600</f>
      </c>
      <c r="I596" s="1">
        <f>H596/G596</f>
      </c>
    </row>
    <row r="597">
      <c r="A597" t="str">
        <v>CP2.2</v>
      </c>
      <c r="B597" s="1">
        <f>(1/R87+1/R73+1/R59)/3</f>
      </c>
      <c r="C597">
        <v>1</v>
      </c>
      <c r="D597" s="1">
        <f>(R63+R77+R91)/3</f>
      </c>
      <c r="E597" s="1">
        <f>(R64+R78+R92)/3</f>
      </c>
      <c r="F597" s="1">
        <f>(R65+R79+R93)/3</f>
      </c>
      <c r="G597" s="2">
        <f>(B597/$B601+C597/$C601+D597/$D601+E597/$E601+F597/$F601)/5</f>
      </c>
      <c r="H597" s="2">
        <f>B597*$G596+C597*$G597+D597*$G598+E597*$G599+F597*$G600</f>
      </c>
      <c r="I597" s="1">
        <f>H597/G597</f>
      </c>
    </row>
    <row r="598">
      <c r="A598" t="str">
        <v>CP2.3</v>
      </c>
      <c r="B598" s="1">
        <f>(1/R88+1/R74+1/R60)/3</f>
      </c>
      <c r="C598" s="1">
        <f>(1/R91+1/R77+1/R63)/3</f>
      </c>
      <c r="D598">
        <v>1</v>
      </c>
      <c r="E598" s="1">
        <f>(R66+R80+R94)/3</f>
      </c>
      <c r="F598" s="1">
        <f>(R67+R81+R95)/3</f>
      </c>
      <c r="G598" s="2">
        <f>(B598/$B601+C598/$C601+D598/$D601+E598/$E601+F598/$F601)/5</f>
      </c>
      <c r="H598" s="2">
        <f>B598*$G596+C598*$G597+D598*$G598+E598*$G599+F598*$G600</f>
      </c>
      <c r="I598" s="1">
        <f>H598/G598</f>
      </c>
    </row>
    <row r="599">
      <c r="A599" t="str">
        <v>CP2.4</v>
      </c>
      <c r="B599" s="1">
        <f>(1/R89+1/R75+1/R61)/3</f>
      </c>
      <c r="C599" s="1">
        <f>(1/R92+1/R78+1/R64)/3</f>
      </c>
      <c r="D599" s="1">
        <f>(1/R94+1/R80+1/R66)/3</f>
      </c>
      <c r="E599">
        <v>1</v>
      </c>
      <c r="F599" s="1">
        <f>(R68+R82+R96)/3</f>
      </c>
      <c r="G599" s="2">
        <f>(B599/$B601+C599/$C601+D599/$D601+E599/$E601+F599/$F601)/5</f>
      </c>
      <c r="H599" s="2">
        <f>B599*$G596+C599*$G597+D599*$G598+E599*$G599+F599*$G600</f>
      </c>
      <c r="I599" s="1">
        <f>H599/G599</f>
      </c>
    </row>
    <row r="600">
      <c r="A600" t="str">
        <v>CP2.5</v>
      </c>
      <c r="B600" s="1">
        <f>(1/R90+1/R76+1/R62)/3</f>
      </c>
      <c r="C600" s="1">
        <f>(1/R93+1/R79+1/R65)/3</f>
      </c>
      <c r="D600" s="1">
        <f>(1/R95+1/R81+1/R67)/3</f>
      </c>
      <c r="E600" s="1">
        <f>(1/R96+1/R82+1/R68)/3</f>
      </c>
      <c r="F600">
        <v>1</v>
      </c>
      <c r="G600" s="2">
        <f>(B600/$B601+C600/$C601+D600/$D601+E600/$E601+F600/$F601)/5</f>
      </c>
      <c r="H600" s="2">
        <f>B600*$G596+C600*$G597+D600*$G598+E600*$G599+F600*$G600</f>
      </c>
      <c r="I600" s="1">
        <f>H600/G600</f>
      </c>
    </row>
    <row r="601">
      <c r="A601" t="str">
        <v>Σ Kolom</v>
      </c>
      <c r="B601" s="1">
        <f>SUM(B596:B600)</f>
      </c>
      <c r="C601" s="1">
        <f>SUM(C596:C600)</f>
      </c>
      <c r="D601" s="1">
        <f>SUM(D596:D600)</f>
      </c>
      <c r="E601" s="1">
        <f>SUM(E596:E600)</f>
      </c>
      <c r="F601" s="1">
        <f>SUM(F596:F600)</f>
      </c>
    </row>
    <row r="603">
      <c r="A603" t="str">
        <v>λmax</v>
      </c>
      <c r="B603" s="1">
        <f>AVERAGE(I596:I600)</f>
      </c>
    </row>
    <row r="604">
      <c r="A604" t="str">
        <v>CI</v>
      </c>
      <c r="B604" s="1">
        <f>(B603-5)/(5-1)</f>
      </c>
    </row>
    <row r="605">
      <c r="A605" t="str">
        <v>CR</v>
      </c>
      <c r="B605" s="1">
        <f>IF(1.12=0,0,B604/1.12)</f>
      </c>
    </row>
    <row r="606">
      <c r="A606" t="str">
        <v>Status</v>
      </c>
      <c r="B606">
        <f>IF(B605&lt;0.1,"KONSISTEN ✓","TIDAK KONSISTEN ✗")</f>
      </c>
    </row>
    <row r="609">
      <c r="A609" t="str">
        <v>▶ RESPONDEN 17: Novriati Teza</v>
      </c>
    </row>
    <row r="610">
      <c r="A610" t="str">
        <v>1. FUZZY SYNTHETIC EXTENT (FSE) &amp; BOBOT FINAL</v>
      </c>
    </row>
    <row r="611">
      <c r="A611" t="str">
        <v>Kriteria</v>
      </c>
      <c r="B611" t="str">
        <v>Σl</v>
      </c>
      <c r="C611" t="str">
        <v>Σm</v>
      </c>
      <c r="D611" t="str">
        <v>Σu</v>
      </c>
      <c r="E611" t="str">
        <v>Si_l</v>
      </c>
      <c r="F611" t="str">
        <v>Si_m</v>
      </c>
      <c r="G611" t="str">
        <v>Si_u</v>
      </c>
      <c r="H611" t="str">
        <v>Defuzzy</v>
      </c>
      <c r="I611" t="str">
        <v>Bobot</v>
      </c>
      <c r="J611" t="str">
        <v>Bobot%</v>
      </c>
      <c r="K611" t="str">
        <v>Rank</v>
      </c>
    </row>
    <row r="612">
      <c r="A612" t="str">
        <v>CP2.1</v>
      </c>
      <c r="B612" s="1">
        <f>1+S59+S60+S61+S62</f>
      </c>
      <c r="C612" s="1">
        <f>1+S73+S74+S75+S76</f>
      </c>
      <c r="D612" s="1">
        <f>1+S87+S88+S89+S90</f>
      </c>
      <c r="E612" s="2">
        <f>B612/$D617</f>
      </c>
      <c r="F612" s="2">
        <f>C612/$C617</f>
      </c>
      <c r="G612" s="2">
        <f>D612/$B617</f>
      </c>
      <c r="H612" s="2">
        <f>(E612+F612+G612)/3</f>
      </c>
      <c r="I612" s="2">
        <f>H612/$H617</f>
      </c>
      <c r="J612" s="3">
        <f>I612*100</f>
      </c>
      <c r="K612">
        <f>RANK(I612,$I$612:$I$616,0)</f>
      </c>
    </row>
    <row r="613">
      <c r="A613" t="str">
        <v>CP2.2</v>
      </c>
      <c r="B613" s="1">
        <f>1+1/S87+S63+S64+S65</f>
      </c>
      <c r="C613" s="1">
        <f>1+1/S73+S77+S78+S79</f>
      </c>
      <c r="D613" s="1">
        <f>1+1/S59+S91+S92+S93</f>
      </c>
      <c r="E613" s="2">
        <f>B613/$D617</f>
      </c>
      <c r="F613" s="2">
        <f>C613/$C617</f>
      </c>
      <c r="G613" s="2">
        <f>D613/$B617</f>
      </c>
      <c r="H613" s="2">
        <f>(E613+F613+G613)/3</f>
      </c>
      <c r="I613" s="2">
        <f>H613/$H617</f>
      </c>
      <c r="J613" s="3">
        <f>I613*100</f>
      </c>
      <c r="K613">
        <f>RANK(I613,$I$612:$I$616,0)</f>
      </c>
    </row>
    <row r="614">
      <c r="A614" t="str">
        <v>CP2.3</v>
      </c>
      <c r="B614" s="1">
        <f>1+1/S88+1/S91+S66+S67</f>
      </c>
      <c r="C614" s="1">
        <f>1+1/S74+1/S77+S80+S81</f>
      </c>
      <c r="D614" s="1">
        <f>1+1/S60+1/S63+S94+S95</f>
      </c>
      <c r="E614" s="2">
        <f>B614/$D617</f>
      </c>
      <c r="F614" s="2">
        <f>C614/$C617</f>
      </c>
      <c r="G614" s="2">
        <f>D614/$B617</f>
      </c>
      <c r="H614" s="2">
        <f>(E614+F614+G614)/3</f>
      </c>
      <c r="I614" s="2">
        <f>H614/$H617</f>
      </c>
      <c r="J614" s="3">
        <f>I614*100</f>
      </c>
      <c r="K614">
        <f>RANK(I614,$I$612:$I$616,0)</f>
      </c>
    </row>
    <row r="615">
      <c r="A615" t="str">
        <v>CP2.4</v>
      </c>
      <c r="B615" s="1">
        <f>1+1/S89+1/S92+1/S94+S68</f>
      </c>
      <c r="C615" s="1">
        <f>1+1/S75+1/S78+1/S80+S82</f>
      </c>
      <c r="D615" s="1">
        <f>1+1/S61+1/S64+1/S66+S96</f>
      </c>
      <c r="E615" s="2">
        <f>B615/$D617</f>
      </c>
      <c r="F615" s="2">
        <f>C615/$C617</f>
      </c>
      <c r="G615" s="2">
        <f>D615/$B617</f>
      </c>
      <c r="H615" s="2">
        <f>(E615+F615+G615)/3</f>
      </c>
      <c r="I615" s="2">
        <f>H615/$H617</f>
      </c>
      <c r="J615" s="3">
        <f>I615*100</f>
      </c>
      <c r="K615">
        <f>RANK(I615,$I$612:$I$616,0)</f>
      </c>
    </row>
    <row r="616">
      <c r="A616" t="str">
        <v>CP2.5</v>
      </c>
      <c r="B616" s="1">
        <f>1+1/S90+1/S93+1/S95+1/S96</f>
      </c>
      <c r="C616" s="1">
        <f>1+1/S76+1/S79+1/S81+1/S82</f>
      </c>
      <c r="D616" s="1">
        <f>1+1/S62+1/S65+1/S67+1/S68</f>
      </c>
      <c r="E616" s="2">
        <f>B616/$D617</f>
      </c>
      <c r="F616" s="2">
        <f>C616/$C617</f>
      </c>
      <c r="G616" s="2">
        <f>D616/$B617</f>
      </c>
      <c r="H616" s="2">
        <f>(E616+F616+G616)/3</f>
      </c>
      <c r="I616" s="2">
        <f>H616/$H617</f>
      </c>
      <c r="J616" s="3">
        <f>I616*100</f>
      </c>
      <c r="K616">
        <f>RANK(I616,$I$612:$I$616,0)</f>
      </c>
    </row>
    <row r="617">
      <c r="A617" t="str">
        <v>TOTAL</v>
      </c>
      <c r="B617" s="1">
        <f>SUM(B612:B616)</f>
      </c>
      <c r="C617" s="1">
        <f>SUM(C612:C616)</f>
      </c>
      <c r="D617" s="1">
        <f>SUM(D612:D616)</f>
      </c>
      <c r="H617" s="2">
        <f>SUM(H612:H616)</f>
      </c>
    </row>
    <row r="619">
      <c r="A619" t="str">
        <v>2. KONSISTENSI (CR)</v>
      </c>
    </row>
    <row r="620">
      <c r="A620" t="str">
        <v>Matriks Crisp (Defuzzified) &amp; Normalisasi &amp; Aw</v>
      </c>
    </row>
    <row r="621">
      <c r="A621" t="str">
        <v>Kriteria</v>
      </c>
      <c r="B621" t="str">
        <v>CP2.1</v>
      </c>
      <c r="C621" t="str">
        <v>CP2.2</v>
      </c>
      <c r="D621" t="str">
        <v>CP2.3</v>
      </c>
      <c r="E621" t="str">
        <v>CP2.4</v>
      </c>
      <c r="F621" t="str">
        <v>CP2.5</v>
      </c>
      <c r="G621" t="str">
        <v>Wi (Bobot CR)</v>
      </c>
      <c r="H621" t="str">
        <v>Aw</v>
      </c>
      <c r="I621" t="str">
        <v>Aw/Wi</v>
      </c>
    </row>
    <row r="622">
      <c r="A622" t="str">
        <v>CP2.1</v>
      </c>
      <c r="B622">
        <v>1</v>
      </c>
      <c r="C622" s="1">
        <f>(S59+S73+S87)/3</f>
      </c>
      <c r="D622" s="1">
        <f>(S60+S74+S88)/3</f>
      </c>
      <c r="E622" s="1">
        <f>(S61+S75+S89)/3</f>
      </c>
      <c r="F622" s="1">
        <f>(S62+S76+S90)/3</f>
      </c>
      <c r="G622" s="2">
        <f>(B622/$B627+C622/$C627+D622/$D627+E622/$E627+F622/$F627)/5</f>
      </c>
      <c r="H622" s="2">
        <f>B622*$G622+C622*$G623+D622*$G624+E622*$G625+F622*$G626</f>
      </c>
      <c r="I622" s="1">
        <f>H622/G622</f>
      </c>
    </row>
    <row r="623">
      <c r="A623" t="str">
        <v>CP2.2</v>
      </c>
      <c r="B623" s="1">
        <f>(1/S87+1/S73+1/S59)/3</f>
      </c>
      <c r="C623">
        <v>1</v>
      </c>
      <c r="D623" s="1">
        <f>(S63+S77+S91)/3</f>
      </c>
      <c r="E623" s="1">
        <f>(S64+S78+S92)/3</f>
      </c>
      <c r="F623" s="1">
        <f>(S65+S79+S93)/3</f>
      </c>
      <c r="G623" s="2">
        <f>(B623/$B627+C623/$C627+D623/$D627+E623/$E627+F623/$F627)/5</f>
      </c>
      <c r="H623" s="2">
        <f>B623*$G622+C623*$G623+D623*$G624+E623*$G625+F623*$G626</f>
      </c>
      <c r="I623" s="1">
        <f>H623/G623</f>
      </c>
    </row>
    <row r="624">
      <c r="A624" t="str">
        <v>CP2.3</v>
      </c>
      <c r="B624" s="1">
        <f>(1/S88+1/S74+1/S60)/3</f>
      </c>
      <c r="C624" s="1">
        <f>(1/S91+1/S77+1/S63)/3</f>
      </c>
      <c r="D624">
        <v>1</v>
      </c>
      <c r="E624" s="1">
        <f>(S66+S80+S94)/3</f>
      </c>
      <c r="F624" s="1">
        <f>(S67+S81+S95)/3</f>
      </c>
      <c r="G624" s="2">
        <f>(B624/$B627+C624/$C627+D624/$D627+E624/$E627+F624/$F627)/5</f>
      </c>
      <c r="H624" s="2">
        <f>B624*$G622+C624*$G623+D624*$G624+E624*$G625+F624*$G626</f>
      </c>
      <c r="I624" s="1">
        <f>H624/G624</f>
      </c>
    </row>
    <row r="625">
      <c r="A625" t="str">
        <v>CP2.4</v>
      </c>
      <c r="B625" s="1">
        <f>(1/S89+1/S75+1/S61)/3</f>
      </c>
      <c r="C625" s="1">
        <f>(1/S92+1/S78+1/S64)/3</f>
      </c>
      <c r="D625" s="1">
        <f>(1/S94+1/S80+1/S66)/3</f>
      </c>
      <c r="E625">
        <v>1</v>
      </c>
      <c r="F625" s="1">
        <f>(S68+S82+S96)/3</f>
      </c>
      <c r="G625" s="2">
        <f>(B625/$B627+C625/$C627+D625/$D627+E625/$E627+F625/$F627)/5</f>
      </c>
      <c r="H625" s="2">
        <f>B625*$G622+C625*$G623+D625*$G624+E625*$G625+F625*$G626</f>
      </c>
      <c r="I625" s="1">
        <f>H625/G625</f>
      </c>
    </row>
    <row r="626">
      <c r="A626" t="str">
        <v>CP2.5</v>
      </c>
      <c r="B626" s="1">
        <f>(1/S90+1/S76+1/S62)/3</f>
      </c>
      <c r="C626" s="1">
        <f>(1/S93+1/S79+1/S65)/3</f>
      </c>
      <c r="D626" s="1">
        <f>(1/S95+1/S81+1/S67)/3</f>
      </c>
      <c r="E626" s="1">
        <f>(1/S96+1/S82+1/S68)/3</f>
      </c>
      <c r="F626">
        <v>1</v>
      </c>
      <c r="G626" s="2">
        <f>(B626/$B627+C626/$C627+D626/$D627+E626/$E627+F626/$F627)/5</f>
      </c>
      <c r="H626" s="2">
        <f>B626*$G622+C626*$G623+D626*$G624+E626*$G625+F626*$G626</f>
      </c>
      <c r="I626" s="1">
        <f>H626/G626</f>
      </c>
    </row>
    <row r="627">
      <c r="A627" t="str">
        <v>Σ Kolom</v>
      </c>
      <c r="B627" s="1">
        <f>SUM(B622:B626)</f>
      </c>
      <c r="C627" s="1">
        <f>SUM(C622:C626)</f>
      </c>
      <c r="D627" s="1">
        <f>SUM(D622:D626)</f>
      </c>
      <c r="E627" s="1">
        <f>SUM(E622:E626)</f>
      </c>
      <c r="F627" s="1">
        <f>SUM(F622:F626)</f>
      </c>
    </row>
    <row r="629">
      <c r="A629" t="str">
        <v>λmax</v>
      </c>
      <c r="B629" s="1">
        <f>AVERAGE(I622:I626)</f>
      </c>
    </row>
    <row r="630">
      <c r="A630" t="str">
        <v>CI</v>
      </c>
      <c r="B630" s="1">
        <f>(B629-5)/(5-1)</f>
      </c>
    </row>
    <row r="631">
      <c r="A631" t="str">
        <v>CR</v>
      </c>
      <c r="B631" s="1">
        <f>IF(1.12=0,0,B630/1.12)</f>
      </c>
    </row>
    <row r="632">
      <c r="A632" t="str">
        <v>Status</v>
      </c>
      <c r="B632">
        <f>IF(B631&lt;0.1,"KONSISTEN ✓","TIDAK KONSISTEN ✗")</f>
      </c>
    </row>
    <row r="635">
      <c r="A635" t="str">
        <v>▶ RESPONDEN 18: Ardini Oktavia</v>
      </c>
    </row>
    <row r="636">
      <c r="A636" t="str">
        <v>1. FUZZY SYNTHETIC EXTENT (FSE) &amp; BOBOT FINAL</v>
      </c>
    </row>
    <row r="637">
      <c r="A637" t="str">
        <v>Kriteria</v>
      </c>
      <c r="B637" t="str">
        <v>Σl</v>
      </c>
      <c r="C637" t="str">
        <v>Σm</v>
      </c>
      <c r="D637" t="str">
        <v>Σu</v>
      </c>
      <c r="E637" t="str">
        <v>Si_l</v>
      </c>
      <c r="F637" t="str">
        <v>Si_m</v>
      </c>
      <c r="G637" t="str">
        <v>Si_u</v>
      </c>
      <c r="H637" t="str">
        <v>Defuzzy</v>
      </c>
      <c r="I637" t="str">
        <v>Bobot</v>
      </c>
      <c r="J637" t="str">
        <v>Bobot%</v>
      </c>
      <c r="K637" t="str">
        <v>Rank</v>
      </c>
    </row>
    <row r="638">
      <c r="A638" t="str">
        <v>CP2.1</v>
      </c>
      <c r="B638" s="1">
        <f>1+T59+T60+T61+T62</f>
      </c>
      <c r="C638" s="1">
        <f>1+T73+T74+T75+T76</f>
      </c>
      <c r="D638" s="1">
        <f>1+T87+T88+T89+T90</f>
      </c>
      <c r="E638" s="2">
        <f>B638/$D643</f>
      </c>
      <c r="F638" s="2">
        <f>C638/$C643</f>
      </c>
      <c r="G638" s="2">
        <f>D638/$B643</f>
      </c>
      <c r="H638" s="2">
        <f>(E638+F638+G638)/3</f>
      </c>
      <c r="I638" s="2">
        <f>H638/$H643</f>
      </c>
      <c r="J638" s="3">
        <f>I638*100</f>
      </c>
      <c r="K638">
        <f>RANK(I638,$I$638:$I$642,0)</f>
      </c>
    </row>
    <row r="639">
      <c r="A639" t="str">
        <v>CP2.2</v>
      </c>
      <c r="B639" s="1">
        <f>1+1/T87+T63+T64+T65</f>
      </c>
      <c r="C639" s="1">
        <f>1+1/T73+T77+T78+T79</f>
      </c>
      <c r="D639" s="1">
        <f>1+1/T59+T91+T92+T93</f>
      </c>
      <c r="E639" s="2">
        <f>B639/$D643</f>
      </c>
      <c r="F639" s="2">
        <f>C639/$C643</f>
      </c>
      <c r="G639" s="2">
        <f>D639/$B643</f>
      </c>
      <c r="H639" s="2">
        <f>(E639+F639+G639)/3</f>
      </c>
      <c r="I639" s="2">
        <f>H639/$H643</f>
      </c>
      <c r="J639" s="3">
        <f>I639*100</f>
      </c>
      <c r="K639">
        <f>RANK(I639,$I$638:$I$642,0)</f>
      </c>
    </row>
    <row r="640">
      <c r="A640" t="str">
        <v>CP2.3</v>
      </c>
      <c r="B640" s="1">
        <f>1+1/T88+1/T91+T66+T67</f>
      </c>
      <c r="C640" s="1">
        <f>1+1/T74+1/T77+T80+T81</f>
      </c>
      <c r="D640" s="1">
        <f>1+1/T60+1/T63+T94+T95</f>
      </c>
      <c r="E640" s="2">
        <f>B640/$D643</f>
      </c>
      <c r="F640" s="2">
        <f>C640/$C643</f>
      </c>
      <c r="G640" s="2">
        <f>D640/$B643</f>
      </c>
      <c r="H640" s="2">
        <f>(E640+F640+G640)/3</f>
      </c>
      <c r="I640" s="2">
        <f>H640/$H643</f>
      </c>
      <c r="J640" s="3">
        <f>I640*100</f>
      </c>
      <c r="K640">
        <f>RANK(I640,$I$638:$I$642,0)</f>
      </c>
    </row>
    <row r="641">
      <c r="A641" t="str">
        <v>CP2.4</v>
      </c>
      <c r="B641" s="1">
        <f>1+1/T89+1/T92+1/T94+T68</f>
      </c>
      <c r="C641" s="1">
        <f>1+1/T75+1/T78+1/T80+T82</f>
      </c>
      <c r="D641" s="1">
        <f>1+1/T61+1/T64+1/T66+T96</f>
      </c>
      <c r="E641" s="2">
        <f>B641/$D643</f>
      </c>
      <c r="F641" s="2">
        <f>C641/$C643</f>
      </c>
      <c r="G641" s="2">
        <f>D641/$B643</f>
      </c>
      <c r="H641" s="2">
        <f>(E641+F641+G641)/3</f>
      </c>
      <c r="I641" s="2">
        <f>H641/$H643</f>
      </c>
      <c r="J641" s="3">
        <f>I641*100</f>
      </c>
      <c r="K641">
        <f>RANK(I641,$I$638:$I$642,0)</f>
      </c>
    </row>
    <row r="642">
      <c r="A642" t="str">
        <v>CP2.5</v>
      </c>
      <c r="B642" s="1">
        <f>1+1/T90+1/T93+1/T95+1/T96</f>
      </c>
      <c r="C642" s="1">
        <f>1+1/T76+1/T79+1/T81+1/T82</f>
      </c>
      <c r="D642" s="1">
        <f>1+1/T62+1/T65+1/T67+1/T68</f>
      </c>
      <c r="E642" s="2">
        <f>B642/$D643</f>
      </c>
      <c r="F642" s="2">
        <f>C642/$C643</f>
      </c>
      <c r="G642" s="2">
        <f>D642/$B643</f>
      </c>
      <c r="H642" s="2">
        <f>(E642+F642+G642)/3</f>
      </c>
      <c r="I642" s="2">
        <f>H642/$H643</f>
      </c>
      <c r="J642" s="3">
        <f>I642*100</f>
      </c>
      <c r="K642">
        <f>RANK(I642,$I$638:$I$642,0)</f>
      </c>
    </row>
    <row r="643">
      <c r="A643" t="str">
        <v>TOTAL</v>
      </c>
      <c r="B643" s="1">
        <f>SUM(B638:B642)</f>
      </c>
      <c r="C643" s="1">
        <f>SUM(C638:C642)</f>
      </c>
      <c r="D643" s="1">
        <f>SUM(D638:D642)</f>
      </c>
      <c r="H643" s="2">
        <f>SUM(H638:H642)</f>
      </c>
    </row>
    <row r="645">
      <c r="A645" t="str">
        <v>2. KONSISTENSI (CR)</v>
      </c>
    </row>
    <row r="646">
      <c r="A646" t="str">
        <v>Matriks Crisp (Defuzzified) &amp; Normalisasi &amp; Aw</v>
      </c>
    </row>
    <row r="647">
      <c r="A647" t="str">
        <v>Kriteria</v>
      </c>
      <c r="B647" t="str">
        <v>CP2.1</v>
      </c>
      <c r="C647" t="str">
        <v>CP2.2</v>
      </c>
      <c r="D647" t="str">
        <v>CP2.3</v>
      </c>
      <c r="E647" t="str">
        <v>CP2.4</v>
      </c>
      <c r="F647" t="str">
        <v>CP2.5</v>
      </c>
      <c r="G647" t="str">
        <v>Wi (Bobot CR)</v>
      </c>
      <c r="H647" t="str">
        <v>Aw</v>
      </c>
      <c r="I647" t="str">
        <v>Aw/Wi</v>
      </c>
    </row>
    <row r="648">
      <c r="A648" t="str">
        <v>CP2.1</v>
      </c>
      <c r="B648">
        <v>1</v>
      </c>
      <c r="C648" s="1">
        <f>(T59+T73+T87)/3</f>
      </c>
      <c r="D648" s="1">
        <f>(T60+T74+T88)/3</f>
      </c>
      <c r="E648" s="1">
        <f>(T61+T75+T89)/3</f>
      </c>
      <c r="F648" s="1">
        <f>(T62+T76+T90)/3</f>
      </c>
      <c r="G648" s="2">
        <f>(B648/$B653+C648/$C653+D648/$D653+E648/$E653+F648/$F653)/5</f>
      </c>
      <c r="H648" s="2">
        <f>B648*$G648+C648*$G649+D648*$G650+E648*$G651+F648*$G652</f>
      </c>
      <c r="I648" s="1">
        <f>H648/G648</f>
      </c>
    </row>
    <row r="649">
      <c r="A649" t="str">
        <v>CP2.2</v>
      </c>
      <c r="B649" s="1">
        <f>(1/T87+1/T73+1/T59)/3</f>
      </c>
      <c r="C649">
        <v>1</v>
      </c>
      <c r="D649" s="1">
        <f>(T63+T77+T91)/3</f>
      </c>
      <c r="E649" s="1">
        <f>(T64+T78+T92)/3</f>
      </c>
      <c r="F649" s="1">
        <f>(T65+T79+T93)/3</f>
      </c>
      <c r="G649" s="2">
        <f>(B649/$B653+C649/$C653+D649/$D653+E649/$E653+F649/$F653)/5</f>
      </c>
      <c r="H649" s="2">
        <f>B649*$G648+C649*$G649+D649*$G650+E649*$G651+F649*$G652</f>
      </c>
      <c r="I649" s="1">
        <f>H649/G649</f>
      </c>
    </row>
    <row r="650">
      <c r="A650" t="str">
        <v>CP2.3</v>
      </c>
      <c r="B650" s="1">
        <f>(1/T88+1/T74+1/T60)/3</f>
      </c>
      <c r="C650" s="1">
        <f>(1/T91+1/T77+1/T63)/3</f>
      </c>
      <c r="D650">
        <v>1</v>
      </c>
      <c r="E650" s="1">
        <f>(T66+T80+T94)/3</f>
      </c>
      <c r="F650" s="1">
        <f>(T67+T81+T95)/3</f>
      </c>
      <c r="G650" s="2">
        <f>(B650/$B653+C650/$C653+D650/$D653+E650/$E653+F650/$F653)/5</f>
      </c>
      <c r="H650" s="2">
        <f>B650*$G648+C650*$G649+D650*$G650+E650*$G651+F650*$G652</f>
      </c>
      <c r="I650" s="1">
        <f>H650/G650</f>
      </c>
    </row>
    <row r="651">
      <c r="A651" t="str">
        <v>CP2.4</v>
      </c>
      <c r="B651" s="1">
        <f>(1/T89+1/T75+1/T61)/3</f>
      </c>
      <c r="C651" s="1">
        <f>(1/T92+1/T78+1/T64)/3</f>
      </c>
      <c r="D651" s="1">
        <f>(1/T94+1/T80+1/T66)/3</f>
      </c>
      <c r="E651">
        <v>1</v>
      </c>
      <c r="F651" s="1">
        <f>(T68+T82+T96)/3</f>
      </c>
      <c r="G651" s="2">
        <f>(B651/$B653+C651/$C653+D651/$D653+E651/$E653+F651/$F653)/5</f>
      </c>
      <c r="H651" s="2">
        <f>B651*$G648+C651*$G649+D651*$G650+E651*$G651+F651*$G652</f>
      </c>
      <c r="I651" s="1">
        <f>H651/G651</f>
      </c>
    </row>
    <row r="652">
      <c r="A652" t="str">
        <v>CP2.5</v>
      </c>
      <c r="B652" s="1">
        <f>(1/T90+1/T76+1/T62)/3</f>
      </c>
      <c r="C652" s="1">
        <f>(1/T93+1/T79+1/T65)/3</f>
      </c>
      <c r="D652" s="1">
        <f>(1/T95+1/T81+1/T67)/3</f>
      </c>
      <c r="E652" s="1">
        <f>(1/T96+1/T82+1/T68)/3</f>
      </c>
      <c r="F652">
        <v>1</v>
      </c>
      <c r="G652" s="2">
        <f>(B652/$B653+C652/$C653+D652/$D653+E652/$E653+F652/$F653)/5</f>
      </c>
      <c r="H652" s="2">
        <f>B652*$G648+C652*$G649+D652*$G650+E652*$G651+F652*$G652</f>
      </c>
      <c r="I652" s="1">
        <f>H652/G652</f>
      </c>
    </row>
    <row r="653">
      <c r="A653" t="str">
        <v>Σ Kolom</v>
      </c>
      <c r="B653" s="1">
        <f>SUM(B648:B652)</f>
      </c>
      <c r="C653" s="1">
        <f>SUM(C648:C652)</f>
      </c>
      <c r="D653" s="1">
        <f>SUM(D648:D652)</f>
      </c>
      <c r="E653" s="1">
        <f>SUM(E648:E652)</f>
      </c>
      <c r="F653" s="1">
        <f>SUM(F648:F652)</f>
      </c>
    </row>
    <row r="655">
      <c r="A655" t="str">
        <v>λmax</v>
      </c>
      <c r="B655" s="1">
        <f>AVERAGE(I648:I652)</f>
      </c>
    </row>
    <row r="656">
      <c r="A656" t="str">
        <v>CI</v>
      </c>
      <c r="B656" s="1">
        <f>(B655-5)/(5-1)</f>
      </c>
    </row>
    <row r="657">
      <c r="A657" t="str">
        <v>CR</v>
      </c>
      <c r="B657" s="1">
        <f>IF(1.12=0,0,B656/1.12)</f>
      </c>
    </row>
    <row r="658">
      <c r="A658" t="str">
        <v>Status</v>
      </c>
      <c r="B658">
        <f>IF(B657&lt;0.1,"KONSISTEN ✓","TIDAK KONSISTEN ✗")</f>
      </c>
    </row>
    <row r="661">
      <c r="A661" t="str">
        <v>▶ RESPONDEN 19: Dr. Yenni Kurniati, M.Si</v>
      </c>
    </row>
    <row r="662">
      <c r="A662" t="str">
        <v>1. FUZZY SYNTHETIC EXTENT (FSE) &amp; BOBOT FINAL</v>
      </c>
    </row>
    <row r="663">
      <c r="A663" t="str">
        <v>Kriteria</v>
      </c>
      <c r="B663" t="str">
        <v>Σl</v>
      </c>
      <c r="C663" t="str">
        <v>Σm</v>
      </c>
      <c r="D663" t="str">
        <v>Σu</v>
      </c>
      <c r="E663" t="str">
        <v>Si_l</v>
      </c>
      <c r="F663" t="str">
        <v>Si_m</v>
      </c>
      <c r="G663" t="str">
        <v>Si_u</v>
      </c>
      <c r="H663" t="str">
        <v>Defuzzy</v>
      </c>
      <c r="I663" t="str">
        <v>Bobot</v>
      </c>
      <c r="J663" t="str">
        <v>Bobot%</v>
      </c>
      <c r="K663" t="str">
        <v>Rank</v>
      </c>
    </row>
    <row r="664">
      <c r="A664" t="str">
        <v>CP2.1</v>
      </c>
      <c r="B664" s="1">
        <f>1+U59+U60+U61+U62</f>
      </c>
      <c r="C664" s="1">
        <f>1+U73+U74+U75+U76</f>
      </c>
      <c r="D664" s="1">
        <f>1+U87+U88+U89+U90</f>
      </c>
      <c r="E664" s="2">
        <f>B664/$D669</f>
      </c>
      <c r="F664" s="2">
        <f>C664/$C669</f>
      </c>
      <c r="G664" s="2">
        <f>D664/$B669</f>
      </c>
      <c r="H664" s="2">
        <f>(E664+F664+G664)/3</f>
      </c>
      <c r="I664" s="2">
        <f>H664/$H669</f>
      </c>
      <c r="J664" s="3">
        <f>I664*100</f>
      </c>
      <c r="K664">
        <f>RANK(I664,$I$664:$I$668,0)</f>
      </c>
    </row>
    <row r="665">
      <c r="A665" t="str">
        <v>CP2.2</v>
      </c>
      <c r="B665" s="1">
        <f>1+1/U87+U63+U64+U65</f>
      </c>
      <c r="C665" s="1">
        <f>1+1/U73+U77+U78+U79</f>
      </c>
      <c r="D665" s="1">
        <f>1+1/U59+U91+U92+U93</f>
      </c>
      <c r="E665" s="2">
        <f>B665/$D669</f>
      </c>
      <c r="F665" s="2">
        <f>C665/$C669</f>
      </c>
      <c r="G665" s="2">
        <f>D665/$B669</f>
      </c>
      <c r="H665" s="2">
        <f>(E665+F665+G665)/3</f>
      </c>
      <c r="I665" s="2">
        <f>H665/$H669</f>
      </c>
      <c r="J665" s="3">
        <f>I665*100</f>
      </c>
      <c r="K665">
        <f>RANK(I665,$I$664:$I$668,0)</f>
      </c>
    </row>
    <row r="666">
      <c r="A666" t="str">
        <v>CP2.3</v>
      </c>
      <c r="B666" s="1">
        <f>1+1/U88+1/U91+U66+U67</f>
      </c>
      <c r="C666" s="1">
        <f>1+1/U74+1/U77+U80+U81</f>
      </c>
      <c r="D666" s="1">
        <f>1+1/U60+1/U63+U94+U95</f>
      </c>
      <c r="E666" s="2">
        <f>B666/$D669</f>
      </c>
      <c r="F666" s="2">
        <f>C666/$C669</f>
      </c>
      <c r="G666" s="2">
        <f>D666/$B669</f>
      </c>
      <c r="H666" s="2">
        <f>(E666+F666+G666)/3</f>
      </c>
      <c r="I666" s="2">
        <f>H666/$H669</f>
      </c>
      <c r="J666" s="3">
        <f>I666*100</f>
      </c>
      <c r="K666">
        <f>RANK(I666,$I$664:$I$668,0)</f>
      </c>
    </row>
    <row r="667">
      <c r="A667" t="str">
        <v>CP2.4</v>
      </c>
      <c r="B667" s="1">
        <f>1+1/U89+1/U92+1/U94+U68</f>
      </c>
      <c r="C667" s="1">
        <f>1+1/U75+1/U78+1/U80+U82</f>
      </c>
      <c r="D667" s="1">
        <f>1+1/U61+1/U64+1/U66+U96</f>
      </c>
      <c r="E667" s="2">
        <f>B667/$D669</f>
      </c>
      <c r="F667" s="2">
        <f>C667/$C669</f>
      </c>
      <c r="G667" s="2">
        <f>D667/$B669</f>
      </c>
      <c r="H667" s="2">
        <f>(E667+F667+G667)/3</f>
      </c>
      <c r="I667" s="2">
        <f>H667/$H669</f>
      </c>
      <c r="J667" s="3">
        <f>I667*100</f>
      </c>
      <c r="K667">
        <f>RANK(I667,$I$664:$I$668,0)</f>
      </c>
    </row>
    <row r="668">
      <c r="A668" t="str">
        <v>CP2.5</v>
      </c>
      <c r="B668" s="1">
        <f>1+1/U90+1/U93+1/U95+1/U96</f>
      </c>
      <c r="C668" s="1">
        <f>1+1/U76+1/U79+1/U81+1/U82</f>
      </c>
      <c r="D668" s="1">
        <f>1+1/U62+1/U65+1/U67+1/U68</f>
      </c>
      <c r="E668" s="2">
        <f>B668/$D669</f>
      </c>
      <c r="F668" s="2">
        <f>C668/$C669</f>
      </c>
      <c r="G668" s="2">
        <f>D668/$B669</f>
      </c>
      <c r="H668" s="2">
        <f>(E668+F668+G668)/3</f>
      </c>
      <c r="I668" s="2">
        <f>H668/$H669</f>
      </c>
      <c r="J668" s="3">
        <f>I668*100</f>
      </c>
      <c r="K668">
        <f>RANK(I668,$I$664:$I$668,0)</f>
      </c>
    </row>
    <row r="669">
      <c r="A669" t="str">
        <v>TOTAL</v>
      </c>
      <c r="B669" s="1">
        <f>SUM(B664:B668)</f>
      </c>
      <c r="C669" s="1">
        <f>SUM(C664:C668)</f>
      </c>
      <c r="D669" s="1">
        <f>SUM(D664:D668)</f>
      </c>
      <c r="H669" s="2">
        <f>SUM(H664:H668)</f>
      </c>
    </row>
    <row r="671">
      <c r="A671" t="str">
        <v>2. KONSISTENSI (CR)</v>
      </c>
    </row>
    <row r="672">
      <c r="A672" t="str">
        <v>Matriks Crisp (Defuzzified) &amp; Normalisasi &amp; Aw</v>
      </c>
    </row>
    <row r="673">
      <c r="A673" t="str">
        <v>Kriteria</v>
      </c>
      <c r="B673" t="str">
        <v>CP2.1</v>
      </c>
      <c r="C673" t="str">
        <v>CP2.2</v>
      </c>
      <c r="D673" t="str">
        <v>CP2.3</v>
      </c>
      <c r="E673" t="str">
        <v>CP2.4</v>
      </c>
      <c r="F673" t="str">
        <v>CP2.5</v>
      </c>
      <c r="G673" t="str">
        <v>Wi (Bobot CR)</v>
      </c>
      <c r="H673" t="str">
        <v>Aw</v>
      </c>
      <c r="I673" t="str">
        <v>Aw/Wi</v>
      </c>
    </row>
    <row r="674">
      <c r="A674" t="str">
        <v>CP2.1</v>
      </c>
      <c r="B674">
        <v>1</v>
      </c>
      <c r="C674" s="1">
        <f>(U59+U73+U87)/3</f>
      </c>
      <c r="D674" s="1">
        <f>(U60+U74+U88)/3</f>
      </c>
      <c r="E674" s="1">
        <f>(U61+U75+U89)/3</f>
      </c>
      <c r="F674" s="1">
        <f>(U62+U76+U90)/3</f>
      </c>
      <c r="G674" s="2">
        <f>(B674/$B679+C674/$C679+D674/$D679+E674/$E679+F674/$F679)/5</f>
      </c>
      <c r="H674" s="2">
        <f>B674*$G674+C674*$G675+D674*$G676+E674*$G677+F674*$G678</f>
      </c>
      <c r="I674" s="1">
        <f>H674/G674</f>
      </c>
    </row>
    <row r="675">
      <c r="A675" t="str">
        <v>CP2.2</v>
      </c>
      <c r="B675" s="1">
        <f>(1/U87+1/U73+1/U59)/3</f>
      </c>
      <c r="C675">
        <v>1</v>
      </c>
      <c r="D675" s="1">
        <f>(U63+U77+U91)/3</f>
      </c>
      <c r="E675" s="1">
        <f>(U64+U78+U92)/3</f>
      </c>
      <c r="F675" s="1">
        <f>(U65+U79+U93)/3</f>
      </c>
      <c r="G675" s="2">
        <f>(B675/$B679+C675/$C679+D675/$D679+E675/$E679+F675/$F679)/5</f>
      </c>
      <c r="H675" s="2">
        <f>B675*$G674+C675*$G675+D675*$G676+E675*$G677+F675*$G678</f>
      </c>
      <c r="I675" s="1">
        <f>H675/G675</f>
      </c>
    </row>
    <row r="676">
      <c r="A676" t="str">
        <v>CP2.3</v>
      </c>
      <c r="B676" s="1">
        <f>(1/U88+1/U74+1/U60)/3</f>
      </c>
      <c r="C676" s="1">
        <f>(1/U91+1/U77+1/U63)/3</f>
      </c>
      <c r="D676">
        <v>1</v>
      </c>
      <c r="E676" s="1">
        <f>(U66+U80+U94)/3</f>
      </c>
      <c r="F676" s="1">
        <f>(U67+U81+U95)/3</f>
      </c>
      <c r="G676" s="2">
        <f>(B676/$B679+C676/$C679+D676/$D679+E676/$E679+F676/$F679)/5</f>
      </c>
      <c r="H676" s="2">
        <f>B676*$G674+C676*$G675+D676*$G676+E676*$G677+F676*$G678</f>
      </c>
      <c r="I676" s="1">
        <f>H676/G676</f>
      </c>
    </row>
    <row r="677">
      <c r="A677" t="str">
        <v>CP2.4</v>
      </c>
      <c r="B677" s="1">
        <f>(1/U89+1/U75+1/U61)/3</f>
      </c>
      <c r="C677" s="1">
        <f>(1/U92+1/U78+1/U64)/3</f>
      </c>
      <c r="D677" s="1">
        <f>(1/U94+1/U80+1/U66)/3</f>
      </c>
      <c r="E677">
        <v>1</v>
      </c>
      <c r="F677" s="1">
        <f>(U68+U82+U96)/3</f>
      </c>
      <c r="G677" s="2">
        <f>(B677/$B679+C677/$C679+D677/$D679+E677/$E679+F677/$F679)/5</f>
      </c>
      <c r="H677" s="2">
        <f>B677*$G674+C677*$G675+D677*$G676+E677*$G677+F677*$G678</f>
      </c>
      <c r="I677" s="1">
        <f>H677/G677</f>
      </c>
    </row>
    <row r="678">
      <c r="A678" t="str">
        <v>CP2.5</v>
      </c>
      <c r="B678" s="1">
        <f>(1/U90+1/U76+1/U62)/3</f>
      </c>
      <c r="C678" s="1">
        <f>(1/U93+1/U79+1/U65)/3</f>
      </c>
      <c r="D678" s="1">
        <f>(1/U95+1/U81+1/U67)/3</f>
      </c>
      <c r="E678" s="1">
        <f>(1/U96+1/U82+1/U68)/3</f>
      </c>
      <c r="F678">
        <v>1</v>
      </c>
      <c r="G678" s="2">
        <f>(B678/$B679+C678/$C679+D678/$D679+E678/$E679+F678/$F679)/5</f>
      </c>
      <c r="H678" s="2">
        <f>B678*$G674+C678*$G675+D678*$G676+E678*$G677+F678*$G678</f>
      </c>
      <c r="I678" s="1">
        <f>H678/G678</f>
      </c>
    </row>
    <row r="679">
      <c r="A679" t="str">
        <v>Σ Kolom</v>
      </c>
      <c r="B679" s="1">
        <f>SUM(B674:B678)</f>
      </c>
      <c r="C679" s="1">
        <f>SUM(C674:C678)</f>
      </c>
      <c r="D679" s="1">
        <f>SUM(D674:D678)</f>
      </c>
      <c r="E679" s="1">
        <f>SUM(E674:E678)</f>
      </c>
      <c r="F679" s="1">
        <f>SUM(F674:F678)</f>
      </c>
    </row>
    <row r="681">
      <c r="A681" t="str">
        <v>λmax</v>
      </c>
      <c r="B681" s="1">
        <f>AVERAGE(I674:I678)</f>
      </c>
    </row>
    <row r="682">
      <c r="A682" t="str">
        <v>CI</v>
      </c>
      <c r="B682" s="1">
        <f>(B681-5)/(5-1)</f>
      </c>
    </row>
    <row r="683">
      <c r="A683" t="str">
        <v>CR</v>
      </c>
      <c r="B683" s="1">
        <f>IF(1.12=0,0,B682/1.12)</f>
      </c>
    </row>
    <row r="684">
      <c r="A684" t="str">
        <v>Status</v>
      </c>
      <c r="B684">
        <f>IF(B683&lt;0.1,"KONSISTEN ✓","TIDAK KONSISTEN ✗")</f>
      </c>
    </row>
    <row r="687">
      <c r="A687" t="str">
        <v>▶ RESPONDEN 20: Prof. Dr. Yendraliza</v>
      </c>
    </row>
    <row r="688">
      <c r="A688" t="str">
        <v>1. FUZZY SYNTHETIC EXTENT (FSE) &amp; BOBOT FINAL</v>
      </c>
    </row>
    <row r="689">
      <c r="A689" t="str">
        <v>Kriteria</v>
      </c>
      <c r="B689" t="str">
        <v>Σl</v>
      </c>
      <c r="C689" t="str">
        <v>Σm</v>
      </c>
      <c r="D689" t="str">
        <v>Σu</v>
      </c>
      <c r="E689" t="str">
        <v>Si_l</v>
      </c>
      <c r="F689" t="str">
        <v>Si_m</v>
      </c>
      <c r="G689" t="str">
        <v>Si_u</v>
      </c>
      <c r="H689" t="str">
        <v>Defuzzy</v>
      </c>
      <c r="I689" t="str">
        <v>Bobot</v>
      </c>
      <c r="J689" t="str">
        <v>Bobot%</v>
      </c>
      <c r="K689" t="str">
        <v>Rank</v>
      </c>
    </row>
    <row r="690">
      <c r="A690" t="str">
        <v>CP2.1</v>
      </c>
      <c r="B690" s="1">
        <f>1+V59+V60+V61+V62</f>
      </c>
      <c r="C690" s="1">
        <f>1+V73+V74+V75+V76</f>
      </c>
      <c r="D690" s="1">
        <f>1+V87+V88+V89+V90</f>
      </c>
      <c r="E690" s="2">
        <f>B690/$D695</f>
      </c>
      <c r="F690" s="2">
        <f>C690/$C695</f>
      </c>
      <c r="G690" s="2">
        <f>D690/$B695</f>
      </c>
      <c r="H690" s="2">
        <f>(E690+F690+G690)/3</f>
      </c>
      <c r="I690" s="2">
        <f>H690/$H695</f>
      </c>
      <c r="J690" s="3">
        <f>I690*100</f>
      </c>
      <c r="K690">
        <f>RANK(I690,$I$690:$I$694,0)</f>
      </c>
    </row>
    <row r="691">
      <c r="A691" t="str">
        <v>CP2.2</v>
      </c>
      <c r="B691" s="1">
        <f>1+1/V87+V63+V64+V65</f>
      </c>
      <c r="C691" s="1">
        <f>1+1/V73+V77+V78+V79</f>
      </c>
      <c r="D691" s="1">
        <f>1+1/V59+V91+V92+V93</f>
      </c>
      <c r="E691" s="2">
        <f>B691/$D695</f>
      </c>
      <c r="F691" s="2">
        <f>C691/$C695</f>
      </c>
      <c r="G691" s="2">
        <f>D691/$B695</f>
      </c>
      <c r="H691" s="2">
        <f>(E691+F691+G691)/3</f>
      </c>
      <c r="I691" s="2">
        <f>H691/$H695</f>
      </c>
      <c r="J691" s="3">
        <f>I691*100</f>
      </c>
      <c r="K691">
        <f>RANK(I691,$I$690:$I$694,0)</f>
      </c>
    </row>
    <row r="692">
      <c r="A692" t="str">
        <v>CP2.3</v>
      </c>
      <c r="B692" s="1">
        <f>1+1/V88+1/V91+V66+V67</f>
      </c>
      <c r="C692" s="1">
        <f>1+1/V74+1/V77+V80+V81</f>
      </c>
      <c r="D692" s="1">
        <f>1+1/V60+1/V63+V94+V95</f>
      </c>
      <c r="E692" s="2">
        <f>B692/$D695</f>
      </c>
      <c r="F692" s="2">
        <f>C692/$C695</f>
      </c>
      <c r="G692" s="2">
        <f>D692/$B695</f>
      </c>
      <c r="H692" s="2">
        <f>(E692+F692+G692)/3</f>
      </c>
      <c r="I692" s="2">
        <f>H692/$H695</f>
      </c>
      <c r="J692" s="3">
        <f>I692*100</f>
      </c>
      <c r="K692">
        <f>RANK(I692,$I$690:$I$694,0)</f>
      </c>
    </row>
    <row r="693">
      <c r="A693" t="str">
        <v>CP2.4</v>
      </c>
      <c r="B693" s="1">
        <f>1+1/V89+1/V92+1/V94+V68</f>
      </c>
      <c r="C693" s="1">
        <f>1+1/V75+1/V78+1/V80+V82</f>
      </c>
      <c r="D693" s="1">
        <f>1+1/V61+1/V64+1/V66+V96</f>
      </c>
      <c r="E693" s="2">
        <f>B693/$D695</f>
      </c>
      <c r="F693" s="2">
        <f>C693/$C695</f>
      </c>
      <c r="G693" s="2">
        <f>D693/$B695</f>
      </c>
      <c r="H693" s="2">
        <f>(E693+F693+G693)/3</f>
      </c>
      <c r="I693" s="2">
        <f>H693/$H695</f>
      </c>
      <c r="J693" s="3">
        <f>I693*100</f>
      </c>
      <c r="K693">
        <f>RANK(I693,$I$690:$I$694,0)</f>
      </c>
    </row>
    <row r="694">
      <c r="A694" t="str">
        <v>CP2.5</v>
      </c>
      <c r="B694" s="1">
        <f>1+1/V90+1/V93+1/V95+1/V96</f>
      </c>
      <c r="C694" s="1">
        <f>1+1/V76+1/V79+1/V81+1/V82</f>
      </c>
      <c r="D694" s="1">
        <f>1+1/V62+1/V65+1/V67+1/V68</f>
      </c>
      <c r="E694" s="2">
        <f>B694/$D695</f>
      </c>
      <c r="F694" s="2">
        <f>C694/$C695</f>
      </c>
      <c r="G694" s="2">
        <f>D694/$B695</f>
      </c>
      <c r="H694" s="2">
        <f>(E694+F694+G694)/3</f>
      </c>
      <c r="I694" s="2">
        <f>H694/$H695</f>
      </c>
      <c r="J694" s="3">
        <f>I694*100</f>
      </c>
      <c r="K694">
        <f>RANK(I694,$I$690:$I$694,0)</f>
      </c>
    </row>
    <row r="695">
      <c r="A695" t="str">
        <v>TOTAL</v>
      </c>
      <c r="B695" s="1">
        <f>SUM(B690:B694)</f>
      </c>
      <c r="C695" s="1">
        <f>SUM(C690:C694)</f>
      </c>
      <c r="D695" s="1">
        <f>SUM(D690:D694)</f>
      </c>
      <c r="H695" s="2">
        <f>SUM(H690:H694)</f>
      </c>
    </row>
    <row r="697">
      <c r="A697" t="str">
        <v>2. KONSISTENSI (CR)</v>
      </c>
    </row>
    <row r="698">
      <c r="A698" t="str">
        <v>Matriks Crisp (Defuzzified) &amp; Normalisasi &amp; Aw</v>
      </c>
    </row>
    <row r="699">
      <c r="A699" t="str">
        <v>Kriteria</v>
      </c>
      <c r="B699" t="str">
        <v>CP2.1</v>
      </c>
      <c r="C699" t="str">
        <v>CP2.2</v>
      </c>
      <c r="D699" t="str">
        <v>CP2.3</v>
      </c>
      <c r="E699" t="str">
        <v>CP2.4</v>
      </c>
      <c r="F699" t="str">
        <v>CP2.5</v>
      </c>
      <c r="G699" t="str">
        <v>Wi (Bobot CR)</v>
      </c>
      <c r="H699" t="str">
        <v>Aw</v>
      </c>
      <c r="I699" t="str">
        <v>Aw/Wi</v>
      </c>
    </row>
    <row r="700">
      <c r="A700" t="str">
        <v>CP2.1</v>
      </c>
      <c r="B700">
        <v>1</v>
      </c>
      <c r="C700" s="1">
        <f>(V59+V73+V87)/3</f>
      </c>
      <c r="D700" s="1">
        <f>(V60+V74+V88)/3</f>
      </c>
      <c r="E700" s="1">
        <f>(V61+V75+V89)/3</f>
      </c>
      <c r="F700" s="1">
        <f>(V62+V76+V90)/3</f>
      </c>
      <c r="G700" s="2">
        <f>(B700/$B705+C700/$C705+D700/$D705+E700/$E705+F700/$F705)/5</f>
      </c>
      <c r="H700" s="2">
        <f>B700*$G700+C700*$G701+D700*$G702+E700*$G703+F700*$G704</f>
      </c>
      <c r="I700" s="1">
        <f>H700/G700</f>
      </c>
    </row>
    <row r="701">
      <c r="A701" t="str">
        <v>CP2.2</v>
      </c>
      <c r="B701" s="1">
        <f>(1/V87+1/V73+1/V59)/3</f>
      </c>
      <c r="C701">
        <v>1</v>
      </c>
      <c r="D701" s="1">
        <f>(V63+V77+V91)/3</f>
      </c>
      <c r="E701" s="1">
        <f>(V64+V78+V92)/3</f>
      </c>
      <c r="F701" s="1">
        <f>(V65+V79+V93)/3</f>
      </c>
      <c r="G701" s="2">
        <f>(B701/$B705+C701/$C705+D701/$D705+E701/$E705+F701/$F705)/5</f>
      </c>
      <c r="H701" s="2">
        <f>B701*$G700+C701*$G701+D701*$G702+E701*$G703+F701*$G704</f>
      </c>
      <c r="I701" s="1">
        <f>H701/G701</f>
      </c>
    </row>
    <row r="702">
      <c r="A702" t="str">
        <v>CP2.3</v>
      </c>
      <c r="B702" s="1">
        <f>(1/V88+1/V74+1/V60)/3</f>
      </c>
      <c r="C702" s="1">
        <f>(1/V91+1/V77+1/V63)/3</f>
      </c>
      <c r="D702">
        <v>1</v>
      </c>
      <c r="E702" s="1">
        <f>(V66+V80+V94)/3</f>
      </c>
      <c r="F702" s="1">
        <f>(V67+V81+V95)/3</f>
      </c>
      <c r="G702" s="2">
        <f>(B702/$B705+C702/$C705+D702/$D705+E702/$E705+F702/$F705)/5</f>
      </c>
      <c r="H702" s="2">
        <f>B702*$G700+C702*$G701+D702*$G702+E702*$G703+F702*$G704</f>
      </c>
      <c r="I702" s="1">
        <f>H702/G702</f>
      </c>
    </row>
    <row r="703">
      <c r="A703" t="str">
        <v>CP2.4</v>
      </c>
      <c r="B703" s="1">
        <f>(1/V89+1/V75+1/V61)/3</f>
      </c>
      <c r="C703" s="1">
        <f>(1/V92+1/V78+1/V64)/3</f>
      </c>
      <c r="D703" s="1">
        <f>(1/V94+1/V80+1/V66)/3</f>
      </c>
      <c r="E703">
        <v>1</v>
      </c>
      <c r="F703" s="1">
        <f>(V68+V82+V96)/3</f>
      </c>
      <c r="G703" s="2">
        <f>(B703/$B705+C703/$C705+D703/$D705+E703/$E705+F703/$F705)/5</f>
      </c>
      <c r="H703" s="2">
        <f>B703*$G700+C703*$G701+D703*$G702+E703*$G703+F703*$G704</f>
      </c>
      <c r="I703" s="1">
        <f>H703/G703</f>
      </c>
    </row>
    <row r="704">
      <c r="A704" t="str">
        <v>CP2.5</v>
      </c>
      <c r="B704" s="1">
        <f>(1/V90+1/V76+1/V62)/3</f>
      </c>
      <c r="C704" s="1">
        <f>(1/V93+1/V79+1/V65)/3</f>
      </c>
      <c r="D704" s="1">
        <f>(1/V95+1/V81+1/V67)/3</f>
      </c>
      <c r="E704" s="1">
        <f>(1/V96+1/V82+1/V68)/3</f>
      </c>
      <c r="F704">
        <v>1</v>
      </c>
      <c r="G704" s="2">
        <f>(B704/$B705+C704/$C705+D704/$D705+E704/$E705+F704/$F705)/5</f>
      </c>
      <c r="H704" s="2">
        <f>B704*$G700+C704*$G701+D704*$G702+E704*$G703+F704*$G704</f>
      </c>
      <c r="I704" s="1">
        <f>H704/G704</f>
      </c>
    </row>
    <row r="705">
      <c r="A705" t="str">
        <v>Σ Kolom</v>
      </c>
      <c r="B705" s="1">
        <f>SUM(B700:B704)</f>
      </c>
      <c r="C705" s="1">
        <f>SUM(C700:C704)</f>
      </c>
      <c r="D705" s="1">
        <f>SUM(D700:D704)</f>
      </c>
      <c r="E705" s="1">
        <f>SUM(E700:E704)</f>
      </c>
      <c r="F705" s="1">
        <f>SUM(F700:F704)</f>
      </c>
    </row>
    <row r="707">
      <c r="A707" t="str">
        <v>λmax</v>
      </c>
      <c r="B707" s="1">
        <f>AVERAGE(I700:I704)</f>
      </c>
    </row>
    <row r="708">
      <c r="A708" t="str">
        <v>CI</v>
      </c>
      <c r="B708" s="1">
        <f>(B707-5)/(5-1)</f>
      </c>
    </row>
    <row r="709">
      <c r="A709" t="str">
        <v>CR</v>
      </c>
      <c r="B709" s="1">
        <f>IF(1.12=0,0,B708/1.12)</f>
      </c>
    </row>
    <row r="710">
      <c r="A710" t="str">
        <v>Status</v>
      </c>
      <c r="B710">
        <f>IF(B709&lt;0.1,"KONSISTEN ✓","TIDAK KONSISTEN ✗")</f>
      </c>
    </row>
    <row r="713">
      <c r="A713" t="str">
        <v>▶ RESPONDEN 21:  Tengku Nurainun, S.T., M.T., PhD</v>
      </c>
    </row>
    <row r="714">
      <c r="A714" t="str">
        <v>1. FUZZY SYNTHETIC EXTENT (FSE) &amp; BOBOT FINAL</v>
      </c>
    </row>
    <row r="715">
      <c r="A715" t="str">
        <v>Kriteria</v>
      </c>
      <c r="B715" t="str">
        <v>Σl</v>
      </c>
      <c r="C715" t="str">
        <v>Σm</v>
      </c>
      <c r="D715" t="str">
        <v>Σu</v>
      </c>
      <c r="E715" t="str">
        <v>Si_l</v>
      </c>
      <c r="F715" t="str">
        <v>Si_m</v>
      </c>
      <c r="G715" t="str">
        <v>Si_u</v>
      </c>
      <c r="H715" t="str">
        <v>Defuzzy</v>
      </c>
      <c r="I715" t="str">
        <v>Bobot</v>
      </c>
      <c r="J715" t="str">
        <v>Bobot%</v>
      </c>
      <c r="K715" t="str">
        <v>Rank</v>
      </c>
    </row>
    <row r="716">
      <c r="A716" t="str">
        <v>CP2.1</v>
      </c>
      <c r="B716" s="1">
        <f>1+W59+W60+W61+W62</f>
      </c>
      <c r="C716" s="1">
        <f>1+W73+W74+W75+W76</f>
      </c>
      <c r="D716" s="1">
        <f>1+W87+W88+W89+W90</f>
      </c>
      <c r="E716" s="2">
        <f>B716/$D721</f>
      </c>
      <c r="F716" s="2">
        <f>C716/$C721</f>
      </c>
      <c r="G716" s="2">
        <f>D716/$B721</f>
      </c>
      <c r="H716" s="2">
        <f>(E716+F716+G716)/3</f>
      </c>
      <c r="I716" s="2">
        <f>H716/$H721</f>
      </c>
      <c r="J716" s="3">
        <f>I716*100</f>
      </c>
      <c r="K716">
        <f>RANK(I716,$I$716:$I$720,0)</f>
      </c>
    </row>
    <row r="717">
      <c r="A717" t="str">
        <v>CP2.2</v>
      </c>
      <c r="B717" s="1">
        <f>1+1/W87+W63+W64+W65</f>
      </c>
      <c r="C717" s="1">
        <f>1+1/W73+W77+W78+W79</f>
      </c>
      <c r="D717" s="1">
        <f>1+1/W59+W91+W92+W93</f>
      </c>
      <c r="E717" s="2">
        <f>B717/$D721</f>
      </c>
      <c r="F717" s="2">
        <f>C717/$C721</f>
      </c>
      <c r="G717" s="2">
        <f>D717/$B721</f>
      </c>
      <c r="H717" s="2">
        <f>(E717+F717+G717)/3</f>
      </c>
      <c r="I717" s="2">
        <f>H717/$H721</f>
      </c>
      <c r="J717" s="3">
        <f>I717*100</f>
      </c>
      <c r="K717">
        <f>RANK(I717,$I$716:$I$720,0)</f>
      </c>
    </row>
    <row r="718">
      <c r="A718" t="str">
        <v>CP2.3</v>
      </c>
      <c r="B718" s="1">
        <f>1+1/W88+1/W91+W66+W67</f>
      </c>
      <c r="C718" s="1">
        <f>1+1/W74+1/W77+W80+W81</f>
      </c>
      <c r="D718" s="1">
        <f>1+1/W60+1/W63+W94+W95</f>
      </c>
      <c r="E718" s="2">
        <f>B718/$D721</f>
      </c>
      <c r="F718" s="2">
        <f>C718/$C721</f>
      </c>
      <c r="G718" s="2">
        <f>D718/$B721</f>
      </c>
      <c r="H718" s="2">
        <f>(E718+F718+G718)/3</f>
      </c>
      <c r="I718" s="2">
        <f>H718/$H721</f>
      </c>
      <c r="J718" s="3">
        <f>I718*100</f>
      </c>
      <c r="K718">
        <f>RANK(I718,$I$716:$I$720,0)</f>
      </c>
    </row>
    <row r="719">
      <c r="A719" t="str">
        <v>CP2.4</v>
      </c>
      <c r="B719" s="1">
        <f>1+1/W89+1/W92+1/W94+W68</f>
      </c>
      <c r="C719" s="1">
        <f>1+1/W75+1/W78+1/W80+W82</f>
      </c>
      <c r="D719" s="1">
        <f>1+1/W61+1/W64+1/W66+W96</f>
      </c>
      <c r="E719" s="2">
        <f>B719/$D721</f>
      </c>
      <c r="F719" s="2">
        <f>C719/$C721</f>
      </c>
      <c r="G719" s="2">
        <f>D719/$B721</f>
      </c>
      <c r="H719" s="2">
        <f>(E719+F719+G719)/3</f>
      </c>
      <c r="I719" s="2">
        <f>H719/$H721</f>
      </c>
      <c r="J719" s="3">
        <f>I719*100</f>
      </c>
      <c r="K719">
        <f>RANK(I719,$I$716:$I$720,0)</f>
      </c>
    </row>
    <row r="720">
      <c r="A720" t="str">
        <v>CP2.5</v>
      </c>
      <c r="B720" s="1">
        <f>1+1/W90+1/W93+1/W95+1/W96</f>
      </c>
      <c r="C720" s="1">
        <f>1+1/W76+1/W79+1/W81+1/W82</f>
      </c>
      <c r="D720" s="1">
        <f>1+1/W62+1/W65+1/W67+1/W68</f>
      </c>
      <c r="E720" s="2">
        <f>B720/$D721</f>
      </c>
      <c r="F720" s="2">
        <f>C720/$C721</f>
      </c>
      <c r="G720" s="2">
        <f>D720/$B721</f>
      </c>
      <c r="H720" s="2">
        <f>(E720+F720+G720)/3</f>
      </c>
      <c r="I720" s="2">
        <f>H720/$H721</f>
      </c>
      <c r="J720" s="3">
        <f>I720*100</f>
      </c>
      <c r="K720">
        <f>RANK(I720,$I$716:$I$720,0)</f>
      </c>
    </row>
    <row r="721">
      <c r="A721" t="str">
        <v>TOTAL</v>
      </c>
      <c r="B721" s="1">
        <f>SUM(B716:B720)</f>
      </c>
      <c r="C721" s="1">
        <f>SUM(C716:C720)</f>
      </c>
      <c r="D721" s="1">
        <f>SUM(D716:D720)</f>
      </c>
      <c r="H721" s="2">
        <f>SUM(H716:H720)</f>
      </c>
    </row>
    <row r="723">
      <c r="A723" t="str">
        <v>2. KONSISTENSI (CR)</v>
      </c>
    </row>
    <row r="724">
      <c r="A724" t="str">
        <v>Matriks Crisp (Defuzzified) &amp; Normalisasi &amp; Aw</v>
      </c>
    </row>
    <row r="725">
      <c r="A725" t="str">
        <v>Kriteria</v>
      </c>
      <c r="B725" t="str">
        <v>CP2.1</v>
      </c>
      <c r="C725" t="str">
        <v>CP2.2</v>
      </c>
      <c r="D725" t="str">
        <v>CP2.3</v>
      </c>
      <c r="E725" t="str">
        <v>CP2.4</v>
      </c>
      <c r="F725" t="str">
        <v>CP2.5</v>
      </c>
      <c r="G725" t="str">
        <v>Wi (Bobot CR)</v>
      </c>
      <c r="H725" t="str">
        <v>Aw</v>
      </c>
      <c r="I725" t="str">
        <v>Aw/Wi</v>
      </c>
    </row>
    <row r="726">
      <c r="A726" t="str">
        <v>CP2.1</v>
      </c>
      <c r="B726">
        <v>1</v>
      </c>
      <c r="C726" s="1">
        <f>(W59+W73+W87)/3</f>
      </c>
      <c r="D726" s="1">
        <f>(W60+W74+W88)/3</f>
      </c>
      <c r="E726" s="1">
        <f>(W61+W75+W89)/3</f>
      </c>
      <c r="F726" s="1">
        <f>(W62+W76+W90)/3</f>
      </c>
      <c r="G726" s="2">
        <f>(B726/$B731+C726/$C731+D726/$D731+E726/$E731+F726/$F731)/5</f>
      </c>
      <c r="H726" s="2">
        <f>B726*$G726+C726*$G727+D726*$G728+E726*$G729+F726*$G730</f>
      </c>
      <c r="I726" s="1">
        <f>H726/G726</f>
      </c>
    </row>
    <row r="727">
      <c r="A727" t="str">
        <v>CP2.2</v>
      </c>
      <c r="B727" s="1">
        <f>(1/W87+1/W73+1/W59)/3</f>
      </c>
      <c r="C727">
        <v>1</v>
      </c>
      <c r="D727" s="1">
        <f>(W63+W77+W91)/3</f>
      </c>
      <c r="E727" s="1">
        <f>(W64+W78+W92)/3</f>
      </c>
      <c r="F727" s="1">
        <f>(W65+W79+W93)/3</f>
      </c>
      <c r="G727" s="2">
        <f>(B727/$B731+C727/$C731+D727/$D731+E727/$E731+F727/$F731)/5</f>
      </c>
      <c r="H727" s="2">
        <f>B727*$G726+C727*$G727+D727*$G728+E727*$G729+F727*$G730</f>
      </c>
      <c r="I727" s="1">
        <f>H727/G727</f>
      </c>
    </row>
    <row r="728">
      <c r="A728" t="str">
        <v>CP2.3</v>
      </c>
      <c r="B728" s="1">
        <f>(1/W88+1/W74+1/W60)/3</f>
      </c>
      <c r="C728" s="1">
        <f>(1/W91+1/W77+1/W63)/3</f>
      </c>
      <c r="D728">
        <v>1</v>
      </c>
      <c r="E728" s="1">
        <f>(W66+W80+W94)/3</f>
      </c>
      <c r="F728" s="1">
        <f>(W67+W81+W95)/3</f>
      </c>
      <c r="G728" s="2">
        <f>(B728/$B731+C728/$C731+D728/$D731+E728/$E731+F728/$F731)/5</f>
      </c>
      <c r="H728" s="2">
        <f>B728*$G726+C728*$G727+D728*$G728+E728*$G729+F728*$G730</f>
      </c>
      <c r="I728" s="1">
        <f>H728/G728</f>
      </c>
    </row>
    <row r="729">
      <c r="A729" t="str">
        <v>CP2.4</v>
      </c>
      <c r="B729" s="1">
        <f>(1/W89+1/W75+1/W61)/3</f>
      </c>
      <c r="C729" s="1">
        <f>(1/W92+1/W78+1/W64)/3</f>
      </c>
      <c r="D729" s="1">
        <f>(1/W94+1/W80+1/W66)/3</f>
      </c>
      <c r="E729">
        <v>1</v>
      </c>
      <c r="F729" s="1">
        <f>(W68+W82+W96)/3</f>
      </c>
      <c r="G729" s="2">
        <f>(B729/$B731+C729/$C731+D729/$D731+E729/$E731+F729/$F731)/5</f>
      </c>
      <c r="H729" s="2">
        <f>B729*$G726+C729*$G727+D729*$G728+E729*$G729+F729*$G730</f>
      </c>
      <c r="I729" s="1">
        <f>H729/G729</f>
      </c>
    </row>
    <row r="730">
      <c r="A730" t="str">
        <v>CP2.5</v>
      </c>
      <c r="B730" s="1">
        <f>(1/W90+1/W76+1/W62)/3</f>
      </c>
      <c r="C730" s="1">
        <f>(1/W93+1/W79+1/W65)/3</f>
      </c>
      <c r="D730" s="1">
        <f>(1/W95+1/W81+1/W67)/3</f>
      </c>
      <c r="E730" s="1">
        <f>(1/W96+1/W82+1/W68)/3</f>
      </c>
      <c r="F730">
        <v>1</v>
      </c>
      <c r="G730" s="2">
        <f>(B730/$B731+C730/$C731+D730/$D731+E730/$E731+F730/$F731)/5</f>
      </c>
      <c r="H730" s="2">
        <f>B730*$G726+C730*$G727+D730*$G728+E730*$G729+F730*$G730</f>
      </c>
      <c r="I730" s="1">
        <f>H730/G730</f>
      </c>
    </row>
    <row r="731">
      <c r="A731" t="str">
        <v>Σ Kolom</v>
      </c>
      <c r="B731" s="1">
        <f>SUM(B726:B730)</f>
      </c>
      <c r="C731" s="1">
        <f>SUM(C726:C730)</f>
      </c>
      <c r="D731" s="1">
        <f>SUM(D726:D730)</f>
      </c>
      <c r="E731" s="1">
        <f>SUM(E726:E730)</f>
      </c>
      <c r="F731" s="1">
        <f>SUM(F726:F730)</f>
      </c>
    </row>
    <row r="733">
      <c r="A733" t="str">
        <v>λmax</v>
      </c>
      <c r="B733" s="1">
        <f>AVERAGE(I726:I730)</f>
      </c>
    </row>
    <row r="734">
      <c r="A734" t="str">
        <v>CI</v>
      </c>
      <c r="B734" s="1">
        <f>(B733-5)/(5-1)</f>
      </c>
    </row>
    <row r="735">
      <c r="A735" t="str">
        <v>CR</v>
      </c>
      <c r="B735" s="1">
        <f>IF(1.12=0,0,B734/1.12)</f>
      </c>
    </row>
    <row r="736">
      <c r="A736" t="str">
        <v>Status</v>
      </c>
      <c r="B736">
        <f>IF(B735&lt;0.1,"KONSISTEN ✓","TIDAK KONSISTEN ✗")</f>
      </c>
    </row>
  </sheetData>
  <ignoredErrors>
    <ignoredError numberStoredAsText="1" sqref="A1:X74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W714"/>
  <sheetViews>
    <sheetView workbookViewId="0"/>
  </sheetViews>
  <cols>
    <col min="1" max="1" width="14.83203125" customWidth="1"/>
    <col min="2" max="2" width="18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  <col min="15" max="15" width="12.83203125" customWidth="1"/>
    <col min="16" max="16" width="12.83203125" customWidth="1"/>
    <col min="17" max="17" width="12.83203125" customWidth="1"/>
    <col min="18" max="18" width="12.83203125" customWidth="1"/>
    <col min="19" max="19" width="12.83203125" customWidth="1"/>
    <col min="20" max="20" width="12.83203125" customWidth="1"/>
    <col min="21" max="21" width="12.83203125" customWidth="1"/>
    <col min="22" max="22" width="12.83203125" customWidth="1"/>
    <col min="23" max="23" width="12.83203125" customWidth="1"/>
  </cols>
  <sheetData>
    <row r="1">
      <c r="A1" t="str">
        <v>PERHITUNGAN MANUAL K1V1 — Sub-Kriteria CP3</v>
      </c>
    </row>
    <row r="2">
      <c r="A2" t="str">
        <v>Kriteria: CP3.1, CP3.2, CP3.3, CP3.4, CP3.5 (n=5)</v>
      </c>
    </row>
    <row r="3">
      <c r="A3" t="str">
        <v>Pasangan: 10 | Responden: 20</v>
      </c>
    </row>
    <row r="4">
      <c r="A4" t="str">
        <v>Slider: -8..8 | Negatif=Kiri penting | 0=Sama | Positif=Kanan penting</v>
      </c>
    </row>
    <row r="6">
      <c r="A6" t="str">
        <v>TABEL REFERENSI TFN</v>
      </c>
    </row>
    <row r="7">
      <c r="A7" t="str">
        <v>absVal</v>
      </c>
      <c r="B7" t="str">
        <v>l</v>
      </c>
      <c r="C7" t="str">
        <v>m</v>
      </c>
      <c r="D7" t="str">
        <v>u</v>
      </c>
    </row>
    <row r="8">
      <c r="A8">
        <v>1</v>
      </c>
      <c r="B8">
        <v>1</v>
      </c>
      <c r="C8">
        <v>1</v>
      </c>
      <c r="D8">
        <v>1</v>
      </c>
    </row>
    <row r="9">
      <c r="A9">
        <v>2</v>
      </c>
      <c r="B9">
        <v>1</v>
      </c>
      <c r="C9">
        <v>3</v>
      </c>
      <c r="D9">
        <v>5</v>
      </c>
    </row>
    <row r="10">
      <c r="A10">
        <v>3</v>
      </c>
      <c r="B10">
        <v>1</v>
      </c>
      <c r="C10">
        <v>3</v>
      </c>
      <c r="D10">
        <v>5</v>
      </c>
    </row>
    <row r="11">
      <c r="A11">
        <v>4</v>
      </c>
      <c r="B11">
        <v>3</v>
      </c>
      <c r="C11">
        <v>5</v>
      </c>
      <c r="D11">
        <v>7</v>
      </c>
    </row>
    <row r="12">
      <c r="A12">
        <v>5</v>
      </c>
      <c r="B12">
        <v>3</v>
      </c>
      <c r="C12">
        <v>5</v>
      </c>
      <c r="D12">
        <v>7</v>
      </c>
    </row>
    <row r="13">
      <c r="A13">
        <v>6</v>
      </c>
      <c r="B13">
        <v>5</v>
      </c>
      <c r="C13">
        <v>7</v>
      </c>
      <c r="D13">
        <v>9</v>
      </c>
    </row>
    <row r="14">
      <c r="A14">
        <v>7</v>
      </c>
      <c r="B14">
        <v>5</v>
      </c>
      <c r="C14">
        <v>7</v>
      </c>
      <c r="D14">
        <v>9</v>
      </c>
    </row>
    <row r="15">
      <c r="A15">
        <v>8</v>
      </c>
      <c r="B15">
        <v>7</v>
      </c>
      <c r="C15">
        <v>9</v>
      </c>
      <c r="D15">
        <v>9</v>
      </c>
    </row>
    <row r="16">
      <c r="A16">
        <v>9</v>
      </c>
      <c r="B16">
        <v>7</v>
      </c>
      <c r="C16">
        <v>9</v>
      </c>
      <c r="D16">
        <v>9</v>
      </c>
    </row>
    <row r="18">
      <c r="A18" t="str">
        <v>DAFTAR RESPONDEN:</v>
      </c>
    </row>
    <row r="19">
      <c r="A19" t="str">
        <v>R1</v>
      </c>
      <c r="B19" t="str">
        <v>Muhammad Rizki</v>
      </c>
      <c r="C19" t="str">
        <v>Auditor Halal</v>
      </c>
    </row>
    <row r="20">
      <c r="A20" t="str">
        <v>R2</v>
      </c>
      <c r="B20" t="str">
        <v>Irdha Mirdayati</v>
      </c>
      <c r="C20" t="str">
        <v>Dosen</v>
      </c>
    </row>
    <row r="21">
      <c r="A21" t="str">
        <v>R3</v>
      </c>
      <c r="B21" t="str">
        <v>Fakhrul Roza</v>
      </c>
      <c r="C21" t="str">
        <v>KATIM Pemberdayaan UKM</v>
      </c>
    </row>
    <row r="22">
      <c r="A22" t="str">
        <v>R4</v>
      </c>
      <c r="B22" t="str">
        <v>Mahyarni</v>
      </c>
      <c r="C22" t="str">
        <v>Dosen</v>
      </c>
    </row>
    <row r="23">
      <c r="A23" t="str">
        <v>R5</v>
      </c>
      <c r="B23" t="str">
        <v>Dino Lagridho Satria</v>
      </c>
      <c r="C23" t="str">
        <v>Staf</v>
      </c>
    </row>
    <row r="24">
      <c r="A24" t="str">
        <v>R6</v>
      </c>
      <c r="B24" t="str">
        <v>Muhammad ilham</v>
      </c>
      <c r="C24" t="str">
        <v>Staff Laboratorium Veteriner</v>
      </c>
    </row>
    <row r="25">
      <c r="A25" t="str">
        <v>R7</v>
      </c>
      <c r="B25" t="str">
        <v>Arief Rakhman</v>
      </c>
      <c r="C25" t="str">
        <v>Kasubbag TU UPT. LVKH</v>
      </c>
    </row>
    <row r="26">
      <c r="A26" t="str">
        <v>R8</v>
      </c>
      <c r="B26" t="str">
        <v>Drh Guswandi</v>
      </c>
      <c r="C26" t="str">
        <v>Fungsional Medik Veteriner Ahli Madya</v>
      </c>
    </row>
    <row r="27">
      <c r="A27" t="str">
        <v>R9</v>
      </c>
      <c r="B27" t="str">
        <v>Amrul Hidayat</v>
      </c>
      <c r="C27" t="str">
        <v>Pengawas Bibit Ternak Ahli Muda</v>
      </c>
    </row>
    <row r="28">
      <c r="A28" t="str">
        <v>R10</v>
      </c>
      <c r="B28" t="str">
        <v xml:space="preserve">Fadly Wahid </v>
      </c>
      <c r="C28" t="str">
        <v xml:space="preserve">Fungsional Paramedik Veteriner </v>
      </c>
    </row>
    <row r="29">
      <c r="A29" t="str">
        <v>R11</v>
      </c>
      <c r="B29" t="str">
        <v>Drh. Indahlia Syahfitri Bangun</v>
      </c>
      <c r="C29" t="str">
        <v>Medik Veteriner Ahli Pertama</v>
      </c>
    </row>
    <row r="30">
      <c r="A30" t="str">
        <v>R12</v>
      </c>
      <c r="B30" t="str">
        <v>drh. Sri Wening Kurniajati</v>
      </c>
      <c r="C30" t="str">
        <v>Medik Veteriner Ahli Pertama</v>
      </c>
    </row>
    <row r="31">
      <c r="A31" t="str">
        <v>R13</v>
      </c>
      <c r="B31" t="str">
        <v>Dea Astrina Harefa</v>
      </c>
      <c r="C31" t="str">
        <v>Paramedik Veteriner</v>
      </c>
    </row>
    <row r="32">
      <c r="A32" t="str">
        <v>R14</v>
      </c>
      <c r="B32" t="str">
        <v xml:space="preserve">SRI NOVRIANI </v>
      </c>
      <c r="C32" t="str">
        <v xml:space="preserve">Pengawas Bibit Ternak </v>
      </c>
    </row>
    <row r="33">
      <c r="A33" t="str">
        <v>R15</v>
      </c>
      <c r="B33" t="str">
        <v>FARALINDA SARI</v>
      </c>
      <c r="C33" t="str">
        <v>Kepala Bidang Kesehatan Hewan</v>
      </c>
    </row>
    <row r="34">
      <c r="A34" t="str">
        <v>R16</v>
      </c>
      <c r="B34" t="str">
        <v>Novriati Teza</v>
      </c>
      <c r="C34" t="str">
        <v>Pengawas Mutu Hasil Pertanian Ahli Muda</v>
      </c>
    </row>
    <row r="35">
      <c r="A35" t="str">
        <v>R17</v>
      </c>
      <c r="B35" t="str">
        <v>Ardini Oktavia</v>
      </c>
      <c r="C35" t="str">
        <v>Penelaah Teknis Kebijakan</v>
      </c>
    </row>
    <row r="36">
      <c r="A36" t="str">
        <v>R18</v>
      </c>
      <c r="B36" t="str">
        <v>Dr. Yenni Kurniati, M.Si</v>
      </c>
      <c r="C36" t="str">
        <v xml:space="preserve"> Kepala Pusat Halal LPPM UIN Suska Riau/Auditor</v>
      </c>
    </row>
    <row r="37">
      <c r="A37" t="str">
        <v>R19</v>
      </c>
      <c r="B37" t="str">
        <v>Prof. Dr. Yendraliza</v>
      </c>
      <c r="C37" t="str">
        <v>Auditor Halal</v>
      </c>
    </row>
    <row r="38">
      <c r="A38" t="str">
        <v>R20</v>
      </c>
      <c r="B38" t="str">
        <v xml:space="preserve"> Tengku Nurainun, S.T., M.T., PhD</v>
      </c>
      <c r="C38" t="str">
        <v>P3H</v>
      </c>
    </row>
    <row r="41">
      <c r="A41" t="str">
        <v>═══ BAGIAN 1: DATA SLIDER RESPONDEN ═══</v>
      </c>
    </row>
    <row r="42">
      <c r="A42" t="str">
        <v>No</v>
      </c>
      <c r="B42" t="str">
        <v>Pasangan</v>
      </c>
      <c r="C42" t="str">
        <v>R1</v>
      </c>
      <c r="D42" t="str">
        <v>R2</v>
      </c>
      <c r="E42" t="str">
        <v>R3</v>
      </c>
      <c r="F42" t="str">
        <v>R4</v>
      </c>
      <c r="G42" t="str">
        <v>R5</v>
      </c>
      <c r="H42" t="str">
        <v>R6</v>
      </c>
      <c r="I42" t="str">
        <v>R7</v>
      </c>
      <c r="J42" t="str">
        <v>R8</v>
      </c>
      <c r="K42" t="str">
        <v>R9</v>
      </c>
      <c r="L42" t="str">
        <v>R10</v>
      </c>
      <c r="M42" t="str">
        <v>R11</v>
      </c>
      <c r="N42" t="str">
        <v>R12</v>
      </c>
      <c r="O42" t="str">
        <v>R13</v>
      </c>
      <c r="P42" t="str">
        <v>R14</v>
      </c>
      <c r="Q42" t="str">
        <v>R15</v>
      </c>
      <c r="R42" t="str">
        <v>R16</v>
      </c>
      <c r="S42" t="str">
        <v>R17</v>
      </c>
      <c r="T42" t="str">
        <v>R18</v>
      </c>
      <c r="U42" t="str">
        <v>R19</v>
      </c>
      <c r="V42" t="str">
        <v>R20</v>
      </c>
    </row>
    <row r="43">
      <c r="A43">
        <v>1</v>
      </c>
      <c r="B43" t="str">
        <v>CP3.1_vs_CP3.2</v>
      </c>
      <c r="C43">
        <v>5</v>
      </c>
      <c r="D43">
        <v>-2</v>
      </c>
      <c r="E43">
        <v>-5</v>
      </c>
      <c r="F43">
        <v>-3</v>
      </c>
      <c r="G43">
        <v>-3</v>
      </c>
      <c r="H43">
        <v>-2</v>
      </c>
      <c r="I43">
        <v>3</v>
      </c>
      <c r="J43">
        <v>7</v>
      </c>
      <c r="K43">
        <v>-5</v>
      </c>
      <c r="L43">
        <v>1</v>
      </c>
      <c r="M43">
        <v>-3</v>
      </c>
      <c r="N43">
        <v>-4</v>
      </c>
      <c r="O43">
        <v>-6</v>
      </c>
      <c r="P43">
        <v>-6</v>
      </c>
      <c r="Q43">
        <v>4</v>
      </c>
      <c r="R43">
        <v>3</v>
      </c>
      <c r="S43">
        <v>-2</v>
      </c>
      <c r="T43">
        <v>-8</v>
      </c>
      <c r="U43">
        <v>7</v>
      </c>
      <c r="V43">
        <v>-7</v>
      </c>
    </row>
    <row r="44">
      <c r="A44">
        <v>2</v>
      </c>
      <c r="B44" t="str">
        <v>CP3.1_vs_CP3.3</v>
      </c>
      <c r="C44">
        <v>-3</v>
      </c>
      <c r="D44">
        <v>0</v>
      </c>
      <c r="E44">
        <v>-6</v>
      </c>
      <c r="F44">
        <v>-3</v>
      </c>
      <c r="G44">
        <v>-3</v>
      </c>
      <c r="H44">
        <v>5</v>
      </c>
      <c r="I44">
        <v>0</v>
      </c>
      <c r="J44">
        <v>7</v>
      </c>
      <c r="K44">
        <v>-4</v>
      </c>
      <c r="L44">
        <v>-1</v>
      </c>
      <c r="M44">
        <v>4</v>
      </c>
      <c r="N44">
        <v>-3</v>
      </c>
      <c r="O44">
        <v>6</v>
      </c>
      <c r="P44">
        <v>-7</v>
      </c>
      <c r="Q44">
        <v>4</v>
      </c>
      <c r="R44">
        <v>-4</v>
      </c>
      <c r="S44">
        <v>3</v>
      </c>
      <c r="T44">
        <v>-8</v>
      </c>
      <c r="U44">
        <v>-8</v>
      </c>
      <c r="V44">
        <v>-7</v>
      </c>
    </row>
    <row r="45">
      <c r="A45">
        <v>3</v>
      </c>
      <c r="B45" t="str">
        <v>CP3.1_vs_CP3.4</v>
      </c>
      <c r="C45">
        <v>-2</v>
      </c>
      <c r="D45">
        <v>0</v>
      </c>
      <c r="E45">
        <v>-7</v>
      </c>
      <c r="F45">
        <v>-2</v>
      </c>
      <c r="G45">
        <v>-3</v>
      </c>
      <c r="H45">
        <v>-2</v>
      </c>
      <c r="I45">
        <v>3</v>
      </c>
      <c r="J45">
        <v>7</v>
      </c>
      <c r="K45">
        <v>-4</v>
      </c>
      <c r="L45">
        <v>-1</v>
      </c>
      <c r="M45">
        <v>0</v>
      </c>
      <c r="N45">
        <v>-2</v>
      </c>
      <c r="O45">
        <v>-6</v>
      </c>
      <c r="P45">
        <v>-6</v>
      </c>
      <c r="Q45">
        <v>0</v>
      </c>
      <c r="R45">
        <v>-4</v>
      </c>
      <c r="S45">
        <v>-2</v>
      </c>
      <c r="T45">
        <v>-8</v>
      </c>
      <c r="U45">
        <v>-8</v>
      </c>
      <c r="V45">
        <v>8</v>
      </c>
    </row>
    <row r="46">
      <c r="A46">
        <v>4</v>
      </c>
      <c r="B46" t="str">
        <v>CP3.1_vs_CP3.5</v>
      </c>
      <c r="C46">
        <v>-1</v>
      </c>
      <c r="D46">
        <v>4</v>
      </c>
      <c r="E46">
        <v>-8</v>
      </c>
      <c r="F46">
        <v>4</v>
      </c>
      <c r="G46">
        <v>-3</v>
      </c>
      <c r="H46">
        <v>2</v>
      </c>
      <c r="I46">
        <v>3</v>
      </c>
      <c r="J46">
        <v>7</v>
      </c>
      <c r="K46">
        <v>4</v>
      </c>
      <c r="L46">
        <v>1</v>
      </c>
      <c r="M46">
        <v>-2</v>
      </c>
      <c r="N46">
        <v>4</v>
      </c>
      <c r="O46">
        <v>0</v>
      </c>
      <c r="P46">
        <v>-7</v>
      </c>
      <c r="Q46">
        <v>4</v>
      </c>
      <c r="R46">
        <v>5</v>
      </c>
      <c r="S46">
        <v>0</v>
      </c>
      <c r="T46">
        <v>-7</v>
      </c>
      <c r="U46">
        <v>-7</v>
      </c>
      <c r="V46">
        <v>-7</v>
      </c>
    </row>
    <row r="47">
      <c r="A47">
        <v>5</v>
      </c>
      <c r="B47" t="str">
        <v>CP3.2_vs_CP3.3</v>
      </c>
      <c r="C47">
        <v>-2</v>
      </c>
      <c r="D47">
        <v>-2</v>
      </c>
      <c r="E47">
        <v>-6</v>
      </c>
      <c r="F47">
        <v>4</v>
      </c>
      <c r="G47">
        <v>-3</v>
      </c>
      <c r="H47">
        <v>0</v>
      </c>
      <c r="I47">
        <v>4</v>
      </c>
      <c r="J47">
        <v>7</v>
      </c>
      <c r="K47">
        <v>-5</v>
      </c>
      <c r="L47">
        <v>1</v>
      </c>
      <c r="M47">
        <v>3</v>
      </c>
      <c r="N47">
        <v>3</v>
      </c>
      <c r="O47">
        <v>6</v>
      </c>
      <c r="P47">
        <v>0</v>
      </c>
      <c r="Q47">
        <v>-4</v>
      </c>
      <c r="R47">
        <v>-3</v>
      </c>
      <c r="S47">
        <v>3</v>
      </c>
      <c r="T47">
        <v>-8</v>
      </c>
      <c r="U47">
        <v>-8</v>
      </c>
      <c r="V47">
        <v>7</v>
      </c>
    </row>
    <row r="48">
      <c r="A48">
        <v>6</v>
      </c>
      <c r="B48" t="str">
        <v>CP3.2_vs_CP3.4</v>
      </c>
      <c r="C48">
        <v>-1</v>
      </c>
      <c r="D48">
        <v>-2</v>
      </c>
      <c r="E48">
        <v>-7</v>
      </c>
      <c r="F48">
        <v>8</v>
      </c>
      <c r="G48">
        <v>-3</v>
      </c>
      <c r="H48">
        <v>0</v>
      </c>
      <c r="I48">
        <v>3</v>
      </c>
      <c r="J48">
        <v>7</v>
      </c>
      <c r="K48">
        <v>-4</v>
      </c>
      <c r="L48">
        <v>0</v>
      </c>
      <c r="M48">
        <v>3</v>
      </c>
      <c r="N48">
        <v>-3</v>
      </c>
      <c r="O48">
        <v>-6</v>
      </c>
      <c r="P48">
        <v>-6</v>
      </c>
      <c r="Q48">
        <v>0</v>
      </c>
      <c r="R48">
        <v>-3</v>
      </c>
      <c r="S48">
        <v>-1</v>
      </c>
      <c r="T48">
        <v>-8</v>
      </c>
      <c r="U48">
        <v>-7</v>
      </c>
      <c r="V48">
        <v>8</v>
      </c>
    </row>
    <row r="49">
      <c r="A49">
        <v>7</v>
      </c>
      <c r="B49" t="str">
        <v>CP3.2_vs_CP3.5</v>
      </c>
      <c r="C49">
        <v>0</v>
      </c>
      <c r="D49">
        <v>2</v>
      </c>
      <c r="E49">
        <v>-4</v>
      </c>
      <c r="F49">
        <v>3</v>
      </c>
      <c r="G49">
        <v>-3</v>
      </c>
      <c r="H49">
        <v>2</v>
      </c>
      <c r="I49">
        <v>4</v>
      </c>
      <c r="J49">
        <v>7</v>
      </c>
      <c r="K49">
        <v>4</v>
      </c>
      <c r="L49">
        <v>1</v>
      </c>
      <c r="M49">
        <v>0</v>
      </c>
      <c r="N49">
        <v>5</v>
      </c>
      <c r="O49">
        <v>6</v>
      </c>
      <c r="P49">
        <v>-6</v>
      </c>
      <c r="Q49">
        <v>0</v>
      </c>
      <c r="R49">
        <v>4</v>
      </c>
      <c r="S49">
        <v>2</v>
      </c>
      <c r="T49">
        <v>-7</v>
      </c>
      <c r="U49">
        <v>-8</v>
      </c>
      <c r="V49">
        <v>-7</v>
      </c>
    </row>
    <row r="50">
      <c r="A50">
        <v>8</v>
      </c>
      <c r="B50" t="str">
        <v>CP3.3_vs_CP3.4</v>
      </c>
      <c r="C50">
        <v>-3</v>
      </c>
      <c r="D50">
        <v>-2</v>
      </c>
      <c r="E50">
        <v>-6</v>
      </c>
      <c r="F50">
        <v>-2</v>
      </c>
      <c r="G50">
        <v>-3</v>
      </c>
      <c r="H50">
        <v>-1</v>
      </c>
      <c r="I50">
        <v>-3</v>
      </c>
      <c r="J50">
        <v>-7</v>
      </c>
      <c r="K50">
        <v>1</v>
      </c>
      <c r="L50">
        <v>0</v>
      </c>
      <c r="M50">
        <v>-7</v>
      </c>
      <c r="N50">
        <v>-4</v>
      </c>
      <c r="O50">
        <v>-6</v>
      </c>
      <c r="P50">
        <v>-6</v>
      </c>
      <c r="Q50">
        <v>0</v>
      </c>
      <c r="R50">
        <v>-4</v>
      </c>
      <c r="S50">
        <v>-1</v>
      </c>
      <c r="T50">
        <v>-7</v>
      </c>
      <c r="U50">
        <v>-6</v>
      </c>
      <c r="V50">
        <v>8</v>
      </c>
    </row>
    <row r="51">
      <c r="A51">
        <v>9</v>
      </c>
      <c r="B51" t="str">
        <v>CP3.3_vs_CP3.5</v>
      </c>
      <c r="C51">
        <v>-3</v>
      </c>
      <c r="D51">
        <v>2</v>
      </c>
      <c r="E51">
        <v>5</v>
      </c>
      <c r="F51">
        <v>8</v>
      </c>
      <c r="G51">
        <v>-3</v>
      </c>
      <c r="H51">
        <v>2</v>
      </c>
      <c r="I51">
        <v>-3</v>
      </c>
      <c r="J51">
        <v>-7</v>
      </c>
      <c r="K51">
        <v>4</v>
      </c>
      <c r="L51">
        <v>0</v>
      </c>
      <c r="M51">
        <v>-1</v>
      </c>
      <c r="N51">
        <v>-4</v>
      </c>
      <c r="O51">
        <v>-6</v>
      </c>
      <c r="P51">
        <v>-6</v>
      </c>
      <c r="Q51">
        <v>4</v>
      </c>
      <c r="R51">
        <v>4</v>
      </c>
      <c r="S51">
        <v>0</v>
      </c>
      <c r="T51">
        <v>7</v>
      </c>
      <c r="U51">
        <v>-6</v>
      </c>
      <c r="V51">
        <v>-7</v>
      </c>
    </row>
    <row r="52">
      <c r="A52">
        <v>10</v>
      </c>
      <c r="B52" t="str">
        <v>CP3.4_vs_CP3.5</v>
      </c>
      <c r="C52">
        <v>-1</v>
      </c>
      <c r="D52">
        <v>4</v>
      </c>
      <c r="E52">
        <v>7</v>
      </c>
      <c r="F52">
        <v>4</v>
      </c>
      <c r="G52">
        <v>-3</v>
      </c>
      <c r="H52">
        <v>2</v>
      </c>
      <c r="I52">
        <v>-3</v>
      </c>
      <c r="J52">
        <v>6</v>
      </c>
      <c r="K52">
        <v>4</v>
      </c>
      <c r="L52">
        <v>-1</v>
      </c>
      <c r="M52">
        <v>-1</v>
      </c>
      <c r="N52">
        <v>6</v>
      </c>
      <c r="O52">
        <v>6</v>
      </c>
      <c r="P52">
        <v>0</v>
      </c>
      <c r="Q52">
        <v>4</v>
      </c>
      <c r="R52">
        <v>3</v>
      </c>
      <c r="S52">
        <v>2</v>
      </c>
      <c r="T52">
        <v>5</v>
      </c>
      <c r="U52">
        <v>-4</v>
      </c>
      <c r="V52">
        <v>-8</v>
      </c>
    </row>
    <row r="55">
      <c r="A55" t="str">
        <v>═══ BAGIAN 2: TFN l (Lower) per Responden ═══</v>
      </c>
    </row>
    <row r="56">
      <c r="A56" t="str">
        <v>Rumus: IF(slider&gt;0, 1/VLOOKUP(u), VLOOKUP(l))</v>
      </c>
    </row>
    <row r="57">
      <c r="A57" t="str">
        <v>No</v>
      </c>
      <c r="B57" t="str">
        <v>Pasangan</v>
      </c>
      <c r="C57" t="str">
        <v>R1_l</v>
      </c>
      <c r="D57" t="str">
        <v>R2_l</v>
      </c>
      <c r="E57" t="str">
        <v>R3_l</v>
      </c>
      <c r="F57" t="str">
        <v>R4_l</v>
      </c>
      <c r="G57" t="str">
        <v>R5_l</v>
      </c>
      <c r="H57" t="str">
        <v>R6_l</v>
      </c>
      <c r="I57" t="str">
        <v>R7_l</v>
      </c>
      <c r="J57" t="str">
        <v>R8_l</v>
      </c>
      <c r="K57" t="str">
        <v>R9_l</v>
      </c>
      <c r="L57" t="str">
        <v>R10_l</v>
      </c>
      <c r="M57" t="str">
        <v>R11_l</v>
      </c>
      <c r="N57" t="str">
        <v>R12_l</v>
      </c>
      <c r="O57" t="str">
        <v>R13_l</v>
      </c>
      <c r="P57" t="str">
        <v>R14_l</v>
      </c>
      <c r="Q57" t="str">
        <v>R15_l</v>
      </c>
      <c r="R57" t="str">
        <v>R16_l</v>
      </c>
      <c r="S57" t="str">
        <v>R17_l</v>
      </c>
      <c r="T57" t="str">
        <v>R18_l</v>
      </c>
      <c r="U57" t="str">
        <v>R19_l</v>
      </c>
      <c r="V57" t="str">
        <v>R20_l</v>
      </c>
    </row>
    <row r="58">
      <c r="A58">
        <v>1</v>
      </c>
      <c r="B58" t="str">
        <v>CP3.1_vs_CP3.2</v>
      </c>
      <c r="C58" s="1">
        <f>IF(C43&gt;0,1/VLOOKUP(ABS(C43)+1,$A$8:$D$16,4,FALSE),VLOOKUP(ABS(C43)+1,$A$8:$D$16,2,FALSE))</f>
      </c>
      <c r="D58" s="1">
        <f>IF(D43&gt;0,1/VLOOKUP(ABS(D43)+1,$A$8:$D$16,4,FALSE),VLOOKUP(ABS(D43)+1,$A$8:$D$16,2,FALSE))</f>
      </c>
      <c r="E58" s="1">
        <f>IF(E43&gt;0,1/VLOOKUP(ABS(E43)+1,$A$8:$D$16,4,FALSE),VLOOKUP(ABS(E43)+1,$A$8:$D$16,2,FALSE))</f>
      </c>
      <c r="F58" s="1">
        <f>IF(F43&gt;0,1/VLOOKUP(ABS(F43)+1,$A$8:$D$16,4,FALSE),VLOOKUP(ABS(F43)+1,$A$8:$D$16,2,FALSE))</f>
      </c>
      <c r="G58" s="1">
        <f>IF(G43&gt;0,1/VLOOKUP(ABS(G43)+1,$A$8:$D$16,4,FALSE),VLOOKUP(ABS(G43)+1,$A$8:$D$16,2,FALSE))</f>
      </c>
      <c r="H58" s="1">
        <f>IF(H43&gt;0,1/VLOOKUP(ABS(H43)+1,$A$8:$D$16,4,FALSE),VLOOKUP(ABS(H43)+1,$A$8:$D$16,2,FALSE))</f>
      </c>
      <c r="I58" s="1">
        <f>IF(I43&gt;0,1/VLOOKUP(ABS(I43)+1,$A$8:$D$16,4,FALSE),VLOOKUP(ABS(I43)+1,$A$8:$D$16,2,FALSE))</f>
      </c>
      <c r="J58" s="1">
        <f>IF(J43&gt;0,1/VLOOKUP(ABS(J43)+1,$A$8:$D$16,4,FALSE),VLOOKUP(ABS(J43)+1,$A$8:$D$16,2,FALSE))</f>
      </c>
      <c r="K58" s="1">
        <f>IF(K43&gt;0,1/VLOOKUP(ABS(K43)+1,$A$8:$D$16,4,FALSE),VLOOKUP(ABS(K43)+1,$A$8:$D$16,2,FALSE))</f>
      </c>
      <c r="L58" s="1">
        <f>IF(L43&gt;0,1/VLOOKUP(ABS(L43)+1,$A$8:$D$16,4,FALSE),VLOOKUP(ABS(L43)+1,$A$8:$D$16,2,FALSE))</f>
      </c>
      <c r="M58" s="1">
        <f>IF(M43&gt;0,1/VLOOKUP(ABS(M43)+1,$A$8:$D$16,4,FALSE),VLOOKUP(ABS(M43)+1,$A$8:$D$16,2,FALSE))</f>
      </c>
      <c r="N58" s="1">
        <f>IF(N43&gt;0,1/VLOOKUP(ABS(N43)+1,$A$8:$D$16,4,FALSE),VLOOKUP(ABS(N43)+1,$A$8:$D$16,2,FALSE))</f>
      </c>
      <c r="O58" s="1">
        <f>IF(O43&gt;0,1/VLOOKUP(ABS(O43)+1,$A$8:$D$16,4,FALSE),VLOOKUP(ABS(O43)+1,$A$8:$D$16,2,FALSE))</f>
      </c>
      <c r="P58" s="1">
        <f>IF(P43&gt;0,1/VLOOKUP(ABS(P43)+1,$A$8:$D$16,4,FALSE),VLOOKUP(ABS(P43)+1,$A$8:$D$16,2,FALSE))</f>
      </c>
      <c r="Q58" s="1">
        <f>IF(Q43&gt;0,1/VLOOKUP(ABS(Q43)+1,$A$8:$D$16,4,FALSE),VLOOKUP(ABS(Q43)+1,$A$8:$D$16,2,FALSE))</f>
      </c>
      <c r="R58" s="1">
        <f>IF(R43&gt;0,1/VLOOKUP(ABS(R43)+1,$A$8:$D$16,4,FALSE),VLOOKUP(ABS(R43)+1,$A$8:$D$16,2,FALSE))</f>
      </c>
      <c r="S58" s="1">
        <f>IF(S43&gt;0,1/VLOOKUP(ABS(S43)+1,$A$8:$D$16,4,FALSE),VLOOKUP(ABS(S43)+1,$A$8:$D$16,2,FALSE))</f>
      </c>
      <c r="T58" s="1">
        <f>IF(T43&gt;0,1/VLOOKUP(ABS(T43)+1,$A$8:$D$16,4,FALSE),VLOOKUP(ABS(T43)+1,$A$8:$D$16,2,FALSE))</f>
      </c>
      <c r="U58" s="1">
        <f>IF(U43&gt;0,1/VLOOKUP(ABS(U43)+1,$A$8:$D$16,4,FALSE),VLOOKUP(ABS(U43)+1,$A$8:$D$16,2,FALSE))</f>
      </c>
      <c r="V58" s="1">
        <f>IF(V43&gt;0,1/VLOOKUP(ABS(V43)+1,$A$8:$D$16,4,FALSE),VLOOKUP(ABS(V43)+1,$A$8:$D$16,2,FALSE))</f>
      </c>
    </row>
    <row r="59">
      <c r="A59">
        <v>2</v>
      </c>
      <c r="B59" t="str">
        <v>CP3.1_vs_CP3.3</v>
      </c>
      <c r="C59" s="1">
        <f>IF(C44&gt;0,1/VLOOKUP(ABS(C44)+1,$A$8:$D$16,4,FALSE),VLOOKUP(ABS(C44)+1,$A$8:$D$16,2,FALSE))</f>
      </c>
      <c r="D59" s="1">
        <f>IF(D44&gt;0,1/VLOOKUP(ABS(D44)+1,$A$8:$D$16,4,FALSE),VLOOKUP(ABS(D44)+1,$A$8:$D$16,2,FALSE))</f>
      </c>
      <c r="E59" s="1">
        <f>IF(E44&gt;0,1/VLOOKUP(ABS(E44)+1,$A$8:$D$16,4,FALSE),VLOOKUP(ABS(E44)+1,$A$8:$D$16,2,FALSE))</f>
      </c>
      <c r="F59" s="1">
        <f>IF(F44&gt;0,1/VLOOKUP(ABS(F44)+1,$A$8:$D$16,4,FALSE),VLOOKUP(ABS(F44)+1,$A$8:$D$16,2,FALSE))</f>
      </c>
      <c r="G59" s="1">
        <f>IF(G44&gt;0,1/VLOOKUP(ABS(G44)+1,$A$8:$D$16,4,FALSE),VLOOKUP(ABS(G44)+1,$A$8:$D$16,2,FALSE))</f>
      </c>
      <c r="H59" s="1">
        <f>IF(H44&gt;0,1/VLOOKUP(ABS(H44)+1,$A$8:$D$16,4,FALSE),VLOOKUP(ABS(H44)+1,$A$8:$D$16,2,FALSE))</f>
      </c>
      <c r="I59" s="1">
        <f>IF(I44&gt;0,1/VLOOKUP(ABS(I44)+1,$A$8:$D$16,4,FALSE),VLOOKUP(ABS(I44)+1,$A$8:$D$16,2,FALSE))</f>
      </c>
      <c r="J59" s="1">
        <f>IF(J44&gt;0,1/VLOOKUP(ABS(J44)+1,$A$8:$D$16,4,FALSE),VLOOKUP(ABS(J44)+1,$A$8:$D$16,2,FALSE))</f>
      </c>
      <c r="K59" s="1">
        <f>IF(K44&gt;0,1/VLOOKUP(ABS(K44)+1,$A$8:$D$16,4,FALSE),VLOOKUP(ABS(K44)+1,$A$8:$D$16,2,FALSE))</f>
      </c>
      <c r="L59" s="1">
        <f>IF(L44&gt;0,1/VLOOKUP(ABS(L44)+1,$A$8:$D$16,4,FALSE),VLOOKUP(ABS(L44)+1,$A$8:$D$16,2,FALSE))</f>
      </c>
      <c r="M59" s="1">
        <f>IF(M44&gt;0,1/VLOOKUP(ABS(M44)+1,$A$8:$D$16,4,FALSE),VLOOKUP(ABS(M44)+1,$A$8:$D$16,2,FALSE))</f>
      </c>
      <c r="N59" s="1">
        <f>IF(N44&gt;0,1/VLOOKUP(ABS(N44)+1,$A$8:$D$16,4,FALSE),VLOOKUP(ABS(N44)+1,$A$8:$D$16,2,FALSE))</f>
      </c>
      <c r="O59" s="1">
        <f>IF(O44&gt;0,1/VLOOKUP(ABS(O44)+1,$A$8:$D$16,4,FALSE),VLOOKUP(ABS(O44)+1,$A$8:$D$16,2,FALSE))</f>
      </c>
      <c r="P59" s="1">
        <f>IF(P44&gt;0,1/VLOOKUP(ABS(P44)+1,$A$8:$D$16,4,FALSE),VLOOKUP(ABS(P44)+1,$A$8:$D$16,2,FALSE))</f>
      </c>
      <c r="Q59" s="1">
        <f>IF(Q44&gt;0,1/VLOOKUP(ABS(Q44)+1,$A$8:$D$16,4,FALSE),VLOOKUP(ABS(Q44)+1,$A$8:$D$16,2,FALSE))</f>
      </c>
      <c r="R59" s="1">
        <f>IF(R44&gt;0,1/VLOOKUP(ABS(R44)+1,$A$8:$D$16,4,FALSE),VLOOKUP(ABS(R44)+1,$A$8:$D$16,2,FALSE))</f>
      </c>
      <c r="S59" s="1">
        <f>IF(S44&gt;0,1/VLOOKUP(ABS(S44)+1,$A$8:$D$16,4,FALSE),VLOOKUP(ABS(S44)+1,$A$8:$D$16,2,FALSE))</f>
      </c>
      <c r="T59" s="1">
        <f>IF(T44&gt;0,1/VLOOKUP(ABS(T44)+1,$A$8:$D$16,4,FALSE),VLOOKUP(ABS(T44)+1,$A$8:$D$16,2,FALSE))</f>
      </c>
      <c r="U59" s="1">
        <f>IF(U44&gt;0,1/VLOOKUP(ABS(U44)+1,$A$8:$D$16,4,FALSE),VLOOKUP(ABS(U44)+1,$A$8:$D$16,2,FALSE))</f>
      </c>
      <c r="V59" s="1">
        <f>IF(V44&gt;0,1/VLOOKUP(ABS(V44)+1,$A$8:$D$16,4,FALSE),VLOOKUP(ABS(V44)+1,$A$8:$D$16,2,FALSE))</f>
      </c>
    </row>
    <row r="60">
      <c r="A60">
        <v>3</v>
      </c>
      <c r="B60" t="str">
        <v>CP3.1_vs_CP3.4</v>
      </c>
      <c r="C60" s="1">
        <f>IF(C45&gt;0,1/VLOOKUP(ABS(C45)+1,$A$8:$D$16,4,FALSE),VLOOKUP(ABS(C45)+1,$A$8:$D$16,2,FALSE))</f>
      </c>
      <c r="D60" s="1">
        <f>IF(D45&gt;0,1/VLOOKUP(ABS(D45)+1,$A$8:$D$16,4,FALSE),VLOOKUP(ABS(D45)+1,$A$8:$D$16,2,FALSE))</f>
      </c>
      <c r="E60" s="1">
        <f>IF(E45&gt;0,1/VLOOKUP(ABS(E45)+1,$A$8:$D$16,4,FALSE),VLOOKUP(ABS(E45)+1,$A$8:$D$16,2,FALSE))</f>
      </c>
      <c r="F60" s="1">
        <f>IF(F45&gt;0,1/VLOOKUP(ABS(F45)+1,$A$8:$D$16,4,FALSE),VLOOKUP(ABS(F45)+1,$A$8:$D$16,2,FALSE))</f>
      </c>
      <c r="G60" s="1">
        <f>IF(G45&gt;0,1/VLOOKUP(ABS(G45)+1,$A$8:$D$16,4,FALSE),VLOOKUP(ABS(G45)+1,$A$8:$D$16,2,FALSE))</f>
      </c>
      <c r="H60" s="1">
        <f>IF(H45&gt;0,1/VLOOKUP(ABS(H45)+1,$A$8:$D$16,4,FALSE),VLOOKUP(ABS(H45)+1,$A$8:$D$16,2,FALSE))</f>
      </c>
      <c r="I60" s="1">
        <f>IF(I45&gt;0,1/VLOOKUP(ABS(I45)+1,$A$8:$D$16,4,FALSE),VLOOKUP(ABS(I45)+1,$A$8:$D$16,2,FALSE))</f>
      </c>
      <c r="J60" s="1">
        <f>IF(J45&gt;0,1/VLOOKUP(ABS(J45)+1,$A$8:$D$16,4,FALSE),VLOOKUP(ABS(J45)+1,$A$8:$D$16,2,FALSE))</f>
      </c>
      <c r="K60" s="1">
        <f>IF(K45&gt;0,1/VLOOKUP(ABS(K45)+1,$A$8:$D$16,4,FALSE),VLOOKUP(ABS(K45)+1,$A$8:$D$16,2,FALSE))</f>
      </c>
      <c r="L60" s="1">
        <f>IF(L45&gt;0,1/VLOOKUP(ABS(L45)+1,$A$8:$D$16,4,FALSE),VLOOKUP(ABS(L45)+1,$A$8:$D$16,2,FALSE))</f>
      </c>
      <c r="M60" s="1">
        <f>IF(M45&gt;0,1/VLOOKUP(ABS(M45)+1,$A$8:$D$16,4,FALSE),VLOOKUP(ABS(M45)+1,$A$8:$D$16,2,FALSE))</f>
      </c>
      <c r="N60" s="1">
        <f>IF(N45&gt;0,1/VLOOKUP(ABS(N45)+1,$A$8:$D$16,4,FALSE),VLOOKUP(ABS(N45)+1,$A$8:$D$16,2,FALSE))</f>
      </c>
      <c r="O60" s="1">
        <f>IF(O45&gt;0,1/VLOOKUP(ABS(O45)+1,$A$8:$D$16,4,FALSE),VLOOKUP(ABS(O45)+1,$A$8:$D$16,2,FALSE))</f>
      </c>
      <c r="P60" s="1">
        <f>IF(P45&gt;0,1/VLOOKUP(ABS(P45)+1,$A$8:$D$16,4,FALSE),VLOOKUP(ABS(P45)+1,$A$8:$D$16,2,FALSE))</f>
      </c>
      <c r="Q60" s="1">
        <f>IF(Q45&gt;0,1/VLOOKUP(ABS(Q45)+1,$A$8:$D$16,4,FALSE),VLOOKUP(ABS(Q45)+1,$A$8:$D$16,2,FALSE))</f>
      </c>
      <c r="R60" s="1">
        <f>IF(R45&gt;0,1/VLOOKUP(ABS(R45)+1,$A$8:$D$16,4,FALSE),VLOOKUP(ABS(R45)+1,$A$8:$D$16,2,FALSE))</f>
      </c>
      <c r="S60" s="1">
        <f>IF(S45&gt;0,1/VLOOKUP(ABS(S45)+1,$A$8:$D$16,4,FALSE),VLOOKUP(ABS(S45)+1,$A$8:$D$16,2,FALSE))</f>
      </c>
      <c r="T60" s="1">
        <f>IF(T45&gt;0,1/VLOOKUP(ABS(T45)+1,$A$8:$D$16,4,FALSE),VLOOKUP(ABS(T45)+1,$A$8:$D$16,2,FALSE))</f>
      </c>
      <c r="U60" s="1">
        <f>IF(U45&gt;0,1/VLOOKUP(ABS(U45)+1,$A$8:$D$16,4,FALSE),VLOOKUP(ABS(U45)+1,$A$8:$D$16,2,FALSE))</f>
      </c>
      <c r="V60" s="1">
        <f>IF(V45&gt;0,1/VLOOKUP(ABS(V45)+1,$A$8:$D$16,4,FALSE),VLOOKUP(ABS(V45)+1,$A$8:$D$16,2,FALSE))</f>
      </c>
    </row>
    <row r="61">
      <c r="A61">
        <v>4</v>
      </c>
      <c r="B61" t="str">
        <v>CP3.1_vs_CP3.5</v>
      </c>
      <c r="C61" s="1">
        <f>IF(C46&gt;0,1/VLOOKUP(ABS(C46)+1,$A$8:$D$16,4,FALSE),VLOOKUP(ABS(C46)+1,$A$8:$D$16,2,FALSE))</f>
      </c>
      <c r="D61" s="1">
        <f>IF(D46&gt;0,1/VLOOKUP(ABS(D46)+1,$A$8:$D$16,4,FALSE),VLOOKUP(ABS(D46)+1,$A$8:$D$16,2,FALSE))</f>
      </c>
      <c r="E61" s="1">
        <f>IF(E46&gt;0,1/VLOOKUP(ABS(E46)+1,$A$8:$D$16,4,FALSE),VLOOKUP(ABS(E46)+1,$A$8:$D$16,2,FALSE))</f>
      </c>
      <c r="F61" s="1">
        <f>IF(F46&gt;0,1/VLOOKUP(ABS(F46)+1,$A$8:$D$16,4,FALSE),VLOOKUP(ABS(F46)+1,$A$8:$D$16,2,FALSE))</f>
      </c>
      <c r="G61" s="1">
        <f>IF(G46&gt;0,1/VLOOKUP(ABS(G46)+1,$A$8:$D$16,4,FALSE),VLOOKUP(ABS(G46)+1,$A$8:$D$16,2,FALSE))</f>
      </c>
      <c r="H61" s="1">
        <f>IF(H46&gt;0,1/VLOOKUP(ABS(H46)+1,$A$8:$D$16,4,FALSE),VLOOKUP(ABS(H46)+1,$A$8:$D$16,2,FALSE))</f>
      </c>
      <c r="I61" s="1">
        <f>IF(I46&gt;0,1/VLOOKUP(ABS(I46)+1,$A$8:$D$16,4,FALSE),VLOOKUP(ABS(I46)+1,$A$8:$D$16,2,FALSE))</f>
      </c>
      <c r="J61" s="1">
        <f>IF(J46&gt;0,1/VLOOKUP(ABS(J46)+1,$A$8:$D$16,4,FALSE),VLOOKUP(ABS(J46)+1,$A$8:$D$16,2,FALSE))</f>
      </c>
      <c r="K61" s="1">
        <f>IF(K46&gt;0,1/VLOOKUP(ABS(K46)+1,$A$8:$D$16,4,FALSE),VLOOKUP(ABS(K46)+1,$A$8:$D$16,2,FALSE))</f>
      </c>
      <c r="L61" s="1">
        <f>IF(L46&gt;0,1/VLOOKUP(ABS(L46)+1,$A$8:$D$16,4,FALSE),VLOOKUP(ABS(L46)+1,$A$8:$D$16,2,FALSE))</f>
      </c>
      <c r="M61" s="1">
        <f>IF(M46&gt;0,1/VLOOKUP(ABS(M46)+1,$A$8:$D$16,4,FALSE),VLOOKUP(ABS(M46)+1,$A$8:$D$16,2,FALSE))</f>
      </c>
      <c r="N61" s="1">
        <f>IF(N46&gt;0,1/VLOOKUP(ABS(N46)+1,$A$8:$D$16,4,FALSE),VLOOKUP(ABS(N46)+1,$A$8:$D$16,2,FALSE))</f>
      </c>
      <c r="O61" s="1">
        <f>IF(O46&gt;0,1/VLOOKUP(ABS(O46)+1,$A$8:$D$16,4,FALSE),VLOOKUP(ABS(O46)+1,$A$8:$D$16,2,FALSE))</f>
      </c>
      <c r="P61" s="1">
        <f>IF(P46&gt;0,1/VLOOKUP(ABS(P46)+1,$A$8:$D$16,4,FALSE),VLOOKUP(ABS(P46)+1,$A$8:$D$16,2,FALSE))</f>
      </c>
      <c r="Q61" s="1">
        <f>IF(Q46&gt;0,1/VLOOKUP(ABS(Q46)+1,$A$8:$D$16,4,FALSE),VLOOKUP(ABS(Q46)+1,$A$8:$D$16,2,FALSE))</f>
      </c>
      <c r="R61" s="1">
        <f>IF(R46&gt;0,1/VLOOKUP(ABS(R46)+1,$A$8:$D$16,4,FALSE),VLOOKUP(ABS(R46)+1,$A$8:$D$16,2,FALSE))</f>
      </c>
      <c r="S61" s="1">
        <f>IF(S46&gt;0,1/VLOOKUP(ABS(S46)+1,$A$8:$D$16,4,FALSE),VLOOKUP(ABS(S46)+1,$A$8:$D$16,2,FALSE))</f>
      </c>
      <c r="T61" s="1">
        <f>IF(T46&gt;0,1/VLOOKUP(ABS(T46)+1,$A$8:$D$16,4,FALSE),VLOOKUP(ABS(T46)+1,$A$8:$D$16,2,FALSE))</f>
      </c>
      <c r="U61" s="1">
        <f>IF(U46&gt;0,1/VLOOKUP(ABS(U46)+1,$A$8:$D$16,4,FALSE),VLOOKUP(ABS(U46)+1,$A$8:$D$16,2,FALSE))</f>
      </c>
      <c r="V61" s="1">
        <f>IF(V46&gt;0,1/VLOOKUP(ABS(V46)+1,$A$8:$D$16,4,FALSE),VLOOKUP(ABS(V46)+1,$A$8:$D$16,2,FALSE))</f>
      </c>
    </row>
    <row r="62">
      <c r="A62">
        <v>5</v>
      </c>
      <c r="B62" t="str">
        <v>CP3.2_vs_CP3.3</v>
      </c>
      <c r="C62" s="1">
        <f>IF(C47&gt;0,1/VLOOKUP(ABS(C47)+1,$A$8:$D$16,4,FALSE),VLOOKUP(ABS(C47)+1,$A$8:$D$16,2,FALSE))</f>
      </c>
      <c r="D62" s="1">
        <f>IF(D47&gt;0,1/VLOOKUP(ABS(D47)+1,$A$8:$D$16,4,FALSE),VLOOKUP(ABS(D47)+1,$A$8:$D$16,2,FALSE))</f>
      </c>
      <c r="E62" s="1">
        <f>IF(E47&gt;0,1/VLOOKUP(ABS(E47)+1,$A$8:$D$16,4,FALSE),VLOOKUP(ABS(E47)+1,$A$8:$D$16,2,FALSE))</f>
      </c>
      <c r="F62" s="1">
        <f>IF(F47&gt;0,1/VLOOKUP(ABS(F47)+1,$A$8:$D$16,4,FALSE),VLOOKUP(ABS(F47)+1,$A$8:$D$16,2,FALSE))</f>
      </c>
      <c r="G62" s="1">
        <f>IF(G47&gt;0,1/VLOOKUP(ABS(G47)+1,$A$8:$D$16,4,FALSE),VLOOKUP(ABS(G47)+1,$A$8:$D$16,2,FALSE))</f>
      </c>
      <c r="H62" s="1">
        <f>IF(H47&gt;0,1/VLOOKUP(ABS(H47)+1,$A$8:$D$16,4,FALSE),VLOOKUP(ABS(H47)+1,$A$8:$D$16,2,FALSE))</f>
      </c>
      <c r="I62" s="1">
        <f>IF(I47&gt;0,1/VLOOKUP(ABS(I47)+1,$A$8:$D$16,4,FALSE),VLOOKUP(ABS(I47)+1,$A$8:$D$16,2,FALSE))</f>
      </c>
      <c r="J62" s="1">
        <f>IF(J47&gt;0,1/VLOOKUP(ABS(J47)+1,$A$8:$D$16,4,FALSE),VLOOKUP(ABS(J47)+1,$A$8:$D$16,2,FALSE))</f>
      </c>
      <c r="K62" s="1">
        <f>IF(K47&gt;0,1/VLOOKUP(ABS(K47)+1,$A$8:$D$16,4,FALSE),VLOOKUP(ABS(K47)+1,$A$8:$D$16,2,FALSE))</f>
      </c>
      <c r="L62" s="1">
        <f>IF(L47&gt;0,1/VLOOKUP(ABS(L47)+1,$A$8:$D$16,4,FALSE),VLOOKUP(ABS(L47)+1,$A$8:$D$16,2,FALSE))</f>
      </c>
      <c r="M62" s="1">
        <f>IF(M47&gt;0,1/VLOOKUP(ABS(M47)+1,$A$8:$D$16,4,FALSE),VLOOKUP(ABS(M47)+1,$A$8:$D$16,2,FALSE))</f>
      </c>
      <c r="N62" s="1">
        <f>IF(N47&gt;0,1/VLOOKUP(ABS(N47)+1,$A$8:$D$16,4,FALSE),VLOOKUP(ABS(N47)+1,$A$8:$D$16,2,FALSE))</f>
      </c>
      <c r="O62" s="1">
        <f>IF(O47&gt;0,1/VLOOKUP(ABS(O47)+1,$A$8:$D$16,4,FALSE),VLOOKUP(ABS(O47)+1,$A$8:$D$16,2,FALSE))</f>
      </c>
      <c r="P62" s="1">
        <f>IF(P47&gt;0,1/VLOOKUP(ABS(P47)+1,$A$8:$D$16,4,FALSE),VLOOKUP(ABS(P47)+1,$A$8:$D$16,2,FALSE))</f>
      </c>
      <c r="Q62" s="1">
        <f>IF(Q47&gt;0,1/VLOOKUP(ABS(Q47)+1,$A$8:$D$16,4,FALSE),VLOOKUP(ABS(Q47)+1,$A$8:$D$16,2,FALSE))</f>
      </c>
      <c r="R62" s="1">
        <f>IF(R47&gt;0,1/VLOOKUP(ABS(R47)+1,$A$8:$D$16,4,FALSE),VLOOKUP(ABS(R47)+1,$A$8:$D$16,2,FALSE))</f>
      </c>
      <c r="S62" s="1">
        <f>IF(S47&gt;0,1/VLOOKUP(ABS(S47)+1,$A$8:$D$16,4,FALSE),VLOOKUP(ABS(S47)+1,$A$8:$D$16,2,FALSE))</f>
      </c>
      <c r="T62" s="1">
        <f>IF(T47&gt;0,1/VLOOKUP(ABS(T47)+1,$A$8:$D$16,4,FALSE),VLOOKUP(ABS(T47)+1,$A$8:$D$16,2,FALSE))</f>
      </c>
      <c r="U62" s="1">
        <f>IF(U47&gt;0,1/VLOOKUP(ABS(U47)+1,$A$8:$D$16,4,FALSE),VLOOKUP(ABS(U47)+1,$A$8:$D$16,2,FALSE))</f>
      </c>
      <c r="V62" s="1">
        <f>IF(V47&gt;0,1/VLOOKUP(ABS(V47)+1,$A$8:$D$16,4,FALSE),VLOOKUP(ABS(V47)+1,$A$8:$D$16,2,FALSE))</f>
      </c>
    </row>
    <row r="63">
      <c r="A63">
        <v>6</v>
      </c>
      <c r="B63" t="str">
        <v>CP3.2_vs_CP3.4</v>
      </c>
      <c r="C63" s="1">
        <f>IF(C48&gt;0,1/VLOOKUP(ABS(C48)+1,$A$8:$D$16,4,FALSE),VLOOKUP(ABS(C48)+1,$A$8:$D$16,2,FALSE))</f>
      </c>
      <c r="D63" s="1">
        <f>IF(D48&gt;0,1/VLOOKUP(ABS(D48)+1,$A$8:$D$16,4,FALSE),VLOOKUP(ABS(D48)+1,$A$8:$D$16,2,FALSE))</f>
      </c>
      <c r="E63" s="1">
        <f>IF(E48&gt;0,1/VLOOKUP(ABS(E48)+1,$A$8:$D$16,4,FALSE),VLOOKUP(ABS(E48)+1,$A$8:$D$16,2,FALSE))</f>
      </c>
      <c r="F63" s="1">
        <f>IF(F48&gt;0,1/VLOOKUP(ABS(F48)+1,$A$8:$D$16,4,FALSE),VLOOKUP(ABS(F48)+1,$A$8:$D$16,2,FALSE))</f>
      </c>
      <c r="G63" s="1">
        <f>IF(G48&gt;0,1/VLOOKUP(ABS(G48)+1,$A$8:$D$16,4,FALSE),VLOOKUP(ABS(G48)+1,$A$8:$D$16,2,FALSE))</f>
      </c>
      <c r="H63" s="1">
        <f>IF(H48&gt;0,1/VLOOKUP(ABS(H48)+1,$A$8:$D$16,4,FALSE),VLOOKUP(ABS(H48)+1,$A$8:$D$16,2,FALSE))</f>
      </c>
      <c r="I63" s="1">
        <f>IF(I48&gt;0,1/VLOOKUP(ABS(I48)+1,$A$8:$D$16,4,FALSE),VLOOKUP(ABS(I48)+1,$A$8:$D$16,2,FALSE))</f>
      </c>
      <c r="J63" s="1">
        <f>IF(J48&gt;0,1/VLOOKUP(ABS(J48)+1,$A$8:$D$16,4,FALSE),VLOOKUP(ABS(J48)+1,$A$8:$D$16,2,FALSE))</f>
      </c>
      <c r="K63" s="1">
        <f>IF(K48&gt;0,1/VLOOKUP(ABS(K48)+1,$A$8:$D$16,4,FALSE),VLOOKUP(ABS(K48)+1,$A$8:$D$16,2,FALSE))</f>
      </c>
      <c r="L63" s="1">
        <f>IF(L48&gt;0,1/VLOOKUP(ABS(L48)+1,$A$8:$D$16,4,FALSE),VLOOKUP(ABS(L48)+1,$A$8:$D$16,2,FALSE))</f>
      </c>
      <c r="M63" s="1">
        <f>IF(M48&gt;0,1/VLOOKUP(ABS(M48)+1,$A$8:$D$16,4,FALSE),VLOOKUP(ABS(M48)+1,$A$8:$D$16,2,FALSE))</f>
      </c>
      <c r="N63" s="1">
        <f>IF(N48&gt;0,1/VLOOKUP(ABS(N48)+1,$A$8:$D$16,4,FALSE),VLOOKUP(ABS(N48)+1,$A$8:$D$16,2,FALSE))</f>
      </c>
      <c r="O63" s="1">
        <f>IF(O48&gt;0,1/VLOOKUP(ABS(O48)+1,$A$8:$D$16,4,FALSE),VLOOKUP(ABS(O48)+1,$A$8:$D$16,2,FALSE))</f>
      </c>
      <c r="P63" s="1">
        <f>IF(P48&gt;0,1/VLOOKUP(ABS(P48)+1,$A$8:$D$16,4,FALSE),VLOOKUP(ABS(P48)+1,$A$8:$D$16,2,FALSE))</f>
      </c>
      <c r="Q63" s="1">
        <f>IF(Q48&gt;0,1/VLOOKUP(ABS(Q48)+1,$A$8:$D$16,4,FALSE),VLOOKUP(ABS(Q48)+1,$A$8:$D$16,2,FALSE))</f>
      </c>
      <c r="R63" s="1">
        <f>IF(R48&gt;0,1/VLOOKUP(ABS(R48)+1,$A$8:$D$16,4,FALSE),VLOOKUP(ABS(R48)+1,$A$8:$D$16,2,FALSE))</f>
      </c>
      <c r="S63" s="1">
        <f>IF(S48&gt;0,1/VLOOKUP(ABS(S48)+1,$A$8:$D$16,4,FALSE),VLOOKUP(ABS(S48)+1,$A$8:$D$16,2,FALSE))</f>
      </c>
      <c r="T63" s="1">
        <f>IF(T48&gt;0,1/VLOOKUP(ABS(T48)+1,$A$8:$D$16,4,FALSE),VLOOKUP(ABS(T48)+1,$A$8:$D$16,2,FALSE))</f>
      </c>
      <c r="U63" s="1">
        <f>IF(U48&gt;0,1/VLOOKUP(ABS(U48)+1,$A$8:$D$16,4,FALSE),VLOOKUP(ABS(U48)+1,$A$8:$D$16,2,FALSE))</f>
      </c>
      <c r="V63" s="1">
        <f>IF(V48&gt;0,1/VLOOKUP(ABS(V48)+1,$A$8:$D$16,4,FALSE),VLOOKUP(ABS(V48)+1,$A$8:$D$16,2,FALSE))</f>
      </c>
    </row>
    <row r="64">
      <c r="A64">
        <v>7</v>
      </c>
      <c r="B64" t="str">
        <v>CP3.2_vs_CP3.5</v>
      </c>
      <c r="C64" s="1">
        <f>IF(C49&gt;0,1/VLOOKUP(ABS(C49)+1,$A$8:$D$16,4,FALSE),VLOOKUP(ABS(C49)+1,$A$8:$D$16,2,FALSE))</f>
      </c>
      <c r="D64" s="1">
        <f>IF(D49&gt;0,1/VLOOKUP(ABS(D49)+1,$A$8:$D$16,4,FALSE),VLOOKUP(ABS(D49)+1,$A$8:$D$16,2,FALSE))</f>
      </c>
      <c r="E64" s="1">
        <f>IF(E49&gt;0,1/VLOOKUP(ABS(E49)+1,$A$8:$D$16,4,FALSE),VLOOKUP(ABS(E49)+1,$A$8:$D$16,2,FALSE))</f>
      </c>
      <c r="F64" s="1">
        <f>IF(F49&gt;0,1/VLOOKUP(ABS(F49)+1,$A$8:$D$16,4,FALSE),VLOOKUP(ABS(F49)+1,$A$8:$D$16,2,FALSE))</f>
      </c>
      <c r="G64" s="1">
        <f>IF(G49&gt;0,1/VLOOKUP(ABS(G49)+1,$A$8:$D$16,4,FALSE),VLOOKUP(ABS(G49)+1,$A$8:$D$16,2,FALSE))</f>
      </c>
      <c r="H64" s="1">
        <f>IF(H49&gt;0,1/VLOOKUP(ABS(H49)+1,$A$8:$D$16,4,FALSE),VLOOKUP(ABS(H49)+1,$A$8:$D$16,2,FALSE))</f>
      </c>
      <c r="I64" s="1">
        <f>IF(I49&gt;0,1/VLOOKUP(ABS(I49)+1,$A$8:$D$16,4,FALSE),VLOOKUP(ABS(I49)+1,$A$8:$D$16,2,FALSE))</f>
      </c>
      <c r="J64" s="1">
        <f>IF(J49&gt;0,1/VLOOKUP(ABS(J49)+1,$A$8:$D$16,4,FALSE),VLOOKUP(ABS(J49)+1,$A$8:$D$16,2,FALSE))</f>
      </c>
      <c r="K64" s="1">
        <f>IF(K49&gt;0,1/VLOOKUP(ABS(K49)+1,$A$8:$D$16,4,FALSE),VLOOKUP(ABS(K49)+1,$A$8:$D$16,2,FALSE))</f>
      </c>
      <c r="L64" s="1">
        <f>IF(L49&gt;0,1/VLOOKUP(ABS(L49)+1,$A$8:$D$16,4,FALSE),VLOOKUP(ABS(L49)+1,$A$8:$D$16,2,FALSE))</f>
      </c>
      <c r="M64" s="1">
        <f>IF(M49&gt;0,1/VLOOKUP(ABS(M49)+1,$A$8:$D$16,4,FALSE),VLOOKUP(ABS(M49)+1,$A$8:$D$16,2,FALSE))</f>
      </c>
      <c r="N64" s="1">
        <f>IF(N49&gt;0,1/VLOOKUP(ABS(N49)+1,$A$8:$D$16,4,FALSE),VLOOKUP(ABS(N49)+1,$A$8:$D$16,2,FALSE))</f>
      </c>
      <c r="O64" s="1">
        <f>IF(O49&gt;0,1/VLOOKUP(ABS(O49)+1,$A$8:$D$16,4,FALSE),VLOOKUP(ABS(O49)+1,$A$8:$D$16,2,FALSE))</f>
      </c>
      <c r="P64" s="1">
        <f>IF(P49&gt;0,1/VLOOKUP(ABS(P49)+1,$A$8:$D$16,4,FALSE),VLOOKUP(ABS(P49)+1,$A$8:$D$16,2,FALSE))</f>
      </c>
      <c r="Q64" s="1">
        <f>IF(Q49&gt;0,1/VLOOKUP(ABS(Q49)+1,$A$8:$D$16,4,FALSE),VLOOKUP(ABS(Q49)+1,$A$8:$D$16,2,FALSE))</f>
      </c>
      <c r="R64" s="1">
        <f>IF(R49&gt;0,1/VLOOKUP(ABS(R49)+1,$A$8:$D$16,4,FALSE),VLOOKUP(ABS(R49)+1,$A$8:$D$16,2,FALSE))</f>
      </c>
      <c r="S64" s="1">
        <f>IF(S49&gt;0,1/VLOOKUP(ABS(S49)+1,$A$8:$D$16,4,FALSE),VLOOKUP(ABS(S49)+1,$A$8:$D$16,2,FALSE))</f>
      </c>
      <c r="T64" s="1">
        <f>IF(T49&gt;0,1/VLOOKUP(ABS(T49)+1,$A$8:$D$16,4,FALSE),VLOOKUP(ABS(T49)+1,$A$8:$D$16,2,FALSE))</f>
      </c>
      <c r="U64" s="1">
        <f>IF(U49&gt;0,1/VLOOKUP(ABS(U49)+1,$A$8:$D$16,4,FALSE),VLOOKUP(ABS(U49)+1,$A$8:$D$16,2,FALSE))</f>
      </c>
      <c r="V64" s="1">
        <f>IF(V49&gt;0,1/VLOOKUP(ABS(V49)+1,$A$8:$D$16,4,FALSE),VLOOKUP(ABS(V49)+1,$A$8:$D$16,2,FALSE))</f>
      </c>
    </row>
    <row r="65">
      <c r="A65">
        <v>8</v>
      </c>
      <c r="B65" t="str">
        <v>CP3.3_vs_CP3.4</v>
      </c>
      <c r="C65" s="1">
        <f>IF(C50&gt;0,1/VLOOKUP(ABS(C50)+1,$A$8:$D$16,4,FALSE),VLOOKUP(ABS(C50)+1,$A$8:$D$16,2,FALSE))</f>
      </c>
      <c r="D65" s="1">
        <f>IF(D50&gt;0,1/VLOOKUP(ABS(D50)+1,$A$8:$D$16,4,FALSE),VLOOKUP(ABS(D50)+1,$A$8:$D$16,2,FALSE))</f>
      </c>
      <c r="E65" s="1">
        <f>IF(E50&gt;0,1/VLOOKUP(ABS(E50)+1,$A$8:$D$16,4,FALSE),VLOOKUP(ABS(E50)+1,$A$8:$D$16,2,FALSE))</f>
      </c>
      <c r="F65" s="1">
        <f>IF(F50&gt;0,1/VLOOKUP(ABS(F50)+1,$A$8:$D$16,4,FALSE),VLOOKUP(ABS(F50)+1,$A$8:$D$16,2,FALSE))</f>
      </c>
      <c r="G65" s="1">
        <f>IF(G50&gt;0,1/VLOOKUP(ABS(G50)+1,$A$8:$D$16,4,FALSE),VLOOKUP(ABS(G50)+1,$A$8:$D$16,2,FALSE))</f>
      </c>
      <c r="H65" s="1">
        <f>IF(H50&gt;0,1/VLOOKUP(ABS(H50)+1,$A$8:$D$16,4,FALSE),VLOOKUP(ABS(H50)+1,$A$8:$D$16,2,FALSE))</f>
      </c>
      <c r="I65" s="1">
        <f>IF(I50&gt;0,1/VLOOKUP(ABS(I50)+1,$A$8:$D$16,4,FALSE),VLOOKUP(ABS(I50)+1,$A$8:$D$16,2,FALSE))</f>
      </c>
      <c r="J65" s="1">
        <f>IF(J50&gt;0,1/VLOOKUP(ABS(J50)+1,$A$8:$D$16,4,FALSE),VLOOKUP(ABS(J50)+1,$A$8:$D$16,2,FALSE))</f>
      </c>
      <c r="K65" s="1">
        <f>IF(K50&gt;0,1/VLOOKUP(ABS(K50)+1,$A$8:$D$16,4,FALSE),VLOOKUP(ABS(K50)+1,$A$8:$D$16,2,FALSE))</f>
      </c>
      <c r="L65" s="1">
        <f>IF(L50&gt;0,1/VLOOKUP(ABS(L50)+1,$A$8:$D$16,4,FALSE),VLOOKUP(ABS(L50)+1,$A$8:$D$16,2,FALSE))</f>
      </c>
      <c r="M65" s="1">
        <f>IF(M50&gt;0,1/VLOOKUP(ABS(M50)+1,$A$8:$D$16,4,FALSE),VLOOKUP(ABS(M50)+1,$A$8:$D$16,2,FALSE))</f>
      </c>
      <c r="N65" s="1">
        <f>IF(N50&gt;0,1/VLOOKUP(ABS(N50)+1,$A$8:$D$16,4,FALSE),VLOOKUP(ABS(N50)+1,$A$8:$D$16,2,FALSE))</f>
      </c>
      <c r="O65" s="1">
        <f>IF(O50&gt;0,1/VLOOKUP(ABS(O50)+1,$A$8:$D$16,4,FALSE),VLOOKUP(ABS(O50)+1,$A$8:$D$16,2,FALSE))</f>
      </c>
      <c r="P65" s="1">
        <f>IF(P50&gt;0,1/VLOOKUP(ABS(P50)+1,$A$8:$D$16,4,FALSE),VLOOKUP(ABS(P50)+1,$A$8:$D$16,2,FALSE))</f>
      </c>
      <c r="Q65" s="1">
        <f>IF(Q50&gt;0,1/VLOOKUP(ABS(Q50)+1,$A$8:$D$16,4,FALSE),VLOOKUP(ABS(Q50)+1,$A$8:$D$16,2,FALSE))</f>
      </c>
      <c r="R65" s="1">
        <f>IF(R50&gt;0,1/VLOOKUP(ABS(R50)+1,$A$8:$D$16,4,FALSE),VLOOKUP(ABS(R50)+1,$A$8:$D$16,2,FALSE))</f>
      </c>
      <c r="S65" s="1">
        <f>IF(S50&gt;0,1/VLOOKUP(ABS(S50)+1,$A$8:$D$16,4,FALSE),VLOOKUP(ABS(S50)+1,$A$8:$D$16,2,FALSE))</f>
      </c>
      <c r="T65" s="1">
        <f>IF(T50&gt;0,1/VLOOKUP(ABS(T50)+1,$A$8:$D$16,4,FALSE),VLOOKUP(ABS(T50)+1,$A$8:$D$16,2,FALSE))</f>
      </c>
      <c r="U65" s="1">
        <f>IF(U50&gt;0,1/VLOOKUP(ABS(U50)+1,$A$8:$D$16,4,FALSE),VLOOKUP(ABS(U50)+1,$A$8:$D$16,2,FALSE))</f>
      </c>
      <c r="V65" s="1">
        <f>IF(V50&gt;0,1/VLOOKUP(ABS(V50)+1,$A$8:$D$16,4,FALSE),VLOOKUP(ABS(V50)+1,$A$8:$D$16,2,FALSE))</f>
      </c>
    </row>
    <row r="66">
      <c r="A66">
        <v>9</v>
      </c>
      <c r="B66" t="str">
        <v>CP3.3_vs_CP3.5</v>
      </c>
      <c r="C66" s="1">
        <f>IF(C51&gt;0,1/VLOOKUP(ABS(C51)+1,$A$8:$D$16,4,FALSE),VLOOKUP(ABS(C51)+1,$A$8:$D$16,2,FALSE))</f>
      </c>
      <c r="D66" s="1">
        <f>IF(D51&gt;0,1/VLOOKUP(ABS(D51)+1,$A$8:$D$16,4,FALSE),VLOOKUP(ABS(D51)+1,$A$8:$D$16,2,FALSE))</f>
      </c>
      <c r="E66" s="1">
        <f>IF(E51&gt;0,1/VLOOKUP(ABS(E51)+1,$A$8:$D$16,4,FALSE),VLOOKUP(ABS(E51)+1,$A$8:$D$16,2,FALSE))</f>
      </c>
      <c r="F66" s="1">
        <f>IF(F51&gt;0,1/VLOOKUP(ABS(F51)+1,$A$8:$D$16,4,FALSE),VLOOKUP(ABS(F51)+1,$A$8:$D$16,2,FALSE))</f>
      </c>
      <c r="G66" s="1">
        <f>IF(G51&gt;0,1/VLOOKUP(ABS(G51)+1,$A$8:$D$16,4,FALSE),VLOOKUP(ABS(G51)+1,$A$8:$D$16,2,FALSE))</f>
      </c>
      <c r="H66" s="1">
        <f>IF(H51&gt;0,1/VLOOKUP(ABS(H51)+1,$A$8:$D$16,4,FALSE),VLOOKUP(ABS(H51)+1,$A$8:$D$16,2,FALSE))</f>
      </c>
      <c r="I66" s="1">
        <f>IF(I51&gt;0,1/VLOOKUP(ABS(I51)+1,$A$8:$D$16,4,FALSE),VLOOKUP(ABS(I51)+1,$A$8:$D$16,2,FALSE))</f>
      </c>
      <c r="J66" s="1">
        <f>IF(J51&gt;0,1/VLOOKUP(ABS(J51)+1,$A$8:$D$16,4,FALSE),VLOOKUP(ABS(J51)+1,$A$8:$D$16,2,FALSE))</f>
      </c>
      <c r="K66" s="1">
        <f>IF(K51&gt;0,1/VLOOKUP(ABS(K51)+1,$A$8:$D$16,4,FALSE),VLOOKUP(ABS(K51)+1,$A$8:$D$16,2,FALSE))</f>
      </c>
      <c r="L66" s="1">
        <f>IF(L51&gt;0,1/VLOOKUP(ABS(L51)+1,$A$8:$D$16,4,FALSE),VLOOKUP(ABS(L51)+1,$A$8:$D$16,2,FALSE))</f>
      </c>
      <c r="M66" s="1">
        <f>IF(M51&gt;0,1/VLOOKUP(ABS(M51)+1,$A$8:$D$16,4,FALSE),VLOOKUP(ABS(M51)+1,$A$8:$D$16,2,FALSE))</f>
      </c>
      <c r="N66" s="1">
        <f>IF(N51&gt;0,1/VLOOKUP(ABS(N51)+1,$A$8:$D$16,4,FALSE),VLOOKUP(ABS(N51)+1,$A$8:$D$16,2,FALSE))</f>
      </c>
      <c r="O66" s="1">
        <f>IF(O51&gt;0,1/VLOOKUP(ABS(O51)+1,$A$8:$D$16,4,FALSE),VLOOKUP(ABS(O51)+1,$A$8:$D$16,2,FALSE))</f>
      </c>
      <c r="P66" s="1">
        <f>IF(P51&gt;0,1/VLOOKUP(ABS(P51)+1,$A$8:$D$16,4,FALSE),VLOOKUP(ABS(P51)+1,$A$8:$D$16,2,FALSE))</f>
      </c>
      <c r="Q66" s="1">
        <f>IF(Q51&gt;0,1/VLOOKUP(ABS(Q51)+1,$A$8:$D$16,4,FALSE),VLOOKUP(ABS(Q51)+1,$A$8:$D$16,2,FALSE))</f>
      </c>
      <c r="R66" s="1">
        <f>IF(R51&gt;0,1/VLOOKUP(ABS(R51)+1,$A$8:$D$16,4,FALSE),VLOOKUP(ABS(R51)+1,$A$8:$D$16,2,FALSE))</f>
      </c>
      <c r="S66" s="1">
        <f>IF(S51&gt;0,1/VLOOKUP(ABS(S51)+1,$A$8:$D$16,4,FALSE),VLOOKUP(ABS(S51)+1,$A$8:$D$16,2,FALSE))</f>
      </c>
      <c r="T66" s="1">
        <f>IF(T51&gt;0,1/VLOOKUP(ABS(T51)+1,$A$8:$D$16,4,FALSE),VLOOKUP(ABS(T51)+1,$A$8:$D$16,2,FALSE))</f>
      </c>
      <c r="U66" s="1">
        <f>IF(U51&gt;0,1/VLOOKUP(ABS(U51)+1,$A$8:$D$16,4,FALSE),VLOOKUP(ABS(U51)+1,$A$8:$D$16,2,FALSE))</f>
      </c>
      <c r="V66" s="1">
        <f>IF(V51&gt;0,1/VLOOKUP(ABS(V51)+1,$A$8:$D$16,4,FALSE),VLOOKUP(ABS(V51)+1,$A$8:$D$16,2,FALSE))</f>
      </c>
    </row>
    <row r="67">
      <c r="A67">
        <v>10</v>
      </c>
      <c r="B67" t="str">
        <v>CP3.4_vs_CP3.5</v>
      </c>
      <c r="C67" s="1">
        <f>IF(C52&gt;0,1/VLOOKUP(ABS(C52)+1,$A$8:$D$16,4,FALSE),VLOOKUP(ABS(C52)+1,$A$8:$D$16,2,FALSE))</f>
      </c>
      <c r="D67" s="1">
        <f>IF(D52&gt;0,1/VLOOKUP(ABS(D52)+1,$A$8:$D$16,4,FALSE),VLOOKUP(ABS(D52)+1,$A$8:$D$16,2,FALSE))</f>
      </c>
      <c r="E67" s="1">
        <f>IF(E52&gt;0,1/VLOOKUP(ABS(E52)+1,$A$8:$D$16,4,FALSE),VLOOKUP(ABS(E52)+1,$A$8:$D$16,2,FALSE))</f>
      </c>
      <c r="F67" s="1">
        <f>IF(F52&gt;0,1/VLOOKUP(ABS(F52)+1,$A$8:$D$16,4,FALSE),VLOOKUP(ABS(F52)+1,$A$8:$D$16,2,FALSE))</f>
      </c>
      <c r="G67" s="1">
        <f>IF(G52&gt;0,1/VLOOKUP(ABS(G52)+1,$A$8:$D$16,4,FALSE),VLOOKUP(ABS(G52)+1,$A$8:$D$16,2,FALSE))</f>
      </c>
      <c r="H67" s="1">
        <f>IF(H52&gt;0,1/VLOOKUP(ABS(H52)+1,$A$8:$D$16,4,FALSE),VLOOKUP(ABS(H52)+1,$A$8:$D$16,2,FALSE))</f>
      </c>
      <c r="I67" s="1">
        <f>IF(I52&gt;0,1/VLOOKUP(ABS(I52)+1,$A$8:$D$16,4,FALSE),VLOOKUP(ABS(I52)+1,$A$8:$D$16,2,FALSE))</f>
      </c>
      <c r="J67" s="1">
        <f>IF(J52&gt;0,1/VLOOKUP(ABS(J52)+1,$A$8:$D$16,4,FALSE),VLOOKUP(ABS(J52)+1,$A$8:$D$16,2,FALSE))</f>
      </c>
      <c r="K67" s="1">
        <f>IF(K52&gt;0,1/VLOOKUP(ABS(K52)+1,$A$8:$D$16,4,FALSE),VLOOKUP(ABS(K52)+1,$A$8:$D$16,2,FALSE))</f>
      </c>
      <c r="L67" s="1">
        <f>IF(L52&gt;0,1/VLOOKUP(ABS(L52)+1,$A$8:$D$16,4,FALSE),VLOOKUP(ABS(L52)+1,$A$8:$D$16,2,FALSE))</f>
      </c>
      <c r="M67" s="1">
        <f>IF(M52&gt;0,1/VLOOKUP(ABS(M52)+1,$A$8:$D$16,4,FALSE),VLOOKUP(ABS(M52)+1,$A$8:$D$16,2,FALSE))</f>
      </c>
      <c r="N67" s="1">
        <f>IF(N52&gt;0,1/VLOOKUP(ABS(N52)+1,$A$8:$D$16,4,FALSE),VLOOKUP(ABS(N52)+1,$A$8:$D$16,2,FALSE))</f>
      </c>
      <c r="O67" s="1">
        <f>IF(O52&gt;0,1/VLOOKUP(ABS(O52)+1,$A$8:$D$16,4,FALSE),VLOOKUP(ABS(O52)+1,$A$8:$D$16,2,FALSE))</f>
      </c>
      <c r="P67" s="1">
        <f>IF(P52&gt;0,1/VLOOKUP(ABS(P52)+1,$A$8:$D$16,4,FALSE),VLOOKUP(ABS(P52)+1,$A$8:$D$16,2,FALSE))</f>
      </c>
      <c r="Q67" s="1">
        <f>IF(Q52&gt;0,1/VLOOKUP(ABS(Q52)+1,$A$8:$D$16,4,FALSE),VLOOKUP(ABS(Q52)+1,$A$8:$D$16,2,FALSE))</f>
      </c>
      <c r="R67" s="1">
        <f>IF(R52&gt;0,1/VLOOKUP(ABS(R52)+1,$A$8:$D$16,4,FALSE),VLOOKUP(ABS(R52)+1,$A$8:$D$16,2,FALSE))</f>
      </c>
      <c r="S67" s="1">
        <f>IF(S52&gt;0,1/VLOOKUP(ABS(S52)+1,$A$8:$D$16,4,FALSE),VLOOKUP(ABS(S52)+1,$A$8:$D$16,2,FALSE))</f>
      </c>
      <c r="T67" s="1">
        <f>IF(T52&gt;0,1/VLOOKUP(ABS(T52)+1,$A$8:$D$16,4,FALSE),VLOOKUP(ABS(T52)+1,$A$8:$D$16,2,FALSE))</f>
      </c>
      <c r="U67" s="1">
        <f>IF(U52&gt;0,1/VLOOKUP(ABS(U52)+1,$A$8:$D$16,4,FALSE),VLOOKUP(ABS(U52)+1,$A$8:$D$16,2,FALSE))</f>
      </c>
      <c r="V67" s="1">
        <f>IF(V52&gt;0,1/VLOOKUP(ABS(V52)+1,$A$8:$D$16,4,FALSE),VLOOKUP(ABS(V52)+1,$A$8:$D$16,2,FALSE))</f>
      </c>
    </row>
    <row r="70">
      <c r="A70" t="str">
        <v>═══ BAGIAN 3: TFN m (Middle) per Responden ═══</v>
      </c>
    </row>
    <row r="71">
      <c r="A71" t="str">
        <v>No</v>
      </c>
      <c r="B71" t="str">
        <v>Pasangan</v>
      </c>
      <c r="C71" t="str">
        <v>R1_m</v>
      </c>
      <c r="D71" t="str">
        <v>R2_m</v>
      </c>
      <c r="E71" t="str">
        <v>R3_m</v>
      </c>
      <c r="F71" t="str">
        <v>R4_m</v>
      </c>
      <c r="G71" t="str">
        <v>R5_m</v>
      </c>
      <c r="H71" t="str">
        <v>R6_m</v>
      </c>
      <c r="I71" t="str">
        <v>R7_m</v>
      </c>
      <c r="J71" t="str">
        <v>R8_m</v>
      </c>
      <c r="K71" t="str">
        <v>R9_m</v>
      </c>
      <c r="L71" t="str">
        <v>R10_m</v>
      </c>
      <c r="M71" t="str">
        <v>R11_m</v>
      </c>
      <c r="N71" t="str">
        <v>R12_m</v>
      </c>
      <c r="O71" t="str">
        <v>R13_m</v>
      </c>
      <c r="P71" t="str">
        <v>R14_m</v>
      </c>
      <c r="Q71" t="str">
        <v>R15_m</v>
      </c>
      <c r="R71" t="str">
        <v>R16_m</v>
      </c>
      <c r="S71" t="str">
        <v>R17_m</v>
      </c>
      <c r="T71" t="str">
        <v>R18_m</v>
      </c>
      <c r="U71" t="str">
        <v>R19_m</v>
      </c>
      <c r="V71" t="str">
        <v>R20_m</v>
      </c>
    </row>
    <row r="72">
      <c r="A72">
        <v>1</v>
      </c>
      <c r="B72" t="str">
        <v>CP3.1_vs_CP3.2</v>
      </c>
      <c r="C72" s="1">
        <f>IF(C43&gt;0,1/VLOOKUP(ABS(C43)+1,$A$8:$D$16,3,FALSE),VLOOKUP(ABS(C43)+1,$A$8:$D$16,3,FALSE))</f>
      </c>
      <c r="D72" s="1">
        <f>IF(D43&gt;0,1/VLOOKUP(ABS(D43)+1,$A$8:$D$16,3,FALSE),VLOOKUP(ABS(D43)+1,$A$8:$D$16,3,FALSE))</f>
      </c>
      <c r="E72" s="1">
        <f>IF(E43&gt;0,1/VLOOKUP(ABS(E43)+1,$A$8:$D$16,3,FALSE),VLOOKUP(ABS(E43)+1,$A$8:$D$16,3,FALSE))</f>
      </c>
      <c r="F72" s="1">
        <f>IF(F43&gt;0,1/VLOOKUP(ABS(F43)+1,$A$8:$D$16,3,FALSE),VLOOKUP(ABS(F43)+1,$A$8:$D$16,3,FALSE))</f>
      </c>
      <c r="G72" s="1">
        <f>IF(G43&gt;0,1/VLOOKUP(ABS(G43)+1,$A$8:$D$16,3,FALSE),VLOOKUP(ABS(G43)+1,$A$8:$D$16,3,FALSE))</f>
      </c>
      <c r="H72" s="1">
        <f>IF(H43&gt;0,1/VLOOKUP(ABS(H43)+1,$A$8:$D$16,3,FALSE),VLOOKUP(ABS(H43)+1,$A$8:$D$16,3,FALSE))</f>
      </c>
      <c r="I72" s="1">
        <f>IF(I43&gt;0,1/VLOOKUP(ABS(I43)+1,$A$8:$D$16,3,FALSE),VLOOKUP(ABS(I43)+1,$A$8:$D$16,3,FALSE))</f>
      </c>
      <c r="J72" s="1">
        <f>IF(J43&gt;0,1/VLOOKUP(ABS(J43)+1,$A$8:$D$16,3,FALSE),VLOOKUP(ABS(J43)+1,$A$8:$D$16,3,FALSE))</f>
      </c>
      <c r="K72" s="1">
        <f>IF(K43&gt;0,1/VLOOKUP(ABS(K43)+1,$A$8:$D$16,3,FALSE),VLOOKUP(ABS(K43)+1,$A$8:$D$16,3,FALSE))</f>
      </c>
      <c r="L72" s="1">
        <f>IF(L43&gt;0,1/VLOOKUP(ABS(L43)+1,$A$8:$D$16,3,FALSE),VLOOKUP(ABS(L43)+1,$A$8:$D$16,3,FALSE))</f>
      </c>
      <c r="M72" s="1">
        <f>IF(M43&gt;0,1/VLOOKUP(ABS(M43)+1,$A$8:$D$16,3,FALSE),VLOOKUP(ABS(M43)+1,$A$8:$D$16,3,FALSE))</f>
      </c>
      <c r="N72" s="1">
        <f>IF(N43&gt;0,1/VLOOKUP(ABS(N43)+1,$A$8:$D$16,3,FALSE),VLOOKUP(ABS(N43)+1,$A$8:$D$16,3,FALSE))</f>
      </c>
      <c r="O72" s="1">
        <f>IF(O43&gt;0,1/VLOOKUP(ABS(O43)+1,$A$8:$D$16,3,FALSE),VLOOKUP(ABS(O43)+1,$A$8:$D$16,3,FALSE))</f>
      </c>
      <c r="P72" s="1">
        <f>IF(P43&gt;0,1/VLOOKUP(ABS(P43)+1,$A$8:$D$16,3,FALSE),VLOOKUP(ABS(P43)+1,$A$8:$D$16,3,FALSE))</f>
      </c>
      <c r="Q72" s="1">
        <f>IF(Q43&gt;0,1/VLOOKUP(ABS(Q43)+1,$A$8:$D$16,3,FALSE),VLOOKUP(ABS(Q43)+1,$A$8:$D$16,3,FALSE))</f>
      </c>
      <c r="R72" s="1">
        <f>IF(R43&gt;0,1/VLOOKUP(ABS(R43)+1,$A$8:$D$16,3,FALSE),VLOOKUP(ABS(R43)+1,$A$8:$D$16,3,FALSE))</f>
      </c>
      <c r="S72" s="1">
        <f>IF(S43&gt;0,1/VLOOKUP(ABS(S43)+1,$A$8:$D$16,3,FALSE),VLOOKUP(ABS(S43)+1,$A$8:$D$16,3,FALSE))</f>
      </c>
      <c r="T72" s="1">
        <f>IF(T43&gt;0,1/VLOOKUP(ABS(T43)+1,$A$8:$D$16,3,FALSE),VLOOKUP(ABS(T43)+1,$A$8:$D$16,3,FALSE))</f>
      </c>
      <c r="U72" s="1">
        <f>IF(U43&gt;0,1/VLOOKUP(ABS(U43)+1,$A$8:$D$16,3,FALSE),VLOOKUP(ABS(U43)+1,$A$8:$D$16,3,FALSE))</f>
      </c>
      <c r="V72" s="1">
        <f>IF(V43&gt;0,1/VLOOKUP(ABS(V43)+1,$A$8:$D$16,3,FALSE),VLOOKUP(ABS(V43)+1,$A$8:$D$16,3,FALSE))</f>
      </c>
    </row>
    <row r="73">
      <c r="A73">
        <v>2</v>
      </c>
      <c r="B73" t="str">
        <v>CP3.1_vs_CP3.3</v>
      </c>
      <c r="C73" s="1">
        <f>IF(C44&gt;0,1/VLOOKUP(ABS(C44)+1,$A$8:$D$16,3,FALSE),VLOOKUP(ABS(C44)+1,$A$8:$D$16,3,FALSE))</f>
      </c>
      <c r="D73" s="1">
        <f>IF(D44&gt;0,1/VLOOKUP(ABS(D44)+1,$A$8:$D$16,3,FALSE),VLOOKUP(ABS(D44)+1,$A$8:$D$16,3,FALSE))</f>
      </c>
      <c r="E73" s="1">
        <f>IF(E44&gt;0,1/VLOOKUP(ABS(E44)+1,$A$8:$D$16,3,FALSE),VLOOKUP(ABS(E44)+1,$A$8:$D$16,3,FALSE))</f>
      </c>
      <c r="F73" s="1">
        <f>IF(F44&gt;0,1/VLOOKUP(ABS(F44)+1,$A$8:$D$16,3,FALSE),VLOOKUP(ABS(F44)+1,$A$8:$D$16,3,FALSE))</f>
      </c>
      <c r="G73" s="1">
        <f>IF(G44&gt;0,1/VLOOKUP(ABS(G44)+1,$A$8:$D$16,3,FALSE),VLOOKUP(ABS(G44)+1,$A$8:$D$16,3,FALSE))</f>
      </c>
      <c r="H73" s="1">
        <f>IF(H44&gt;0,1/VLOOKUP(ABS(H44)+1,$A$8:$D$16,3,FALSE),VLOOKUP(ABS(H44)+1,$A$8:$D$16,3,FALSE))</f>
      </c>
      <c r="I73" s="1">
        <f>IF(I44&gt;0,1/VLOOKUP(ABS(I44)+1,$A$8:$D$16,3,FALSE),VLOOKUP(ABS(I44)+1,$A$8:$D$16,3,FALSE))</f>
      </c>
      <c r="J73" s="1">
        <f>IF(J44&gt;0,1/VLOOKUP(ABS(J44)+1,$A$8:$D$16,3,FALSE),VLOOKUP(ABS(J44)+1,$A$8:$D$16,3,FALSE))</f>
      </c>
      <c r="K73" s="1">
        <f>IF(K44&gt;0,1/VLOOKUP(ABS(K44)+1,$A$8:$D$16,3,FALSE),VLOOKUP(ABS(K44)+1,$A$8:$D$16,3,FALSE))</f>
      </c>
      <c r="L73" s="1">
        <f>IF(L44&gt;0,1/VLOOKUP(ABS(L44)+1,$A$8:$D$16,3,FALSE),VLOOKUP(ABS(L44)+1,$A$8:$D$16,3,FALSE))</f>
      </c>
      <c r="M73" s="1">
        <f>IF(M44&gt;0,1/VLOOKUP(ABS(M44)+1,$A$8:$D$16,3,FALSE),VLOOKUP(ABS(M44)+1,$A$8:$D$16,3,FALSE))</f>
      </c>
      <c r="N73" s="1">
        <f>IF(N44&gt;0,1/VLOOKUP(ABS(N44)+1,$A$8:$D$16,3,FALSE),VLOOKUP(ABS(N44)+1,$A$8:$D$16,3,FALSE))</f>
      </c>
      <c r="O73" s="1">
        <f>IF(O44&gt;0,1/VLOOKUP(ABS(O44)+1,$A$8:$D$16,3,FALSE),VLOOKUP(ABS(O44)+1,$A$8:$D$16,3,FALSE))</f>
      </c>
      <c r="P73" s="1">
        <f>IF(P44&gt;0,1/VLOOKUP(ABS(P44)+1,$A$8:$D$16,3,FALSE),VLOOKUP(ABS(P44)+1,$A$8:$D$16,3,FALSE))</f>
      </c>
      <c r="Q73" s="1">
        <f>IF(Q44&gt;0,1/VLOOKUP(ABS(Q44)+1,$A$8:$D$16,3,FALSE),VLOOKUP(ABS(Q44)+1,$A$8:$D$16,3,FALSE))</f>
      </c>
      <c r="R73" s="1">
        <f>IF(R44&gt;0,1/VLOOKUP(ABS(R44)+1,$A$8:$D$16,3,FALSE),VLOOKUP(ABS(R44)+1,$A$8:$D$16,3,FALSE))</f>
      </c>
      <c r="S73" s="1">
        <f>IF(S44&gt;0,1/VLOOKUP(ABS(S44)+1,$A$8:$D$16,3,FALSE),VLOOKUP(ABS(S44)+1,$A$8:$D$16,3,FALSE))</f>
      </c>
      <c r="T73" s="1">
        <f>IF(T44&gt;0,1/VLOOKUP(ABS(T44)+1,$A$8:$D$16,3,FALSE),VLOOKUP(ABS(T44)+1,$A$8:$D$16,3,FALSE))</f>
      </c>
      <c r="U73" s="1">
        <f>IF(U44&gt;0,1/VLOOKUP(ABS(U44)+1,$A$8:$D$16,3,FALSE),VLOOKUP(ABS(U44)+1,$A$8:$D$16,3,FALSE))</f>
      </c>
      <c r="V73" s="1">
        <f>IF(V44&gt;0,1/VLOOKUP(ABS(V44)+1,$A$8:$D$16,3,FALSE),VLOOKUP(ABS(V44)+1,$A$8:$D$16,3,FALSE))</f>
      </c>
    </row>
    <row r="74">
      <c r="A74">
        <v>3</v>
      </c>
      <c r="B74" t="str">
        <v>CP3.1_vs_CP3.4</v>
      </c>
      <c r="C74" s="1">
        <f>IF(C45&gt;0,1/VLOOKUP(ABS(C45)+1,$A$8:$D$16,3,FALSE),VLOOKUP(ABS(C45)+1,$A$8:$D$16,3,FALSE))</f>
      </c>
      <c r="D74" s="1">
        <f>IF(D45&gt;0,1/VLOOKUP(ABS(D45)+1,$A$8:$D$16,3,FALSE),VLOOKUP(ABS(D45)+1,$A$8:$D$16,3,FALSE))</f>
      </c>
      <c r="E74" s="1">
        <f>IF(E45&gt;0,1/VLOOKUP(ABS(E45)+1,$A$8:$D$16,3,FALSE),VLOOKUP(ABS(E45)+1,$A$8:$D$16,3,FALSE))</f>
      </c>
      <c r="F74" s="1">
        <f>IF(F45&gt;0,1/VLOOKUP(ABS(F45)+1,$A$8:$D$16,3,FALSE),VLOOKUP(ABS(F45)+1,$A$8:$D$16,3,FALSE))</f>
      </c>
      <c r="G74" s="1">
        <f>IF(G45&gt;0,1/VLOOKUP(ABS(G45)+1,$A$8:$D$16,3,FALSE),VLOOKUP(ABS(G45)+1,$A$8:$D$16,3,FALSE))</f>
      </c>
      <c r="H74" s="1">
        <f>IF(H45&gt;0,1/VLOOKUP(ABS(H45)+1,$A$8:$D$16,3,FALSE),VLOOKUP(ABS(H45)+1,$A$8:$D$16,3,FALSE))</f>
      </c>
      <c r="I74" s="1">
        <f>IF(I45&gt;0,1/VLOOKUP(ABS(I45)+1,$A$8:$D$16,3,FALSE),VLOOKUP(ABS(I45)+1,$A$8:$D$16,3,FALSE))</f>
      </c>
      <c r="J74" s="1">
        <f>IF(J45&gt;0,1/VLOOKUP(ABS(J45)+1,$A$8:$D$16,3,FALSE),VLOOKUP(ABS(J45)+1,$A$8:$D$16,3,FALSE))</f>
      </c>
      <c r="K74" s="1">
        <f>IF(K45&gt;0,1/VLOOKUP(ABS(K45)+1,$A$8:$D$16,3,FALSE),VLOOKUP(ABS(K45)+1,$A$8:$D$16,3,FALSE))</f>
      </c>
      <c r="L74" s="1">
        <f>IF(L45&gt;0,1/VLOOKUP(ABS(L45)+1,$A$8:$D$16,3,FALSE),VLOOKUP(ABS(L45)+1,$A$8:$D$16,3,FALSE))</f>
      </c>
      <c r="M74" s="1">
        <f>IF(M45&gt;0,1/VLOOKUP(ABS(M45)+1,$A$8:$D$16,3,FALSE),VLOOKUP(ABS(M45)+1,$A$8:$D$16,3,FALSE))</f>
      </c>
      <c r="N74" s="1">
        <f>IF(N45&gt;0,1/VLOOKUP(ABS(N45)+1,$A$8:$D$16,3,FALSE),VLOOKUP(ABS(N45)+1,$A$8:$D$16,3,FALSE))</f>
      </c>
      <c r="O74" s="1">
        <f>IF(O45&gt;0,1/VLOOKUP(ABS(O45)+1,$A$8:$D$16,3,FALSE),VLOOKUP(ABS(O45)+1,$A$8:$D$16,3,FALSE))</f>
      </c>
      <c r="P74" s="1">
        <f>IF(P45&gt;0,1/VLOOKUP(ABS(P45)+1,$A$8:$D$16,3,FALSE),VLOOKUP(ABS(P45)+1,$A$8:$D$16,3,FALSE))</f>
      </c>
      <c r="Q74" s="1">
        <f>IF(Q45&gt;0,1/VLOOKUP(ABS(Q45)+1,$A$8:$D$16,3,FALSE),VLOOKUP(ABS(Q45)+1,$A$8:$D$16,3,FALSE))</f>
      </c>
      <c r="R74" s="1">
        <f>IF(R45&gt;0,1/VLOOKUP(ABS(R45)+1,$A$8:$D$16,3,FALSE),VLOOKUP(ABS(R45)+1,$A$8:$D$16,3,FALSE))</f>
      </c>
      <c r="S74" s="1">
        <f>IF(S45&gt;0,1/VLOOKUP(ABS(S45)+1,$A$8:$D$16,3,FALSE),VLOOKUP(ABS(S45)+1,$A$8:$D$16,3,FALSE))</f>
      </c>
      <c r="T74" s="1">
        <f>IF(T45&gt;0,1/VLOOKUP(ABS(T45)+1,$A$8:$D$16,3,FALSE),VLOOKUP(ABS(T45)+1,$A$8:$D$16,3,FALSE))</f>
      </c>
      <c r="U74" s="1">
        <f>IF(U45&gt;0,1/VLOOKUP(ABS(U45)+1,$A$8:$D$16,3,FALSE),VLOOKUP(ABS(U45)+1,$A$8:$D$16,3,FALSE))</f>
      </c>
      <c r="V74" s="1">
        <f>IF(V45&gt;0,1/VLOOKUP(ABS(V45)+1,$A$8:$D$16,3,FALSE),VLOOKUP(ABS(V45)+1,$A$8:$D$16,3,FALSE))</f>
      </c>
    </row>
    <row r="75">
      <c r="A75">
        <v>4</v>
      </c>
      <c r="B75" t="str">
        <v>CP3.1_vs_CP3.5</v>
      </c>
      <c r="C75" s="1">
        <f>IF(C46&gt;0,1/VLOOKUP(ABS(C46)+1,$A$8:$D$16,3,FALSE),VLOOKUP(ABS(C46)+1,$A$8:$D$16,3,FALSE))</f>
      </c>
      <c r="D75" s="1">
        <f>IF(D46&gt;0,1/VLOOKUP(ABS(D46)+1,$A$8:$D$16,3,FALSE),VLOOKUP(ABS(D46)+1,$A$8:$D$16,3,FALSE))</f>
      </c>
      <c r="E75" s="1">
        <f>IF(E46&gt;0,1/VLOOKUP(ABS(E46)+1,$A$8:$D$16,3,FALSE),VLOOKUP(ABS(E46)+1,$A$8:$D$16,3,FALSE))</f>
      </c>
      <c r="F75" s="1">
        <f>IF(F46&gt;0,1/VLOOKUP(ABS(F46)+1,$A$8:$D$16,3,FALSE),VLOOKUP(ABS(F46)+1,$A$8:$D$16,3,FALSE))</f>
      </c>
      <c r="G75" s="1">
        <f>IF(G46&gt;0,1/VLOOKUP(ABS(G46)+1,$A$8:$D$16,3,FALSE),VLOOKUP(ABS(G46)+1,$A$8:$D$16,3,FALSE))</f>
      </c>
      <c r="H75" s="1">
        <f>IF(H46&gt;0,1/VLOOKUP(ABS(H46)+1,$A$8:$D$16,3,FALSE),VLOOKUP(ABS(H46)+1,$A$8:$D$16,3,FALSE))</f>
      </c>
      <c r="I75" s="1">
        <f>IF(I46&gt;0,1/VLOOKUP(ABS(I46)+1,$A$8:$D$16,3,FALSE),VLOOKUP(ABS(I46)+1,$A$8:$D$16,3,FALSE))</f>
      </c>
      <c r="J75" s="1">
        <f>IF(J46&gt;0,1/VLOOKUP(ABS(J46)+1,$A$8:$D$16,3,FALSE),VLOOKUP(ABS(J46)+1,$A$8:$D$16,3,FALSE))</f>
      </c>
      <c r="K75" s="1">
        <f>IF(K46&gt;0,1/VLOOKUP(ABS(K46)+1,$A$8:$D$16,3,FALSE),VLOOKUP(ABS(K46)+1,$A$8:$D$16,3,FALSE))</f>
      </c>
      <c r="L75" s="1">
        <f>IF(L46&gt;0,1/VLOOKUP(ABS(L46)+1,$A$8:$D$16,3,FALSE),VLOOKUP(ABS(L46)+1,$A$8:$D$16,3,FALSE))</f>
      </c>
      <c r="M75" s="1">
        <f>IF(M46&gt;0,1/VLOOKUP(ABS(M46)+1,$A$8:$D$16,3,FALSE),VLOOKUP(ABS(M46)+1,$A$8:$D$16,3,FALSE))</f>
      </c>
      <c r="N75" s="1">
        <f>IF(N46&gt;0,1/VLOOKUP(ABS(N46)+1,$A$8:$D$16,3,FALSE),VLOOKUP(ABS(N46)+1,$A$8:$D$16,3,FALSE))</f>
      </c>
      <c r="O75" s="1">
        <f>IF(O46&gt;0,1/VLOOKUP(ABS(O46)+1,$A$8:$D$16,3,FALSE),VLOOKUP(ABS(O46)+1,$A$8:$D$16,3,FALSE))</f>
      </c>
      <c r="P75" s="1">
        <f>IF(P46&gt;0,1/VLOOKUP(ABS(P46)+1,$A$8:$D$16,3,FALSE),VLOOKUP(ABS(P46)+1,$A$8:$D$16,3,FALSE))</f>
      </c>
      <c r="Q75" s="1">
        <f>IF(Q46&gt;0,1/VLOOKUP(ABS(Q46)+1,$A$8:$D$16,3,FALSE),VLOOKUP(ABS(Q46)+1,$A$8:$D$16,3,FALSE))</f>
      </c>
      <c r="R75" s="1">
        <f>IF(R46&gt;0,1/VLOOKUP(ABS(R46)+1,$A$8:$D$16,3,FALSE),VLOOKUP(ABS(R46)+1,$A$8:$D$16,3,FALSE))</f>
      </c>
      <c r="S75" s="1">
        <f>IF(S46&gt;0,1/VLOOKUP(ABS(S46)+1,$A$8:$D$16,3,FALSE),VLOOKUP(ABS(S46)+1,$A$8:$D$16,3,FALSE))</f>
      </c>
      <c r="T75" s="1">
        <f>IF(T46&gt;0,1/VLOOKUP(ABS(T46)+1,$A$8:$D$16,3,FALSE),VLOOKUP(ABS(T46)+1,$A$8:$D$16,3,FALSE))</f>
      </c>
      <c r="U75" s="1">
        <f>IF(U46&gt;0,1/VLOOKUP(ABS(U46)+1,$A$8:$D$16,3,FALSE),VLOOKUP(ABS(U46)+1,$A$8:$D$16,3,FALSE))</f>
      </c>
      <c r="V75" s="1">
        <f>IF(V46&gt;0,1/VLOOKUP(ABS(V46)+1,$A$8:$D$16,3,FALSE),VLOOKUP(ABS(V46)+1,$A$8:$D$16,3,FALSE))</f>
      </c>
    </row>
    <row r="76">
      <c r="A76">
        <v>5</v>
      </c>
      <c r="B76" t="str">
        <v>CP3.2_vs_CP3.3</v>
      </c>
      <c r="C76" s="1">
        <f>IF(C47&gt;0,1/VLOOKUP(ABS(C47)+1,$A$8:$D$16,3,FALSE),VLOOKUP(ABS(C47)+1,$A$8:$D$16,3,FALSE))</f>
      </c>
      <c r="D76" s="1">
        <f>IF(D47&gt;0,1/VLOOKUP(ABS(D47)+1,$A$8:$D$16,3,FALSE),VLOOKUP(ABS(D47)+1,$A$8:$D$16,3,FALSE))</f>
      </c>
      <c r="E76" s="1">
        <f>IF(E47&gt;0,1/VLOOKUP(ABS(E47)+1,$A$8:$D$16,3,FALSE),VLOOKUP(ABS(E47)+1,$A$8:$D$16,3,FALSE))</f>
      </c>
      <c r="F76" s="1">
        <f>IF(F47&gt;0,1/VLOOKUP(ABS(F47)+1,$A$8:$D$16,3,FALSE),VLOOKUP(ABS(F47)+1,$A$8:$D$16,3,FALSE))</f>
      </c>
      <c r="G76" s="1">
        <f>IF(G47&gt;0,1/VLOOKUP(ABS(G47)+1,$A$8:$D$16,3,FALSE),VLOOKUP(ABS(G47)+1,$A$8:$D$16,3,FALSE))</f>
      </c>
      <c r="H76" s="1">
        <f>IF(H47&gt;0,1/VLOOKUP(ABS(H47)+1,$A$8:$D$16,3,FALSE),VLOOKUP(ABS(H47)+1,$A$8:$D$16,3,FALSE))</f>
      </c>
      <c r="I76" s="1">
        <f>IF(I47&gt;0,1/VLOOKUP(ABS(I47)+1,$A$8:$D$16,3,FALSE),VLOOKUP(ABS(I47)+1,$A$8:$D$16,3,FALSE))</f>
      </c>
      <c r="J76" s="1">
        <f>IF(J47&gt;0,1/VLOOKUP(ABS(J47)+1,$A$8:$D$16,3,FALSE),VLOOKUP(ABS(J47)+1,$A$8:$D$16,3,FALSE))</f>
      </c>
      <c r="K76" s="1">
        <f>IF(K47&gt;0,1/VLOOKUP(ABS(K47)+1,$A$8:$D$16,3,FALSE),VLOOKUP(ABS(K47)+1,$A$8:$D$16,3,FALSE))</f>
      </c>
      <c r="L76" s="1">
        <f>IF(L47&gt;0,1/VLOOKUP(ABS(L47)+1,$A$8:$D$16,3,FALSE),VLOOKUP(ABS(L47)+1,$A$8:$D$16,3,FALSE))</f>
      </c>
      <c r="M76" s="1">
        <f>IF(M47&gt;0,1/VLOOKUP(ABS(M47)+1,$A$8:$D$16,3,FALSE),VLOOKUP(ABS(M47)+1,$A$8:$D$16,3,FALSE))</f>
      </c>
      <c r="N76" s="1">
        <f>IF(N47&gt;0,1/VLOOKUP(ABS(N47)+1,$A$8:$D$16,3,FALSE),VLOOKUP(ABS(N47)+1,$A$8:$D$16,3,FALSE))</f>
      </c>
      <c r="O76" s="1">
        <f>IF(O47&gt;0,1/VLOOKUP(ABS(O47)+1,$A$8:$D$16,3,FALSE),VLOOKUP(ABS(O47)+1,$A$8:$D$16,3,FALSE))</f>
      </c>
      <c r="P76" s="1">
        <f>IF(P47&gt;0,1/VLOOKUP(ABS(P47)+1,$A$8:$D$16,3,FALSE),VLOOKUP(ABS(P47)+1,$A$8:$D$16,3,FALSE))</f>
      </c>
      <c r="Q76" s="1">
        <f>IF(Q47&gt;0,1/VLOOKUP(ABS(Q47)+1,$A$8:$D$16,3,FALSE),VLOOKUP(ABS(Q47)+1,$A$8:$D$16,3,FALSE))</f>
      </c>
      <c r="R76" s="1">
        <f>IF(R47&gt;0,1/VLOOKUP(ABS(R47)+1,$A$8:$D$16,3,FALSE),VLOOKUP(ABS(R47)+1,$A$8:$D$16,3,FALSE))</f>
      </c>
      <c r="S76" s="1">
        <f>IF(S47&gt;0,1/VLOOKUP(ABS(S47)+1,$A$8:$D$16,3,FALSE),VLOOKUP(ABS(S47)+1,$A$8:$D$16,3,FALSE))</f>
      </c>
      <c r="T76" s="1">
        <f>IF(T47&gt;0,1/VLOOKUP(ABS(T47)+1,$A$8:$D$16,3,FALSE),VLOOKUP(ABS(T47)+1,$A$8:$D$16,3,FALSE))</f>
      </c>
      <c r="U76" s="1">
        <f>IF(U47&gt;0,1/VLOOKUP(ABS(U47)+1,$A$8:$D$16,3,FALSE),VLOOKUP(ABS(U47)+1,$A$8:$D$16,3,FALSE))</f>
      </c>
      <c r="V76" s="1">
        <f>IF(V47&gt;0,1/VLOOKUP(ABS(V47)+1,$A$8:$D$16,3,FALSE),VLOOKUP(ABS(V47)+1,$A$8:$D$16,3,FALSE))</f>
      </c>
    </row>
    <row r="77">
      <c r="A77">
        <v>6</v>
      </c>
      <c r="B77" t="str">
        <v>CP3.2_vs_CP3.4</v>
      </c>
      <c r="C77" s="1">
        <f>IF(C48&gt;0,1/VLOOKUP(ABS(C48)+1,$A$8:$D$16,3,FALSE),VLOOKUP(ABS(C48)+1,$A$8:$D$16,3,FALSE))</f>
      </c>
      <c r="D77" s="1">
        <f>IF(D48&gt;0,1/VLOOKUP(ABS(D48)+1,$A$8:$D$16,3,FALSE),VLOOKUP(ABS(D48)+1,$A$8:$D$16,3,FALSE))</f>
      </c>
      <c r="E77" s="1">
        <f>IF(E48&gt;0,1/VLOOKUP(ABS(E48)+1,$A$8:$D$16,3,FALSE),VLOOKUP(ABS(E48)+1,$A$8:$D$16,3,FALSE))</f>
      </c>
      <c r="F77" s="1">
        <f>IF(F48&gt;0,1/VLOOKUP(ABS(F48)+1,$A$8:$D$16,3,FALSE),VLOOKUP(ABS(F48)+1,$A$8:$D$16,3,FALSE))</f>
      </c>
      <c r="G77" s="1">
        <f>IF(G48&gt;0,1/VLOOKUP(ABS(G48)+1,$A$8:$D$16,3,FALSE),VLOOKUP(ABS(G48)+1,$A$8:$D$16,3,FALSE))</f>
      </c>
      <c r="H77" s="1">
        <f>IF(H48&gt;0,1/VLOOKUP(ABS(H48)+1,$A$8:$D$16,3,FALSE),VLOOKUP(ABS(H48)+1,$A$8:$D$16,3,FALSE))</f>
      </c>
      <c r="I77" s="1">
        <f>IF(I48&gt;0,1/VLOOKUP(ABS(I48)+1,$A$8:$D$16,3,FALSE),VLOOKUP(ABS(I48)+1,$A$8:$D$16,3,FALSE))</f>
      </c>
      <c r="J77" s="1">
        <f>IF(J48&gt;0,1/VLOOKUP(ABS(J48)+1,$A$8:$D$16,3,FALSE),VLOOKUP(ABS(J48)+1,$A$8:$D$16,3,FALSE))</f>
      </c>
      <c r="K77" s="1">
        <f>IF(K48&gt;0,1/VLOOKUP(ABS(K48)+1,$A$8:$D$16,3,FALSE),VLOOKUP(ABS(K48)+1,$A$8:$D$16,3,FALSE))</f>
      </c>
      <c r="L77" s="1">
        <f>IF(L48&gt;0,1/VLOOKUP(ABS(L48)+1,$A$8:$D$16,3,FALSE),VLOOKUP(ABS(L48)+1,$A$8:$D$16,3,FALSE))</f>
      </c>
      <c r="M77" s="1">
        <f>IF(M48&gt;0,1/VLOOKUP(ABS(M48)+1,$A$8:$D$16,3,FALSE),VLOOKUP(ABS(M48)+1,$A$8:$D$16,3,FALSE))</f>
      </c>
      <c r="N77" s="1">
        <f>IF(N48&gt;0,1/VLOOKUP(ABS(N48)+1,$A$8:$D$16,3,FALSE),VLOOKUP(ABS(N48)+1,$A$8:$D$16,3,FALSE))</f>
      </c>
      <c r="O77" s="1">
        <f>IF(O48&gt;0,1/VLOOKUP(ABS(O48)+1,$A$8:$D$16,3,FALSE),VLOOKUP(ABS(O48)+1,$A$8:$D$16,3,FALSE))</f>
      </c>
      <c r="P77" s="1">
        <f>IF(P48&gt;0,1/VLOOKUP(ABS(P48)+1,$A$8:$D$16,3,FALSE),VLOOKUP(ABS(P48)+1,$A$8:$D$16,3,FALSE))</f>
      </c>
      <c r="Q77" s="1">
        <f>IF(Q48&gt;0,1/VLOOKUP(ABS(Q48)+1,$A$8:$D$16,3,FALSE),VLOOKUP(ABS(Q48)+1,$A$8:$D$16,3,FALSE))</f>
      </c>
      <c r="R77" s="1">
        <f>IF(R48&gt;0,1/VLOOKUP(ABS(R48)+1,$A$8:$D$16,3,FALSE),VLOOKUP(ABS(R48)+1,$A$8:$D$16,3,FALSE))</f>
      </c>
      <c r="S77" s="1">
        <f>IF(S48&gt;0,1/VLOOKUP(ABS(S48)+1,$A$8:$D$16,3,FALSE),VLOOKUP(ABS(S48)+1,$A$8:$D$16,3,FALSE))</f>
      </c>
      <c r="T77" s="1">
        <f>IF(T48&gt;0,1/VLOOKUP(ABS(T48)+1,$A$8:$D$16,3,FALSE),VLOOKUP(ABS(T48)+1,$A$8:$D$16,3,FALSE))</f>
      </c>
      <c r="U77" s="1">
        <f>IF(U48&gt;0,1/VLOOKUP(ABS(U48)+1,$A$8:$D$16,3,FALSE),VLOOKUP(ABS(U48)+1,$A$8:$D$16,3,FALSE))</f>
      </c>
      <c r="V77" s="1">
        <f>IF(V48&gt;0,1/VLOOKUP(ABS(V48)+1,$A$8:$D$16,3,FALSE),VLOOKUP(ABS(V48)+1,$A$8:$D$16,3,FALSE))</f>
      </c>
    </row>
    <row r="78">
      <c r="A78">
        <v>7</v>
      </c>
      <c r="B78" t="str">
        <v>CP3.2_vs_CP3.5</v>
      </c>
      <c r="C78" s="1">
        <f>IF(C49&gt;0,1/VLOOKUP(ABS(C49)+1,$A$8:$D$16,3,FALSE),VLOOKUP(ABS(C49)+1,$A$8:$D$16,3,FALSE))</f>
      </c>
      <c r="D78" s="1">
        <f>IF(D49&gt;0,1/VLOOKUP(ABS(D49)+1,$A$8:$D$16,3,FALSE),VLOOKUP(ABS(D49)+1,$A$8:$D$16,3,FALSE))</f>
      </c>
      <c r="E78" s="1">
        <f>IF(E49&gt;0,1/VLOOKUP(ABS(E49)+1,$A$8:$D$16,3,FALSE),VLOOKUP(ABS(E49)+1,$A$8:$D$16,3,FALSE))</f>
      </c>
      <c r="F78" s="1">
        <f>IF(F49&gt;0,1/VLOOKUP(ABS(F49)+1,$A$8:$D$16,3,FALSE),VLOOKUP(ABS(F49)+1,$A$8:$D$16,3,FALSE))</f>
      </c>
      <c r="G78" s="1">
        <f>IF(G49&gt;0,1/VLOOKUP(ABS(G49)+1,$A$8:$D$16,3,FALSE),VLOOKUP(ABS(G49)+1,$A$8:$D$16,3,FALSE))</f>
      </c>
      <c r="H78" s="1">
        <f>IF(H49&gt;0,1/VLOOKUP(ABS(H49)+1,$A$8:$D$16,3,FALSE),VLOOKUP(ABS(H49)+1,$A$8:$D$16,3,FALSE))</f>
      </c>
      <c r="I78" s="1">
        <f>IF(I49&gt;0,1/VLOOKUP(ABS(I49)+1,$A$8:$D$16,3,FALSE),VLOOKUP(ABS(I49)+1,$A$8:$D$16,3,FALSE))</f>
      </c>
      <c r="J78" s="1">
        <f>IF(J49&gt;0,1/VLOOKUP(ABS(J49)+1,$A$8:$D$16,3,FALSE),VLOOKUP(ABS(J49)+1,$A$8:$D$16,3,FALSE))</f>
      </c>
      <c r="K78" s="1">
        <f>IF(K49&gt;0,1/VLOOKUP(ABS(K49)+1,$A$8:$D$16,3,FALSE),VLOOKUP(ABS(K49)+1,$A$8:$D$16,3,FALSE))</f>
      </c>
      <c r="L78" s="1">
        <f>IF(L49&gt;0,1/VLOOKUP(ABS(L49)+1,$A$8:$D$16,3,FALSE),VLOOKUP(ABS(L49)+1,$A$8:$D$16,3,FALSE))</f>
      </c>
      <c r="M78" s="1">
        <f>IF(M49&gt;0,1/VLOOKUP(ABS(M49)+1,$A$8:$D$16,3,FALSE),VLOOKUP(ABS(M49)+1,$A$8:$D$16,3,FALSE))</f>
      </c>
      <c r="N78" s="1">
        <f>IF(N49&gt;0,1/VLOOKUP(ABS(N49)+1,$A$8:$D$16,3,FALSE),VLOOKUP(ABS(N49)+1,$A$8:$D$16,3,FALSE))</f>
      </c>
      <c r="O78" s="1">
        <f>IF(O49&gt;0,1/VLOOKUP(ABS(O49)+1,$A$8:$D$16,3,FALSE),VLOOKUP(ABS(O49)+1,$A$8:$D$16,3,FALSE))</f>
      </c>
      <c r="P78" s="1">
        <f>IF(P49&gt;0,1/VLOOKUP(ABS(P49)+1,$A$8:$D$16,3,FALSE),VLOOKUP(ABS(P49)+1,$A$8:$D$16,3,FALSE))</f>
      </c>
      <c r="Q78" s="1">
        <f>IF(Q49&gt;0,1/VLOOKUP(ABS(Q49)+1,$A$8:$D$16,3,FALSE),VLOOKUP(ABS(Q49)+1,$A$8:$D$16,3,FALSE))</f>
      </c>
      <c r="R78" s="1">
        <f>IF(R49&gt;0,1/VLOOKUP(ABS(R49)+1,$A$8:$D$16,3,FALSE),VLOOKUP(ABS(R49)+1,$A$8:$D$16,3,FALSE))</f>
      </c>
      <c r="S78" s="1">
        <f>IF(S49&gt;0,1/VLOOKUP(ABS(S49)+1,$A$8:$D$16,3,FALSE),VLOOKUP(ABS(S49)+1,$A$8:$D$16,3,FALSE))</f>
      </c>
      <c r="T78" s="1">
        <f>IF(T49&gt;0,1/VLOOKUP(ABS(T49)+1,$A$8:$D$16,3,FALSE),VLOOKUP(ABS(T49)+1,$A$8:$D$16,3,FALSE))</f>
      </c>
      <c r="U78" s="1">
        <f>IF(U49&gt;0,1/VLOOKUP(ABS(U49)+1,$A$8:$D$16,3,FALSE),VLOOKUP(ABS(U49)+1,$A$8:$D$16,3,FALSE))</f>
      </c>
      <c r="V78" s="1">
        <f>IF(V49&gt;0,1/VLOOKUP(ABS(V49)+1,$A$8:$D$16,3,FALSE),VLOOKUP(ABS(V49)+1,$A$8:$D$16,3,FALSE))</f>
      </c>
    </row>
    <row r="79">
      <c r="A79">
        <v>8</v>
      </c>
      <c r="B79" t="str">
        <v>CP3.3_vs_CP3.4</v>
      </c>
      <c r="C79" s="1">
        <f>IF(C50&gt;0,1/VLOOKUP(ABS(C50)+1,$A$8:$D$16,3,FALSE),VLOOKUP(ABS(C50)+1,$A$8:$D$16,3,FALSE))</f>
      </c>
      <c r="D79" s="1">
        <f>IF(D50&gt;0,1/VLOOKUP(ABS(D50)+1,$A$8:$D$16,3,FALSE),VLOOKUP(ABS(D50)+1,$A$8:$D$16,3,FALSE))</f>
      </c>
      <c r="E79" s="1">
        <f>IF(E50&gt;0,1/VLOOKUP(ABS(E50)+1,$A$8:$D$16,3,FALSE),VLOOKUP(ABS(E50)+1,$A$8:$D$16,3,FALSE))</f>
      </c>
      <c r="F79" s="1">
        <f>IF(F50&gt;0,1/VLOOKUP(ABS(F50)+1,$A$8:$D$16,3,FALSE),VLOOKUP(ABS(F50)+1,$A$8:$D$16,3,FALSE))</f>
      </c>
      <c r="G79" s="1">
        <f>IF(G50&gt;0,1/VLOOKUP(ABS(G50)+1,$A$8:$D$16,3,FALSE),VLOOKUP(ABS(G50)+1,$A$8:$D$16,3,FALSE))</f>
      </c>
      <c r="H79" s="1">
        <f>IF(H50&gt;0,1/VLOOKUP(ABS(H50)+1,$A$8:$D$16,3,FALSE),VLOOKUP(ABS(H50)+1,$A$8:$D$16,3,FALSE))</f>
      </c>
      <c r="I79" s="1">
        <f>IF(I50&gt;0,1/VLOOKUP(ABS(I50)+1,$A$8:$D$16,3,FALSE),VLOOKUP(ABS(I50)+1,$A$8:$D$16,3,FALSE))</f>
      </c>
      <c r="J79" s="1">
        <f>IF(J50&gt;0,1/VLOOKUP(ABS(J50)+1,$A$8:$D$16,3,FALSE),VLOOKUP(ABS(J50)+1,$A$8:$D$16,3,FALSE))</f>
      </c>
      <c r="K79" s="1">
        <f>IF(K50&gt;0,1/VLOOKUP(ABS(K50)+1,$A$8:$D$16,3,FALSE),VLOOKUP(ABS(K50)+1,$A$8:$D$16,3,FALSE))</f>
      </c>
      <c r="L79" s="1">
        <f>IF(L50&gt;0,1/VLOOKUP(ABS(L50)+1,$A$8:$D$16,3,FALSE),VLOOKUP(ABS(L50)+1,$A$8:$D$16,3,FALSE))</f>
      </c>
      <c r="M79" s="1">
        <f>IF(M50&gt;0,1/VLOOKUP(ABS(M50)+1,$A$8:$D$16,3,FALSE),VLOOKUP(ABS(M50)+1,$A$8:$D$16,3,FALSE))</f>
      </c>
      <c r="N79" s="1">
        <f>IF(N50&gt;0,1/VLOOKUP(ABS(N50)+1,$A$8:$D$16,3,FALSE),VLOOKUP(ABS(N50)+1,$A$8:$D$16,3,FALSE))</f>
      </c>
      <c r="O79" s="1">
        <f>IF(O50&gt;0,1/VLOOKUP(ABS(O50)+1,$A$8:$D$16,3,FALSE),VLOOKUP(ABS(O50)+1,$A$8:$D$16,3,FALSE))</f>
      </c>
      <c r="P79" s="1">
        <f>IF(P50&gt;0,1/VLOOKUP(ABS(P50)+1,$A$8:$D$16,3,FALSE),VLOOKUP(ABS(P50)+1,$A$8:$D$16,3,FALSE))</f>
      </c>
      <c r="Q79" s="1">
        <f>IF(Q50&gt;0,1/VLOOKUP(ABS(Q50)+1,$A$8:$D$16,3,FALSE),VLOOKUP(ABS(Q50)+1,$A$8:$D$16,3,FALSE))</f>
      </c>
      <c r="R79" s="1">
        <f>IF(R50&gt;0,1/VLOOKUP(ABS(R50)+1,$A$8:$D$16,3,FALSE),VLOOKUP(ABS(R50)+1,$A$8:$D$16,3,FALSE))</f>
      </c>
      <c r="S79" s="1">
        <f>IF(S50&gt;0,1/VLOOKUP(ABS(S50)+1,$A$8:$D$16,3,FALSE),VLOOKUP(ABS(S50)+1,$A$8:$D$16,3,FALSE))</f>
      </c>
      <c r="T79" s="1">
        <f>IF(T50&gt;0,1/VLOOKUP(ABS(T50)+1,$A$8:$D$16,3,FALSE),VLOOKUP(ABS(T50)+1,$A$8:$D$16,3,FALSE))</f>
      </c>
      <c r="U79" s="1">
        <f>IF(U50&gt;0,1/VLOOKUP(ABS(U50)+1,$A$8:$D$16,3,FALSE),VLOOKUP(ABS(U50)+1,$A$8:$D$16,3,FALSE))</f>
      </c>
      <c r="V79" s="1">
        <f>IF(V50&gt;0,1/VLOOKUP(ABS(V50)+1,$A$8:$D$16,3,FALSE),VLOOKUP(ABS(V50)+1,$A$8:$D$16,3,FALSE))</f>
      </c>
    </row>
    <row r="80">
      <c r="A80">
        <v>9</v>
      </c>
      <c r="B80" t="str">
        <v>CP3.3_vs_CP3.5</v>
      </c>
      <c r="C80" s="1">
        <f>IF(C51&gt;0,1/VLOOKUP(ABS(C51)+1,$A$8:$D$16,3,FALSE),VLOOKUP(ABS(C51)+1,$A$8:$D$16,3,FALSE))</f>
      </c>
      <c r="D80" s="1">
        <f>IF(D51&gt;0,1/VLOOKUP(ABS(D51)+1,$A$8:$D$16,3,FALSE),VLOOKUP(ABS(D51)+1,$A$8:$D$16,3,FALSE))</f>
      </c>
      <c r="E80" s="1">
        <f>IF(E51&gt;0,1/VLOOKUP(ABS(E51)+1,$A$8:$D$16,3,FALSE),VLOOKUP(ABS(E51)+1,$A$8:$D$16,3,FALSE))</f>
      </c>
      <c r="F80" s="1">
        <f>IF(F51&gt;0,1/VLOOKUP(ABS(F51)+1,$A$8:$D$16,3,FALSE),VLOOKUP(ABS(F51)+1,$A$8:$D$16,3,FALSE))</f>
      </c>
      <c r="G80" s="1">
        <f>IF(G51&gt;0,1/VLOOKUP(ABS(G51)+1,$A$8:$D$16,3,FALSE),VLOOKUP(ABS(G51)+1,$A$8:$D$16,3,FALSE))</f>
      </c>
      <c r="H80" s="1">
        <f>IF(H51&gt;0,1/VLOOKUP(ABS(H51)+1,$A$8:$D$16,3,FALSE),VLOOKUP(ABS(H51)+1,$A$8:$D$16,3,FALSE))</f>
      </c>
      <c r="I80" s="1">
        <f>IF(I51&gt;0,1/VLOOKUP(ABS(I51)+1,$A$8:$D$16,3,FALSE),VLOOKUP(ABS(I51)+1,$A$8:$D$16,3,FALSE))</f>
      </c>
      <c r="J80" s="1">
        <f>IF(J51&gt;0,1/VLOOKUP(ABS(J51)+1,$A$8:$D$16,3,FALSE),VLOOKUP(ABS(J51)+1,$A$8:$D$16,3,FALSE))</f>
      </c>
      <c r="K80" s="1">
        <f>IF(K51&gt;0,1/VLOOKUP(ABS(K51)+1,$A$8:$D$16,3,FALSE),VLOOKUP(ABS(K51)+1,$A$8:$D$16,3,FALSE))</f>
      </c>
      <c r="L80" s="1">
        <f>IF(L51&gt;0,1/VLOOKUP(ABS(L51)+1,$A$8:$D$16,3,FALSE),VLOOKUP(ABS(L51)+1,$A$8:$D$16,3,FALSE))</f>
      </c>
      <c r="M80" s="1">
        <f>IF(M51&gt;0,1/VLOOKUP(ABS(M51)+1,$A$8:$D$16,3,FALSE),VLOOKUP(ABS(M51)+1,$A$8:$D$16,3,FALSE))</f>
      </c>
      <c r="N80" s="1">
        <f>IF(N51&gt;0,1/VLOOKUP(ABS(N51)+1,$A$8:$D$16,3,FALSE),VLOOKUP(ABS(N51)+1,$A$8:$D$16,3,FALSE))</f>
      </c>
      <c r="O80" s="1">
        <f>IF(O51&gt;0,1/VLOOKUP(ABS(O51)+1,$A$8:$D$16,3,FALSE),VLOOKUP(ABS(O51)+1,$A$8:$D$16,3,FALSE))</f>
      </c>
      <c r="P80" s="1">
        <f>IF(P51&gt;0,1/VLOOKUP(ABS(P51)+1,$A$8:$D$16,3,FALSE),VLOOKUP(ABS(P51)+1,$A$8:$D$16,3,FALSE))</f>
      </c>
      <c r="Q80" s="1">
        <f>IF(Q51&gt;0,1/VLOOKUP(ABS(Q51)+1,$A$8:$D$16,3,FALSE),VLOOKUP(ABS(Q51)+1,$A$8:$D$16,3,FALSE))</f>
      </c>
      <c r="R80" s="1">
        <f>IF(R51&gt;0,1/VLOOKUP(ABS(R51)+1,$A$8:$D$16,3,FALSE),VLOOKUP(ABS(R51)+1,$A$8:$D$16,3,FALSE))</f>
      </c>
      <c r="S80" s="1">
        <f>IF(S51&gt;0,1/VLOOKUP(ABS(S51)+1,$A$8:$D$16,3,FALSE),VLOOKUP(ABS(S51)+1,$A$8:$D$16,3,FALSE))</f>
      </c>
      <c r="T80" s="1">
        <f>IF(T51&gt;0,1/VLOOKUP(ABS(T51)+1,$A$8:$D$16,3,FALSE),VLOOKUP(ABS(T51)+1,$A$8:$D$16,3,FALSE))</f>
      </c>
      <c r="U80" s="1">
        <f>IF(U51&gt;0,1/VLOOKUP(ABS(U51)+1,$A$8:$D$16,3,FALSE),VLOOKUP(ABS(U51)+1,$A$8:$D$16,3,FALSE))</f>
      </c>
      <c r="V80" s="1">
        <f>IF(V51&gt;0,1/VLOOKUP(ABS(V51)+1,$A$8:$D$16,3,FALSE),VLOOKUP(ABS(V51)+1,$A$8:$D$16,3,FALSE))</f>
      </c>
    </row>
    <row r="81">
      <c r="A81">
        <v>10</v>
      </c>
      <c r="B81" t="str">
        <v>CP3.4_vs_CP3.5</v>
      </c>
      <c r="C81" s="1">
        <f>IF(C52&gt;0,1/VLOOKUP(ABS(C52)+1,$A$8:$D$16,3,FALSE),VLOOKUP(ABS(C52)+1,$A$8:$D$16,3,FALSE))</f>
      </c>
      <c r="D81" s="1">
        <f>IF(D52&gt;0,1/VLOOKUP(ABS(D52)+1,$A$8:$D$16,3,FALSE),VLOOKUP(ABS(D52)+1,$A$8:$D$16,3,FALSE))</f>
      </c>
      <c r="E81" s="1">
        <f>IF(E52&gt;0,1/VLOOKUP(ABS(E52)+1,$A$8:$D$16,3,FALSE),VLOOKUP(ABS(E52)+1,$A$8:$D$16,3,FALSE))</f>
      </c>
      <c r="F81" s="1">
        <f>IF(F52&gt;0,1/VLOOKUP(ABS(F52)+1,$A$8:$D$16,3,FALSE),VLOOKUP(ABS(F52)+1,$A$8:$D$16,3,FALSE))</f>
      </c>
      <c r="G81" s="1">
        <f>IF(G52&gt;0,1/VLOOKUP(ABS(G52)+1,$A$8:$D$16,3,FALSE),VLOOKUP(ABS(G52)+1,$A$8:$D$16,3,FALSE))</f>
      </c>
      <c r="H81" s="1">
        <f>IF(H52&gt;0,1/VLOOKUP(ABS(H52)+1,$A$8:$D$16,3,FALSE),VLOOKUP(ABS(H52)+1,$A$8:$D$16,3,FALSE))</f>
      </c>
      <c r="I81" s="1">
        <f>IF(I52&gt;0,1/VLOOKUP(ABS(I52)+1,$A$8:$D$16,3,FALSE),VLOOKUP(ABS(I52)+1,$A$8:$D$16,3,FALSE))</f>
      </c>
      <c r="J81" s="1">
        <f>IF(J52&gt;0,1/VLOOKUP(ABS(J52)+1,$A$8:$D$16,3,FALSE),VLOOKUP(ABS(J52)+1,$A$8:$D$16,3,FALSE))</f>
      </c>
      <c r="K81" s="1">
        <f>IF(K52&gt;0,1/VLOOKUP(ABS(K52)+1,$A$8:$D$16,3,FALSE),VLOOKUP(ABS(K52)+1,$A$8:$D$16,3,FALSE))</f>
      </c>
      <c r="L81" s="1">
        <f>IF(L52&gt;0,1/VLOOKUP(ABS(L52)+1,$A$8:$D$16,3,FALSE),VLOOKUP(ABS(L52)+1,$A$8:$D$16,3,FALSE))</f>
      </c>
      <c r="M81" s="1">
        <f>IF(M52&gt;0,1/VLOOKUP(ABS(M52)+1,$A$8:$D$16,3,FALSE),VLOOKUP(ABS(M52)+1,$A$8:$D$16,3,FALSE))</f>
      </c>
      <c r="N81" s="1">
        <f>IF(N52&gt;0,1/VLOOKUP(ABS(N52)+1,$A$8:$D$16,3,FALSE),VLOOKUP(ABS(N52)+1,$A$8:$D$16,3,FALSE))</f>
      </c>
      <c r="O81" s="1">
        <f>IF(O52&gt;0,1/VLOOKUP(ABS(O52)+1,$A$8:$D$16,3,FALSE),VLOOKUP(ABS(O52)+1,$A$8:$D$16,3,FALSE))</f>
      </c>
      <c r="P81" s="1">
        <f>IF(P52&gt;0,1/VLOOKUP(ABS(P52)+1,$A$8:$D$16,3,FALSE),VLOOKUP(ABS(P52)+1,$A$8:$D$16,3,FALSE))</f>
      </c>
      <c r="Q81" s="1">
        <f>IF(Q52&gt;0,1/VLOOKUP(ABS(Q52)+1,$A$8:$D$16,3,FALSE),VLOOKUP(ABS(Q52)+1,$A$8:$D$16,3,FALSE))</f>
      </c>
      <c r="R81" s="1">
        <f>IF(R52&gt;0,1/VLOOKUP(ABS(R52)+1,$A$8:$D$16,3,FALSE),VLOOKUP(ABS(R52)+1,$A$8:$D$16,3,FALSE))</f>
      </c>
      <c r="S81" s="1">
        <f>IF(S52&gt;0,1/VLOOKUP(ABS(S52)+1,$A$8:$D$16,3,FALSE),VLOOKUP(ABS(S52)+1,$A$8:$D$16,3,FALSE))</f>
      </c>
      <c r="T81" s="1">
        <f>IF(T52&gt;0,1/VLOOKUP(ABS(T52)+1,$A$8:$D$16,3,FALSE),VLOOKUP(ABS(T52)+1,$A$8:$D$16,3,FALSE))</f>
      </c>
      <c r="U81" s="1">
        <f>IF(U52&gt;0,1/VLOOKUP(ABS(U52)+1,$A$8:$D$16,3,FALSE),VLOOKUP(ABS(U52)+1,$A$8:$D$16,3,FALSE))</f>
      </c>
      <c r="V81" s="1">
        <f>IF(V52&gt;0,1/VLOOKUP(ABS(V52)+1,$A$8:$D$16,3,FALSE),VLOOKUP(ABS(V52)+1,$A$8:$D$16,3,FALSE))</f>
      </c>
    </row>
    <row r="84">
      <c r="A84" t="str">
        <v>═══ BAGIAN 4: TFN u (Upper) per Responden ═══</v>
      </c>
    </row>
    <row r="85">
      <c r="A85" t="str">
        <v>No</v>
      </c>
      <c r="B85" t="str">
        <v>Pasangan</v>
      </c>
      <c r="C85" t="str">
        <v>R1_u</v>
      </c>
      <c r="D85" t="str">
        <v>R2_u</v>
      </c>
      <c r="E85" t="str">
        <v>R3_u</v>
      </c>
      <c r="F85" t="str">
        <v>R4_u</v>
      </c>
      <c r="G85" t="str">
        <v>R5_u</v>
      </c>
      <c r="H85" t="str">
        <v>R6_u</v>
      </c>
      <c r="I85" t="str">
        <v>R7_u</v>
      </c>
      <c r="J85" t="str">
        <v>R8_u</v>
      </c>
      <c r="K85" t="str">
        <v>R9_u</v>
      </c>
      <c r="L85" t="str">
        <v>R10_u</v>
      </c>
      <c r="M85" t="str">
        <v>R11_u</v>
      </c>
      <c r="N85" t="str">
        <v>R12_u</v>
      </c>
      <c r="O85" t="str">
        <v>R13_u</v>
      </c>
      <c r="P85" t="str">
        <v>R14_u</v>
      </c>
      <c r="Q85" t="str">
        <v>R15_u</v>
      </c>
      <c r="R85" t="str">
        <v>R16_u</v>
      </c>
      <c r="S85" t="str">
        <v>R17_u</v>
      </c>
      <c r="T85" t="str">
        <v>R18_u</v>
      </c>
      <c r="U85" t="str">
        <v>R19_u</v>
      </c>
      <c r="V85" t="str">
        <v>R20_u</v>
      </c>
    </row>
    <row r="86">
      <c r="A86">
        <v>1</v>
      </c>
      <c r="B86" t="str">
        <v>CP3.1_vs_CP3.2</v>
      </c>
      <c r="C86" s="1">
        <f>IF(C43&gt;0,1/VLOOKUP(ABS(C43)+1,$A$8:$D$16,2,FALSE),VLOOKUP(ABS(C43)+1,$A$8:$D$16,4,FALSE))</f>
      </c>
      <c r="D86" s="1">
        <f>IF(D43&gt;0,1/VLOOKUP(ABS(D43)+1,$A$8:$D$16,2,FALSE),VLOOKUP(ABS(D43)+1,$A$8:$D$16,4,FALSE))</f>
      </c>
      <c r="E86" s="1">
        <f>IF(E43&gt;0,1/VLOOKUP(ABS(E43)+1,$A$8:$D$16,2,FALSE),VLOOKUP(ABS(E43)+1,$A$8:$D$16,4,FALSE))</f>
      </c>
      <c r="F86" s="1">
        <f>IF(F43&gt;0,1/VLOOKUP(ABS(F43)+1,$A$8:$D$16,2,FALSE),VLOOKUP(ABS(F43)+1,$A$8:$D$16,4,FALSE))</f>
      </c>
      <c r="G86" s="1">
        <f>IF(G43&gt;0,1/VLOOKUP(ABS(G43)+1,$A$8:$D$16,2,FALSE),VLOOKUP(ABS(G43)+1,$A$8:$D$16,4,FALSE))</f>
      </c>
      <c r="H86" s="1">
        <f>IF(H43&gt;0,1/VLOOKUP(ABS(H43)+1,$A$8:$D$16,2,FALSE),VLOOKUP(ABS(H43)+1,$A$8:$D$16,4,FALSE))</f>
      </c>
      <c r="I86" s="1">
        <f>IF(I43&gt;0,1/VLOOKUP(ABS(I43)+1,$A$8:$D$16,2,FALSE),VLOOKUP(ABS(I43)+1,$A$8:$D$16,4,FALSE))</f>
      </c>
      <c r="J86" s="1">
        <f>IF(J43&gt;0,1/VLOOKUP(ABS(J43)+1,$A$8:$D$16,2,FALSE),VLOOKUP(ABS(J43)+1,$A$8:$D$16,4,FALSE))</f>
      </c>
      <c r="K86" s="1">
        <f>IF(K43&gt;0,1/VLOOKUP(ABS(K43)+1,$A$8:$D$16,2,FALSE),VLOOKUP(ABS(K43)+1,$A$8:$D$16,4,FALSE))</f>
      </c>
      <c r="L86" s="1">
        <f>IF(L43&gt;0,1/VLOOKUP(ABS(L43)+1,$A$8:$D$16,2,FALSE),VLOOKUP(ABS(L43)+1,$A$8:$D$16,4,FALSE))</f>
      </c>
      <c r="M86" s="1">
        <f>IF(M43&gt;0,1/VLOOKUP(ABS(M43)+1,$A$8:$D$16,2,FALSE),VLOOKUP(ABS(M43)+1,$A$8:$D$16,4,FALSE))</f>
      </c>
      <c r="N86" s="1">
        <f>IF(N43&gt;0,1/VLOOKUP(ABS(N43)+1,$A$8:$D$16,2,FALSE),VLOOKUP(ABS(N43)+1,$A$8:$D$16,4,FALSE))</f>
      </c>
      <c r="O86" s="1">
        <f>IF(O43&gt;0,1/VLOOKUP(ABS(O43)+1,$A$8:$D$16,2,FALSE),VLOOKUP(ABS(O43)+1,$A$8:$D$16,4,FALSE))</f>
      </c>
      <c r="P86" s="1">
        <f>IF(P43&gt;0,1/VLOOKUP(ABS(P43)+1,$A$8:$D$16,2,FALSE),VLOOKUP(ABS(P43)+1,$A$8:$D$16,4,FALSE))</f>
      </c>
      <c r="Q86" s="1">
        <f>IF(Q43&gt;0,1/VLOOKUP(ABS(Q43)+1,$A$8:$D$16,2,FALSE),VLOOKUP(ABS(Q43)+1,$A$8:$D$16,4,FALSE))</f>
      </c>
      <c r="R86" s="1">
        <f>IF(R43&gt;0,1/VLOOKUP(ABS(R43)+1,$A$8:$D$16,2,FALSE),VLOOKUP(ABS(R43)+1,$A$8:$D$16,4,FALSE))</f>
      </c>
      <c r="S86" s="1">
        <f>IF(S43&gt;0,1/VLOOKUP(ABS(S43)+1,$A$8:$D$16,2,FALSE),VLOOKUP(ABS(S43)+1,$A$8:$D$16,4,FALSE))</f>
      </c>
      <c r="T86" s="1">
        <f>IF(T43&gt;0,1/VLOOKUP(ABS(T43)+1,$A$8:$D$16,2,FALSE),VLOOKUP(ABS(T43)+1,$A$8:$D$16,4,FALSE))</f>
      </c>
      <c r="U86" s="1">
        <f>IF(U43&gt;0,1/VLOOKUP(ABS(U43)+1,$A$8:$D$16,2,FALSE),VLOOKUP(ABS(U43)+1,$A$8:$D$16,4,FALSE))</f>
      </c>
      <c r="V86" s="1">
        <f>IF(V43&gt;0,1/VLOOKUP(ABS(V43)+1,$A$8:$D$16,2,FALSE),VLOOKUP(ABS(V43)+1,$A$8:$D$16,4,FALSE))</f>
      </c>
    </row>
    <row r="87">
      <c r="A87">
        <v>2</v>
      </c>
      <c r="B87" t="str">
        <v>CP3.1_vs_CP3.3</v>
      </c>
      <c r="C87" s="1">
        <f>IF(C44&gt;0,1/VLOOKUP(ABS(C44)+1,$A$8:$D$16,2,FALSE),VLOOKUP(ABS(C44)+1,$A$8:$D$16,4,FALSE))</f>
      </c>
      <c r="D87" s="1">
        <f>IF(D44&gt;0,1/VLOOKUP(ABS(D44)+1,$A$8:$D$16,2,FALSE),VLOOKUP(ABS(D44)+1,$A$8:$D$16,4,FALSE))</f>
      </c>
      <c r="E87" s="1">
        <f>IF(E44&gt;0,1/VLOOKUP(ABS(E44)+1,$A$8:$D$16,2,FALSE),VLOOKUP(ABS(E44)+1,$A$8:$D$16,4,FALSE))</f>
      </c>
      <c r="F87" s="1">
        <f>IF(F44&gt;0,1/VLOOKUP(ABS(F44)+1,$A$8:$D$16,2,FALSE),VLOOKUP(ABS(F44)+1,$A$8:$D$16,4,FALSE))</f>
      </c>
      <c r="G87" s="1">
        <f>IF(G44&gt;0,1/VLOOKUP(ABS(G44)+1,$A$8:$D$16,2,FALSE),VLOOKUP(ABS(G44)+1,$A$8:$D$16,4,FALSE))</f>
      </c>
      <c r="H87" s="1">
        <f>IF(H44&gt;0,1/VLOOKUP(ABS(H44)+1,$A$8:$D$16,2,FALSE),VLOOKUP(ABS(H44)+1,$A$8:$D$16,4,FALSE))</f>
      </c>
      <c r="I87" s="1">
        <f>IF(I44&gt;0,1/VLOOKUP(ABS(I44)+1,$A$8:$D$16,2,FALSE),VLOOKUP(ABS(I44)+1,$A$8:$D$16,4,FALSE))</f>
      </c>
      <c r="J87" s="1">
        <f>IF(J44&gt;0,1/VLOOKUP(ABS(J44)+1,$A$8:$D$16,2,FALSE),VLOOKUP(ABS(J44)+1,$A$8:$D$16,4,FALSE))</f>
      </c>
      <c r="K87" s="1">
        <f>IF(K44&gt;0,1/VLOOKUP(ABS(K44)+1,$A$8:$D$16,2,FALSE),VLOOKUP(ABS(K44)+1,$A$8:$D$16,4,FALSE))</f>
      </c>
      <c r="L87" s="1">
        <f>IF(L44&gt;0,1/VLOOKUP(ABS(L44)+1,$A$8:$D$16,2,FALSE),VLOOKUP(ABS(L44)+1,$A$8:$D$16,4,FALSE))</f>
      </c>
      <c r="M87" s="1">
        <f>IF(M44&gt;0,1/VLOOKUP(ABS(M44)+1,$A$8:$D$16,2,FALSE),VLOOKUP(ABS(M44)+1,$A$8:$D$16,4,FALSE))</f>
      </c>
      <c r="N87" s="1">
        <f>IF(N44&gt;0,1/VLOOKUP(ABS(N44)+1,$A$8:$D$16,2,FALSE),VLOOKUP(ABS(N44)+1,$A$8:$D$16,4,FALSE))</f>
      </c>
      <c r="O87" s="1">
        <f>IF(O44&gt;0,1/VLOOKUP(ABS(O44)+1,$A$8:$D$16,2,FALSE),VLOOKUP(ABS(O44)+1,$A$8:$D$16,4,FALSE))</f>
      </c>
      <c r="P87" s="1">
        <f>IF(P44&gt;0,1/VLOOKUP(ABS(P44)+1,$A$8:$D$16,2,FALSE),VLOOKUP(ABS(P44)+1,$A$8:$D$16,4,FALSE))</f>
      </c>
      <c r="Q87" s="1">
        <f>IF(Q44&gt;0,1/VLOOKUP(ABS(Q44)+1,$A$8:$D$16,2,FALSE),VLOOKUP(ABS(Q44)+1,$A$8:$D$16,4,FALSE))</f>
      </c>
      <c r="R87" s="1">
        <f>IF(R44&gt;0,1/VLOOKUP(ABS(R44)+1,$A$8:$D$16,2,FALSE),VLOOKUP(ABS(R44)+1,$A$8:$D$16,4,FALSE))</f>
      </c>
      <c r="S87" s="1">
        <f>IF(S44&gt;0,1/VLOOKUP(ABS(S44)+1,$A$8:$D$16,2,FALSE),VLOOKUP(ABS(S44)+1,$A$8:$D$16,4,FALSE))</f>
      </c>
      <c r="T87" s="1">
        <f>IF(T44&gt;0,1/VLOOKUP(ABS(T44)+1,$A$8:$D$16,2,FALSE),VLOOKUP(ABS(T44)+1,$A$8:$D$16,4,FALSE))</f>
      </c>
      <c r="U87" s="1">
        <f>IF(U44&gt;0,1/VLOOKUP(ABS(U44)+1,$A$8:$D$16,2,FALSE),VLOOKUP(ABS(U44)+1,$A$8:$D$16,4,FALSE))</f>
      </c>
      <c r="V87" s="1">
        <f>IF(V44&gt;0,1/VLOOKUP(ABS(V44)+1,$A$8:$D$16,2,FALSE),VLOOKUP(ABS(V44)+1,$A$8:$D$16,4,FALSE))</f>
      </c>
    </row>
    <row r="88">
      <c r="A88">
        <v>3</v>
      </c>
      <c r="B88" t="str">
        <v>CP3.1_vs_CP3.4</v>
      </c>
      <c r="C88" s="1">
        <f>IF(C45&gt;0,1/VLOOKUP(ABS(C45)+1,$A$8:$D$16,2,FALSE),VLOOKUP(ABS(C45)+1,$A$8:$D$16,4,FALSE))</f>
      </c>
      <c r="D88" s="1">
        <f>IF(D45&gt;0,1/VLOOKUP(ABS(D45)+1,$A$8:$D$16,2,FALSE),VLOOKUP(ABS(D45)+1,$A$8:$D$16,4,FALSE))</f>
      </c>
      <c r="E88" s="1">
        <f>IF(E45&gt;0,1/VLOOKUP(ABS(E45)+1,$A$8:$D$16,2,FALSE),VLOOKUP(ABS(E45)+1,$A$8:$D$16,4,FALSE))</f>
      </c>
      <c r="F88" s="1">
        <f>IF(F45&gt;0,1/VLOOKUP(ABS(F45)+1,$A$8:$D$16,2,FALSE),VLOOKUP(ABS(F45)+1,$A$8:$D$16,4,FALSE))</f>
      </c>
      <c r="G88" s="1">
        <f>IF(G45&gt;0,1/VLOOKUP(ABS(G45)+1,$A$8:$D$16,2,FALSE),VLOOKUP(ABS(G45)+1,$A$8:$D$16,4,FALSE))</f>
      </c>
      <c r="H88" s="1">
        <f>IF(H45&gt;0,1/VLOOKUP(ABS(H45)+1,$A$8:$D$16,2,FALSE),VLOOKUP(ABS(H45)+1,$A$8:$D$16,4,FALSE))</f>
      </c>
      <c r="I88" s="1">
        <f>IF(I45&gt;0,1/VLOOKUP(ABS(I45)+1,$A$8:$D$16,2,FALSE),VLOOKUP(ABS(I45)+1,$A$8:$D$16,4,FALSE))</f>
      </c>
      <c r="J88" s="1">
        <f>IF(J45&gt;0,1/VLOOKUP(ABS(J45)+1,$A$8:$D$16,2,FALSE),VLOOKUP(ABS(J45)+1,$A$8:$D$16,4,FALSE))</f>
      </c>
      <c r="K88" s="1">
        <f>IF(K45&gt;0,1/VLOOKUP(ABS(K45)+1,$A$8:$D$16,2,FALSE),VLOOKUP(ABS(K45)+1,$A$8:$D$16,4,FALSE))</f>
      </c>
      <c r="L88" s="1">
        <f>IF(L45&gt;0,1/VLOOKUP(ABS(L45)+1,$A$8:$D$16,2,FALSE),VLOOKUP(ABS(L45)+1,$A$8:$D$16,4,FALSE))</f>
      </c>
      <c r="M88" s="1">
        <f>IF(M45&gt;0,1/VLOOKUP(ABS(M45)+1,$A$8:$D$16,2,FALSE),VLOOKUP(ABS(M45)+1,$A$8:$D$16,4,FALSE))</f>
      </c>
      <c r="N88" s="1">
        <f>IF(N45&gt;0,1/VLOOKUP(ABS(N45)+1,$A$8:$D$16,2,FALSE),VLOOKUP(ABS(N45)+1,$A$8:$D$16,4,FALSE))</f>
      </c>
      <c r="O88" s="1">
        <f>IF(O45&gt;0,1/VLOOKUP(ABS(O45)+1,$A$8:$D$16,2,FALSE),VLOOKUP(ABS(O45)+1,$A$8:$D$16,4,FALSE))</f>
      </c>
      <c r="P88" s="1">
        <f>IF(P45&gt;0,1/VLOOKUP(ABS(P45)+1,$A$8:$D$16,2,FALSE),VLOOKUP(ABS(P45)+1,$A$8:$D$16,4,FALSE))</f>
      </c>
      <c r="Q88" s="1">
        <f>IF(Q45&gt;0,1/VLOOKUP(ABS(Q45)+1,$A$8:$D$16,2,FALSE),VLOOKUP(ABS(Q45)+1,$A$8:$D$16,4,FALSE))</f>
      </c>
      <c r="R88" s="1">
        <f>IF(R45&gt;0,1/VLOOKUP(ABS(R45)+1,$A$8:$D$16,2,FALSE),VLOOKUP(ABS(R45)+1,$A$8:$D$16,4,FALSE))</f>
      </c>
      <c r="S88" s="1">
        <f>IF(S45&gt;0,1/VLOOKUP(ABS(S45)+1,$A$8:$D$16,2,FALSE),VLOOKUP(ABS(S45)+1,$A$8:$D$16,4,FALSE))</f>
      </c>
      <c r="T88" s="1">
        <f>IF(T45&gt;0,1/VLOOKUP(ABS(T45)+1,$A$8:$D$16,2,FALSE),VLOOKUP(ABS(T45)+1,$A$8:$D$16,4,FALSE))</f>
      </c>
      <c r="U88" s="1">
        <f>IF(U45&gt;0,1/VLOOKUP(ABS(U45)+1,$A$8:$D$16,2,FALSE),VLOOKUP(ABS(U45)+1,$A$8:$D$16,4,FALSE))</f>
      </c>
      <c r="V88" s="1">
        <f>IF(V45&gt;0,1/VLOOKUP(ABS(V45)+1,$A$8:$D$16,2,FALSE),VLOOKUP(ABS(V45)+1,$A$8:$D$16,4,FALSE))</f>
      </c>
    </row>
    <row r="89">
      <c r="A89">
        <v>4</v>
      </c>
      <c r="B89" t="str">
        <v>CP3.1_vs_CP3.5</v>
      </c>
      <c r="C89" s="1">
        <f>IF(C46&gt;0,1/VLOOKUP(ABS(C46)+1,$A$8:$D$16,2,FALSE),VLOOKUP(ABS(C46)+1,$A$8:$D$16,4,FALSE))</f>
      </c>
      <c r="D89" s="1">
        <f>IF(D46&gt;0,1/VLOOKUP(ABS(D46)+1,$A$8:$D$16,2,FALSE),VLOOKUP(ABS(D46)+1,$A$8:$D$16,4,FALSE))</f>
      </c>
      <c r="E89" s="1">
        <f>IF(E46&gt;0,1/VLOOKUP(ABS(E46)+1,$A$8:$D$16,2,FALSE),VLOOKUP(ABS(E46)+1,$A$8:$D$16,4,FALSE))</f>
      </c>
      <c r="F89" s="1">
        <f>IF(F46&gt;0,1/VLOOKUP(ABS(F46)+1,$A$8:$D$16,2,FALSE),VLOOKUP(ABS(F46)+1,$A$8:$D$16,4,FALSE))</f>
      </c>
      <c r="G89" s="1">
        <f>IF(G46&gt;0,1/VLOOKUP(ABS(G46)+1,$A$8:$D$16,2,FALSE),VLOOKUP(ABS(G46)+1,$A$8:$D$16,4,FALSE))</f>
      </c>
      <c r="H89" s="1">
        <f>IF(H46&gt;0,1/VLOOKUP(ABS(H46)+1,$A$8:$D$16,2,FALSE),VLOOKUP(ABS(H46)+1,$A$8:$D$16,4,FALSE))</f>
      </c>
      <c r="I89" s="1">
        <f>IF(I46&gt;0,1/VLOOKUP(ABS(I46)+1,$A$8:$D$16,2,FALSE),VLOOKUP(ABS(I46)+1,$A$8:$D$16,4,FALSE))</f>
      </c>
      <c r="J89" s="1">
        <f>IF(J46&gt;0,1/VLOOKUP(ABS(J46)+1,$A$8:$D$16,2,FALSE),VLOOKUP(ABS(J46)+1,$A$8:$D$16,4,FALSE))</f>
      </c>
      <c r="K89" s="1">
        <f>IF(K46&gt;0,1/VLOOKUP(ABS(K46)+1,$A$8:$D$16,2,FALSE),VLOOKUP(ABS(K46)+1,$A$8:$D$16,4,FALSE))</f>
      </c>
      <c r="L89" s="1">
        <f>IF(L46&gt;0,1/VLOOKUP(ABS(L46)+1,$A$8:$D$16,2,FALSE),VLOOKUP(ABS(L46)+1,$A$8:$D$16,4,FALSE))</f>
      </c>
      <c r="M89" s="1">
        <f>IF(M46&gt;0,1/VLOOKUP(ABS(M46)+1,$A$8:$D$16,2,FALSE),VLOOKUP(ABS(M46)+1,$A$8:$D$16,4,FALSE))</f>
      </c>
      <c r="N89" s="1">
        <f>IF(N46&gt;0,1/VLOOKUP(ABS(N46)+1,$A$8:$D$16,2,FALSE),VLOOKUP(ABS(N46)+1,$A$8:$D$16,4,FALSE))</f>
      </c>
      <c r="O89" s="1">
        <f>IF(O46&gt;0,1/VLOOKUP(ABS(O46)+1,$A$8:$D$16,2,FALSE),VLOOKUP(ABS(O46)+1,$A$8:$D$16,4,FALSE))</f>
      </c>
      <c r="P89" s="1">
        <f>IF(P46&gt;0,1/VLOOKUP(ABS(P46)+1,$A$8:$D$16,2,FALSE),VLOOKUP(ABS(P46)+1,$A$8:$D$16,4,FALSE))</f>
      </c>
      <c r="Q89" s="1">
        <f>IF(Q46&gt;0,1/VLOOKUP(ABS(Q46)+1,$A$8:$D$16,2,FALSE),VLOOKUP(ABS(Q46)+1,$A$8:$D$16,4,FALSE))</f>
      </c>
      <c r="R89" s="1">
        <f>IF(R46&gt;0,1/VLOOKUP(ABS(R46)+1,$A$8:$D$16,2,FALSE),VLOOKUP(ABS(R46)+1,$A$8:$D$16,4,FALSE))</f>
      </c>
      <c r="S89" s="1">
        <f>IF(S46&gt;0,1/VLOOKUP(ABS(S46)+1,$A$8:$D$16,2,FALSE),VLOOKUP(ABS(S46)+1,$A$8:$D$16,4,FALSE))</f>
      </c>
      <c r="T89" s="1">
        <f>IF(T46&gt;0,1/VLOOKUP(ABS(T46)+1,$A$8:$D$16,2,FALSE),VLOOKUP(ABS(T46)+1,$A$8:$D$16,4,FALSE))</f>
      </c>
      <c r="U89" s="1">
        <f>IF(U46&gt;0,1/VLOOKUP(ABS(U46)+1,$A$8:$D$16,2,FALSE),VLOOKUP(ABS(U46)+1,$A$8:$D$16,4,FALSE))</f>
      </c>
      <c r="V89" s="1">
        <f>IF(V46&gt;0,1/VLOOKUP(ABS(V46)+1,$A$8:$D$16,2,FALSE),VLOOKUP(ABS(V46)+1,$A$8:$D$16,4,FALSE))</f>
      </c>
    </row>
    <row r="90">
      <c r="A90">
        <v>5</v>
      </c>
      <c r="B90" t="str">
        <v>CP3.2_vs_CP3.3</v>
      </c>
      <c r="C90" s="1">
        <f>IF(C47&gt;0,1/VLOOKUP(ABS(C47)+1,$A$8:$D$16,2,FALSE),VLOOKUP(ABS(C47)+1,$A$8:$D$16,4,FALSE))</f>
      </c>
      <c r="D90" s="1">
        <f>IF(D47&gt;0,1/VLOOKUP(ABS(D47)+1,$A$8:$D$16,2,FALSE),VLOOKUP(ABS(D47)+1,$A$8:$D$16,4,FALSE))</f>
      </c>
      <c r="E90" s="1">
        <f>IF(E47&gt;0,1/VLOOKUP(ABS(E47)+1,$A$8:$D$16,2,FALSE),VLOOKUP(ABS(E47)+1,$A$8:$D$16,4,FALSE))</f>
      </c>
      <c r="F90" s="1">
        <f>IF(F47&gt;0,1/VLOOKUP(ABS(F47)+1,$A$8:$D$16,2,FALSE),VLOOKUP(ABS(F47)+1,$A$8:$D$16,4,FALSE))</f>
      </c>
      <c r="G90" s="1">
        <f>IF(G47&gt;0,1/VLOOKUP(ABS(G47)+1,$A$8:$D$16,2,FALSE),VLOOKUP(ABS(G47)+1,$A$8:$D$16,4,FALSE))</f>
      </c>
      <c r="H90" s="1">
        <f>IF(H47&gt;0,1/VLOOKUP(ABS(H47)+1,$A$8:$D$16,2,FALSE),VLOOKUP(ABS(H47)+1,$A$8:$D$16,4,FALSE))</f>
      </c>
      <c r="I90" s="1">
        <f>IF(I47&gt;0,1/VLOOKUP(ABS(I47)+1,$A$8:$D$16,2,FALSE),VLOOKUP(ABS(I47)+1,$A$8:$D$16,4,FALSE))</f>
      </c>
      <c r="J90" s="1">
        <f>IF(J47&gt;0,1/VLOOKUP(ABS(J47)+1,$A$8:$D$16,2,FALSE),VLOOKUP(ABS(J47)+1,$A$8:$D$16,4,FALSE))</f>
      </c>
      <c r="K90" s="1">
        <f>IF(K47&gt;0,1/VLOOKUP(ABS(K47)+1,$A$8:$D$16,2,FALSE),VLOOKUP(ABS(K47)+1,$A$8:$D$16,4,FALSE))</f>
      </c>
      <c r="L90" s="1">
        <f>IF(L47&gt;0,1/VLOOKUP(ABS(L47)+1,$A$8:$D$16,2,FALSE),VLOOKUP(ABS(L47)+1,$A$8:$D$16,4,FALSE))</f>
      </c>
      <c r="M90" s="1">
        <f>IF(M47&gt;0,1/VLOOKUP(ABS(M47)+1,$A$8:$D$16,2,FALSE),VLOOKUP(ABS(M47)+1,$A$8:$D$16,4,FALSE))</f>
      </c>
      <c r="N90" s="1">
        <f>IF(N47&gt;0,1/VLOOKUP(ABS(N47)+1,$A$8:$D$16,2,FALSE),VLOOKUP(ABS(N47)+1,$A$8:$D$16,4,FALSE))</f>
      </c>
      <c r="O90" s="1">
        <f>IF(O47&gt;0,1/VLOOKUP(ABS(O47)+1,$A$8:$D$16,2,FALSE),VLOOKUP(ABS(O47)+1,$A$8:$D$16,4,FALSE))</f>
      </c>
      <c r="P90" s="1">
        <f>IF(P47&gt;0,1/VLOOKUP(ABS(P47)+1,$A$8:$D$16,2,FALSE),VLOOKUP(ABS(P47)+1,$A$8:$D$16,4,FALSE))</f>
      </c>
      <c r="Q90" s="1">
        <f>IF(Q47&gt;0,1/VLOOKUP(ABS(Q47)+1,$A$8:$D$16,2,FALSE),VLOOKUP(ABS(Q47)+1,$A$8:$D$16,4,FALSE))</f>
      </c>
      <c r="R90" s="1">
        <f>IF(R47&gt;0,1/VLOOKUP(ABS(R47)+1,$A$8:$D$16,2,FALSE),VLOOKUP(ABS(R47)+1,$A$8:$D$16,4,FALSE))</f>
      </c>
      <c r="S90" s="1">
        <f>IF(S47&gt;0,1/VLOOKUP(ABS(S47)+1,$A$8:$D$16,2,FALSE),VLOOKUP(ABS(S47)+1,$A$8:$D$16,4,FALSE))</f>
      </c>
      <c r="T90" s="1">
        <f>IF(T47&gt;0,1/VLOOKUP(ABS(T47)+1,$A$8:$D$16,2,FALSE),VLOOKUP(ABS(T47)+1,$A$8:$D$16,4,FALSE))</f>
      </c>
      <c r="U90" s="1">
        <f>IF(U47&gt;0,1/VLOOKUP(ABS(U47)+1,$A$8:$D$16,2,FALSE),VLOOKUP(ABS(U47)+1,$A$8:$D$16,4,FALSE))</f>
      </c>
      <c r="V90" s="1">
        <f>IF(V47&gt;0,1/VLOOKUP(ABS(V47)+1,$A$8:$D$16,2,FALSE),VLOOKUP(ABS(V47)+1,$A$8:$D$16,4,FALSE))</f>
      </c>
    </row>
    <row r="91">
      <c r="A91">
        <v>6</v>
      </c>
      <c r="B91" t="str">
        <v>CP3.2_vs_CP3.4</v>
      </c>
      <c r="C91" s="1">
        <f>IF(C48&gt;0,1/VLOOKUP(ABS(C48)+1,$A$8:$D$16,2,FALSE),VLOOKUP(ABS(C48)+1,$A$8:$D$16,4,FALSE))</f>
      </c>
      <c r="D91" s="1">
        <f>IF(D48&gt;0,1/VLOOKUP(ABS(D48)+1,$A$8:$D$16,2,FALSE),VLOOKUP(ABS(D48)+1,$A$8:$D$16,4,FALSE))</f>
      </c>
      <c r="E91" s="1">
        <f>IF(E48&gt;0,1/VLOOKUP(ABS(E48)+1,$A$8:$D$16,2,FALSE),VLOOKUP(ABS(E48)+1,$A$8:$D$16,4,FALSE))</f>
      </c>
      <c r="F91" s="1">
        <f>IF(F48&gt;0,1/VLOOKUP(ABS(F48)+1,$A$8:$D$16,2,FALSE),VLOOKUP(ABS(F48)+1,$A$8:$D$16,4,FALSE))</f>
      </c>
      <c r="G91" s="1">
        <f>IF(G48&gt;0,1/VLOOKUP(ABS(G48)+1,$A$8:$D$16,2,FALSE),VLOOKUP(ABS(G48)+1,$A$8:$D$16,4,FALSE))</f>
      </c>
      <c r="H91" s="1">
        <f>IF(H48&gt;0,1/VLOOKUP(ABS(H48)+1,$A$8:$D$16,2,FALSE),VLOOKUP(ABS(H48)+1,$A$8:$D$16,4,FALSE))</f>
      </c>
      <c r="I91" s="1">
        <f>IF(I48&gt;0,1/VLOOKUP(ABS(I48)+1,$A$8:$D$16,2,FALSE),VLOOKUP(ABS(I48)+1,$A$8:$D$16,4,FALSE))</f>
      </c>
      <c r="J91" s="1">
        <f>IF(J48&gt;0,1/VLOOKUP(ABS(J48)+1,$A$8:$D$16,2,FALSE),VLOOKUP(ABS(J48)+1,$A$8:$D$16,4,FALSE))</f>
      </c>
      <c r="K91" s="1">
        <f>IF(K48&gt;0,1/VLOOKUP(ABS(K48)+1,$A$8:$D$16,2,FALSE),VLOOKUP(ABS(K48)+1,$A$8:$D$16,4,FALSE))</f>
      </c>
      <c r="L91" s="1">
        <f>IF(L48&gt;0,1/VLOOKUP(ABS(L48)+1,$A$8:$D$16,2,FALSE),VLOOKUP(ABS(L48)+1,$A$8:$D$16,4,FALSE))</f>
      </c>
      <c r="M91" s="1">
        <f>IF(M48&gt;0,1/VLOOKUP(ABS(M48)+1,$A$8:$D$16,2,FALSE),VLOOKUP(ABS(M48)+1,$A$8:$D$16,4,FALSE))</f>
      </c>
      <c r="N91" s="1">
        <f>IF(N48&gt;0,1/VLOOKUP(ABS(N48)+1,$A$8:$D$16,2,FALSE),VLOOKUP(ABS(N48)+1,$A$8:$D$16,4,FALSE))</f>
      </c>
      <c r="O91" s="1">
        <f>IF(O48&gt;0,1/VLOOKUP(ABS(O48)+1,$A$8:$D$16,2,FALSE),VLOOKUP(ABS(O48)+1,$A$8:$D$16,4,FALSE))</f>
      </c>
      <c r="P91" s="1">
        <f>IF(P48&gt;0,1/VLOOKUP(ABS(P48)+1,$A$8:$D$16,2,FALSE),VLOOKUP(ABS(P48)+1,$A$8:$D$16,4,FALSE))</f>
      </c>
      <c r="Q91" s="1">
        <f>IF(Q48&gt;0,1/VLOOKUP(ABS(Q48)+1,$A$8:$D$16,2,FALSE),VLOOKUP(ABS(Q48)+1,$A$8:$D$16,4,FALSE))</f>
      </c>
      <c r="R91" s="1">
        <f>IF(R48&gt;0,1/VLOOKUP(ABS(R48)+1,$A$8:$D$16,2,FALSE),VLOOKUP(ABS(R48)+1,$A$8:$D$16,4,FALSE))</f>
      </c>
      <c r="S91" s="1">
        <f>IF(S48&gt;0,1/VLOOKUP(ABS(S48)+1,$A$8:$D$16,2,FALSE),VLOOKUP(ABS(S48)+1,$A$8:$D$16,4,FALSE))</f>
      </c>
      <c r="T91" s="1">
        <f>IF(T48&gt;0,1/VLOOKUP(ABS(T48)+1,$A$8:$D$16,2,FALSE),VLOOKUP(ABS(T48)+1,$A$8:$D$16,4,FALSE))</f>
      </c>
      <c r="U91" s="1">
        <f>IF(U48&gt;0,1/VLOOKUP(ABS(U48)+1,$A$8:$D$16,2,FALSE),VLOOKUP(ABS(U48)+1,$A$8:$D$16,4,FALSE))</f>
      </c>
      <c r="V91" s="1">
        <f>IF(V48&gt;0,1/VLOOKUP(ABS(V48)+1,$A$8:$D$16,2,FALSE),VLOOKUP(ABS(V48)+1,$A$8:$D$16,4,FALSE))</f>
      </c>
    </row>
    <row r="92">
      <c r="A92">
        <v>7</v>
      </c>
      <c r="B92" t="str">
        <v>CP3.2_vs_CP3.5</v>
      </c>
      <c r="C92" s="1">
        <f>IF(C49&gt;0,1/VLOOKUP(ABS(C49)+1,$A$8:$D$16,2,FALSE),VLOOKUP(ABS(C49)+1,$A$8:$D$16,4,FALSE))</f>
      </c>
      <c r="D92" s="1">
        <f>IF(D49&gt;0,1/VLOOKUP(ABS(D49)+1,$A$8:$D$16,2,FALSE),VLOOKUP(ABS(D49)+1,$A$8:$D$16,4,FALSE))</f>
      </c>
      <c r="E92" s="1">
        <f>IF(E49&gt;0,1/VLOOKUP(ABS(E49)+1,$A$8:$D$16,2,FALSE),VLOOKUP(ABS(E49)+1,$A$8:$D$16,4,FALSE))</f>
      </c>
      <c r="F92" s="1">
        <f>IF(F49&gt;0,1/VLOOKUP(ABS(F49)+1,$A$8:$D$16,2,FALSE),VLOOKUP(ABS(F49)+1,$A$8:$D$16,4,FALSE))</f>
      </c>
      <c r="G92" s="1">
        <f>IF(G49&gt;0,1/VLOOKUP(ABS(G49)+1,$A$8:$D$16,2,FALSE),VLOOKUP(ABS(G49)+1,$A$8:$D$16,4,FALSE))</f>
      </c>
      <c r="H92" s="1">
        <f>IF(H49&gt;0,1/VLOOKUP(ABS(H49)+1,$A$8:$D$16,2,FALSE),VLOOKUP(ABS(H49)+1,$A$8:$D$16,4,FALSE))</f>
      </c>
      <c r="I92" s="1">
        <f>IF(I49&gt;0,1/VLOOKUP(ABS(I49)+1,$A$8:$D$16,2,FALSE),VLOOKUP(ABS(I49)+1,$A$8:$D$16,4,FALSE))</f>
      </c>
      <c r="J92" s="1">
        <f>IF(J49&gt;0,1/VLOOKUP(ABS(J49)+1,$A$8:$D$16,2,FALSE),VLOOKUP(ABS(J49)+1,$A$8:$D$16,4,FALSE))</f>
      </c>
      <c r="K92" s="1">
        <f>IF(K49&gt;0,1/VLOOKUP(ABS(K49)+1,$A$8:$D$16,2,FALSE),VLOOKUP(ABS(K49)+1,$A$8:$D$16,4,FALSE))</f>
      </c>
      <c r="L92" s="1">
        <f>IF(L49&gt;0,1/VLOOKUP(ABS(L49)+1,$A$8:$D$16,2,FALSE),VLOOKUP(ABS(L49)+1,$A$8:$D$16,4,FALSE))</f>
      </c>
      <c r="M92" s="1">
        <f>IF(M49&gt;0,1/VLOOKUP(ABS(M49)+1,$A$8:$D$16,2,FALSE),VLOOKUP(ABS(M49)+1,$A$8:$D$16,4,FALSE))</f>
      </c>
      <c r="N92" s="1">
        <f>IF(N49&gt;0,1/VLOOKUP(ABS(N49)+1,$A$8:$D$16,2,FALSE),VLOOKUP(ABS(N49)+1,$A$8:$D$16,4,FALSE))</f>
      </c>
      <c r="O92" s="1">
        <f>IF(O49&gt;0,1/VLOOKUP(ABS(O49)+1,$A$8:$D$16,2,FALSE),VLOOKUP(ABS(O49)+1,$A$8:$D$16,4,FALSE))</f>
      </c>
      <c r="P92" s="1">
        <f>IF(P49&gt;0,1/VLOOKUP(ABS(P49)+1,$A$8:$D$16,2,FALSE),VLOOKUP(ABS(P49)+1,$A$8:$D$16,4,FALSE))</f>
      </c>
      <c r="Q92" s="1">
        <f>IF(Q49&gt;0,1/VLOOKUP(ABS(Q49)+1,$A$8:$D$16,2,FALSE),VLOOKUP(ABS(Q49)+1,$A$8:$D$16,4,FALSE))</f>
      </c>
      <c r="R92" s="1">
        <f>IF(R49&gt;0,1/VLOOKUP(ABS(R49)+1,$A$8:$D$16,2,FALSE),VLOOKUP(ABS(R49)+1,$A$8:$D$16,4,FALSE))</f>
      </c>
      <c r="S92" s="1">
        <f>IF(S49&gt;0,1/VLOOKUP(ABS(S49)+1,$A$8:$D$16,2,FALSE),VLOOKUP(ABS(S49)+1,$A$8:$D$16,4,FALSE))</f>
      </c>
      <c r="T92" s="1">
        <f>IF(T49&gt;0,1/VLOOKUP(ABS(T49)+1,$A$8:$D$16,2,FALSE),VLOOKUP(ABS(T49)+1,$A$8:$D$16,4,FALSE))</f>
      </c>
      <c r="U92" s="1">
        <f>IF(U49&gt;0,1/VLOOKUP(ABS(U49)+1,$A$8:$D$16,2,FALSE),VLOOKUP(ABS(U49)+1,$A$8:$D$16,4,FALSE))</f>
      </c>
      <c r="V92" s="1">
        <f>IF(V49&gt;0,1/VLOOKUP(ABS(V49)+1,$A$8:$D$16,2,FALSE),VLOOKUP(ABS(V49)+1,$A$8:$D$16,4,FALSE))</f>
      </c>
    </row>
    <row r="93">
      <c r="A93">
        <v>8</v>
      </c>
      <c r="B93" t="str">
        <v>CP3.3_vs_CP3.4</v>
      </c>
      <c r="C93" s="1">
        <f>IF(C50&gt;0,1/VLOOKUP(ABS(C50)+1,$A$8:$D$16,2,FALSE),VLOOKUP(ABS(C50)+1,$A$8:$D$16,4,FALSE))</f>
      </c>
      <c r="D93" s="1">
        <f>IF(D50&gt;0,1/VLOOKUP(ABS(D50)+1,$A$8:$D$16,2,FALSE),VLOOKUP(ABS(D50)+1,$A$8:$D$16,4,FALSE))</f>
      </c>
      <c r="E93" s="1">
        <f>IF(E50&gt;0,1/VLOOKUP(ABS(E50)+1,$A$8:$D$16,2,FALSE),VLOOKUP(ABS(E50)+1,$A$8:$D$16,4,FALSE))</f>
      </c>
      <c r="F93" s="1">
        <f>IF(F50&gt;0,1/VLOOKUP(ABS(F50)+1,$A$8:$D$16,2,FALSE),VLOOKUP(ABS(F50)+1,$A$8:$D$16,4,FALSE))</f>
      </c>
      <c r="G93" s="1">
        <f>IF(G50&gt;0,1/VLOOKUP(ABS(G50)+1,$A$8:$D$16,2,FALSE),VLOOKUP(ABS(G50)+1,$A$8:$D$16,4,FALSE))</f>
      </c>
      <c r="H93" s="1">
        <f>IF(H50&gt;0,1/VLOOKUP(ABS(H50)+1,$A$8:$D$16,2,FALSE),VLOOKUP(ABS(H50)+1,$A$8:$D$16,4,FALSE))</f>
      </c>
      <c r="I93" s="1">
        <f>IF(I50&gt;0,1/VLOOKUP(ABS(I50)+1,$A$8:$D$16,2,FALSE),VLOOKUP(ABS(I50)+1,$A$8:$D$16,4,FALSE))</f>
      </c>
      <c r="J93" s="1">
        <f>IF(J50&gt;0,1/VLOOKUP(ABS(J50)+1,$A$8:$D$16,2,FALSE),VLOOKUP(ABS(J50)+1,$A$8:$D$16,4,FALSE))</f>
      </c>
      <c r="K93" s="1">
        <f>IF(K50&gt;0,1/VLOOKUP(ABS(K50)+1,$A$8:$D$16,2,FALSE),VLOOKUP(ABS(K50)+1,$A$8:$D$16,4,FALSE))</f>
      </c>
      <c r="L93" s="1">
        <f>IF(L50&gt;0,1/VLOOKUP(ABS(L50)+1,$A$8:$D$16,2,FALSE),VLOOKUP(ABS(L50)+1,$A$8:$D$16,4,FALSE))</f>
      </c>
      <c r="M93" s="1">
        <f>IF(M50&gt;0,1/VLOOKUP(ABS(M50)+1,$A$8:$D$16,2,FALSE),VLOOKUP(ABS(M50)+1,$A$8:$D$16,4,FALSE))</f>
      </c>
      <c r="N93" s="1">
        <f>IF(N50&gt;0,1/VLOOKUP(ABS(N50)+1,$A$8:$D$16,2,FALSE),VLOOKUP(ABS(N50)+1,$A$8:$D$16,4,FALSE))</f>
      </c>
      <c r="O93" s="1">
        <f>IF(O50&gt;0,1/VLOOKUP(ABS(O50)+1,$A$8:$D$16,2,FALSE),VLOOKUP(ABS(O50)+1,$A$8:$D$16,4,FALSE))</f>
      </c>
      <c r="P93" s="1">
        <f>IF(P50&gt;0,1/VLOOKUP(ABS(P50)+1,$A$8:$D$16,2,FALSE),VLOOKUP(ABS(P50)+1,$A$8:$D$16,4,FALSE))</f>
      </c>
      <c r="Q93" s="1">
        <f>IF(Q50&gt;0,1/VLOOKUP(ABS(Q50)+1,$A$8:$D$16,2,FALSE),VLOOKUP(ABS(Q50)+1,$A$8:$D$16,4,FALSE))</f>
      </c>
      <c r="R93" s="1">
        <f>IF(R50&gt;0,1/VLOOKUP(ABS(R50)+1,$A$8:$D$16,2,FALSE),VLOOKUP(ABS(R50)+1,$A$8:$D$16,4,FALSE))</f>
      </c>
      <c r="S93" s="1">
        <f>IF(S50&gt;0,1/VLOOKUP(ABS(S50)+1,$A$8:$D$16,2,FALSE),VLOOKUP(ABS(S50)+1,$A$8:$D$16,4,FALSE))</f>
      </c>
      <c r="T93" s="1">
        <f>IF(T50&gt;0,1/VLOOKUP(ABS(T50)+1,$A$8:$D$16,2,FALSE),VLOOKUP(ABS(T50)+1,$A$8:$D$16,4,FALSE))</f>
      </c>
      <c r="U93" s="1">
        <f>IF(U50&gt;0,1/VLOOKUP(ABS(U50)+1,$A$8:$D$16,2,FALSE),VLOOKUP(ABS(U50)+1,$A$8:$D$16,4,FALSE))</f>
      </c>
      <c r="V93" s="1">
        <f>IF(V50&gt;0,1/VLOOKUP(ABS(V50)+1,$A$8:$D$16,2,FALSE),VLOOKUP(ABS(V50)+1,$A$8:$D$16,4,FALSE))</f>
      </c>
    </row>
    <row r="94">
      <c r="A94">
        <v>9</v>
      </c>
      <c r="B94" t="str">
        <v>CP3.3_vs_CP3.5</v>
      </c>
      <c r="C94" s="1">
        <f>IF(C51&gt;0,1/VLOOKUP(ABS(C51)+1,$A$8:$D$16,2,FALSE),VLOOKUP(ABS(C51)+1,$A$8:$D$16,4,FALSE))</f>
      </c>
      <c r="D94" s="1">
        <f>IF(D51&gt;0,1/VLOOKUP(ABS(D51)+1,$A$8:$D$16,2,FALSE),VLOOKUP(ABS(D51)+1,$A$8:$D$16,4,FALSE))</f>
      </c>
      <c r="E94" s="1">
        <f>IF(E51&gt;0,1/VLOOKUP(ABS(E51)+1,$A$8:$D$16,2,FALSE),VLOOKUP(ABS(E51)+1,$A$8:$D$16,4,FALSE))</f>
      </c>
      <c r="F94" s="1">
        <f>IF(F51&gt;0,1/VLOOKUP(ABS(F51)+1,$A$8:$D$16,2,FALSE),VLOOKUP(ABS(F51)+1,$A$8:$D$16,4,FALSE))</f>
      </c>
      <c r="G94" s="1">
        <f>IF(G51&gt;0,1/VLOOKUP(ABS(G51)+1,$A$8:$D$16,2,FALSE),VLOOKUP(ABS(G51)+1,$A$8:$D$16,4,FALSE))</f>
      </c>
      <c r="H94" s="1">
        <f>IF(H51&gt;0,1/VLOOKUP(ABS(H51)+1,$A$8:$D$16,2,FALSE),VLOOKUP(ABS(H51)+1,$A$8:$D$16,4,FALSE))</f>
      </c>
      <c r="I94" s="1">
        <f>IF(I51&gt;0,1/VLOOKUP(ABS(I51)+1,$A$8:$D$16,2,FALSE),VLOOKUP(ABS(I51)+1,$A$8:$D$16,4,FALSE))</f>
      </c>
      <c r="J94" s="1">
        <f>IF(J51&gt;0,1/VLOOKUP(ABS(J51)+1,$A$8:$D$16,2,FALSE),VLOOKUP(ABS(J51)+1,$A$8:$D$16,4,FALSE))</f>
      </c>
      <c r="K94" s="1">
        <f>IF(K51&gt;0,1/VLOOKUP(ABS(K51)+1,$A$8:$D$16,2,FALSE),VLOOKUP(ABS(K51)+1,$A$8:$D$16,4,FALSE))</f>
      </c>
      <c r="L94" s="1">
        <f>IF(L51&gt;0,1/VLOOKUP(ABS(L51)+1,$A$8:$D$16,2,FALSE),VLOOKUP(ABS(L51)+1,$A$8:$D$16,4,FALSE))</f>
      </c>
      <c r="M94" s="1">
        <f>IF(M51&gt;0,1/VLOOKUP(ABS(M51)+1,$A$8:$D$16,2,FALSE),VLOOKUP(ABS(M51)+1,$A$8:$D$16,4,FALSE))</f>
      </c>
      <c r="N94" s="1">
        <f>IF(N51&gt;0,1/VLOOKUP(ABS(N51)+1,$A$8:$D$16,2,FALSE),VLOOKUP(ABS(N51)+1,$A$8:$D$16,4,FALSE))</f>
      </c>
      <c r="O94" s="1">
        <f>IF(O51&gt;0,1/VLOOKUP(ABS(O51)+1,$A$8:$D$16,2,FALSE),VLOOKUP(ABS(O51)+1,$A$8:$D$16,4,FALSE))</f>
      </c>
      <c r="P94" s="1">
        <f>IF(P51&gt;0,1/VLOOKUP(ABS(P51)+1,$A$8:$D$16,2,FALSE),VLOOKUP(ABS(P51)+1,$A$8:$D$16,4,FALSE))</f>
      </c>
      <c r="Q94" s="1">
        <f>IF(Q51&gt;0,1/VLOOKUP(ABS(Q51)+1,$A$8:$D$16,2,FALSE),VLOOKUP(ABS(Q51)+1,$A$8:$D$16,4,FALSE))</f>
      </c>
      <c r="R94" s="1">
        <f>IF(R51&gt;0,1/VLOOKUP(ABS(R51)+1,$A$8:$D$16,2,FALSE),VLOOKUP(ABS(R51)+1,$A$8:$D$16,4,FALSE))</f>
      </c>
      <c r="S94" s="1">
        <f>IF(S51&gt;0,1/VLOOKUP(ABS(S51)+1,$A$8:$D$16,2,FALSE),VLOOKUP(ABS(S51)+1,$A$8:$D$16,4,FALSE))</f>
      </c>
      <c r="T94" s="1">
        <f>IF(T51&gt;0,1/VLOOKUP(ABS(T51)+1,$A$8:$D$16,2,FALSE),VLOOKUP(ABS(T51)+1,$A$8:$D$16,4,FALSE))</f>
      </c>
      <c r="U94" s="1">
        <f>IF(U51&gt;0,1/VLOOKUP(ABS(U51)+1,$A$8:$D$16,2,FALSE),VLOOKUP(ABS(U51)+1,$A$8:$D$16,4,FALSE))</f>
      </c>
      <c r="V94" s="1">
        <f>IF(V51&gt;0,1/VLOOKUP(ABS(V51)+1,$A$8:$D$16,2,FALSE),VLOOKUP(ABS(V51)+1,$A$8:$D$16,4,FALSE))</f>
      </c>
    </row>
    <row r="95">
      <c r="A95">
        <v>10</v>
      </c>
      <c r="B95" t="str">
        <v>CP3.4_vs_CP3.5</v>
      </c>
      <c r="C95" s="1">
        <f>IF(C52&gt;0,1/VLOOKUP(ABS(C52)+1,$A$8:$D$16,2,FALSE),VLOOKUP(ABS(C52)+1,$A$8:$D$16,4,FALSE))</f>
      </c>
      <c r="D95" s="1">
        <f>IF(D52&gt;0,1/VLOOKUP(ABS(D52)+1,$A$8:$D$16,2,FALSE),VLOOKUP(ABS(D52)+1,$A$8:$D$16,4,FALSE))</f>
      </c>
      <c r="E95" s="1">
        <f>IF(E52&gt;0,1/VLOOKUP(ABS(E52)+1,$A$8:$D$16,2,FALSE),VLOOKUP(ABS(E52)+1,$A$8:$D$16,4,FALSE))</f>
      </c>
      <c r="F95" s="1">
        <f>IF(F52&gt;0,1/VLOOKUP(ABS(F52)+1,$A$8:$D$16,2,FALSE),VLOOKUP(ABS(F52)+1,$A$8:$D$16,4,FALSE))</f>
      </c>
      <c r="G95" s="1">
        <f>IF(G52&gt;0,1/VLOOKUP(ABS(G52)+1,$A$8:$D$16,2,FALSE),VLOOKUP(ABS(G52)+1,$A$8:$D$16,4,FALSE))</f>
      </c>
      <c r="H95" s="1">
        <f>IF(H52&gt;0,1/VLOOKUP(ABS(H52)+1,$A$8:$D$16,2,FALSE),VLOOKUP(ABS(H52)+1,$A$8:$D$16,4,FALSE))</f>
      </c>
      <c r="I95" s="1">
        <f>IF(I52&gt;0,1/VLOOKUP(ABS(I52)+1,$A$8:$D$16,2,FALSE),VLOOKUP(ABS(I52)+1,$A$8:$D$16,4,FALSE))</f>
      </c>
      <c r="J95" s="1">
        <f>IF(J52&gt;0,1/VLOOKUP(ABS(J52)+1,$A$8:$D$16,2,FALSE),VLOOKUP(ABS(J52)+1,$A$8:$D$16,4,FALSE))</f>
      </c>
      <c r="K95" s="1">
        <f>IF(K52&gt;0,1/VLOOKUP(ABS(K52)+1,$A$8:$D$16,2,FALSE),VLOOKUP(ABS(K52)+1,$A$8:$D$16,4,FALSE))</f>
      </c>
      <c r="L95" s="1">
        <f>IF(L52&gt;0,1/VLOOKUP(ABS(L52)+1,$A$8:$D$16,2,FALSE),VLOOKUP(ABS(L52)+1,$A$8:$D$16,4,FALSE))</f>
      </c>
      <c r="M95" s="1">
        <f>IF(M52&gt;0,1/VLOOKUP(ABS(M52)+1,$A$8:$D$16,2,FALSE),VLOOKUP(ABS(M52)+1,$A$8:$D$16,4,FALSE))</f>
      </c>
      <c r="N95" s="1">
        <f>IF(N52&gt;0,1/VLOOKUP(ABS(N52)+1,$A$8:$D$16,2,FALSE),VLOOKUP(ABS(N52)+1,$A$8:$D$16,4,FALSE))</f>
      </c>
      <c r="O95" s="1">
        <f>IF(O52&gt;0,1/VLOOKUP(ABS(O52)+1,$A$8:$D$16,2,FALSE),VLOOKUP(ABS(O52)+1,$A$8:$D$16,4,FALSE))</f>
      </c>
      <c r="P95" s="1">
        <f>IF(P52&gt;0,1/VLOOKUP(ABS(P52)+1,$A$8:$D$16,2,FALSE),VLOOKUP(ABS(P52)+1,$A$8:$D$16,4,FALSE))</f>
      </c>
      <c r="Q95" s="1">
        <f>IF(Q52&gt;0,1/VLOOKUP(ABS(Q52)+1,$A$8:$D$16,2,FALSE),VLOOKUP(ABS(Q52)+1,$A$8:$D$16,4,FALSE))</f>
      </c>
      <c r="R95" s="1">
        <f>IF(R52&gt;0,1/VLOOKUP(ABS(R52)+1,$A$8:$D$16,2,FALSE),VLOOKUP(ABS(R52)+1,$A$8:$D$16,4,FALSE))</f>
      </c>
      <c r="S95" s="1">
        <f>IF(S52&gt;0,1/VLOOKUP(ABS(S52)+1,$A$8:$D$16,2,FALSE),VLOOKUP(ABS(S52)+1,$A$8:$D$16,4,FALSE))</f>
      </c>
      <c r="T95" s="1">
        <f>IF(T52&gt;0,1/VLOOKUP(ABS(T52)+1,$A$8:$D$16,2,FALSE),VLOOKUP(ABS(T52)+1,$A$8:$D$16,4,FALSE))</f>
      </c>
      <c r="U95" s="1">
        <f>IF(U52&gt;0,1/VLOOKUP(ABS(U52)+1,$A$8:$D$16,2,FALSE),VLOOKUP(ABS(U52)+1,$A$8:$D$16,4,FALSE))</f>
      </c>
      <c r="V95" s="1">
        <f>IF(V52&gt;0,1/VLOOKUP(ABS(V52)+1,$A$8:$D$16,2,FALSE),VLOOKUP(ABS(V52)+1,$A$8:$D$16,4,FALSE))</f>
      </c>
    </row>
    <row r="98">
      <c r="A98" t="str">
        <v>═══ BAGIAN 5: GEOMETRIC MEAN ANTAR RESPONDEN ═══</v>
      </c>
    </row>
    <row r="99">
      <c r="A99" t="str">
        <v>Rumus: GM = PRODUCT(semua R)^(1/20)</v>
      </c>
    </row>
    <row r="100">
      <c r="A100" t="str">
        <v>No</v>
      </c>
      <c r="B100" t="str">
        <v>Pasangan</v>
      </c>
      <c r="C100" t="str">
        <v>GM_l</v>
      </c>
      <c r="D100" t="str">
        <v>GM_m</v>
      </c>
      <c r="E100" t="str">
        <v>GM_u</v>
      </c>
    </row>
    <row r="101">
      <c r="A101">
        <v>1</v>
      </c>
      <c r="B101" t="str">
        <v>CP3.1_vs_CP3.2</v>
      </c>
      <c r="C101" s="1">
        <f>POWER(PRODUCT(C58,D58,E58,F58,G58,H58,I58,J58,K58,L58,M58,N58,O58,P58,Q58,R58,S58,T58,U58,V58),1/20)</f>
      </c>
      <c r="D101" s="1">
        <f>POWER(PRODUCT(C72,D72,E72,F72,G72,H72,I72,J72,K72,L72,M72,N72,O72,P72,Q72,R72,S72,T72,U72,V72),1/20)</f>
      </c>
      <c r="E101" s="1">
        <f>POWER(PRODUCT(C86,D86,E86,F86,G86,H86,I86,J86,K86,L86,M86,N86,O86,P86,Q86,R86,S86,T86,U86,V86),1/20)</f>
      </c>
    </row>
    <row r="102">
      <c r="A102">
        <v>2</v>
      </c>
      <c r="B102" t="str">
        <v>CP3.1_vs_CP3.3</v>
      </c>
      <c r="C102" s="1">
        <f>POWER(PRODUCT(C59,D59,E59,F59,G59,H59,I59,J59,K59,L59,M59,N59,O59,P59,Q59,R59,S59,T59,U59,V59),1/20)</f>
      </c>
      <c r="D102" s="1">
        <f>POWER(PRODUCT(C73,D73,E73,F73,G73,H73,I73,J73,K73,L73,M73,N73,O73,P73,Q73,R73,S73,T73,U73,V73),1/20)</f>
      </c>
      <c r="E102" s="1">
        <f>POWER(PRODUCT(C87,D87,E87,F87,G87,H87,I87,J87,K87,L87,M87,N87,O87,P87,Q87,R87,S87,T87,U87,V87),1/20)</f>
      </c>
    </row>
    <row r="103">
      <c r="A103">
        <v>3</v>
      </c>
      <c r="B103" t="str">
        <v>CP3.1_vs_CP3.4</v>
      </c>
      <c r="C103" s="1">
        <f>POWER(PRODUCT(C60,D60,E60,F60,G60,H60,I60,J60,K60,L60,M60,N60,O60,P60,Q60,R60,S60,T60,U60,V60),1/20)</f>
      </c>
      <c r="D103" s="1">
        <f>POWER(PRODUCT(C74,D74,E74,F74,G74,H74,I74,J74,K74,L74,M74,N74,O74,P74,Q74,R74,S74,T74,U74,V74),1/20)</f>
      </c>
      <c r="E103" s="1">
        <f>POWER(PRODUCT(C88,D88,E88,F88,G88,H88,I88,J88,K88,L88,M88,N88,O88,P88,Q88,R88,S88,T88,U88,V88),1/20)</f>
      </c>
    </row>
    <row r="104">
      <c r="A104">
        <v>4</v>
      </c>
      <c r="B104" t="str">
        <v>CP3.1_vs_CP3.5</v>
      </c>
      <c r="C104" s="1">
        <f>POWER(PRODUCT(C61,D61,E61,F61,G61,H61,I61,J61,K61,L61,M61,N61,O61,P61,Q61,R61,S61,T61,U61,V61),1/20)</f>
      </c>
      <c r="D104" s="1">
        <f>POWER(PRODUCT(C75,D75,E75,F75,G75,H75,I75,J75,K75,L75,M75,N75,O75,P75,Q75,R75,S75,T75,U75,V75),1/20)</f>
      </c>
      <c r="E104" s="1">
        <f>POWER(PRODUCT(C89,D89,E89,F89,G89,H89,I89,J89,K89,L89,M89,N89,O89,P89,Q89,R89,S89,T89,U89,V89),1/20)</f>
      </c>
    </row>
    <row r="105">
      <c r="A105">
        <v>5</v>
      </c>
      <c r="B105" t="str">
        <v>CP3.2_vs_CP3.3</v>
      </c>
      <c r="C105" s="1">
        <f>POWER(PRODUCT(C62,D62,E62,F62,G62,H62,I62,J62,K62,L62,M62,N62,O62,P62,Q62,R62,S62,T62,U62,V62),1/20)</f>
      </c>
      <c r="D105" s="1">
        <f>POWER(PRODUCT(C76,D76,E76,F76,G76,H76,I76,J76,K76,L76,M76,N76,O76,P76,Q76,R76,S76,T76,U76,V76),1/20)</f>
      </c>
      <c r="E105" s="1">
        <f>POWER(PRODUCT(C90,D90,E90,F90,G90,H90,I90,J90,K90,L90,M90,N90,O90,P90,Q90,R90,S90,T90,U90,V90),1/20)</f>
      </c>
    </row>
    <row r="106">
      <c r="A106">
        <v>6</v>
      </c>
      <c r="B106" t="str">
        <v>CP3.2_vs_CP3.4</v>
      </c>
      <c r="C106" s="1">
        <f>POWER(PRODUCT(C63,D63,E63,F63,G63,H63,I63,J63,K63,L63,M63,N63,O63,P63,Q63,R63,S63,T63,U63,V63),1/20)</f>
      </c>
      <c r="D106" s="1">
        <f>POWER(PRODUCT(C77,D77,E77,F77,G77,H77,I77,J77,K77,L77,M77,N77,O77,P77,Q77,R77,S77,T77,U77,V77),1/20)</f>
      </c>
      <c r="E106" s="1">
        <f>POWER(PRODUCT(C91,D91,E91,F91,G91,H91,I91,J91,K91,L91,M91,N91,O91,P91,Q91,R91,S91,T91,U91,V91),1/20)</f>
      </c>
    </row>
    <row r="107">
      <c r="A107">
        <v>7</v>
      </c>
      <c r="B107" t="str">
        <v>CP3.2_vs_CP3.5</v>
      </c>
      <c r="C107" s="1">
        <f>POWER(PRODUCT(C64,D64,E64,F64,G64,H64,I64,J64,K64,L64,M64,N64,O64,P64,Q64,R64,S64,T64,U64,V64),1/20)</f>
      </c>
      <c r="D107" s="1">
        <f>POWER(PRODUCT(C78,D78,E78,F78,G78,H78,I78,J78,K78,L78,M78,N78,O78,P78,Q78,R78,S78,T78,U78,V78),1/20)</f>
      </c>
      <c r="E107" s="1">
        <f>POWER(PRODUCT(C92,D92,E92,F92,G92,H92,I92,J92,K92,L92,M92,N92,O92,P92,Q92,R92,S92,T92,U92,V92),1/20)</f>
      </c>
    </row>
    <row r="108">
      <c r="A108">
        <v>8</v>
      </c>
      <c r="B108" t="str">
        <v>CP3.3_vs_CP3.4</v>
      </c>
      <c r="C108" s="1">
        <f>POWER(PRODUCT(C65,D65,E65,F65,G65,H65,I65,J65,K65,L65,M65,N65,O65,P65,Q65,R65,S65,T65,U65,V65),1/20)</f>
      </c>
      <c r="D108" s="1">
        <f>POWER(PRODUCT(C79,D79,E79,F79,G79,H79,I79,J79,K79,L79,M79,N79,O79,P79,Q79,R79,S79,T79,U79,V79),1/20)</f>
      </c>
      <c r="E108" s="1">
        <f>POWER(PRODUCT(C93,D93,E93,F93,G93,H93,I93,J93,K93,L93,M93,N93,O93,P93,Q93,R93,S93,T93,U93,V93),1/20)</f>
      </c>
    </row>
    <row r="109">
      <c r="A109">
        <v>9</v>
      </c>
      <c r="B109" t="str">
        <v>CP3.3_vs_CP3.5</v>
      </c>
      <c r="C109" s="1">
        <f>POWER(PRODUCT(C66,D66,E66,F66,G66,H66,I66,J66,K66,L66,M66,N66,O66,P66,Q66,R66,S66,T66,U66,V66),1/20)</f>
      </c>
      <c r="D109" s="1">
        <f>POWER(PRODUCT(C80,D80,E80,F80,G80,H80,I80,J80,K80,L80,M80,N80,O80,P80,Q80,R80,S80,T80,U80,V80),1/20)</f>
      </c>
      <c r="E109" s="1">
        <f>POWER(PRODUCT(C94,D94,E94,F94,G94,H94,I94,J94,K94,L94,M94,N94,O94,P94,Q94,R94,S94,T94,U94,V94),1/20)</f>
      </c>
    </row>
    <row r="110">
      <c r="A110">
        <v>10</v>
      </c>
      <c r="B110" t="str">
        <v>CP3.4_vs_CP3.5</v>
      </c>
      <c r="C110" s="1">
        <f>POWER(PRODUCT(C67,D67,E67,F67,G67,H67,I67,J67,K67,L67,M67,N67,O67,P67,Q67,R67,S67,T67,U67,V67),1/20)</f>
      </c>
      <c r="D110" s="1">
        <f>POWER(PRODUCT(C81,D81,E81,F81,G81,H81,I81,J81,K81,L81,M81,N81,O81,P81,Q81,R81,S81,T81,U81,V81),1/20)</f>
      </c>
      <c r="E110" s="1">
        <f>POWER(PRODUCT(C95,D95,E95,F95,G95,H95,I95,J95,K95,L95,M95,N95,O95,P95,Q95,R95,S95,T95,U95,V95),1/20)</f>
      </c>
    </row>
    <row r="113">
      <c r="A113" t="str">
        <v>═══ BAGIAN 6: MATRIKS TFN AGREGAT ═══</v>
      </c>
    </row>
    <row r="114">
      <c r="A114" t="str">
        <v>Diagonal=(1,1,1) | Upper=GM | Lower=reciprocal(1/u,1/m,1/l)</v>
      </c>
    </row>
    <row r="115">
      <c r="A115" t="str">
        <v>Matriks l (Lower)</v>
      </c>
    </row>
    <row r="116">
      <c r="A116" t="str">
        <v/>
      </c>
      <c r="B116" t="str">
        <v>CP3.1</v>
      </c>
      <c r="C116" t="str">
        <v>CP3.2</v>
      </c>
      <c r="D116" t="str">
        <v>CP3.3</v>
      </c>
      <c r="E116" t="str">
        <v>CP3.4</v>
      </c>
      <c r="F116" t="str">
        <v>CP3.5</v>
      </c>
      <c r="G116" t="str">
        <v>Σ Baris</v>
      </c>
    </row>
    <row r="117">
      <c r="A117" t="str">
        <v>CP3.1</v>
      </c>
      <c r="B117">
        <v>1</v>
      </c>
      <c r="C117" s="1">
        <f>C101</f>
      </c>
      <c r="D117" s="1">
        <f>C102</f>
      </c>
      <c r="E117" s="1">
        <f>C103</f>
      </c>
      <c r="F117" s="1">
        <f>C104</f>
      </c>
      <c r="G117" s="1">
        <f>SUM(B117:F117)</f>
      </c>
    </row>
    <row r="118">
      <c r="A118" t="str">
        <v>CP3.2</v>
      </c>
      <c r="B118" s="1">
        <f>1/E101</f>
      </c>
      <c r="C118">
        <v>1</v>
      </c>
      <c r="D118" s="1">
        <f>C105</f>
      </c>
      <c r="E118" s="1">
        <f>C106</f>
      </c>
      <c r="F118" s="1">
        <f>C107</f>
      </c>
      <c r="G118" s="1">
        <f>SUM(B118:F118)</f>
      </c>
    </row>
    <row r="119">
      <c r="A119" t="str">
        <v>CP3.3</v>
      </c>
      <c r="B119" s="1">
        <f>1/E102</f>
      </c>
      <c r="C119" s="1">
        <f>1/E105</f>
      </c>
      <c r="D119">
        <v>1</v>
      </c>
      <c r="E119" s="1">
        <f>C108</f>
      </c>
      <c r="F119" s="1">
        <f>C109</f>
      </c>
      <c r="G119" s="1">
        <f>SUM(B119:F119)</f>
      </c>
    </row>
    <row r="120">
      <c r="A120" t="str">
        <v>CP3.4</v>
      </c>
      <c r="B120" s="1">
        <f>1/E103</f>
      </c>
      <c r="C120" s="1">
        <f>1/E106</f>
      </c>
      <c r="D120" s="1">
        <f>1/E108</f>
      </c>
      <c r="E120">
        <v>1</v>
      </c>
      <c r="F120" s="1">
        <f>C110</f>
      </c>
      <c r="G120" s="1">
        <f>SUM(B120:F120)</f>
      </c>
    </row>
    <row r="121">
      <c r="A121" t="str">
        <v>CP3.5</v>
      </c>
      <c r="B121" s="1">
        <f>1/E104</f>
      </c>
      <c r="C121" s="1">
        <f>1/E107</f>
      </c>
      <c r="D121" s="1">
        <f>1/E109</f>
      </c>
      <c r="E121" s="1">
        <f>1/E110</f>
      </c>
      <c r="F121">
        <v>1</v>
      </c>
      <c r="G121" s="1">
        <f>SUM(B121:F121)</f>
      </c>
    </row>
    <row r="122">
      <c r="F122" t="str">
        <v>TOTAL</v>
      </c>
      <c r="G122" s="1">
        <f>SUM(G117:G121)</f>
      </c>
    </row>
    <row r="124">
      <c r="A124" t="str">
        <v>Matriks m (Middle)</v>
      </c>
    </row>
    <row r="125">
      <c r="A125" t="str">
        <v/>
      </c>
      <c r="B125" t="str">
        <v>CP3.1</v>
      </c>
      <c r="C125" t="str">
        <v>CP3.2</v>
      </c>
      <c r="D125" t="str">
        <v>CP3.3</v>
      </c>
      <c r="E125" t="str">
        <v>CP3.4</v>
      </c>
      <c r="F125" t="str">
        <v>CP3.5</v>
      </c>
      <c r="G125" t="str">
        <v>Σ Baris</v>
      </c>
    </row>
    <row r="126">
      <c r="A126" t="str">
        <v>CP3.1</v>
      </c>
      <c r="B126">
        <v>1</v>
      </c>
      <c r="C126" s="1">
        <f>D101</f>
      </c>
      <c r="D126" s="1">
        <f>D102</f>
      </c>
      <c r="E126" s="1">
        <f>D103</f>
      </c>
      <c r="F126" s="1">
        <f>D104</f>
      </c>
      <c r="G126" s="1">
        <f>SUM(B126:F126)</f>
      </c>
    </row>
    <row r="127">
      <c r="A127" t="str">
        <v>CP3.2</v>
      </c>
      <c r="B127" s="1">
        <f>1/D101</f>
      </c>
      <c r="C127">
        <v>1</v>
      </c>
      <c r="D127" s="1">
        <f>D105</f>
      </c>
      <c r="E127" s="1">
        <f>D106</f>
      </c>
      <c r="F127" s="1">
        <f>D107</f>
      </c>
      <c r="G127" s="1">
        <f>SUM(B127:F127)</f>
      </c>
    </row>
    <row r="128">
      <c r="A128" t="str">
        <v>CP3.3</v>
      </c>
      <c r="B128" s="1">
        <f>1/D102</f>
      </c>
      <c r="C128" s="1">
        <f>1/D105</f>
      </c>
      <c r="D128">
        <v>1</v>
      </c>
      <c r="E128" s="1">
        <f>D108</f>
      </c>
      <c r="F128" s="1">
        <f>D109</f>
      </c>
      <c r="G128" s="1">
        <f>SUM(B128:F128)</f>
      </c>
    </row>
    <row r="129">
      <c r="A129" t="str">
        <v>CP3.4</v>
      </c>
      <c r="B129" s="1">
        <f>1/D103</f>
      </c>
      <c r="C129" s="1">
        <f>1/D106</f>
      </c>
      <c r="D129" s="1">
        <f>1/D108</f>
      </c>
      <c r="E129">
        <v>1</v>
      </c>
      <c r="F129" s="1">
        <f>D110</f>
      </c>
      <c r="G129" s="1">
        <f>SUM(B129:F129)</f>
      </c>
    </row>
    <row r="130">
      <c r="A130" t="str">
        <v>CP3.5</v>
      </c>
      <c r="B130" s="1">
        <f>1/D104</f>
      </c>
      <c r="C130" s="1">
        <f>1/D107</f>
      </c>
      <c r="D130" s="1">
        <f>1/D109</f>
      </c>
      <c r="E130" s="1">
        <f>1/D110</f>
      </c>
      <c r="F130">
        <v>1</v>
      </c>
      <c r="G130" s="1">
        <f>SUM(B130:F130)</f>
      </c>
    </row>
    <row r="131">
      <c r="F131" t="str">
        <v>TOTAL</v>
      </c>
      <c r="G131" s="1">
        <f>SUM(G126:G130)</f>
      </c>
    </row>
    <row r="133">
      <c r="A133" t="str">
        <v>Matriks u (Upper)</v>
      </c>
    </row>
    <row r="134">
      <c r="A134" t="str">
        <v/>
      </c>
      <c r="B134" t="str">
        <v>CP3.1</v>
      </c>
      <c r="C134" t="str">
        <v>CP3.2</v>
      </c>
      <c r="D134" t="str">
        <v>CP3.3</v>
      </c>
      <c r="E134" t="str">
        <v>CP3.4</v>
      </c>
      <c r="F134" t="str">
        <v>CP3.5</v>
      </c>
      <c r="G134" t="str">
        <v>Σ Baris</v>
      </c>
    </row>
    <row r="135">
      <c r="A135" t="str">
        <v>CP3.1</v>
      </c>
      <c r="B135">
        <v>1</v>
      </c>
      <c r="C135" s="1">
        <f>E101</f>
      </c>
      <c r="D135" s="1">
        <f>E102</f>
      </c>
      <c r="E135" s="1">
        <f>E103</f>
      </c>
      <c r="F135" s="1">
        <f>E104</f>
      </c>
      <c r="G135" s="1">
        <f>SUM(B135:F135)</f>
      </c>
    </row>
    <row r="136">
      <c r="A136" t="str">
        <v>CP3.2</v>
      </c>
      <c r="B136" s="1">
        <f>1/C101</f>
      </c>
      <c r="C136">
        <v>1</v>
      </c>
      <c r="D136" s="1">
        <f>E105</f>
      </c>
      <c r="E136" s="1">
        <f>E106</f>
      </c>
      <c r="F136" s="1">
        <f>E107</f>
      </c>
      <c r="G136" s="1">
        <f>SUM(B136:F136)</f>
      </c>
    </row>
    <row r="137">
      <c r="A137" t="str">
        <v>CP3.3</v>
      </c>
      <c r="B137" s="1">
        <f>1/C102</f>
      </c>
      <c r="C137" s="1">
        <f>1/C105</f>
      </c>
      <c r="D137">
        <v>1</v>
      </c>
      <c r="E137" s="1">
        <f>E108</f>
      </c>
      <c r="F137" s="1">
        <f>E109</f>
      </c>
      <c r="G137" s="1">
        <f>SUM(B137:F137)</f>
      </c>
    </row>
    <row r="138">
      <c r="A138" t="str">
        <v>CP3.4</v>
      </c>
      <c r="B138" s="1">
        <f>1/C103</f>
      </c>
      <c r="C138" s="1">
        <f>1/C106</f>
      </c>
      <c r="D138" s="1">
        <f>1/C108</f>
      </c>
      <c r="E138">
        <v>1</v>
      </c>
      <c r="F138" s="1">
        <f>E110</f>
      </c>
      <c r="G138" s="1">
        <f>SUM(B138:F138)</f>
      </c>
    </row>
    <row r="139">
      <c r="A139" t="str">
        <v>CP3.5</v>
      </c>
      <c r="B139" s="1">
        <f>1/C104</f>
      </c>
      <c r="C139" s="1">
        <f>1/C107</f>
      </c>
      <c r="D139" s="1">
        <f>1/C109</f>
      </c>
      <c r="E139" s="1">
        <f>1/C110</f>
      </c>
      <c r="F139">
        <v>1</v>
      </c>
      <c r="G139" s="1">
        <f>SUM(B139:F139)</f>
      </c>
    </row>
    <row r="140">
      <c r="F140" t="str">
        <v>TOTAL</v>
      </c>
      <c r="G140" s="1">
        <f>SUM(G135:G139)</f>
      </c>
    </row>
    <row r="142">
      <c r="A142" t="str">
        <v>═══ BAGIAN 7: FUZZY SYNTHETIC EXTENT + BOBOT FINAL ═══</v>
      </c>
    </row>
    <row r="143">
      <c r="A143" t="str">
        <v>Si_l=Σl_i/ΣΣu | Si_m=Σm_i/ΣΣm | Si_u=Σu_i/ΣΣl | Defuzzy=(l+m+u)/3</v>
      </c>
    </row>
    <row r="144">
      <c r="A144" t="str">
        <v>Kriteria</v>
      </c>
      <c r="B144" t="str">
        <v>Σl_i</v>
      </c>
      <c r="C144" t="str">
        <v>Σm_i</v>
      </c>
      <c r="D144" t="str">
        <v>Σu_i</v>
      </c>
      <c r="E144" t="str">
        <v>ΣΣl</v>
      </c>
      <c r="F144" t="str">
        <v>ΣΣm</v>
      </c>
      <c r="G144" t="str">
        <v>ΣΣu</v>
      </c>
      <c r="H144" t="str">
        <v>Si_l</v>
      </c>
      <c r="I144" t="str">
        <v>Si_m</v>
      </c>
      <c r="J144" t="str">
        <v>Si_u</v>
      </c>
      <c r="K144" t="str">
        <v>Defuzzy</v>
      </c>
      <c r="L144" t="str">
        <v>Bobot</v>
      </c>
      <c r="M144" t="str">
        <v>Bobot%</v>
      </c>
      <c r="N144" t="str">
        <v>Rank</v>
      </c>
    </row>
    <row r="145">
      <c r="A145" t="str">
        <v>CP3.1</v>
      </c>
      <c r="B145" s="1">
        <f>G117</f>
      </c>
      <c r="C145" s="1">
        <f>G126</f>
      </c>
      <c r="D145" s="1">
        <f>G135</f>
      </c>
      <c r="E145" s="1">
        <f>G122</f>
      </c>
      <c r="F145" s="1">
        <f>G131</f>
      </c>
      <c r="G145" s="1">
        <f>G140</f>
      </c>
      <c r="H145" s="2">
        <f>B145/G145</f>
      </c>
      <c r="I145" s="2">
        <f>C145/F145</f>
      </c>
      <c r="J145" s="2">
        <f>D145/E145</f>
      </c>
      <c r="K145" s="2">
        <f>(H145+I145+J145)/3</f>
      </c>
      <c r="L145" s="2">
        <f>K145/K150</f>
      </c>
      <c r="M145" s="3">
        <f>L145*100</f>
      </c>
      <c r="N145">
        <f>RANK(L145,L$145:L$149,0)</f>
      </c>
    </row>
    <row r="146">
      <c r="A146" t="str">
        <v>CP3.2</v>
      </c>
      <c r="B146" s="1">
        <f>G118</f>
      </c>
      <c r="C146" s="1">
        <f>G127</f>
      </c>
      <c r="D146" s="1">
        <f>G136</f>
      </c>
      <c r="E146" s="1">
        <f>G122</f>
      </c>
      <c r="F146" s="1">
        <f>G131</f>
      </c>
      <c r="G146" s="1">
        <f>G140</f>
      </c>
      <c r="H146" s="2">
        <f>B146/G146</f>
      </c>
      <c r="I146" s="2">
        <f>C146/F146</f>
      </c>
      <c r="J146" s="2">
        <f>D146/E146</f>
      </c>
      <c r="K146" s="2">
        <f>(H146+I146+J146)/3</f>
      </c>
      <c r="L146" s="2">
        <f>K146/K150</f>
      </c>
      <c r="M146" s="3">
        <f>L146*100</f>
      </c>
      <c r="N146">
        <f>RANK(L146,L$145:L$149,0)</f>
      </c>
    </row>
    <row r="147">
      <c r="A147" t="str">
        <v>CP3.3</v>
      </c>
      <c r="B147" s="1">
        <f>G119</f>
      </c>
      <c r="C147" s="1">
        <f>G128</f>
      </c>
      <c r="D147" s="1">
        <f>G137</f>
      </c>
      <c r="E147" s="1">
        <f>G122</f>
      </c>
      <c r="F147" s="1">
        <f>G131</f>
      </c>
      <c r="G147" s="1">
        <f>G140</f>
      </c>
      <c r="H147" s="2">
        <f>B147/G147</f>
      </c>
      <c r="I147" s="2">
        <f>C147/F147</f>
      </c>
      <c r="J147" s="2">
        <f>D147/E147</f>
      </c>
      <c r="K147" s="2">
        <f>(H147+I147+J147)/3</f>
      </c>
      <c r="L147" s="2">
        <f>K147/K150</f>
      </c>
      <c r="M147" s="3">
        <f>L147*100</f>
      </c>
      <c r="N147">
        <f>RANK(L147,L$145:L$149,0)</f>
      </c>
    </row>
    <row r="148">
      <c r="A148" t="str">
        <v>CP3.4</v>
      </c>
      <c r="B148" s="1">
        <f>G120</f>
      </c>
      <c r="C148" s="1">
        <f>G129</f>
      </c>
      <c r="D148" s="1">
        <f>G138</f>
      </c>
      <c r="E148" s="1">
        <f>G122</f>
      </c>
      <c r="F148" s="1">
        <f>G131</f>
      </c>
      <c r="G148" s="1">
        <f>G140</f>
      </c>
      <c r="H148" s="2">
        <f>B148/G148</f>
      </c>
      <c r="I148" s="2">
        <f>C148/F148</f>
      </c>
      <c r="J148" s="2">
        <f>D148/E148</f>
      </c>
      <c r="K148" s="2">
        <f>(H148+I148+J148)/3</f>
      </c>
      <c r="L148" s="2">
        <f>K148/K150</f>
      </c>
      <c r="M148" s="3">
        <f>L148*100</f>
      </c>
      <c r="N148">
        <f>RANK(L148,L$145:L$149,0)</f>
      </c>
    </row>
    <row r="149">
      <c r="A149" t="str">
        <v>CP3.5</v>
      </c>
      <c r="B149" s="1">
        <f>G121</f>
      </c>
      <c r="C149" s="1">
        <f>G130</f>
      </c>
      <c r="D149" s="1">
        <f>G139</f>
      </c>
      <c r="E149" s="1">
        <f>G122</f>
      </c>
      <c r="F149" s="1">
        <f>G131</f>
      </c>
      <c r="G149" s="1">
        <f>G140</f>
      </c>
      <c r="H149" s="2">
        <f>B149/G149</f>
      </c>
      <c r="I149" s="2">
        <f>C149/F149</f>
      </c>
      <c r="J149" s="2">
        <f>D149/E149</f>
      </c>
      <c r="K149" s="2">
        <f>(H149+I149+J149)/3</f>
      </c>
      <c r="L149" s="2">
        <f>K149/K150</f>
      </c>
      <c r="M149" s="3">
        <f>L149*100</f>
      </c>
      <c r="N149">
        <f>RANK(L149,L$145:L$149,0)</f>
      </c>
    </row>
    <row r="150">
      <c r="J150" t="str">
        <v>TOTAL</v>
      </c>
      <c r="K150" s="2">
        <f>SUM(K145:K149)</f>
      </c>
    </row>
    <row r="151">
      <c r="K151" t="str">
        <v>Total Wi</v>
      </c>
      <c r="L151" s="2">
        <f>SUM(L145:L149)</f>
      </c>
      <c r="M151" t="str">
        <v>← harus 1</v>
      </c>
    </row>
    <row r="153">
      <c r="A153" t="str">
        <v>═══ BAGIAN 8: CONSISTENCY RATIO (CR) ═══</v>
      </c>
    </row>
    <row r="154">
      <c r="A154" t="str">
        <v>Dari matriks defuzzified: D(i,j) = (l+m+u)/3</v>
      </c>
    </row>
    <row r="155">
      <c r="A155" t="str">
        <v>Matriks Crisp D(i,j) = (l+m+u)/3</v>
      </c>
    </row>
    <row r="156">
      <c r="A156" t="str">
        <v/>
      </c>
      <c r="B156" t="str">
        <v>CP3.1</v>
      </c>
      <c r="C156" t="str">
        <v>CP3.2</v>
      </c>
      <c r="D156" t="str">
        <v>CP3.3</v>
      </c>
      <c r="E156" t="str">
        <v>CP3.4</v>
      </c>
      <c r="F156" t="str">
        <v>CP3.5</v>
      </c>
    </row>
    <row r="157">
      <c r="A157" t="str">
        <v>CP3.1</v>
      </c>
      <c r="B157">
        <v>1</v>
      </c>
      <c r="C157" s="1">
        <f>(C117+C126+C135)/3</f>
      </c>
      <c r="D157" s="1">
        <f>(D117+D126+D135)/3</f>
      </c>
      <c r="E157" s="1">
        <f>(E117+E126+E135)/3</f>
      </c>
      <c r="F157" s="1">
        <f>(F117+F126+F135)/3</f>
      </c>
    </row>
    <row r="158">
      <c r="A158" t="str">
        <v>CP3.2</v>
      </c>
      <c r="B158" s="1">
        <f>(B118+B127+B136)/3</f>
      </c>
      <c r="C158">
        <v>1</v>
      </c>
      <c r="D158" s="1">
        <f>(D118+D127+D136)/3</f>
      </c>
      <c r="E158" s="1">
        <f>(E118+E127+E136)/3</f>
      </c>
      <c r="F158" s="1">
        <f>(F118+F127+F136)/3</f>
      </c>
    </row>
    <row r="159">
      <c r="A159" t="str">
        <v>CP3.3</v>
      </c>
      <c r="B159" s="1">
        <f>(B119+B128+B137)/3</f>
      </c>
      <c r="C159" s="1">
        <f>(C119+C128+C137)/3</f>
      </c>
      <c r="D159">
        <v>1</v>
      </c>
      <c r="E159" s="1">
        <f>(E119+E128+E137)/3</f>
      </c>
      <c r="F159" s="1">
        <f>(F119+F128+F137)/3</f>
      </c>
    </row>
    <row r="160">
      <c r="A160" t="str">
        <v>CP3.4</v>
      </c>
      <c r="B160" s="1">
        <f>(B120+B129+B138)/3</f>
      </c>
      <c r="C160" s="1">
        <f>(C120+C129+C138)/3</f>
      </c>
      <c r="D160" s="1">
        <f>(D120+D129+D138)/3</f>
      </c>
      <c r="E160">
        <v>1</v>
      </c>
      <c r="F160" s="1">
        <f>(F120+F129+F138)/3</f>
      </c>
    </row>
    <row r="161">
      <c r="A161" t="str">
        <v>CP3.5</v>
      </c>
      <c r="B161" s="1">
        <f>(B121+B130+B139)/3</f>
      </c>
      <c r="C161" s="1">
        <f>(C121+C130+C139)/3</f>
      </c>
      <c r="D161" s="1">
        <f>(D121+D130+D139)/3</f>
      </c>
      <c r="E161" s="1">
        <f>(E121+E130+E139)/3</f>
      </c>
      <c r="F161">
        <v>1</v>
      </c>
    </row>
    <row r="163">
      <c r="A163" t="str">
        <v>Σ Kolom</v>
      </c>
      <c r="B163" s="1">
        <f>SUM(B157:B161)</f>
      </c>
      <c r="C163" s="1">
        <f>SUM(C157:C161)</f>
      </c>
      <c r="D163" s="1">
        <f>SUM(D157:D161)</f>
      </c>
      <c r="E163" s="1">
        <f>SUM(E157:E161)</f>
      </c>
      <c r="F163" s="1">
        <f>SUM(F157:F161)</f>
      </c>
    </row>
    <row r="165">
      <c r="A165" t="str">
        <v>Normalisasi Kolom + Bobot (Wi=rata2 baris)</v>
      </c>
    </row>
    <row r="166">
      <c r="A166" t="str">
        <v/>
      </c>
      <c r="B166" t="str">
        <v>CP3.1</v>
      </c>
      <c r="C166" t="str">
        <v>CP3.2</v>
      </c>
      <c r="D166" t="str">
        <v>CP3.3</v>
      </c>
      <c r="E166" t="str">
        <v>CP3.4</v>
      </c>
      <c r="F166" t="str">
        <v>CP3.5</v>
      </c>
      <c r="G166" t="str">
        <v>Wi</v>
      </c>
    </row>
    <row r="167">
      <c r="A167" t="str">
        <v>CP3.1</v>
      </c>
      <c r="B167" s="1">
        <f>B157/B163</f>
      </c>
      <c r="C167" s="1">
        <f>C157/C163</f>
      </c>
      <c r="D167" s="1">
        <f>D157/D163</f>
      </c>
      <c r="E167" s="1">
        <f>E157/E163</f>
      </c>
      <c r="F167" s="1">
        <f>F157/F163</f>
      </c>
      <c r="G167" s="2">
        <f>AVERAGE(B167:F167)</f>
      </c>
    </row>
    <row r="168">
      <c r="A168" t="str">
        <v>CP3.2</v>
      </c>
      <c r="B168" s="1">
        <f>B158/B163</f>
      </c>
      <c r="C168" s="1">
        <f>C158/C163</f>
      </c>
      <c r="D168" s="1">
        <f>D158/D163</f>
      </c>
      <c r="E168" s="1">
        <f>E158/E163</f>
      </c>
      <c r="F168" s="1">
        <f>F158/F163</f>
      </c>
      <c r="G168" s="2">
        <f>AVERAGE(B168:F168)</f>
      </c>
    </row>
    <row r="169">
      <c r="A169" t="str">
        <v>CP3.3</v>
      </c>
      <c r="B169" s="1">
        <f>B159/B163</f>
      </c>
      <c r="C169" s="1">
        <f>C159/C163</f>
      </c>
      <c r="D169" s="1">
        <f>D159/D163</f>
      </c>
      <c r="E169" s="1">
        <f>E159/E163</f>
      </c>
      <c r="F169" s="1">
        <f>F159/F163</f>
      </c>
      <c r="G169" s="2">
        <f>AVERAGE(B169:F169)</f>
      </c>
    </row>
    <row r="170">
      <c r="A170" t="str">
        <v>CP3.4</v>
      </c>
      <c r="B170" s="1">
        <f>B160/B163</f>
      </c>
      <c r="C170" s="1">
        <f>C160/C163</f>
      </c>
      <c r="D170" s="1">
        <f>D160/D163</f>
      </c>
      <c r="E170" s="1">
        <f>E160/E163</f>
      </c>
      <c r="F170" s="1">
        <f>F160/F163</f>
      </c>
      <c r="G170" s="2">
        <f>AVERAGE(B170:F170)</f>
      </c>
    </row>
    <row r="171">
      <c r="A171" t="str">
        <v>CP3.5</v>
      </c>
      <c r="B171" s="1">
        <f>B161/B163</f>
      </c>
      <c r="C171" s="1">
        <f>C161/C163</f>
      </c>
      <c r="D171" s="1">
        <f>D161/D163</f>
      </c>
      <c r="E171" s="1">
        <f>E161/E163</f>
      </c>
      <c r="F171" s="1">
        <f>F161/F163</f>
      </c>
      <c r="G171" s="2">
        <f>AVERAGE(B171:F171)</f>
      </c>
    </row>
    <row r="173">
      <c r="A173" t="str">
        <v>Aw = Matriks_Crisp × Wi</v>
      </c>
    </row>
    <row r="174">
      <c r="A174" t="str">
        <v>Kriteria</v>
      </c>
      <c r="B174" t="str">
        <v>Wi</v>
      </c>
      <c r="C174" t="str">
        <v>Aw</v>
      </c>
      <c r="D174" t="str">
        <v>Aw/Wi</v>
      </c>
    </row>
    <row r="175">
      <c r="A175" t="str">
        <v>CP3.1</v>
      </c>
      <c r="B175" s="2">
        <f>G167</f>
      </c>
      <c r="C175" s="2">
        <f>B157*$B175+C157*$B176+D157*$B177+E157*$B178+F157*$B179</f>
      </c>
      <c r="D175" s="1">
        <f>C175/B175</f>
      </c>
    </row>
    <row r="176">
      <c r="A176" t="str">
        <v>CP3.2</v>
      </c>
      <c r="B176" s="2">
        <f>G168</f>
      </c>
      <c r="C176" s="2">
        <f>B158*$B175+C158*$B176+D158*$B177+E158*$B178+F158*$B179</f>
      </c>
      <c r="D176" s="1">
        <f>C176/B176</f>
      </c>
    </row>
    <row r="177">
      <c r="A177" t="str">
        <v>CP3.3</v>
      </c>
      <c r="B177" s="2">
        <f>G169</f>
      </c>
      <c r="C177" s="2">
        <f>B159*$B175+C159*$B176+D159*$B177+E159*$B178+F159*$B179</f>
      </c>
      <c r="D177" s="1">
        <f>C177/B177</f>
      </c>
    </row>
    <row r="178">
      <c r="A178" t="str">
        <v>CP3.4</v>
      </c>
      <c r="B178" s="2">
        <f>G170</f>
      </c>
      <c r="C178" s="2">
        <f>B160*$B175+C160*$B176+D160*$B177+E160*$B178+F160*$B179</f>
      </c>
      <c r="D178" s="1">
        <f>C178/B178</f>
      </c>
    </row>
    <row r="179">
      <c r="A179" t="str">
        <v>CP3.5</v>
      </c>
      <c r="B179" s="2">
        <f>G171</f>
      </c>
      <c r="C179" s="2">
        <f>B161*$B175+C161*$B176+D161*$B177+E161*$B178+F161*$B179</f>
      </c>
      <c r="D179" s="1">
        <f>C179/B179</f>
      </c>
    </row>
    <row r="181">
      <c r="A181" t="str">
        <v>n</v>
      </c>
      <c r="B181">
        <v>5</v>
      </c>
    </row>
    <row r="182">
      <c r="A182" t="str">
        <v>λmax = AVERAGE(Aw/Wi)</v>
      </c>
      <c r="B182" s="1">
        <f>AVERAGE(D175:D179)</f>
      </c>
    </row>
    <row r="183">
      <c r="A183" t="str">
        <v>CI = (λmax-n)/(n-1)</v>
      </c>
      <c r="B183" s="1">
        <f>(B182-B181)/(B181-1)</f>
      </c>
    </row>
    <row r="184">
      <c r="A184" t="str">
        <v>RI (n=5)</v>
      </c>
      <c r="B184">
        <v>1.12</v>
      </c>
    </row>
    <row r="185">
      <c r="A185" t="str">
        <v>CR = CI/RI</v>
      </c>
      <c r="B185" s="1">
        <f>IF(B184=0,0,B183/B184)</f>
      </c>
    </row>
    <row r="186">
      <c r="A186" t="str">
        <v>KESIMPULAN</v>
      </c>
      <c r="B186">
        <f>IF(B185&lt;0.1,"KONSISTEN ✓ (CR&lt;0.10)","TIDAK KONSISTEN ✗ (CR≥0.10)")</f>
      </c>
    </row>
    <row r="189">
      <c r="A189" t="str">
        <v>═══ BAGIAN 9: PERHITUNGAN INDIVIDU PER RESPONDEN (BOBOT &amp; CR) ═══</v>
      </c>
    </row>
    <row r="190">
      <c r="A190" t="str">
        <v>Perhitungan FSE dan CR untuk masing-masing responden secara individual, menggunakan data TFN mereka sendiri.</v>
      </c>
    </row>
    <row r="192">
      <c r="A192" t="str">
        <v>▶ RESPONDEN 1: Muhammad Rizki</v>
      </c>
    </row>
    <row r="193">
      <c r="A193" t="str">
        <v>1. FUZZY SYNTHETIC EXTENT (FSE) &amp; BOBOT FINAL</v>
      </c>
    </row>
    <row r="194">
      <c r="A194" t="str">
        <v>Kriteria</v>
      </c>
      <c r="B194" t="str">
        <v>Σl</v>
      </c>
      <c r="C194" t="str">
        <v>Σm</v>
      </c>
      <c r="D194" t="str">
        <v>Σu</v>
      </c>
      <c r="E194" t="str">
        <v>Si_l</v>
      </c>
      <c r="F194" t="str">
        <v>Si_m</v>
      </c>
      <c r="G194" t="str">
        <v>Si_u</v>
      </c>
      <c r="H194" t="str">
        <v>Defuzzy</v>
      </c>
      <c r="I194" t="str">
        <v>Bobot</v>
      </c>
      <c r="J194" t="str">
        <v>Bobot%</v>
      </c>
      <c r="K194" t="str">
        <v>Rank</v>
      </c>
    </row>
    <row r="195">
      <c r="A195" t="str">
        <v>CP3.1</v>
      </c>
      <c r="B195" s="1">
        <f>1+C58+C59+C60+C61</f>
      </c>
      <c r="C195" s="1">
        <f>1+C72+C73+C74+C75</f>
      </c>
      <c r="D195" s="1">
        <f>1+C86+C87+C88+C89</f>
      </c>
      <c r="E195" s="2">
        <f>B195/$D200</f>
      </c>
      <c r="F195" s="2">
        <f>C195/$C200</f>
      </c>
      <c r="G195" s="2">
        <f>D195/$B200</f>
      </c>
      <c r="H195" s="2">
        <f>(E195+F195+G195)/3</f>
      </c>
      <c r="I195" s="2">
        <f>H195/$H200</f>
      </c>
      <c r="J195" s="3">
        <f>I195*100</f>
      </c>
      <c r="K195">
        <f>RANK(I195,$I$195:$I$199,0)</f>
      </c>
    </row>
    <row r="196">
      <c r="A196" t="str">
        <v>CP3.2</v>
      </c>
      <c r="B196" s="1">
        <f>1+1/C86+C62+C63+C64</f>
      </c>
      <c r="C196" s="1">
        <f>1+1/C72+C76+C77+C78</f>
      </c>
      <c r="D196" s="1">
        <f>1+1/C58+C90+C91+C92</f>
      </c>
      <c r="E196" s="2">
        <f>B196/$D200</f>
      </c>
      <c r="F196" s="2">
        <f>C196/$C200</f>
      </c>
      <c r="G196" s="2">
        <f>D196/$B200</f>
      </c>
      <c r="H196" s="2">
        <f>(E196+F196+G196)/3</f>
      </c>
      <c r="I196" s="2">
        <f>H196/$H200</f>
      </c>
      <c r="J196" s="3">
        <f>I196*100</f>
      </c>
      <c r="K196">
        <f>RANK(I196,$I$195:$I$199,0)</f>
      </c>
    </row>
    <row r="197">
      <c r="A197" t="str">
        <v>CP3.3</v>
      </c>
      <c r="B197" s="1">
        <f>1+1/C87+1/C90+C65+C66</f>
      </c>
      <c r="C197" s="1">
        <f>1+1/C73+1/C76+C79+C80</f>
      </c>
      <c r="D197" s="1">
        <f>1+1/C59+1/C62+C93+C94</f>
      </c>
      <c r="E197" s="2">
        <f>B197/$D200</f>
      </c>
      <c r="F197" s="2">
        <f>C197/$C200</f>
      </c>
      <c r="G197" s="2">
        <f>D197/$B200</f>
      </c>
      <c r="H197" s="2">
        <f>(E197+F197+G197)/3</f>
      </c>
      <c r="I197" s="2">
        <f>H197/$H200</f>
      </c>
      <c r="J197" s="3">
        <f>I197*100</f>
      </c>
      <c r="K197">
        <f>RANK(I197,$I$195:$I$199,0)</f>
      </c>
    </row>
    <row r="198">
      <c r="A198" t="str">
        <v>CP3.4</v>
      </c>
      <c r="B198" s="1">
        <f>1+1/C88+1/C91+1/C93+C67</f>
      </c>
      <c r="C198" s="1">
        <f>1+1/C74+1/C77+1/C79+C81</f>
      </c>
      <c r="D198" s="1">
        <f>1+1/C60+1/C63+1/C65+C95</f>
      </c>
      <c r="E198" s="2">
        <f>B198/$D200</f>
      </c>
      <c r="F198" s="2">
        <f>C198/$C200</f>
      </c>
      <c r="G198" s="2">
        <f>D198/$B200</f>
      </c>
      <c r="H198" s="2">
        <f>(E198+F198+G198)/3</f>
      </c>
      <c r="I198" s="2">
        <f>H198/$H200</f>
      </c>
      <c r="J198" s="3">
        <f>I198*100</f>
      </c>
      <c r="K198">
        <f>RANK(I198,$I$195:$I$199,0)</f>
      </c>
    </row>
    <row r="199">
      <c r="A199" t="str">
        <v>CP3.5</v>
      </c>
      <c r="B199" s="1">
        <f>1+1/C89+1/C92+1/C94+1/C95</f>
      </c>
      <c r="C199" s="1">
        <f>1+1/C75+1/C78+1/C80+1/C81</f>
      </c>
      <c r="D199" s="1">
        <f>1+1/C61+1/C64+1/C66+1/C67</f>
      </c>
      <c r="E199" s="2">
        <f>B199/$D200</f>
      </c>
      <c r="F199" s="2">
        <f>C199/$C200</f>
      </c>
      <c r="G199" s="2">
        <f>D199/$B200</f>
      </c>
      <c r="H199" s="2">
        <f>(E199+F199+G199)/3</f>
      </c>
      <c r="I199" s="2">
        <f>H199/$H200</f>
      </c>
      <c r="J199" s="3">
        <f>I199*100</f>
      </c>
      <c r="K199">
        <f>RANK(I199,$I$195:$I$199,0)</f>
      </c>
    </row>
    <row r="200">
      <c r="A200" t="str">
        <v>TOTAL</v>
      </c>
      <c r="B200" s="1">
        <f>SUM(B195:B199)</f>
      </c>
      <c r="C200" s="1">
        <f>SUM(C195:C199)</f>
      </c>
      <c r="D200" s="1">
        <f>SUM(D195:D199)</f>
      </c>
      <c r="H200" s="2">
        <f>SUM(H195:H199)</f>
      </c>
    </row>
    <row r="202">
      <c r="A202" t="str">
        <v>2. KONSISTENSI (CR)</v>
      </c>
    </row>
    <row r="203">
      <c r="A203" t="str">
        <v>Matriks Crisp (Defuzzified) &amp; Normalisasi &amp; Aw</v>
      </c>
    </row>
    <row r="204">
      <c r="A204" t="str">
        <v>Kriteria</v>
      </c>
      <c r="B204" t="str">
        <v>CP3.1</v>
      </c>
      <c r="C204" t="str">
        <v>CP3.2</v>
      </c>
      <c r="D204" t="str">
        <v>CP3.3</v>
      </c>
      <c r="E204" t="str">
        <v>CP3.4</v>
      </c>
      <c r="F204" t="str">
        <v>CP3.5</v>
      </c>
      <c r="G204" t="str">
        <v>Wi (Bobot CR)</v>
      </c>
      <c r="H204" t="str">
        <v>Aw</v>
      </c>
      <c r="I204" t="str">
        <v>Aw/Wi</v>
      </c>
    </row>
    <row r="205">
      <c r="A205" t="str">
        <v>CP3.1</v>
      </c>
      <c r="B205">
        <v>1</v>
      </c>
      <c r="C205" s="1">
        <f>(C58+C72+C86)/3</f>
      </c>
      <c r="D205" s="1">
        <f>(C59+C73+C87)/3</f>
      </c>
      <c r="E205" s="1">
        <f>(C60+C74+C88)/3</f>
      </c>
      <c r="F205" s="1">
        <f>(C61+C75+C89)/3</f>
      </c>
      <c r="G205" s="2">
        <f>(B205/$B210+C205/$C210+D205/$D210+E205/$E210+F205/$F210)/5</f>
      </c>
      <c r="H205" s="2">
        <f>B205*$G205+C205*$G206+D205*$G207+E205*$G208+F205*$G209</f>
      </c>
      <c r="I205" s="1">
        <f>H205/G205</f>
      </c>
    </row>
    <row r="206">
      <c r="A206" t="str">
        <v>CP3.2</v>
      </c>
      <c r="B206" s="1">
        <f>(1/C86+1/C72+1/C58)/3</f>
      </c>
      <c r="C206">
        <v>1</v>
      </c>
      <c r="D206" s="1">
        <f>(C62+C76+C90)/3</f>
      </c>
      <c r="E206" s="1">
        <f>(C63+C77+C91)/3</f>
      </c>
      <c r="F206" s="1">
        <f>(C64+C78+C92)/3</f>
      </c>
      <c r="G206" s="2">
        <f>(B206/$B210+C206/$C210+D206/$D210+E206/$E210+F206/$F210)/5</f>
      </c>
      <c r="H206" s="2">
        <f>B206*$G205+C206*$G206+D206*$G207+E206*$G208+F206*$G209</f>
      </c>
      <c r="I206" s="1">
        <f>H206/G206</f>
      </c>
    </row>
    <row r="207">
      <c r="A207" t="str">
        <v>CP3.3</v>
      </c>
      <c r="B207" s="1">
        <f>(1/C87+1/C73+1/C59)/3</f>
      </c>
      <c r="C207" s="1">
        <f>(1/C90+1/C76+1/C62)/3</f>
      </c>
      <c r="D207">
        <v>1</v>
      </c>
      <c r="E207" s="1">
        <f>(C65+C79+C93)/3</f>
      </c>
      <c r="F207" s="1">
        <f>(C66+C80+C94)/3</f>
      </c>
      <c r="G207" s="2">
        <f>(B207/$B210+C207/$C210+D207/$D210+E207/$E210+F207/$F210)/5</f>
      </c>
      <c r="H207" s="2">
        <f>B207*$G205+C207*$G206+D207*$G207+E207*$G208+F207*$G209</f>
      </c>
      <c r="I207" s="1">
        <f>H207/G207</f>
      </c>
    </row>
    <row r="208">
      <c r="A208" t="str">
        <v>CP3.4</v>
      </c>
      <c r="B208" s="1">
        <f>(1/C88+1/C74+1/C60)/3</f>
      </c>
      <c r="C208" s="1">
        <f>(1/C91+1/C77+1/C63)/3</f>
      </c>
      <c r="D208" s="1">
        <f>(1/C93+1/C79+1/C65)/3</f>
      </c>
      <c r="E208">
        <v>1</v>
      </c>
      <c r="F208" s="1">
        <f>(C67+C81+C95)/3</f>
      </c>
      <c r="G208" s="2">
        <f>(B208/$B210+C208/$C210+D208/$D210+E208/$E210+F208/$F210)/5</f>
      </c>
      <c r="H208" s="2">
        <f>B208*$G205+C208*$G206+D208*$G207+E208*$G208+F208*$G209</f>
      </c>
      <c r="I208" s="1">
        <f>H208/G208</f>
      </c>
    </row>
    <row r="209">
      <c r="A209" t="str">
        <v>CP3.5</v>
      </c>
      <c r="B209" s="1">
        <f>(1/C89+1/C75+1/C61)/3</f>
      </c>
      <c r="C209" s="1">
        <f>(1/C92+1/C78+1/C64)/3</f>
      </c>
      <c r="D209" s="1">
        <f>(1/C94+1/C80+1/C66)/3</f>
      </c>
      <c r="E209" s="1">
        <f>(1/C95+1/C81+1/C67)/3</f>
      </c>
      <c r="F209">
        <v>1</v>
      </c>
      <c r="G209" s="2">
        <f>(B209/$B210+C209/$C210+D209/$D210+E209/$E210+F209/$F210)/5</f>
      </c>
      <c r="H209" s="2">
        <f>B209*$G205+C209*$G206+D209*$G207+E209*$G208+F209*$G209</f>
      </c>
      <c r="I209" s="1">
        <f>H209/G209</f>
      </c>
    </row>
    <row r="210">
      <c r="A210" t="str">
        <v>Σ Kolom</v>
      </c>
      <c r="B210" s="1">
        <f>SUM(B205:B209)</f>
      </c>
      <c r="C210" s="1">
        <f>SUM(C205:C209)</f>
      </c>
      <c r="D210" s="1">
        <f>SUM(D205:D209)</f>
      </c>
      <c r="E210" s="1">
        <f>SUM(E205:E209)</f>
      </c>
      <c r="F210" s="1">
        <f>SUM(F205:F209)</f>
      </c>
    </row>
    <row r="212">
      <c r="A212" t="str">
        <v>λmax</v>
      </c>
      <c r="B212" s="1">
        <f>AVERAGE(I205:I209)</f>
      </c>
    </row>
    <row r="213">
      <c r="A213" t="str">
        <v>CI</v>
      </c>
      <c r="B213" s="1">
        <f>(B212-5)/(5-1)</f>
      </c>
    </row>
    <row r="214">
      <c r="A214" t="str">
        <v>CR</v>
      </c>
      <c r="B214" s="1">
        <f>IF(1.12=0,0,B213/1.12)</f>
      </c>
    </row>
    <row r="215">
      <c r="A215" t="str">
        <v>Status</v>
      </c>
      <c r="B215">
        <f>IF(B214&lt;0.1,"KONSISTEN ✓","TIDAK KONSISTEN ✗")</f>
      </c>
    </row>
    <row r="218">
      <c r="A218" t="str">
        <v>▶ RESPONDEN 2: Irdha Mirdayati</v>
      </c>
    </row>
    <row r="219">
      <c r="A219" t="str">
        <v>1. FUZZY SYNTHETIC EXTENT (FSE) &amp; BOBOT FINAL</v>
      </c>
    </row>
    <row r="220">
      <c r="A220" t="str">
        <v>Kriteria</v>
      </c>
      <c r="B220" t="str">
        <v>Σl</v>
      </c>
      <c r="C220" t="str">
        <v>Σm</v>
      </c>
      <c r="D220" t="str">
        <v>Σu</v>
      </c>
      <c r="E220" t="str">
        <v>Si_l</v>
      </c>
      <c r="F220" t="str">
        <v>Si_m</v>
      </c>
      <c r="G220" t="str">
        <v>Si_u</v>
      </c>
      <c r="H220" t="str">
        <v>Defuzzy</v>
      </c>
      <c r="I220" t="str">
        <v>Bobot</v>
      </c>
      <c r="J220" t="str">
        <v>Bobot%</v>
      </c>
      <c r="K220" t="str">
        <v>Rank</v>
      </c>
    </row>
    <row r="221">
      <c r="A221" t="str">
        <v>CP3.1</v>
      </c>
      <c r="B221" s="1">
        <f>1+D58+D59+D60+D61</f>
      </c>
      <c r="C221" s="1">
        <f>1+D72+D73+D74+D75</f>
      </c>
      <c r="D221" s="1">
        <f>1+D86+D87+D88+D89</f>
      </c>
      <c r="E221" s="2">
        <f>B221/$D226</f>
      </c>
      <c r="F221" s="2">
        <f>C221/$C226</f>
      </c>
      <c r="G221" s="2">
        <f>D221/$B226</f>
      </c>
      <c r="H221" s="2">
        <f>(E221+F221+G221)/3</f>
      </c>
      <c r="I221" s="2">
        <f>H221/$H226</f>
      </c>
      <c r="J221" s="3">
        <f>I221*100</f>
      </c>
      <c r="K221">
        <f>RANK(I221,$I$221:$I$225,0)</f>
      </c>
    </row>
    <row r="222">
      <c r="A222" t="str">
        <v>CP3.2</v>
      </c>
      <c r="B222" s="1">
        <f>1+1/D86+D62+D63+D64</f>
      </c>
      <c r="C222" s="1">
        <f>1+1/D72+D76+D77+D78</f>
      </c>
      <c r="D222" s="1">
        <f>1+1/D58+D90+D91+D92</f>
      </c>
      <c r="E222" s="2">
        <f>B222/$D226</f>
      </c>
      <c r="F222" s="2">
        <f>C222/$C226</f>
      </c>
      <c r="G222" s="2">
        <f>D222/$B226</f>
      </c>
      <c r="H222" s="2">
        <f>(E222+F222+G222)/3</f>
      </c>
      <c r="I222" s="2">
        <f>H222/$H226</f>
      </c>
      <c r="J222" s="3">
        <f>I222*100</f>
      </c>
      <c r="K222">
        <f>RANK(I222,$I$221:$I$225,0)</f>
      </c>
    </row>
    <row r="223">
      <c r="A223" t="str">
        <v>CP3.3</v>
      </c>
      <c r="B223" s="1">
        <f>1+1/D87+1/D90+D65+D66</f>
      </c>
      <c r="C223" s="1">
        <f>1+1/D73+1/D76+D79+D80</f>
      </c>
      <c r="D223" s="1">
        <f>1+1/D59+1/D62+D93+D94</f>
      </c>
      <c r="E223" s="2">
        <f>B223/$D226</f>
      </c>
      <c r="F223" s="2">
        <f>C223/$C226</f>
      </c>
      <c r="G223" s="2">
        <f>D223/$B226</f>
      </c>
      <c r="H223" s="2">
        <f>(E223+F223+G223)/3</f>
      </c>
      <c r="I223" s="2">
        <f>H223/$H226</f>
      </c>
      <c r="J223" s="3">
        <f>I223*100</f>
      </c>
      <c r="K223">
        <f>RANK(I223,$I$221:$I$225,0)</f>
      </c>
    </row>
    <row r="224">
      <c r="A224" t="str">
        <v>CP3.4</v>
      </c>
      <c r="B224" s="1">
        <f>1+1/D88+1/D91+1/D93+D67</f>
      </c>
      <c r="C224" s="1">
        <f>1+1/D74+1/D77+1/D79+D81</f>
      </c>
      <c r="D224" s="1">
        <f>1+1/D60+1/D63+1/D65+D95</f>
      </c>
      <c r="E224" s="2">
        <f>B224/$D226</f>
      </c>
      <c r="F224" s="2">
        <f>C224/$C226</f>
      </c>
      <c r="G224" s="2">
        <f>D224/$B226</f>
      </c>
      <c r="H224" s="2">
        <f>(E224+F224+G224)/3</f>
      </c>
      <c r="I224" s="2">
        <f>H224/$H226</f>
      </c>
      <c r="J224" s="3">
        <f>I224*100</f>
      </c>
      <c r="K224">
        <f>RANK(I224,$I$221:$I$225,0)</f>
      </c>
    </row>
    <row r="225">
      <c r="A225" t="str">
        <v>CP3.5</v>
      </c>
      <c r="B225" s="1">
        <f>1+1/D89+1/D92+1/D94+1/D95</f>
      </c>
      <c r="C225" s="1">
        <f>1+1/D75+1/D78+1/D80+1/D81</f>
      </c>
      <c r="D225" s="1">
        <f>1+1/D61+1/D64+1/D66+1/D67</f>
      </c>
      <c r="E225" s="2">
        <f>B225/$D226</f>
      </c>
      <c r="F225" s="2">
        <f>C225/$C226</f>
      </c>
      <c r="G225" s="2">
        <f>D225/$B226</f>
      </c>
      <c r="H225" s="2">
        <f>(E225+F225+G225)/3</f>
      </c>
      <c r="I225" s="2">
        <f>H225/$H226</f>
      </c>
      <c r="J225" s="3">
        <f>I225*100</f>
      </c>
      <c r="K225">
        <f>RANK(I225,$I$221:$I$225,0)</f>
      </c>
    </row>
    <row r="226">
      <c r="A226" t="str">
        <v>TOTAL</v>
      </c>
      <c r="B226" s="1">
        <f>SUM(B221:B225)</f>
      </c>
      <c r="C226" s="1">
        <f>SUM(C221:C225)</f>
      </c>
      <c r="D226" s="1">
        <f>SUM(D221:D225)</f>
      </c>
      <c r="H226" s="2">
        <f>SUM(H221:H225)</f>
      </c>
    </row>
    <row r="228">
      <c r="A228" t="str">
        <v>2. KONSISTENSI (CR)</v>
      </c>
    </row>
    <row r="229">
      <c r="A229" t="str">
        <v>Matriks Crisp (Defuzzified) &amp; Normalisasi &amp; Aw</v>
      </c>
    </row>
    <row r="230">
      <c r="A230" t="str">
        <v>Kriteria</v>
      </c>
      <c r="B230" t="str">
        <v>CP3.1</v>
      </c>
      <c r="C230" t="str">
        <v>CP3.2</v>
      </c>
      <c r="D230" t="str">
        <v>CP3.3</v>
      </c>
      <c r="E230" t="str">
        <v>CP3.4</v>
      </c>
      <c r="F230" t="str">
        <v>CP3.5</v>
      </c>
      <c r="G230" t="str">
        <v>Wi (Bobot CR)</v>
      </c>
      <c r="H230" t="str">
        <v>Aw</v>
      </c>
      <c r="I230" t="str">
        <v>Aw/Wi</v>
      </c>
    </row>
    <row r="231">
      <c r="A231" t="str">
        <v>CP3.1</v>
      </c>
      <c r="B231">
        <v>1</v>
      </c>
      <c r="C231" s="1">
        <f>(D58+D72+D86)/3</f>
      </c>
      <c r="D231" s="1">
        <f>(D59+D73+D87)/3</f>
      </c>
      <c r="E231" s="1">
        <f>(D60+D74+D88)/3</f>
      </c>
      <c r="F231" s="1">
        <f>(D61+D75+D89)/3</f>
      </c>
      <c r="G231" s="2">
        <f>(B231/$B236+C231/$C236+D231/$D236+E231/$E236+F231/$F236)/5</f>
      </c>
      <c r="H231" s="2">
        <f>B231*$G231+C231*$G232+D231*$G233+E231*$G234+F231*$G235</f>
      </c>
      <c r="I231" s="1">
        <f>H231/G231</f>
      </c>
    </row>
    <row r="232">
      <c r="A232" t="str">
        <v>CP3.2</v>
      </c>
      <c r="B232" s="1">
        <f>(1/D86+1/D72+1/D58)/3</f>
      </c>
      <c r="C232">
        <v>1</v>
      </c>
      <c r="D232" s="1">
        <f>(D62+D76+D90)/3</f>
      </c>
      <c r="E232" s="1">
        <f>(D63+D77+D91)/3</f>
      </c>
      <c r="F232" s="1">
        <f>(D64+D78+D92)/3</f>
      </c>
      <c r="G232" s="2">
        <f>(B232/$B236+C232/$C236+D232/$D236+E232/$E236+F232/$F236)/5</f>
      </c>
      <c r="H232" s="2">
        <f>B232*$G231+C232*$G232+D232*$G233+E232*$G234+F232*$G235</f>
      </c>
      <c r="I232" s="1">
        <f>H232/G232</f>
      </c>
    </row>
    <row r="233">
      <c r="A233" t="str">
        <v>CP3.3</v>
      </c>
      <c r="B233" s="1">
        <f>(1/D87+1/D73+1/D59)/3</f>
      </c>
      <c r="C233" s="1">
        <f>(1/D90+1/D76+1/D62)/3</f>
      </c>
      <c r="D233">
        <v>1</v>
      </c>
      <c r="E233" s="1">
        <f>(D65+D79+D93)/3</f>
      </c>
      <c r="F233" s="1">
        <f>(D66+D80+D94)/3</f>
      </c>
      <c r="G233" s="2">
        <f>(B233/$B236+C233/$C236+D233/$D236+E233/$E236+F233/$F236)/5</f>
      </c>
      <c r="H233" s="2">
        <f>B233*$G231+C233*$G232+D233*$G233+E233*$G234+F233*$G235</f>
      </c>
      <c r="I233" s="1">
        <f>H233/G233</f>
      </c>
    </row>
    <row r="234">
      <c r="A234" t="str">
        <v>CP3.4</v>
      </c>
      <c r="B234" s="1">
        <f>(1/D88+1/D74+1/D60)/3</f>
      </c>
      <c r="C234" s="1">
        <f>(1/D91+1/D77+1/D63)/3</f>
      </c>
      <c r="D234" s="1">
        <f>(1/D93+1/D79+1/D65)/3</f>
      </c>
      <c r="E234">
        <v>1</v>
      </c>
      <c r="F234" s="1">
        <f>(D67+D81+D95)/3</f>
      </c>
      <c r="G234" s="2">
        <f>(B234/$B236+C234/$C236+D234/$D236+E234/$E236+F234/$F236)/5</f>
      </c>
      <c r="H234" s="2">
        <f>B234*$G231+C234*$G232+D234*$G233+E234*$G234+F234*$G235</f>
      </c>
      <c r="I234" s="1">
        <f>H234/G234</f>
      </c>
    </row>
    <row r="235">
      <c r="A235" t="str">
        <v>CP3.5</v>
      </c>
      <c r="B235" s="1">
        <f>(1/D89+1/D75+1/D61)/3</f>
      </c>
      <c r="C235" s="1">
        <f>(1/D92+1/D78+1/D64)/3</f>
      </c>
      <c r="D235" s="1">
        <f>(1/D94+1/D80+1/D66)/3</f>
      </c>
      <c r="E235" s="1">
        <f>(1/D95+1/D81+1/D67)/3</f>
      </c>
      <c r="F235">
        <v>1</v>
      </c>
      <c r="G235" s="2">
        <f>(B235/$B236+C235/$C236+D235/$D236+E235/$E236+F235/$F236)/5</f>
      </c>
      <c r="H235" s="2">
        <f>B235*$G231+C235*$G232+D235*$G233+E235*$G234+F235*$G235</f>
      </c>
      <c r="I235" s="1">
        <f>H235/G235</f>
      </c>
    </row>
    <row r="236">
      <c r="A236" t="str">
        <v>Σ Kolom</v>
      </c>
      <c r="B236" s="1">
        <f>SUM(B231:B235)</f>
      </c>
      <c r="C236" s="1">
        <f>SUM(C231:C235)</f>
      </c>
      <c r="D236" s="1">
        <f>SUM(D231:D235)</f>
      </c>
      <c r="E236" s="1">
        <f>SUM(E231:E235)</f>
      </c>
      <c r="F236" s="1">
        <f>SUM(F231:F235)</f>
      </c>
    </row>
    <row r="238">
      <c r="A238" t="str">
        <v>λmax</v>
      </c>
      <c r="B238" s="1">
        <f>AVERAGE(I231:I235)</f>
      </c>
    </row>
    <row r="239">
      <c r="A239" t="str">
        <v>CI</v>
      </c>
      <c r="B239" s="1">
        <f>(B238-5)/(5-1)</f>
      </c>
    </row>
    <row r="240">
      <c r="A240" t="str">
        <v>CR</v>
      </c>
      <c r="B240" s="1">
        <f>IF(1.12=0,0,B239/1.12)</f>
      </c>
    </row>
    <row r="241">
      <c r="A241" t="str">
        <v>Status</v>
      </c>
      <c r="B241">
        <f>IF(B240&lt;0.1,"KONSISTEN ✓","TIDAK KONSISTEN ✗")</f>
      </c>
    </row>
    <row r="244">
      <c r="A244" t="str">
        <v>▶ RESPONDEN 3: Fakhrul Roza</v>
      </c>
    </row>
    <row r="245">
      <c r="A245" t="str">
        <v>1. FUZZY SYNTHETIC EXTENT (FSE) &amp; BOBOT FINAL</v>
      </c>
    </row>
    <row r="246">
      <c r="A246" t="str">
        <v>Kriteria</v>
      </c>
      <c r="B246" t="str">
        <v>Σl</v>
      </c>
      <c r="C246" t="str">
        <v>Σm</v>
      </c>
      <c r="D246" t="str">
        <v>Σu</v>
      </c>
      <c r="E246" t="str">
        <v>Si_l</v>
      </c>
      <c r="F246" t="str">
        <v>Si_m</v>
      </c>
      <c r="G246" t="str">
        <v>Si_u</v>
      </c>
      <c r="H246" t="str">
        <v>Defuzzy</v>
      </c>
      <c r="I246" t="str">
        <v>Bobot</v>
      </c>
      <c r="J246" t="str">
        <v>Bobot%</v>
      </c>
      <c r="K246" t="str">
        <v>Rank</v>
      </c>
    </row>
    <row r="247">
      <c r="A247" t="str">
        <v>CP3.1</v>
      </c>
      <c r="B247" s="1">
        <f>1+E58+E59+E60+E61</f>
      </c>
      <c r="C247" s="1">
        <f>1+E72+E73+E74+E75</f>
      </c>
      <c r="D247" s="1">
        <f>1+E86+E87+E88+E89</f>
      </c>
      <c r="E247" s="2">
        <f>B247/$D252</f>
      </c>
      <c r="F247" s="2">
        <f>C247/$C252</f>
      </c>
      <c r="G247" s="2">
        <f>D247/$B252</f>
      </c>
      <c r="H247" s="2">
        <f>(E247+F247+G247)/3</f>
      </c>
      <c r="I247" s="2">
        <f>H247/$H252</f>
      </c>
      <c r="J247" s="3">
        <f>I247*100</f>
      </c>
      <c r="K247">
        <f>RANK(I247,$I$247:$I$251,0)</f>
      </c>
    </row>
    <row r="248">
      <c r="A248" t="str">
        <v>CP3.2</v>
      </c>
      <c r="B248" s="1">
        <f>1+1/E86+E62+E63+E64</f>
      </c>
      <c r="C248" s="1">
        <f>1+1/E72+E76+E77+E78</f>
      </c>
      <c r="D248" s="1">
        <f>1+1/E58+E90+E91+E92</f>
      </c>
      <c r="E248" s="2">
        <f>B248/$D252</f>
      </c>
      <c r="F248" s="2">
        <f>C248/$C252</f>
      </c>
      <c r="G248" s="2">
        <f>D248/$B252</f>
      </c>
      <c r="H248" s="2">
        <f>(E248+F248+G248)/3</f>
      </c>
      <c r="I248" s="2">
        <f>H248/$H252</f>
      </c>
      <c r="J248" s="3">
        <f>I248*100</f>
      </c>
      <c r="K248">
        <f>RANK(I248,$I$247:$I$251,0)</f>
      </c>
    </row>
    <row r="249">
      <c r="A249" t="str">
        <v>CP3.3</v>
      </c>
      <c r="B249" s="1">
        <f>1+1/E87+1/E90+E65+E66</f>
      </c>
      <c r="C249" s="1">
        <f>1+1/E73+1/E76+E79+E80</f>
      </c>
      <c r="D249" s="1">
        <f>1+1/E59+1/E62+E93+E94</f>
      </c>
      <c r="E249" s="2">
        <f>B249/$D252</f>
      </c>
      <c r="F249" s="2">
        <f>C249/$C252</f>
      </c>
      <c r="G249" s="2">
        <f>D249/$B252</f>
      </c>
      <c r="H249" s="2">
        <f>(E249+F249+G249)/3</f>
      </c>
      <c r="I249" s="2">
        <f>H249/$H252</f>
      </c>
      <c r="J249" s="3">
        <f>I249*100</f>
      </c>
      <c r="K249">
        <f>RANK(I249,$I$247:$I$251,0)</f>
      </c>
    </row>
    <row r="250">
      <c r="A250" t="str">
        <v>CP3.4</v>
      </c>
      <c r="B250" s="1">
        <f>1+1/E88+1/E91+1/E93+E67</f>
      </c>
      <c r="C250" s="1">
        <f>1+1/E74+1/E77+1/E79+E81</f>
      </c>
      <c r="D250" s="1">
        <f>1+1/E60+1/E63+1/E65+E95</f>
      </c>
      <c r="E250" s="2">
        <f>B250/$D252</f>
      </c>
      <c r="F250" s="2">
        <f>C250/$C252</f>
      </c>
      <c r="G250" s="2">
        <f>D250/$B252</f>
      </c>
      <c r="H250" s="2">
        <f>(E250+F250+G250)/3</f>
      </c>
      <c r="I250" s="2">
        <f>H250/$H252</f>
      </c>
      <c r="J250" s="3">
        <f>I250*100</f>
      </c>
      <c r="K250">
        <f>RANK(I250,$I$247:$I$251,0)</f>
      </c>
    </row>
    <row r="251">
      <c r="A251" t="str">
        <v>CP3.5</v>
      </c>
      <c r="B251" s="1">
        <f>1+1/E89+1/E92+1/E94+1/E95</f>
      </c>
      <c r="C251" s="1">
        <f>1+1/E75+1/E78+1/E80+1/E81</f>
      </c>
      <c r="D251" s="1">
        <f>1+1/E61+1/E64+1/E66+1/E67</f>
      </c>
      <c r="E251" s="2">
        <f>B251/$D252</f>
      </c>
      <c r="F251" s="2">
        <f>C251/$C252</f>
      </c>
      <c r="G251" s="2">
        <f>D251/$B252</f>
      </c>
      <c r="H251" s="2">
        <f>(E251+F251+G251)/3</f>
      </c>
      <c r="I251" s="2">
        <f>H251/$H252</f>
      </c>
      <c r="J251" s="3">
        <f>I251*100</f>
      </c>
      <c r="K251">
        <f>RANK(I251,$I$247:$I$251,0)</f>
      </c>
    </row>
    <row r="252">
      <c r="A252" t="str">
        <v>TOTAL</v>
      </c>
      <c r="B252" s="1">
        <f>SUM(B247:B251)</f>
      </c>
      <c r="C252" s="1">
        <f>SUM(C247:C251)</f>
      </c>
      <c r="D252" s="1">
        <f>SUM(D247:D251)</f>
      </c>
      <c r="H252" s="2">
        <f>SUM(H247:H251)</f>
      </c>
    </row>
    <row r="254">
      <c r="A254" t="str">
        <v>2. KONSISTENSI (CR)</v>
      </c>
    </row>
    <row r="255">
      <c r="A255" t="str">
        <v>Matriks Crisp (Defuzzified) &amp; Normalisasi &amp; Aw</v>
      </c>
    </row>
    <row r="256">
      <c r="A256" t="str">
        <v>Kriteria</v>
      </c>
      <c r="B256" t="str">
        <v>CP3.1</v>
      </c>
      <c r="C256" t="str">
        <v>CP3.2</v>
      </c>
      <c r="D256" t="str">
        <v>CP3.3</v>
      </c>
      <c r="E256" t="str">
        <v>CP3.4</v>
      </c>
      <c r="F256" t="str">
        <v>CP3.5</v>
      </c>
      <c r="G256" t="str">
        <v>Wi (Bobot CR)</v>
      </c>
      <c r="H256" t="str">
        <v>Aw</v>
      </c>
      <c r="I256" t="str">
        <v>Aw/Wi</v>
      </c>
    </row>
    <row r="257">
      <c r="A257" t="str">
        <v>CP3.1</v>
      </c>
      <c r="B257">
        <v>1</v>
      </c>
      <c r="C257" s="1">
        <f>(E58+E72+E86)/3</f>
      </c>
      <c r="D257" s="1">
        <f>(E59+E73+E87)/3</f>
      </c>
      <c r="E257" s="1">
        <f>(E60+E74+E88)/3</f>
      </c>
      <c r="F257" s="1">
        <f>(E61+E75+E89)/3</f>
      </c>
      <c r="G257" s="2">
        <f>(B257/$B262+C257/$C262+D257/$D262+E257/$E262+F257/$F262)/5</f>
      </c>
      <c r="H257" s="2">
        <f>B257*$G257+C257*$G258+D257*$G259+E257*$G260+F257*$G261</f>
      </c>
      <c r="I257" s="1">
        <f>H257/G257</f>
      </c>
    </row>
    <row r="258">
      <c r="A258" t="str">
        <v>CP3.2</v>
      </c>
      <c r="B258" s="1">
        <f>(1/E86+1/E72+1/E58)/3</f>
      </c>
      <c r="C258">
        <v>1</v>
      </c>
      <c r="D258" s="1">
        <f>(E62+E76+E90)/3</f>
      </c>
      <c r="E258" s="1">
        <f>(E63+E77+E91)/3</f>
      </c>
      <c r="F258" s="1">
        <f>(E64+E78+E92)/3</f>
      </c>
      <c r="G258" s="2">
        <f>(B258/$B262+C258/$C262+D258/$D262+E258/$E262+F258/$F262)/5</f>
      </c>
      <c r="H258" s="2">
        <f>B258*$G257+C258*$G258+D258*$G259+E258*$G260+F258*$G261</f>
      </c>
      <c r="I258" s="1">
        <f>H258/G258</f>
      </c>
    </row>
    <row r="259">
      <c r="A259" t="str">
        <v>CP3.3</v>
      </c>
      <c r="B259" s="1">
        <f>(1/E87+1/E73+1/E59)/3</f>
      </c>
      <c r="C259" s="1">
        <f>(1/E90+1/E76+1/E62)/3</f>
      </c>
      <c r="D259">
        <v>1</v>
      </c>
      <c r="E259" s="1">
        <f>(E65+E79+E93)/3</f>
      </c>
      <c r="F259" s="1">
        <f>(E66+E80+E94)/3</f>
      </c>
      <c r="G259" s="2">
        <f>(B259/$B262+C259/$C262+D259/$D262+E259/$E262+F259/$F262)/5</f>
      </c>
      <c r="H259" s="2">
        <f>B259*$G257+C259*$G258+D259*$G259+E259*$G260+F259*$G261</f>
      </c>
      <c r="I259" s="1">
        <f>H259/G259</f>
      </c>
    </row>
    <row r="260">
      <c r="A260" t="str">
        <v>CP3.4</v>
      </c>
      <c r="B260" s="1">
        <f>(1/E88+1/E74+1/E60)/3</f>
      </c>
      <c r="C260" s="1">
        <f>(1/E91+1/E77+1/E63)/3</f>
      </c>
      <c r="D260" s="1">
        <f>(1/E93+1/E79+1/E65)/3</f>
      </c>
      <c r="E260">
        <v>1</v>
      </c>
      <c r="F260" s="1">
        <f>(E67+E81+E95)/3</f>
      </c>
      <c r="G260" s="2">
        <f>(B260/$B262+C260/$C262+D260/$D262+E260/$E262+F260/$F262)/5</f>
      </c>
      <c r="H260" s="2">
        <f>B260*$G257+C260*$G258+D260*$G259+E260*$G260+F260*$G261</f>
      </c>
      <c r="I260" s="1">
        <f>H260/G260</f>
      </c>
    </row>
    <row r="261">
      <c r="A261" t="str">
        <v>CP3.5</v>
      </c>
      <c r="B261" s="1">
        <f>(1/E89+1/E75+1/E61)/3</f>
      </c>
      <c r="C261" s="1">
        <f>(1/E92+1/E78+1/E64)/3</f>
      </c>
      <c r="D261" s="1">
        <f>(1/E94+1/E80+1/E66)/3</f>
      </c>
      <c r="E261" s="1">
        <f>(1/E95+1/E81+1/E67)/3</f>
      </c>
      <c r="F261">
        <v>1</v>
      </c>
      <c r="G261" s="2">
        <f>(B261/$B262+C261/$C262+D261/$D262+E261/$E262+F261/$F262)/5</f>
      </c>
      <c r="H261" s="2">
        <f>B261*$G257+C261*$G258+D261*$G259+E261*$G260+F261*$G261</f>
      </c>
      <c r="I261" s="1">
        <f>H261/G261</f>
      </c>
    </row>
    <row r="262">
      <c r="A262" t="str">
        <v>Σ Kolom</v>
      </c>
      <c r="B262" s="1">
        <f>SUM(B257:B261)</f>
      </c>
      <c r="C262" s="1">
        <f>SUM(C257:C261)</f>
      </c>
      <c r="D262" s="1">
        <f>SUM(D257:D261)</f>
      </c>
      <c r="E262" s="1">
        <f>SUM(E257:E261)</f>
      </c>
      <c r="F262" s="1">
        <f>SUM(F257:F261)</f>
      </c>
    </row>
    <row r="264">
      <c r="A264" t="str">
        <v>λmax</v>
      </c>
      <c r="B264" s="1">
        <f>AVERAGE(I257:I261)</f>
      </c>
    </row>
    <row r="265">
      <c r="A265" t="str">
        <v>CI</v>
      </c>
      <c r="B265" s="1">
        <f>(B264-5)/(5-1)</f>
      </c>
    </row>
    <row r="266">
      <c r="A266" t="str">
        <v>CR</v>
      </c>
      <c r="B266" s="1">
        <f>IF(1.12=0,0,B265/1.12)</f>
      </c>
    </row>
    <row r="267">
      <c r="A267" t="str">
        <v>Status</v>
      </c>
      <c r="B267">
        <f>IF(B266&lt;0.1,"KONSISTEN ✓","TIDAK KONSISTEN ✗")</f>
      </c>
    </row>
    <row r="270">
      <c r="A270" t="str">
        <v>▶ RESPONDEN 4: Mahyarni</v>
      </c>
    </row>
    <row r="271">
      <c r="A271" t="str">
        <v>1. FUZZY SYNTHETIC EXTENT (FSE) &amp; BOBOT FINAL</v>
      </c>
    </row>
    <row r="272">
      <c r="A272" t="str">
        <v>Kriteria</v>
      </c>
      <c r="B272" t="str">
        <v>Σl</v>
      </c>
      <c r="C272" t="str">
        <v>Σm</v>
      </c>
      <c r="D272" t="str">
        <v>Σu</v>
      </c>
      <c r="E272" t="str">
        <v>Si_l</v>
      </c>
      <c r="F272" t="str">
        <v>Si_m</v>
      </c>
      <c r="G272" t="str">
        <v>Si_u</v>
      </c>
      <c r="H272" t="str">
        <v>Defuzzy</v>
      </c>
      <c r="I272" t="str">
        <v>Bobot</v>
      </c>
      <c r="J272" t="str">
        <v>Bobot%</v>
      </c>
      <c r="K272" t="str">
        <v>Rank</v>
      </c>
    </row>
    <row r="273">
      <c r="A273" t="str">
        <v>CP3.1</v>
      </c>
      <c r="B273" s="1">
        <f>1+F58+F59+F60+F61</f>
      </c>
      <c r="C273" s="1">
        <f>1+F72+F73+F74+F75</f>
      </c>
      <c r="D273" s="1">
        <f>1+F86+F87+F88+F89</f>
      </c>
      <c r="E273" s="2">
        <f>B273/$D278</f>
      </c>
      <c r="F273" s="2">
        <f>C273/$C278</f>
      </c>
      <c r="G273" s="2">
        <f>D273/$B278</f>
      </c>
      <c r="H273" s="2">
        <f>(E273+F273+G273)/3</f>
      </c>
      <c r="I273" s="2">
        <f>H273/$H278</f>
      </c>
      <c r="J273" s="3">
        <f>I273*100</f>
      </c>
      <c r="K273">
        <f>RANK(I273,$I$273:$I$277,0)</f>
      </c>
    </row>
    <row r="274">
      <c r="A274" t="str">
        <v>CP3.2</v>
      </c>
      <c r="B274" s="1">
        <f>1+1/F86+F62+F63+F64</f>
      </c>
      <c r="C274" s="1">
        <f>1+1/F72+F76+F77+F78</f>
      </c>
      <c r="D274" s="1">
        <f>1+1/F58+F90+F91+F92</f>
      </c>
      <c r="E274" s="2">
        <f>B274/$D278</f>
      </c>
      <c r="F274" s="2">
        <f>C274/$C278</f>
      </c>
      <c r="G274" s="2">
        <f>D274/$B278</f>
      </c>
      <c r="H274" s="2">
        <f>(E274+F274+G274)/3</f>
      </c>
      <c r="I274" s="2">
        <f>H274/$H278</f>
      </c>
      <c r="J274" s="3">
        <f>I274*100</f>
      </c>
      <c r="K274">
        <f>RANK(I274,$I$273:$I$277,0)</f>
      </c>
    </row>
    <row r="275">
      <c r="A275" t="str">
        <v>CP3.3</v>
      </c>
      <c r="B275" s="1">
        <f>1+1/F87+1/F90+F65+F66</f>
      </c>
      <c r="C275" s="1">
        <f>1+1/F73+1/F76+F79+F80</f>
      </c>
      <c r="D275" s="1">
        <f>1+1/F59+1/F62+F93+F94</f>
      </c>
      <c r="E275" s="2">
        <f>B275/$D278</f>
      </c>
      <c r="F275" s="2">
        <f>C275/$C278</f>
      </c>
      <c r="G275" s="2">
        <f>D275/$B278</f>
      </c>
      <c r="H275" s="2">
        <f>(E275+F275+G275)/3</f>
      </c>
      <c r="I275" s="2">
        <f>H275/$H278</f>
      </c>
      <c r="J275" s="3">
        <f>I275*100</f>
      </c>
      <c r="K275">
        <f>RANK(I275,$I$273:$I$277,0)</f>
      </c>
    </row>
    <row r="276">
      <c r="A276" t="str">
        <v>CP3.4</v>
      </c>
      <c r="B276" s="1">
        <f>1+1/F88+1/F91+1/F93+F67</f>
      </c>
      <c r="C276" s="1">
        <f>1+1/F74+1/F77+1/F79+F81</f>
      </c>
      <c r="D276" s="1">
        <f>1+1/F60+1/F63+1/F65+F95</f>
      </c>
      <c r="E276" s="2">
        <f>B276/$D278</f>
      </c>
      <c r="F276" s="2">
        <f>C276/$C278</f>
      </c>
      <c r="G276" s="2">
        <f>D276/$B278</f>
      </c>
      <c r="H276" s="2">
        <f>(E276+F276+G276)/3</f>
      </c>
      <c r="I276" s="2">
        <f>H276/$H278</f>
      </c>
      <c r="J276" s="3">
        <f>I276*100</f>
      </c>
      <c r="K276">
        <f>RANK(I276,$I$273:$I$277,0)</f>
      </c>
    </row>
    <row r="277">
      <c r="A277" t="str">
        <v>CP3.5</v>
      </c>
      <c r="B277" s="1">
        <f>1+1/F89+1/F92+1/F94+1/F95</f>
      </c>
      <c r="C277" s="1">
        <f>1+1/F75+1/F78+1/F80+1/F81</f>
      </c>
      <c r="D277" s="1">
        <f>1+1/F61+1/F64+1/F66+1/F67</f>
      </c>
      <c r="E277" s="2">
        <f>B277/$D278</f>
      </c>
      <c r="F277" s="2">
        <f>C277/$C278</f>
      </c>
      <c r="G277" s="2">
        <f>D277/$B278</f>
      </c>
      <c r="H277" s="2">
        <f>(E277+F277+G277)/3</f>
      </c>
      <c r="I277" s="2">
        <f>H277/$H278</f>
      </c>
      <c r="J277" s="3">
        <f>I277*100</f>
      </c>
      <c r="K277">
        <f>RANK(I277,$I$273:$I$277,0)</f>
      </c>
    </row>
    <row r="278">
      <c r="A278" t="str">
        <v>TOTAL</v>
      </c>
      <c r="B278" s="1">
        <f>SUM(B273:B277)</f>
      </c>
      <c r="C278" s="1">
        <f>SUM(C273:C277)</f>
      </c>
      <c r="D278" s="1">
        <f>SUM(D273:D277)</f>
      </c>
      <c r="H278" s="2">
        <f>SUM(H273:H277)</f>
      </c>
    </row>
    <row r="280">
      <c r="A280" t="str">
        <v>2. KONSISTENSI (CR)</v>
      </c>
    </row>
    <row r="281">
      <c r="A281" t="str">
        <v>Matriks Crisp (Defuzzified) &amp; Normalisasi &amp; Aw</v>
      </c>
    </row>
    <row r="282">
      <c r="A282" t="str">
        <v>Kriteria</v>
      </c>
      <c r="B282" t="str">
        <v>CP3.1</v>
      </c>
      <c r="C282" t="str">
        <v>CP3.2</v>
      </c>
      <c r="D282" t="str">
        <v>CP3.3</v>
      </c>
      <c r="E282" t="str">
        <v>CP3.4</v>
      </c>
      <c r="F282" t="str">
        <v>CP3.5</v>
      </c>
      <c r="G282" t="str">
        <v>Wi (Bobot CR)</v>
      </c>
      <c r="H282" t="str">
        <v>Aw</v>
      </c>
      <c r="I282" t="str">
        <v>Aw/Wi</v>
      </c>
    </row>
    <row r="283">
      <c r="A283" t="str">
        <v>CP3.1</v>
      </c>
      <c r="B283">
        <v>1</v>
      </c>
      <c r="C283" s="1">
        <f>(F58+F72+F86)/3</f>
      </c>
      <c r="D283" s="1">
        <f>(F59+F73+F87)/3</f>
      </c>
      <c r="E283" s="1">
        <f>(F60+F74+F88)/3</f>
      </c>
      <c r="F283" s="1">
        <f>(F61+F75+F89)/3</f>
      </c>
      <c r="G283" s="2">
        <f>(B283/$B288+C283/$C288+D283/$D288+E283/$E288+F283/$F288)/5</f>
      </c>
      <c r="H283" s="2">
        <f>B283*$G283+C283*$G284+D283*$G285+E283*$G286+F283*$G287</f>
      </c>
      <c r="I283" s="1">
        <f>H283/G283</f>
      </c>
    </row>
    <row r="284">
      <c r="A284" t="str">
        <v>CP3.2</v>
      </c>
      <c r="B284" s="1">
        <f>(1/F86+1/F72+1/F58)/3</f>
      </c>
      <c r="C284">
        <v>1</v>
      </c>
      <c r="D284" s="1">
        <f>(F62+F76+F90)/3</f>
      </c>
      <c r="E284" s="1">
        <f>(F63+F77+F91)/3</f>
      </c>
      <c r="F284" s="1">
        <f>(F64+F78+F92)/3</f>
      </c>
      <c r="G284" s="2">
        <f>(B284/$B288+C284/$C288+D284/$D288+E284/$E288+F284/$F288)/5</f>
      </c>
      <c r="H284" s="2">
        <f>B284*$G283+C284*$G284+D284*$G285+E284*$G286+F284*$G287</f>
      </c>
      <c r="I284" s="1">
        <f>H284/G284</f>
      </c>
    </row>
    <row r="285">
      <c r="A285" t="str">
        <v>CP3.3</v>
      </c>
      <c r="B285" s="1">
        <f>(1/F87+1/F73+1/F59)/3</f>
      </c>
      <c r="C285" s="1">
        <f>(1/F90+1/F76+1/F62)/3</f>
      </c>
      <c r="D285">
        <v>1</v>
      </c>
      <c r="E285" s="1">
        <f>(F65+F79+F93)/3</f>
      </c>
      <c r="F285" s="1">
        <f>(F66+F80+F94)/3</f>
      </c>
      <c r="G285" s="2">
        <f>(B285/$B288+C285/$C288+D285/$D288+E285/$E288+F285/$F288)/5</f>
      </c>
      <c r="H285" s="2">
        <f>B285*$G283+C285*$G284+D285*$G285+E285*$G286+F285*$G287</f>
      </c>
      <c r="I285" s="1">
        <f>H285/G285</f>
      </c>
    </row>
    <row r="286">
      <c r="A286" t="str">
        <v>CP3.4</v>
      </c>
      <c r="B286" s="1">
        <f>(1/F88+1/F74+1/F60)/3</f>
      </c>
      <c r="C286" s="1">
        <f>(1/F91+1/F77+1/F63)/3</f>
      </c>
      <c r="D286" s="1">
        <f>(1/F93+1/F79+1/F65)/3</f>
      </c>
      <c r="E286">
        <v>1</v>
      </c>
      <c r="F286" s="1">
        <f>(F67+F81+F95)/3</f>
      </c>
      <c r="G286" s="2">
        <f>(B286/$B288+C286/$C288+D286/$D288+E286/$E288+F286/$F288)/5</f>
      </c>
      <c r="H286" s="2">
        <f>B286*$G283+C286*$G284+D286*$G285+E286*$G286+F286*$G287</f>
      </c>
      <c r="I286" s="1">
        <f>H286/G286</f>
      </c>
    </row>
    <row r="287">
      <c r="A287" t="str">
        <v>CP3.5</v>
      </c>
      <c r="B287" s="1">
        <f>(1/F89+1/F75+1/F61)/3</f>
      </c>
      <c r="C287" s="1">
        <f>(1/F92+1/F78+1/F64)/3</f>
      </c>
      <c r="D287" s="1">
        <f>(1/F94+1/F80+1/F66)/3</f>
      </c>
      <c r="E287" s="1">
        <f>(1/F95+1/F81+1/F67)/3</f>
      </c>
      <c r="F287">
        <v>1</v>
      </c>
      <c r="G287" s="2">
        <f>(B287/$B288+C287/$C288+D287/$D288+E287/$E288+F287/$F288)/5</f>
      </c>
      <c r="H287" s="2">
        <f>B287*$G283+C287*$G284+D287*$G285+E287*$G286+F287*$G287</f>
      </c>
      <c r="I287" s="1">
        <f>H287/G287</f>
      </c>
    </row>
    <row r="288">
      <c r="A288" t="str">
        <v>Σ Kolom</v>
      </c>
      <c r="B288" s="1">
        <f>SUM(B283:B287)</f>
      </c>
      <c r="C288" s="1">
        <f>SUM(C283:C287)</f>
      </c>
      <c r="D288" s="1">
        <f>SUM(D283:D287)</f>
      </c>
      <c r="E288" s="1">
        <f>SUM(E283:E287)</f>
      </c>
      <c r="F288" s="1">
        <f>SUM(F283:F287)</f>
      </c>
    </row>
    <row r="290">
      <c r="A290" t="str">
        <v>λmax</v>
      </c>
      <c r="B290" s="1">
        <f>AVERAGE(I283:I287)</f>
      </c>
    </row>
    <row r="291">
      <c r="A291" t="str">
        <v>CI</v>
      </c>
      <c r="B291" s="1">
        <f>(B290-5)/(5-1)</f>
      </c>
    </row>
    <row r="292">
      <c r="A292" t="str">
        <v>CR</v>
      </c>
      <c r="B292" s="1">
        <f>IF(1.12=0,0,B291/1.12)</f>
      </c>
    </row>
    <row r="293">
      <c r="A293" t="str">
        <v>Status</v>
      </c>
      <c r="B293">
        <f>IF(B292&lt;0.1,"KONSISTEN ✓","TIDAK KONSISTEN ✗")</f>
      </c>
    </row>
    <row r="296">
      <c r="A296" t="str">
        <v>▶ RESPONDEN 5: Dino Lagridho Satria</v>
      </c>
    </row>
    <row r="297">
      <c r="A297" t="str">
        <v>1. FUZZY SYNTHETIC EXTENT (FSE) &amp; BOBOT FINAL</v>
      </c>
    </row>
    <row r="298">
      <c r="A298" t="str">
        <v>Kriteria</v>
      </c>
      <c r="B298" t="str">
        <v>Σl</v>
      </c>
      <c r="C298" t="str">
        <v>Σm</v>
      </c>
      <c r="D298" t="str">
        <v>Σu</v>
      </c>
      <c r="E298" t="str">
        <v>Si_l</v>
      </c>
      <c r="F298" t="str">
        <v>Si_m</v>
      </c>
      <c r="G298" t="str">
        <v>Si_u</v>
      </c>
      <c r="H298" t="str">
        <v>Defuzzy</v>
      </c>
      <c r="I298" t="str">
        <v>Bobot</v>
      </c>
      <c r="J298" t="str">
        <v>Bobot%</v>
      </c>
      <c r="K298" t="str">
        <v>Rank</v>
      </c>
    </row>
    <row r="299">
      <c r="A299" t="str">
        <v>CP3.1</v>
      </c>
      <c r="B299" s="1">
        <f>1+G58+G59+G60+G61</f>
      </c>
      <c r="C299" s="1">
        <f>1+G72+G73+G74+G75</f>
      </c>
      <c r="D299" s="1">
        <f>1+G86+G87+G88+G89</f>
      </c>
      <c r="E299" s="2">
        <f>B299/$D304</f>
      </c>
      <c r="F299" s="2">
        <f>C299/$C304</f>
      </c>
      <c r="G299" s="2">
        <f>D299/$B304</f>
      </c>
      <c r="H299" s="2">
        <f>(E299+F299+G299)/3</f>
      </c>
      <c r="I299" s="2">
        <f>H299/$H304</f>
      </c>
      <c r="J299" s="3">
        <f>I299*100</f>
      </c>
      <c r="K299">
        <f>RANK(I299,$I$299:$I$303,0)</f>
      </c>
    </row>
    <row r="300">
      <c r="A300" t="str">
        <v>CP3.2</v>
      </c>
      <c r="B300" s="1">
        <f>1+1/G86+G62+G63+G64</f>
      </c>
      <c r="C300" s="1">
        <f>1+1/G72+G76+G77+G78</f>
      </c>
      <c r="D300" s="1">
        <f>1+1/G58+G90+G91+G92</f>
      </c>
      <c r="E300" s="2">
        <f>B300/$D304</f>
      </c>
      <c r="F300" s="2">
        <f>C300/$C304</f>
      </c>
      <c r="G300" s="2">
        <f>D300/$B304</f>
      </c>
      <c r="H300" s="2">
        <f>(E300+F300+G300)/3</f>
      </c>
      <c r="I300" s="2">
        <f>H300/$H304</f>
      </c>
      <c r="J300" s="3">
        <f>I300*100</f>
      </c>
      <c r="K300">
        <f>RANK(I300,$I$299:$I$303,0)</f>
      </c>
    </row>
    <row r="301">
      <c r="A301" t="str">
        <v>CP3.3</v>
      </c>
      <c r="B301" s="1">
        <f>1+1/G87+1/G90+G65+G66</f>
      </c>
      <c r="C301" s="1">
        <f>1+1/G73+1/G76+G79+G80</f>
      </c>
      <c r="D301" s="1">
        <f>1+1/G59+1/G62+G93+G94</f>
      </c>
      <c r="E301" s="2">
        <f>B301/$D304</f>
      </c>
      <c r="F301" s="2">
        <f>C301/$C304</f>
      </c>
      <c r="G301" s="2">
        <f>D301/$B304</f>
      </c>
      <c r="H301" s="2">
        <f>(E301+F301+G301)/3</f>
      </c>
      <c r="I301" s="2">
        <f>H301/$H304</f>
      </c>
      <c r="J301" s="3">
        <f>I301*100</f>
      </c>
      <c r="K301">
        <f>RANK(I301,$I$299:$I$303,0)</f>
      </c>
    </row>
    <row r="302">
      <c r="A302" t="str">
        <v>CP3.4</v>
      </c>
      <c r="B302" s="1">
        <f>1+1/G88+1/G91+1/G93+G67</f>
      </c>
      <c r="C302" s="1">
        <f>1+1/G74+1/G77+1/G79+G81</f>
      </c>
      <c r="D302" s="1">
        <f>1+1/G60+1/G63+1/G65+G95</f>
      </c>
      <c r="E302" s="2">
        <f>B302/$D304</f>
      </c>
      <c r="F302" s="2">
        <f>C302/$C304</f>
      </c>
      <c r="G302" s="2">
        <f>D302/$B304</f>
      </c>
      <c r="H302" s="2">
        <f>(E302+F302+G302)/3</f>
      </c>
      <c r="I302" s="2">
        <f>H302/$H304</f>
      </c>
      <c r="J302" s="3">
        <f>I302*100</f>
      </c>
      <c r="K302">
        <f>RANK(I302,$I$299:$I$303,0)</f>
      </c>
    </row>
    <row r="303">
      <c r="A303" t="str">
        <v>CP3.5</v>
      </c>
      <c r="B303" s="1">
        <f>1+1/G89+1/G92+1/G94+1/G95</f>
      </c>
      <c r="C303" s="1">
        <f>1+1/G75+1/G78+1/G80+1/G81</f>
      </c>
      <c r="D303" s="1">
        <f>1+1/G61+1/G64+1/G66+1/G67</f>
      </c>
      <c r="E303" s="2">
        <f>B303/$D304</f>
      </c>
      <c r="F303" s="2">
        <f>C303/$C304</f>
      </c>
      <c r="G303" s="2">
        <f>D303/$B304</f>
      </c>
      <c r="H303" s="2">
        <f>(E303+F303+G303)/3</f>
      </c>
      <c r="I303" s="2">
        <f>H303/$H304</f>
      </c>
      <c r="J303" s="3">
        <f>I303*100</f>
      </c>
      <c r="K303">
        <f>RANK(I303,$I$299:$I$303,0)</f>
      </c>
    </row>
    <row r="304">
      <c r="A304" t="str">
        <v>TOTAL</v>
      </c>
      <c r="B304" s="1">
        <f>SUM(B299:B303)</f>
      </c>
      <c r="C304" s="1">
        <f>SUM(C299:C303)</f>
      </c>
      <c r="D304" s="1">
        <f>SUM(D299:D303)</f>
      </c>
      <c r="H304" s="2">
        <f>SUM(H299:H303)</f>
      </c>
    </row>
    <row r="306">
      <c r="A306" t="str">
        <v>2. KONSISTENSI (CR)</v>
      </c>
    </row>
    <row r="307">
      <c r="A307" t="str">
        <v>Matriks Crisp (Defuzzified) &amp; Normalisasi &amp; Aw</v>
      </c>
    </row>
    <row r="308">
      <c r="A308" t="str">
        <v>Kriteria</v>
      </c>
      <c r="B308" t="str">
        <v>CP3.1</v>
      </c>
      <c r="C308" t="str">
        <v>CP3.2</v>
      </c>
      <c r="D308" t="str">
        <v>CP3.3</v>
      </c>
      <c r="E308" t="str">
        <v>CP3.4</v>
      </c>
      <c r="F308" t="str">
        <v>CP3.5</v>
      </c>
      <c r="G308" t="str">
        <v>Wi (Bobot CR)</v>
      </c>
      <c r="H308" t="str">
        <v>Aw</v>
      </c>
      <c r="I308" t="str">
        <v>Aw/Wi</v>
      </c>
    </row>
    <row r="309">
      <c r="A309" t="str">
        <v>CP3.1</v>
      </c>
      <c r="B309">
        <v>1</v>
      </c>
      <c r="C309" s="1">
        <f>(G58+G72+G86)/3</f>
      </c>
      <c r="D309" s="1">
        <f>(G59+G73+G87)/3</f>
      </c>
      <c r="E309" s="1">
        <f>(G60+G74+G88)/3</f>
      </c>
      <c r="F309" s="1">
        <f>(G61+G75+G89)/3</f>
      </c>
      <c r="G309" s="2">
        <f>(B309/$B314+C309/$C314+D309/$D314+E309/$E314+F309/$F314)/5</f>
      </c>
      <c r="H309" s="2">
        <f>B309*$G309+C309*$G310+D309*$G311+E309*$G312+F309*$G313</f>
      </c>
      <c r="I309" s="1">
        <f>H309/G309</f>
      </c>
    </row>
    <row r="310">
      <c r="A310" t="str">
        <v>CP3.2</v>
      </c>
      <c r="B310" s="1">
        <f>(1/G86+1/G72+1/G58)/3</f>
      </c>
      <c r="C310">
        <v>1</v>
      </c>
      <c r="D310" s="1">
        <f>(G62+G76+G90)/3</f>
      </c>
      <c r="E310" s="1">
        <f>(G63+G77+G91)/3</f>
      </c>
      <c r="F310" s="1">
        <f>(G64+G78+G92)/3</f>
      </c>
      <c r="G310" s="2">
        <f>(B310/$B314+C310/$C314+D310/$D314+E310/$E314+F310/$F314)/5</f>
      </c>
      <c r="H310" s="2">
        <f>B310*$G309+C310*$G310+D310*$G311+E310*$G312+F310*$G313</f>
      </c>
      <c r="I310" s="1">
        <f>H310/G310</f>
      </c>
    </row>
    <row r="311">
      <c r="A311" t="str">
        <v>CP3.3</v>
      </c>
      <c r="B311" s="1">
        <f>(1/G87+1/G73+1/G59)/3</f>
      </c>
      <c r="C311" s="1">
        <f>(1/G90+1/G76+1/G62)/3</f>
      </c>
      <c r="D311">
        <v>1</v>
      </c>
      <c r="E311" s="1">
        <f>(G65+G79+G93)/3</f>
      </c>
      <c r="F311" s="1">
        <f>(G66+G80+G94)/3</f>
      </c>
      <c r="G311" s="2">
        <f>(B311/$B314+C311/$C314+D311/$D314+E311/$E314+F311/$F314)/5</f>
      </c>
      <c r="H311" s="2">
        <f>B311*$G309+C311*$G310+D311*$G311+E311*$G312+F311*$G313</f>
      </c>
      <c r="I311" s="1">
        <f>H311/G311</f>
      </c>
    </row>
    <row r="312">
      <c r="A312" t="str">
        <v>CP3.4</v>
      </c>
      <c r="B312" s="1">
        <f>(1/G88+1/G74+1/G60)/3</f>
      </c>
      <c r="C312" s="1">
        <f>(1/G91+1/G77+1/G63)/3</f>
      </c>
      <c r="D312" s="1">
        <f>(1/G93+1/G79+1/G65)/3</f>
      </c>
      <c r="E312">
        <v>1</v>
      </c>
      <c r="F312" s="1">
        <f>(G67+G81+G95)/3</f>
      </c>
      <c r="G312" s="2">
        <f>(B312/$B314+C312/$C314+D312/$D314+E312/$E314+F312/$F314)/5</f>
      </c>
      <c r="H312" s="2">
        <f>B312*$G309+C312*$G310+D312*$G311+E312*$G312+F312*$G313</f>
      </c>
      <c r="I312" s="1">
        <f>H312/G312</f>
      </c>
    </row>
    <row r="313">
      <c r="A313" t="str">
        <v>CP3.5</v>
      </c>
      <c r="B313" s="1">
        <f>(1/G89+1/G75+1/G61)/3</f>
      </c>
      <c r="C313" s="1">
        <f>(1/G92+1/G78+1/G64)/3</f>
      </c>
      <c r="D313" s="1">
        <f>(1/G94+1/G80+1/G66)/3</f>
      </c>
      <c r="E313" s="1">
        <f>(1/G95+1/G81+1/G67)/3</f>
      </c>
      <c r="F313">
        <v>1</v>
      </c>
      <c r="G313" s="2">
        <f>(B313/$B314+C313/$C314+D313/$D314+E313/$E314+F313/$F314)/5</f>
      </c>
      <c r="H313" s="2">
        <f>B313*$G309+C313*$G310+D313*$G311+E313*$G312+F313*$G313</f>
      </c>
      <c r="I313" s="1">
        <f>H313/G313</f>
      </c>
    </row>
    <row r="314">
      <c r="A314" t="str">
        <v>Σ Kolom</v>
      </c>
      <c r="B314" s="1">
        <f>SUM(B309:B313)</f>
      </c>
      <c r="C314" s="1">
        <f>SUM(C309:C313)</f>
      </c>
      <c r="D314" s="1">
        <f>SUM(D309:D313)</f>
      </c>
      <c r="E314" s="1">
        <f>SUM(E309:E313)</f>
      </c>
      <c r="F314" s="1">
        <f>SUM(F309:F313)</f>
      </c>
    </row>
    <row r="316">
      <c r="A316" t="str">
        <v>λmax</v>
      </c>
      <c r="B316" s="1">
        <f>AVERAGE(I309:I313)</f>
      </c>
    </row>
    <row r="317">
      <c r="A317" t="str">
        <v>CI</v>
      </c>
      <c r="B317" s="1">
        <f>(B316-5)/(5-1)</f>
      </c>
    </row>
    <row r="318">
      <c r="A318" t="str">
        <v>CR</v>
      </c>
      <c r="B318" s="1">
        <f>IF(1.12=0,0,B317/1.12)</f>
      </c>
    </row>
    <row r="319">
      <c r="A319" t="str">
        <v>Status</v>
      </c>
      <c r="B319">
        <f>IF(B318&lt;0.1,"KONSISTEN ✓","TIDAK KONSISTEN ✗")</f>
      </c>
    </row>
    <row r="322">
      <c r="A322" t="str">
        <v>▶ RESPONDEN 6: Muhammad ilham</v>
      </c>
    </row>
    <row r="323">
      <c r="A323" t="str">
        <v>1. FUZZY SYNTHETIC EXTENT (FSE) &amp; BOBOT FINAL</v>
      </c>
    </row>
    <row r="324">
      <c r="A324" t="str">
        <v>Kriteria</v>
      </c>
      <c r="B324" t="str">
        <v>Σl</v>
      </c>
      <c r="C324" t="str">
        <v>Σm</v>
      </c>
      <c r="D324" t="str">
        <v>Σu</v>
      </c>
      <c r="E324" t="str">
        <v>Si_l</v>
      </c>
      <c r="F324" t="str">
        <v>Si_m</v>
      </c>
      <c r="G324" t="str">
        <v>Si_u</v>
      </c>
      <c r="H324" t="str">
        <v>Defuzzy</v>
      </c>
      <c r="I324" t="str">
        <v>Bobot</v>
      </c>
      <c r="J324" t="str">
        <v>Bobot%</v>
      </c>
      <c r="K324" t="str">
        <v>Rank</v>
      </c>
    </row>
    <row r="325">
      <c r="A325" t="str">
        <v>CP3.1</v>
      </c>
      <c r="B325" s="1">
        <f>1+H58+H59+H60+H61</f>
      </c>
      <c r="C325" s="1">
        <f>1+H72+H73+H74+H75</f>
      </c>
      <c r="D325" s="1">
        <f>1+H86+H87+H88+H89</f>
      </c>
      <c r="E325" s="2">
        <f>B325/$D330</f>
      </c>
      <c r="F325" s="2">
        <f>C325/$C330</f>
      </c>
      <c r="G325" s="2">
        <f>D325/$B330</f>
      </c>
      <c r="H325" s="2">
        <f>(E325+F325+G325)/3</f>
      </c>
      <c r="I325" s="2">
        <f>H325/$H330</f>
      </c>
      <c r="J325" s="3">
        <f>I325*100</f>
      </c>
      <c r="K325">
        <f>RANK(I325,$I$325:$I$329,0)</f>
      </c>
    </row>
    <row r="326">
      <c r="A326" t="str">
        <v>CP3.2</v>
      </c>
      <c r="B326" s="1">
        <f>1+1/H86+H62+H63+H64</f>
      </c>
      <c r="C326" s="1">
        <f>1+1/H72+H76+H77+H78</f>
      </c>
      <c r="D326" s="1">
        <f>1+1/H58+H90+H91+H92</f>
      </c>
      <c r="E326" s="2">
        <f>B326/$D330</f>
      </c>
      <c r="F326" s="2">
        <f>C326/$C330</f>
      </c>
      <c r="G326" s="2">
        <f>D326/$B330</f>
      </c>
      <c r="H326" s="2">
        <f>(E326+F326+G326)/3</f>
      </c>
      <c r="I326" s="2">
        <f>H326/$H330</f>
      </c>
      <c r="J326" s="3">
        <f>I326*100</f>
      </c>
      <c r="K326">
        <f>RANK(I326,$I$325:$I$329,0)</f>
      </c>
    </row>
    <row r="327">
      <c r="A327" t="str">
        <v>CP3.3</v>
      </c>
      <c r="B327" s="1">
        <f>1+1/H87+1/H90+H65+H66</f>
      </c>
      <c r="C327" s="1">
        <f>1+1/H73+1/H76+H79+H80</f>
      </c>
      <c r="D327" s="1">
        <f>1+1/H59+1/H62+H93+H94</f>
      </c>
      <c r="E327" s="2">
        <f>B327/$D330</f>
      </c>
      <c r="F327" s="2">
        <f>C327/$C330</f>
      </c>
      <c r="G327" s="2">
        <f>D327/$B330</f>
      </c>
      <c r="H327" s="2">
        <f>(E327+F327+G327)/3</f>
      </c>
      <c r="I327" s="2">
        <f>H327/$H330</f>
      </c>
      <c r="J327" s="3">
        <f>I327*100</f>
      </c>
      <c r="K327">
        <f>RANK(I327,$I$325:$I$329,0)</f>
      </c>
    </row>
    <row r="328">
      <c r="A328" t="str">
        <v>CP3.4</v>
      </c>
      <c r="B328" s="1">
        <f>1+1/H88+1/H91+1/H93+H67</f>
      </c>
      <c r="C328" s="1">
        <f>1+1/H74+1/H77+1/H79+H81</f>
      </c>
      <c r="D328" s="1">
        <f>1+1/H60+1/H63+1/H65+H95</f>
      </c>
      <c r="E328" s="2">
        <f>B328/$D330</f>
      </c>
      <c r="F328" s="2">
        <f>C328/$C330</f>
      </c>
      <c r="G328" s="2">
        <f>D328/$B330</f>
      </c>
      <c r="H328" s="2">
        <f>(E328+F328+G328)/3</f>
      </c>
      <c r="I328" s="2">
        <f>H328/$H330</f>
      </c>
      <c r="J328" s="3">
        <f>I328*100</f>
      </c>
      <c r="K328">
        <f>RANK(I328,$I$325:$I$329,0)</f>
      </c>
    </row>
    <row r="329">
      <c r="A329" t="str">
        <v>CP3.5</v>
      </c>
      <c r="B329" s="1">
        <f>1+1/H89+1/H92+1/H94+1/H95</f>
      </c>
      <c r="C329" s="1">
        <f>1+1/H75+1/H78+1/H80+1/H81</f>
      </c>
      <c r="D329" s="1">
        <f>1+1/H61+1/H64+1/H66+1/H67</f>
      </c>
      <c r="E329" s="2">
        <f>B329/$D330</f>
      </c>
      <c r="F329" s="2">
        <f>C329/$C330</f>
      </c>
      <c r="G329" s="2">
        <f>D329/$B330</f>
      </c>
      <c r="H329" s="2">
        <f>(E329+F329+G329)/3</f>
      </c>
      <c r="I329" s="2">
        <f>H329/$H330</f>
      </c>
      <c r="J329" s="3">
        <f>I329*100</f>
      </c>
      <c r="K329">
        <f>RANK(I329,$I$325:$I$329,0)</f>
      </c>
    </row>
    <row r="330">
      <c r="A330" t="str">
        <v>TOTAL</v>
      </c>
      <c r="B330" s="1">
        <f>SUM(B325:B329)</f>
      </c>
      <c r="C330" s="1">
        <f>SUM(C325:C329)</f>
      </c>
      <c r="D330" s="1">
        <f>SUM(D325:D329)</f>
      </c>
      <c r="H330" s="2">
        <f>SUM(H325:H329)</f>
      </c>
    </row>
    <row r="332">
      <c r="A332" t="str">
        <v>2. KONSISTENSI (CR)</v>
      </c>
    </row>
    <row r="333">
      <c r="A333" t="str">
        <v>Matriks Crisp (Defuzzified) &amp; Normalisasi &amp; Aw</v>
      </c>
    </row>
    <row r="334">
      <c r="A334" t="str">
        <v>Kriteria</v>
      </c>
      <c r="B334" t="str">
        <v>CP3.1</v>
      </c>
      <c r="C334" t="str">
        <v>CP3.2</v>
      </c>
      <c r="D334" t="str">
        <v>CP3.3</v>
      </c>
      <c r="E334" t="str">
        <v>CP3.4</v>
      </c>
      <c r="F334" t="str">
        <v>CP3.5</v>
      </c>
      <c r="G334" t="str">
        <v>Wi (Bobot CR)</v>
      </c>
      <c r="H334" t="str">
        <v>Aw</v>
      </c>
      <c r="I334" t="str">
        <v>Aw/Wi</v>
      </c>
    </row>
    <row r="335">
      <c r="A335" t="str">
        <v>CP3.1</v>
      </c>
      <c r="B335">
        <v>1</v>
      </c>
      <c r="C335" s="1">
        <f>(H58+H72+H86)/3</f>
      </c>
      <c r="D335" s="1">
        <f>(H59+H73+H87)/3</f>
      </c>
      <c r="E335" s="1">
        <f>(H60+H74+H88)/3</f>
      </c>
      <c r="F335" s="1">
        <f>(H61+H75+H89)/3</f>
      </c>
      <c r="G335" s="2">
        <f>(B335/$B340+C335/$C340+D335/$D340+E335/$E340+F335/$F340)/5</f>
      </c>
      <c r="H335" s="2">
        <f>B335*$G335+C335*$G336+D335*$G337+E335*$G338+F335*$G339</f>
      </c>
      <c r="I335" s="1">
        <f>H335/G335</f>
      </c>
    </row>
    <row r="336">
      <c r="A336" t="str">
        <v>CP3.2</v>
      </c>
      <c r="B336" s="1">
        <f>(1/H86+1/H72+1/H58)/3</f>
      </c>
      <c r="C336">
        <v>1</v>
      </c>
      <c r="D336" s="1">
        <f>(H62+H76+H90)/3</f>
      </c>
      <c r="E336" s="1">
        <f>(H63+H77+H91)/3</f>
      </c>
      <c r="F336" s="1">
        <f>(H64+H78+H92)/3</f>
      </c>
      <c r="G336" s="2">
        <f>(B336/$B340+C336/$C340+D336/$D340+E336/$E340+F336/$F340)/5</f>
      </c>
      <c r="H336" s="2">
        <f>B336*$G335+C336*$G336+D336*$G337+E336*$G338+F336*$G339</f>
      </c>
      <c r="I336" s="1">
        <f>H336/G336</f>
      </c>
    </row>
    <row r="337">
      <c r="A337" t="str">
        <v>CP3.3</v>
      </c>
      <c r="B337" s="1">
        <f>(1/H87+1/H73+1/H59)/3</f>
      </c>
      <c r="C337" s="1">
        <f>(1/H90+1/H76+1/H62)/3</f>
      </c>
      <c r="D337">
        <v>1</v>
      </c>
      <c r="E337" s="1">
        <f>(H65+H79+H93)/3</f>
      </c>
      <c r="F337" s="1">
        <f>(H66+H80+H94)/3</f>
      </c>
      <c r="G337" s="2">
        <f>(B337/$B340+C337/$C340+D337/$D340+E337/$E340+F337/$F340)/5</f>
      </c>
      <c r="H337" s="2">
        <f>B337*$G335+C337*$G336+D337*$G337+E337*$G338+F337*$G339</f>
      </c>
      <c r="I337" s="1">
        <f>H337/G337</f>
      </c>
    </row>
    <row r="338">
      <c r="A338" t="str">
        <v>CP3.4</v>
      </c>
      <c r="B338" s="1">
        <f>(1/H88+1/H74+1/H60)/3</f>
      </c>
      <c r="C338" s="1">
        <f>(1/H91+1/H77+1/H63)/3</f>
      </c>
      <c r="D338" s="1">
        <f>(1/H93+1/H79+1/H65)/3</f>
      </c>
      <c r="E338">
        <v>1</v>
      </c>
      <c r="F338" s="1">
        <f>(H67+H81+H95)/3</f>
      </c>
      <c r="G338" s="2">
        <f>(B338/$B340+C338/$C340+D338/$D340+E338/$E340+F338/$F340)/5</f>
      </c>
      <c r="H338" s="2">
        <f>B338*$G335+C338*$G336+D338*$G337+E338*$G338+F338*$G339</f>
      </c>
      <c r="I338" s="1">
        <f>H338/G338</f>
      </c>
    </row>
    <row r="339">
      <c r="A339" t="str">
        <v>CP3.5</v>
      </c>
      <c r="B339" s="1">
        <f>(1/H89+1/H75+1/H61)/3</f>
      </c>
      <c r="C339" s="1">
        <f>(1/H92+1/H78+1/H64)/3</f>
      </c>
      <c r="D339" s="1">
        <f>(1/H94+1/H80+1/H66)/3</f>
      </c>
      <c r="E339" s="1">
        <f>(1/H95+1/H81+1/H67)/3</f>
      </c>
      <c r="F339">
        <v>1</v>
      </c>
      <c r="G339" s="2">
        <f>(B339/$B340+C339/$C340+D339/$D340+E339/$E340+F339/$F340)/5</f>
      </c>
      <c r="H339" s="2">
        <f>B339*$G335+C339*$G336+D339*$G337+E339*$G338+F339*$G339</f>
      </c>
      <c r="I339" s="1">
        <f>H339/G339</f>
      </c>
    </row>
    <row r="340">
      <c r="A340" t="str">
        <v>Σ Kolom</v>
      </c>
      <c r="B340" s="1">
        <f>SUM(B335:B339)</f>
      </c>
      <c r="C340" s="1">
        <f>SUM(C335:C339)</f>
      </c>
      <c r="D340" s="1">
        <f>SUM(D335:D339)</f>
      </c>
      <c r="E340" s="1">
        <f>SUM(E335:E339)</f>
      </c>
      <c r="F340" s="1">
        <f>SUM(F335:F339)</f>
      </c>
    </row>
    <row r="342">
      <c r="A342" t="str">
        <v>λmax</v>
      </c>
      <c r="B342" s="1">
        <f>AVERAGE(I335:I339)</f>
      </c>
    </row>
    <row r="343">
      <c r="A343" t="str">
        <v>CI</v>
      </c>
      <c r="B343" s="1">
        <f>(B342-5)/(5-1)</f>
      </c>
    </row>
    <row r="344">
      <c r="A344" t="str">
        <v>CR</v>
      </c>
      <c r="B344" s="1">
        <f>IF(1.12=0,0,B343/1.12)</f>
      </c>
    </row>
    <row r="345">
      <c r="A345" t="str">
        <v>Status</v>
      </c>
      <c r="B345">
        <f>IF(B344&lt;0.1,"KONSISTEN ✓","TIDAK KONSISTEN ✗")</f>
      </c>
    </row>
    <row r="348">
      <c r="A348" t="str">
        <v>▶ RESPONDEN 7: Arief Rakhman</v>
      </c>
    </row>
    <row r="349">
      <c r="A349" t="str">
        <v>1. FUZZY SYNTHETIC EXTENT (FSE) &amp; BOBOT FINAL</v>
      </c>
    </row>
    <row r="350">
      <c r="A350" t="str">
        <v>Kriteria</v>
      </c>
      <c r="B350" t="str">
        <v>Σl</v>
      </c>
      <c r="C350" t="str">
        <v>Σm</v>
      </c>
      <c r="D350" t="str">
        <v>Σu</v>
      </c>
      <c r="E350" t="str">
        <v>Si_l</v>
      </c>
      <c r="F350" t="str">
        <v>Si_m</v>
      </c>
      <c r="G350" t="str">
        <v>Si_u</v>
      </c>
      <c r="H350" t="str">
        <v>Defuzzy</v>
      </c>
      <c r="I350" t="str">
        <v>Bobot</v>
      </c>
      <c r="J350" t="str">
        <v>Bobot%</v>
      </c>
      <c r="K350" t="str">
        <v>Rank</v>
      </c>
    </row>
    <row r="351">
      <c r="A351" t="str">
        <v>CP3.1</v>
      </c>
      <c r="B351" s="1">
        <f>1+I58+I59+I60+I61</f>
      </c>
      <c r="C351" s="1">
        <f>1+I72+I73+I74+I75</f>
      </c>
      <c r="D351" s="1">
        <f>1+I86+I87+I88+I89</f>
      </c>
      <c r="E351" s="2">
        <f>B351/$D356</f>
      </c>
      <c r="F351" s="2">
        <f>C351/$C356</f>
      </c>
      <c r="G351" s="2">
        <f>D351/$B356</f>
      </c>
      <c r="H351" s="2">
        <f>(E351+F351+G351)/3</f>
      </c>
      <c r="I351" s="2">
        <f>H351/$H356</f>
      </c>
      <c r="J351" s="3">
        <f>I351*100</f>
      </c>
      <c r="K351">
        <f>RANK(I351,$I$351:$I$355,0)</f>
      </c>
    </row>
    <row r="352">
      <c r="A352" t="str">
        <v>CP3.2</v>
      </c>
      <c r="B352" s="1">
        <f>1+1/I86+I62+I63+I64</f>
      </c>
      <c r="C352" s="1">
        <f>1+1/I72+I76+I77+I78</f>
      </c>
      <c r="D352" s="1">
        <f>1+1/I58+I90+I91+I92</f>
      </c>
      <c r="E352" s="2">
        <f>B352/$D356</f>
      </c>
      <c r="F352" s="2">
        <f>C352/$C356</f>
      </c>
      <c r="G352" s="2">
        <f>D352/$B356</f>
      </c>
      <c r="H352" s="2">
        <f>(E352+F352+G352)/3</f>
      </c>
      <c r="I352" s="2">
        <f>H352/$H356</f>
      </c>
      <c r="J352" s="3">
        <f>I352*100</f>
      </c>
      <c r="K352">
        <f>RANK(I352,$I$351:$I$355,0)</f>
      </c>
    </row>
    <row r="353">
      <c r="A353" t="str">
        <v>CP3.3</v>
      </c>
      <c r="B353" s="1">
        <f>1+1/I87+1/I90+I65+I66</f>
      </c>
      <c r="C353" s="1">
        <f>1+1/I73+1/I76+I79+I80</f>
      </c>
      <c r="D353" s="1">
        <f>1+1/I59+1/I62+I93+I94</f>
      </c>
      <c r="E353" s="2">
        <f>B353/$D356</f>
      </c>
      <c r="F353" s="2">
        <f>C353/$C356</f>
      </c>
      <c r="G353" s="2">
        <f>D353/$B356</f>
      </c>
      <c r="H353" s="2">
        <f>(E353+F353+G353)/3</f>
      </c>
      <c r="I353" s="2">
        <f>H353/$H356</f>
      </c>
      <c r="J353" s="3">
        <f>I353*100</f>
      </c>
      <c r="K353">
        <f>RANK(I353,$I$351:$I$355,0)</f>
      </c>
    </row>
    <row r="354">
      <c r="A354" t="str">
        <v>CP3.4</v>
      </c>
      <c r="B354" s="1">
        <f>1+1/I88+1/I91+1/I93+I67</f>
      </c>
      <c r="C354" s="1">
        <f>1+1/I74+1/I77+1/I79+I81</f>
      </c>
      <c r="D354" s="1">
        <f>1+1/I60+1/I63+1/I65+I95</f>
      </c>
      <c r="E354" s="2">
        <f>B354/$D356</f>
      </c>
      <c r="F354" s="2">
        <f>C354/$C356</f>
      </c>
      <c r="G354" s="2">
        <f>D354/$B356</f>
      </c>
      <c r="H354" s="2">
        <f>(E354+F354+G354)/3</f>
      </c>
      <c r="I354" s="2">
        <f>H354/$H356</f>
      </c>
      <c r="J354" s="3">
        <f>I354*100</f>
      </c>
      <c r="K354">
        <f>RANK(I354,$I$351:$I$355,0)</f>
      </c>
    </row>
    <row r="355">
      <c r="A355" t="str">
        <v>CP3.5</v>
      </c>
      <c r="B355" s="1">
        <f>1+1/I89+1/I92+1/I94+1/I95</f>
      </c>
      <c r="C355" s="1">
        <f>1+1/I75+1/I78+1/I80+1/I81</f>
      </c>
      <c r="D355" s="1">
        <f>1+1/I61+1/I64+1/I66+1/I67</f>
      </c>
      <c r="E355" s="2">
        <f>B355/$D356</f>
      </c>
      <c r="F355" s="2">
        <f>C355/$C356</f>
      </c>
      <c r="G355" s="2">
        <f>D355/$B356</f>
      </c>
      <c r="H355" s="2">
        <f>(E355+F355+G355)/3</f>
      </c>
      <c r="I355" s="2">
        <f>H355/$H356</f>
      </c>
      <c r="J355" s="3">
        <f>I355*100</f>
      </c>
      <c r="K355">
        <f>RANK(I355,$I$351:$I$355,0)</f>
      </c>
    </row>
    <row r="356">
      <c r="A356" t="str">
        <v>TOTAL</v>
      </c>
      <c r="B356" s="1">
        <f>SUM(B351:B355)</f>
      </c>
      <c r="C356" s="1">
        <f>SUM(C351:C355)</f>
      </c>
      <c r="D356" s="1">
        <f>SUM(D351:D355)</f>
      </c>
      <c r="H356" s="2">
        <f>SUM(H351:H355)</f>
      </c>
    </row>
    <row r="358">
      <c r="A358" t="str">
        <v>2. KONSISTENSI (CR)</v>
      </c>
    </row>
    <row r="359">
      <c r="A359" t="str">
        <v>Matriks Crisp (Defuzzified) &amp; Normalisasi &amp; Aw</v>
      </c>
    </row>
    <row r="360">
      <c r="A360" t="str">
        <v>Kriteria</v>
      </c>
      <c r="B360" t="str">
        <v>CP3.1</v>
      </c>
      <c r="C360" t="str">
        <v>CP3.2</v>
      </c>
      <c r="D360" t="str">
        <v>CP3.3</v>
      </c>
      <c r="E360" t="str">
        <v>CP3.4</v>
      </c>
      <c r="F360" t="str">
        <v>CP3.5</v>
      </c>
      <c r="G360" t="str">
        <v>Wi (Bobot CR)</v>
      </c>
      <c r="H360" t="str">
        <v>Aw</v>
      </c>
      <c r="I360" t="str">
        <v>Aw/Wi</v>
      </c>
    </row>
    <row r="361">
      <c r="A361" t="str">
        <v>CP3.1</v>
      </c>
      <c r="B361">
        <v>1</v>
      </c>
      <c r="C361" s="1">
        <f>(I58+I72+I86)/3</f>
      </c>
      <c r="D361" s="1">
        <f>(I59+I73+I87)/3</f>
      </c>
      <c r="E361" s="1">
        <f>(I60+I74+I88)/3</f>
      </c>
      <c r="F361" s="1">
        <f>(I61+I75+I89)/3</f>
      </c>
      <c r="G361" s="2">
        <f>(B361/$B366+C361/$C366+D361/$D366+E361/$E366+F361/$F366)/5</f>
      </c>
      <c r="H361" s="2">
        <f>B361*$G361+C361*$G362+D361*$G363+E361*$G364+F361*$G365</f>
      </c>
      <c r="I361" s="1">
        <f>H361/G361</f>
      </c>
    </row>
    <row r="362">
      <c r="A362" t="str">
        <v>CP3.2</v>
      </c>
      <c r="B362" s="1">
        <f>(1/I86+1/I72+1/I58)/3</f>
      </c>
      <c r="C362">
        <v>1</v>
      </c>
      <c r="D362" s="1">
        <f>(I62+I76+I90)/3</f>
      </c>
      <c r="E362" s="1">
        <f>(I63+I77+I91)/3</f>
      </c>
      <c r="F362" s="1">
        <f>(I64+I78+I92)/3</f>
      </c>
      <c r="G362" s="2">
        <f>(B362/$B366+C362/$C366+D362/$D366+E362/$E366+F362/$F366)/5</f>
      </c>
      <c r="H362" s="2">
        <f>B362*$G361+C362*$G362+D362*$G363+E362*$G364+F362*$G365</f>
      </c>
      <c r="I362" s="1">
        <f>H362/G362</f>
      </c>
    </row>
    <row r="363">
      <c r="A363" t="str">
        <v>CP3.3</v>
      </c>
      <c r="B363" s="1">
        <f>(1/I87+1/I73+1/I59)/3</f>
      </c>
      <c r="C363" s="1">
        <f>(1/I90+1/I76+1/I62)/3</f>
      </c>
      <c r="D363">
        <v>1</v>
      </c>
      <c r="E363" s="1">
        <f>(I65+I79+I93)/3</f>
      </c>
      <c r="F363" s="1">
        <f>(I66+I80+I94)/3</f>
      </c>
      <c r="G363" s="2">
        <f>(B363/$B366+C363/$C366+D363/$D366+E363/$E366+F363/$F366)/5</f>
      </c>
      <c r="H363" s="2">
        <f>B363*$G361+C363*$G362+D363*$G363+E363*$G364+F363*$G365</f>
      </c>
      <c r="I363" s="1">
        <f>H363/G363</f>
      </c>
    </row>
    <row r="364">
      <c r="A364" t="str">
        <v>CP3.4</v>
      </c>
      <c r="B364" s="1">
        <f>(1/I88+1/I74+1/I60)/3</f>
      </c>
      <c r="C364" s="1">
        <f>(1/I91+1/I77+1/I63)/3</f>
      </c>
      <c r="D364" s="1">
        <f>(1/I93+1/I79+1/I65)/3</f>
      </c>
      <c r="E364">
        <v>1</v>
      </c>
      <c r="F364" s="1">
        <f>(I67+I81+I95)/3</f>
      </c>
      <c r="G364" s="2">
        <f>(B364/$B366+C364/$C366+D364/$D366+E364/$E366+F364/$F366)/5</f>
      </c>
      <c r="H364" s="2">
        <f>B364*$G361+C364*$G362+D364*$G363+E364*$G364+F364*$G365</f>
      </c>
      <c r="I364" s="1">
        <f>H364/G364</f>
      </c>
    </row>
    <row r="365">
      <c r="A365" t="str">
        <v>CP3.5</v>
      </c>
      <c r="B365" s="1">
        <f>(1/I89+1/I75+1/I61)/3</f>
      </c>
      <c r="C365" s="1">
        <f>(1/I92+1/I78+1/I64)/3</f>
      </c>
      <c r="D365" s="1">
        <f>(1/I94+1/I80+1/I66)/3</f>
      </c>
      <c r="E365" s="1">
        <f>(1/I95+1/I81+1/I67)/3</f>
      </c>
      <c r="F365">
        <v>1</v>
      </c>
      <c r="G365" s="2">
        <f>(B365/$B366+C365/$C366+D365/$D366+E365/$E366+F365/$F366)/5</f>
      </c>
      <c r="H365" s="2">
        <f>B365*$G361+C365*$G362+D365*$G363+E365*$G364+F365*$G365</f>
      </c>
      <c r="I365" s="1">
        <f>H365/G365</f>
      </c>
    </row>
    <row r="366">
      <c r="A366" t="str">
        <v>Σ Kolom</v>
      </c>
      <c r="B366" s="1">
        <f>SUM(B361:B365)</f>
      </c>
      <c r="C366" s="1">
        <f>SUM(C361:C365)</f>
      </c>
      <c r="D366" s="1">
        <f>SUM(D361:D365)</f>
      </c>
      <c r="E366" s="1">
        <f>SUM(E361:E365)</f>
      </c>
      <c r="F366" s="1">
        <f>SUM(F361:F365)</f>
      </c>
    </row>
    <row r="368">
      <c r="A368" t="str">
        <v>λmax</v>
      </c>
      <c r="B368" s="1">
        <f>AVERAGE(I361:I365)</f>
      </c>
    </row>
    <row r="369">
      <c r="A369" t="str">
        <v>CI</v>
      </c>
      <c r="B369" s="1">
        <f>(B368-5)/(5-1)</f>
      </c>
    </row>
    <row r="370">
      <c r="A370" t="str">
        <v>CR</v>
      </c>
      <c r="B370" s="1">
        <f>IF(1.12=0,0,B369/1.12)</f>
      </c>
    </row>
    <row r="371">
      <c r="A371" t="str">
        <v>Status</v>
      </c>
      <c r="B371">
        <f>IF(B370&lt;0.1,"KONSISTEN ✓","TIDAK KONSISTEN ✗")</f>
      </c>
    </row>
    <row r="374">
      <c r="A374" t="str">
        <v>▶ RESPONDEN 8: Drh Guswandi</v>
      </c>
    </row>
    <row r="375">
      <c r="A375" t="str">
        <v>1. FUZZY SYNTHETIC EXTENT (FSE) &amp; BOBOT FINAL</v>
      </c>
    </row>
    <row r="376">
      <c r="A376" t="str">
        <v>Kriteria</v>
      </c>
      <c r="B376" t="str">
        <v>Σl</v>
      </c>
      <c r="C376" t="str">
        <v>Σm</v>
      </c>
      <c r="D376" t="str">
        <v>Σu</v>
      </c>
      <c r="E376" t="str">
        <v>Si_l</v>
      </c>
      <c r="F376" t="str">
        <v>Si_m</v>
      </c>
      <c r="G376" t="str">
        <v>Si_u</v>
      </c>
      <c r="H376" t="str">
        <v>Defuzzy</v>
      </c>
      <c r="I376" t="str">
        <v>Bobot</v>
      </c>
      <c r="J376" t="str">
        <v>Bobot%</v>
      </c>
      <c r="K376" t="str">
        <v>Rank</v>
      </c>
    </row>
    <row r="377">
      <c r="A377" t="str">
        <v>CP3.1</v>
      </c>
      <c r="B377" s="1">
        <f>1+J58+J59+J60+J61</f>
      </c>
      <c r="C377" s="1">
        <f>1+J72+J73+J74+J75</f>
      </c>
      <c r="D377" s="1">
        <f>1+J86+J87+J88+J89</f>
      </c>
      <c r="E377" s="2">
        <f>B377/$D382</f>
      </c>
      <c r="F377" s="2">
        <f>C377/$C382</f>
      </c>
      <c r="G377" s="2">
        <f>D377/$B382</f>
      </c>
      <c r="H377" s="2">
        <f>(E377+F377+G377)/3</f>
      </c>
      <c r="I377" s="2">
        <f>H377/$H382</f>
      </c>
      <c r="J377" s="3">
        <f>I377*100</f>
      </c>
      <c r="K377">
        <f>RANK(I377,$I$377:$I$381,0)</f>
      </c>
    </row>
    <row r="378">
      <c r="A378" t="str">
        <v>CP3.2</v>
      </c>
      <c r="B378" s="1">
        <f>1+1/J86+J62+J63+J64</f>
      </c>
      <c r="C378" s="1">
        <f>1+1/J72+J76+J77+J78</f>
      </c>
      <c r="D378" s="1">
        <f>1+1/J58+J90+J91+J92</f>
      </c>
      <c r="E378" s="2">
        <f>B378/$D382</f>
      </c>
      <c r="F378" s="2">
        <f>C378/$C382</f>
      </c>
      <c r="G378" s="2">
        <f>D378/$B382</f>
      </c>
      <c r="H378" s="2">
        <f>(E378+F378+G378)/3</f>
      </c>
      <c r="I378" s="2">
        <f>H378/$H382</f>
      </c>
      <c r="J378" s="3">
        <f>I378*100</f>
      </c>
      <c r="K378">
        <f>RANK(I378,$I$377:$I$381,0)</f>
      </c>
    </row>
    <row r="379">
      <c r="A379" t="str">
        <v>CP3.3</v>
      </c>
      <c r="B379" s="1">
        <f>1+1/J87+1/J90+J65+J66</f>
      </c>
      <c r="C379" s="1">
        <f>1+1/J73+1/J76+J79+J80</f>
      </c>
      <c r="D379" s="1">
        <f>1+1/J59+1/J62+J93+J94</f>
      </c>
      <c r="E379" s="2">
        <f>B379/$D382</f>
      </c>
      <c r="F379" s="2">
        <f>C379/$C382</f>
      </c>
      <c r="G379" s="2">
        <f>D379/$B382</f>
      </c>
      <c r="H379" s="2">
        <f>(E379+F379+G379)/3</f>
      </c>
      <c r="I379" s="2">
        <f>H379/$H382</f>
      </c>
      <c r="J379" s="3">
        <f>I379*100</f>
      </c>
      <c r="K379">
        <f>RANK(I379,$I$377:$I$381,0)</f>
      </c>
    </row>
    <row r="380">
      <c r="A380" t="str">
        <v>CP3.4</v>
      </c>
      <c r="B380" s="1">
        <f>1+1/J88+1/J91+1/J93+J67</f>
      </c>
      <c r="C380" s="1">
        <f>1+1/J74+1/J77+1/J79+J81</f>
      </c>
      <c r="D380" s="1">
        <f>1+1/J60+1/J63+1/J65+J95</f>
      </c>
      <c r="E380" s="2">
        <f>B380/$D382</f>
      </c>
      <c r="F380" s="2">
        <f>C380/$C382</f>
      </c>
      <c r="G380" s="2">
        <f>D380/$B382</f>
      </c>
      <c r="H380" s="2">
        <f>(E380+F380+G380)/3</f>
      </c>
      <c r="I380" s="2">
        <f>H380/$H382</f>
      </c>
      <c r="J380" s="3">
        <f>I380*100</f>
      </c>
      <c r="K380">
        <f>RANK(I380,$I$377:$I$381,0)</f>
      </c>
    </row>
    <row r="381">
      <c r="A381" t="str">
        <v>CP3.5</v>
      </c>
      <c r="B381" s="1">
        <f>1+1/J89+1/J92+1/J94+1/J95</f>
      </c>
      <c r="C381" s="1">
        <f>1+1/J75+1/J78+1/J80+1/J81</f>
      </c>
      <c r="D381" s="1">
        <f>1+1/J61+1/J64+1/J66+1/J67</f>
      </c>
      <c r="E381" s="2">
        <f>B381/$D382</f>
      </c>
      <c r="F381" s="2">
        <f>C381/$C382</f>
      </c>
      <c r="G381" s="2">
        <f>D381/$B382</f>
      </c>
      <c r="H381" s="2">
        <f>(E381+F381+G381)/3</f>
      </c>
      <c r="I381" s="2">
        <f>H381/$H382</f>
      </c>
      <c r="J381" s="3">
        <f>I381*100</f>
      </c>
      <c r="K381">
        <f>RANK(I381,$I$377:$I$381,0)</f>
      </c>
    </row>
    <row r="382">
      <c r="A382" t="str">
        <v>TOTAL</v>
      </c>
      <c r="B382" s="1">
        <f>SUM(B377:B381)</f>
      </c>
      <c r="C382" s="1">
        <f>SUM(C377:C381)</f>
      </c>
      <c r="D382" s="1">
        <f>SUM(D377:D381)</f>
      </c>
      <c r="H382" s="2">
        <f>SUM(H377:H381)</f>
      </c>
    </row>
    <row r="384">
      <c r="A384" t="str">
        <v>2. KONSISTENSI (CR)</v>
      </c>
    </row>
    <row r="385">
      <c r="A385" t="str">
        <v>Matriks Crisp (Defuzzified) &amp; Normalisasi &amp; Aw</v>
      </c>
    </row>
    <row r="386">
      <c r="A386" t="str">
        <v>Kriteria</v>
      </c>
      <c r="B386" t="str">
        <v>CP3.1</v>
      </c>
      <c r="C386" t="str">
        <v>CP3.2</v>
      </c>
      <c r="D386" t="str">
        <v>CP3.3</v>
      </c>
      <c r="E386" t="str">
        <v>CP3.4</v>
      </c>
      <c r="F386" t="str">
        <v>CP3.5</v>
      </c>
      <c r="G386" t="str">
        <v>Wi (Bobot CR)</v>
      </c>
      <c r="H386" t="str">
        <v>Aw</v>
      </c>
      <c r="I386" t="str">
        <v>Aw/Wi</v>
      </c>
    </row>
    <row r="387">
      <c r="A387" t="str">
        <v>CP3.1</v>
      </c>
      <c r="B387">
        <v>1</v>
      </c>
      <c r="C387" s="1">
        <f>(J58+J72+J86)/3</f>
      </c>
      <c r="D387" s="1">
        <f>(J59+J73+J87)/3</f>
      </c>
      <c r="E387" s="1">
        <f>(J60+J74+J88)/3</f>
      </c>
      <c r="F387" s="1">
        <f>(J61+J75+J89)/3</f>
      </c>
      <c r="G387" s="2">
        <f>(B387/$B392+C387/$C392+D387/$D392+E387/$E392+F387/$F392)/5</f>
      </c>
      <c r="H387" s="2">
        <f>B387*$G387+C387*$G388+D387*$G389+E387*$G390+F387*$G391</f>
      </c>
      <c r="I387" s="1">
        <f>H387/G387</f>
      </c>
    </row>
    <row r="388">
      <c r="A388" t="str">
        <v>CP3.2</v>
      </c>
      <c r="B388" s="1">
        <f>(1/J86+1/J72+1/J58)/3</f>
      </c>
      <c r="C388">
        <v>1</v>
      </c>
      <c r="D388" s="1">
        <f>(J62+J76+J90)/3</f>
      </c>
      <c r="E388" s="1">
        <f>(J63+J77+J91)/3</f>
      </c>
      <c r="F388" s="1">
        <f>(J64+J78+J92)/3</f>
      </c>
      <c r="G388" s="2">
        <f>(B388/$B392+C388/$C392+D388/$D392+E388/$E392+F388/$F392)/5</f>
      </c>
      <c r="H388" s="2">
        <f>B388*$G387+C388*$G388+D388*$G389+E388*$G390+F388*$G391</f>
      </c>
      <c r="I388" s="1">
        <f>H388/G388</f>
      </c>
    </row>
    <row r="389">
      <c r="A389" t="str">
        <v>CP3.3</v>
      </c>
      <c r="B389" s="1">
        <f>(1/J87+1/J73+1/J59)/3</f>
      </c>
      <c r="C389" s="1">
        <f>(1/J90+1/J76+1/J62)/3</f>
      </c>
      <c r="D389">
        <v>1</v>
      </c>
      <c r="E389" s="1">
        <f>(J65+J79+J93)/3</f>
      </c>
      <c r="F389" s="1">
        <f>(J66+J80+J94)/3</f>
      </c>
      <c r="G389" s="2">
        <f>(B389/$B392+C389/$C392+D389/$D392+E389/$E392+F389/$F392)/5</f>
      </c>
      <c r="H389" s="2">
        <f>B389*$G387+C389*$G388+D389*$G389+E389*$G390+F389*$G391</f>
      </c>
      <c r="I389" s="1">
        <f>H389/G389</f>
      </c>
    </row>
    <row r="390">
      <c r="A390" t="str">
        <v>CP3.4</v>
      </c>
      <c r="B390" s="1">
        <f>(1/J88+1/J74+1/J60)/3</f>
      </c>
      <c r="C390" s="1">
        <f>(1/J91+1/J77+1/J63)/3</f>
      </c>
      <c r="D390" s="1">
        <f>(1/J93+1/J79+1/J65)/3</f>
      </c>
      <c r="E390">
        <v>1</v>
      </c>
      <c r="F390" s="1">
        <f>(J67+J81+J95)/3</f>
      </c>
      <c r="G390" s="2">
        <f>(B390/$B392+C390/$C392+D390/$D392+E390/$E392+F390/$F392)/5</f>
      </c>
      <c r="H390" s="2">
        <f>B390*$G387+C390*$G388+D390*$G389+E390*$G390+F390*$G391</f>
      </c>
      <c r="I390" s="1">
        <f>H390/G390</f>
      </c>
    </row>
    <row r="391">
      <c r="A391" t="str">
        <v>CP3.5</v>
      </c>
      <c r="B391" s="1">
        <f>(1/J89+1/J75+1/J61)/3</f>
      </c>
      <c r="C391" s="1">
        <f>(1/J92+1/J78+1/J64)/3</f>
      </c>
      <c r="D391" s="1">
        <f>(1/J94+1/J80+1/J66)/3</f>
      </c>
      <c r="E391" s="1">
        <f>(1/J95+1/J81+1/J67)/3</f>
      </c>
      <c r="F391">
        <v>1</v>
      </c>
      <c r="G391" s="2">
        <f>(B391/$B392+C391/$C392+D391/$D392+E391/$E392+F391/$F392)/5</f>
      </c>
      <c r="H391" s="2">
        <f>B391*$G387+C391*$G388+D391*$G389+E391*$G390+F391*$G391</f>
      </c>
      <c r="I391" s="1">
        <f>H391/G391</f>
      </c>
    </row>
    <row r="392">
      <c r="A392" t="str">
        <v>Σ Kolom</v>
      </c>
      <c r="B392" s="1">
        <f>SUM(B387:B391)</f>
      </c>
      <c r="C392" s="1">
        <f>SUM(C387:C391)</f>
      </c>
      <c r="D392" s="1">
        <f>SUM(D387:D391)</f>
      </c>
      <c r="E392" s="1">
        <f>SUM(E387:E391)</f>
      </c>
      <c r="F392" s="1">
        <f>SUM(F387:F391)</f>
      </c>
    </row>
    <row r="394">
      <c r="A394" t="str">
        <v>λmax</v>
      </c>
      <c r="B394" s="1">
        <f>AVERAGE(I387:I391)</f>
      </c>
    </row>
    <row r="395">
      <c r="A395" t="str">
        <v>CI</v>
      </c>
      <c r="B395" s="1">
        <f>(B394-5)/(5-1)</f>
      </c>
    </row>
    <row r="396">
      <c r="A396" t="str">
        <v>CR</v>
      </c>
      <c r="B396" s="1">
        <f>IF(1.12=0,0,B395/1.12)</f>
      </c>
    </row>
    <row r="397">
      <c r="A397" t="str">
        <v>Status</v>
      </c>
      <c r="B397">
        <f>IF(B396&lt;0.1,"KONSISTEN ✓","TIDAK KONSISTEN ✗")</f>
      </c>
    </row>
    <row r="400">
      <c r="A400" t="str">
        <v>▶ RESPONDEN 9: Amrul Hidayat</v>
      </c>
    </row>
    <row r="401">
      <c r="A401" t="str">
        <v>1. FUZZY SYNTHETIC EXTENT (FSE) &amp; BOBOT FINAL</v>
      </c>
    </row>
    <row r="402">
      <c r="A402" t="str">
        <v>Kriteria</v>
      </c>
      <c r="B402" t="str">
        <v>Σl</v>
      </c>
      <c r="C402" t="str">
        <v>Σm</v>
      </c>
      <c r="D402" t="str">
        <v>Σu</v>
      </c>
      <c r="E402" t="str">
        <v>Si_l</v>
      </c>
      <c r="F402" t="str">
        <v>Si_m</v>
      </c>
      <c r="G402" t="str">
        <v>Si_u</v>
      </c>
      <c r="H402" t="str">
        <v>Defuzzy</v>
      </c>
      <c r="I402" t="str">
        <v>Bobot</v>
      </c>
      <c r="J402" t="str">
        <v>Bobot%</v>
      </c>
      <c r="K402" t="str">
        <v>Rank</v>
      </c>
    </row>
    <row r="403">
      <c r="A403" t="str">
        <v>CP3.1</v>
      </c>
      <c r="B403" s="1">
        <f>1+K58+K59+K60+K61</f>
      </c>
      <c r="C403" s="1">
        <f>1+K72+K73+K74+K75</f>
      </c>
      <c r="D403" s="1">
        <f>1+K86+K87+K88+K89</f>
      </c>
      <c r="E403" s="2">
        <f>B403/$D408</f>
      </c>
      <c r="F403" s="2">
        <f>C403/$C408</f>
      </c>
      <c r="G403" s="2">
        <f>D403/$B408</f>
      </c>
      <c r="H403" s="2">
        <f>(E403+F403+G403)/3</f>
      </c>
      <c r="I403" s="2">
        <f>H403/$H408</f>
      </c>
      <c r="J403" s="3">
        <f>I403*100</f>
      </c>
      <c r="K403">
        <f>RANK(I403,$I$403:$I$407,0)</f>
      </c>
    </row>
    <row r="404">
      <c r="A404" t="str">
        <v>CP3.2</v>
      </c>
      <c r="B404" s="1">
        <f>1+1/K86+K62+K63+K64</f>
      </c>
      <c r="C404" s="1">
        <f>1+1/K72+K76+K77+K78</f>
      </c>
      <c r="D404" s="1">
        <f>1+1/K58+K90+K91+K92</f>
      </c>
      <c r="E404" s="2">
        <f>B404/$D408</f>
      </c>
      <c r="F404" s="2">
        <f>C404/$C408</f>
      </c>
      <c r="G404" s="2">
        <f>D404/$B408</f>
      </c>
      <c r="H404" s="2">
        <f>(E404+F404+G404)/3</f>
      </c>
      <c r="I404" s="2">
        <f>H404/$H408</f>
      </c>
      <c r="J404" s="3">
        <f>I404*100</f>
      </c>
      <c r="K404">
        <f>RANK(I404,$I$403:$I$407,0)</f>
      </c>
    </row>
    <row r="405">
      <c r="A405" t="str">
        <v>CP3.3</v>
      </c>
      <c r="B405" s="1">
        <f>1+1/K87+1/K90+K65+K66</f>
      </c>
      <c r="C405" s="1">
        <f>1+1/K73+1/K76+K79+K80</f>
      </c>
      <c r="D405" s="1">
        <f>1+1/K59+1/K62+K93+K94</f>
      </c>
      <c r="E405" s="2">
        <f>B405/$D408</f>
      </c>
      <c r="F405" s="2">
        <f>C405/$C408</f>
      </c>
      <c r="G405" s="2">
        <f>D405/$B408</f>
      </c>
      <c r="H405" s="2">
        <f>(E405+F405+G405)/3</f>
      </c>
      <c r="I405" s="2">
        <f>H405/$H408</f>
      </c>
      <c r="J405" s="3">
        <f>I405*100</f>
      </c>
      <c r="K405">
        <f>RANK(I405,$I$403:$I$407,0)</f>
      </c>
    </row>
    <row r="406">
      <c r="A406" t="str">
        <v>CP3.4</v>
      </c>
      <c r="B406" s="1">
        <f>1+1/K88+1/K91+1/K93+K67</f>
      </c>
      <c r="C406" s="1">
        <f>1+1/K74+1/K77+1/K79+K81</f>
      </c>
      <c r="D406" s="1">
        <f>1+1/K60+1/K63+1/K65+K95</f>
      </c>
      <c r="E406" s="2">
        <f>B406/$D408</f>
      </c>
      <c r="F406" s="2">
        <f>C406/$C408</f>
      </c>
      <c r="G406" s="2">
        <f>D406/$B408</f>
      </c>
      <c r="H406" s="2">
        <f>(E406+F406+G406)/3</f>
      </c>
      <c r="I406" s="2">
        <f>H406/$H408</f>
      </c>
      <c r="J406" s="3">
        <f>I406*100</f>
      </c>
      <c r="K406">
        <f>RANK(I406,$I$403:$I$407,0)</f>
      </c>
    </row>
    <row r="407">
      <c r="A407" t="str">
        <v>CP3.5</v>
      </c>
      <c r="B407" s="1">
        <f>1+1/K89+1/K92+1/K94+1/K95</f>
      </c>
      <c r="C407" s="1">
        <f>1+1/K75+1/K78+1/K80+1/K81</f>
      </c>
      <c r="D407" s="1">
        <f>1+1/K61+1/K64+1/K66+1/K67</f>
      </c>
      <c r="E407" s="2">
        <f>B407/$D408</f>
      </c>
      <c r="F407" s="2">
        <f>C407/$C408</f>
      </c>
      <c r="G407" s="2">
        <f>D407/$B408</f>
      </c>
      <c r="H407" s="2">
        <f>(E407+F407+G407)/3</f>
      </c>
      <c r="I407" s="2">
        <f>H407/$H408</f>
      </c>
      <c r="J407" s="3">
        <f>I407*100</f>
      </c>
      <c r="K407">
        <f>RANK(I407,$I$403:$I$407,0)</f>
      </c>
    </row>
    <row r="408">
      <c r="A408" t="str">
        <v>TOTAL</v>
      </c>
      <c r="B408" s="1">
        <f>SUM(B403:B407)</f>
      </c>
      <c r="C408" s="1">
        <f>SUM(C403:C407)</f>
      </c>
      <c r="D408" s="1">
        <f>SUM(D403:D407)</f>
      </c>
      <c r="H408" s="2">
        <f>SUM(H403:H407)</f>
      </c>
    </row>
    <row r="410">
      <c r="A410" t="str">
        <v>2. KONSISTENSI (CR)</v>
      </c>
    </row>
    <row r="411">
      <c r="A411" t="str">
        <v>Matriks Crisp (Defuzzified) &amp; Normalisasi &amp; Aw</v>
      </c>
    </row>
    <row r="412">
      <c r="A412" t="str">
        <v>Kriteria</v>
      </c>
      <c r="B412" t="str">
        <v>CP3.1</v>
      </c>
      <c r="C412" t="str">
        <v>CP3.2</v>
      </c>
      <c r="D412" t="str">
        <v>CP3.3</v>
      </c>
      <c r="E412" t="str">
        <v>CP3.4</v>
      </c>
      <c r="F412" t="str">
        <v>CP3.5</v>
      </c>
      <c r="G412" t="str">
        <v>Wi (Bobot CR)</v>
      </c>
      <c r="H412" t="str">
        <v>Aw</v>
      </c>
      <c r="I412" t="str">
        <v>Aw/Wi</v>
      </c>
    </row>
    <row r="413">
      <c r="A413" t="str">
        <v>CP3.1</v>
      </c>
      <c r="B413">
        <v>1</v>
      </c>
      <c r="C413" s="1">
        <f>(K58+K72+K86)/3</f>
      </c>
      <c r="D413" s="1">
        <f>(K59+K73+K87)/3</f>
      </c>
      <c r="E413" s="1">
        <f>(K60+K74+K88)/3</f>
      </c>
      <c r="F413" s="1">
        <f>(K61+K75+K89)/3</f>
      </c>
      <c r="G413" s="2">
        <f>(B413/$B418+C413/$C418+D413/$D418+E413/$E418+F413/$F418)/5</f>
      </c>
      <c r="H413" s="2">
        <f>B413*$G413+C413*$G414+D413*$G415+E413*$G416+F413*$G417</f>
      </c>
      <c r="I413" s="1">
        <f>H413/G413</f>
      </c>
    </row>
    <row r="414">
      <c r="A414" t="str">
        <v>CP3.2</v>
      </c>
      <c r="B414" s="1">
        <f>(1/K86+1/K72+1/K58)/3</f>
      </c>
      <c r="C414">
        <v>1</v>
      </c>
      <c r="D414" s="1">
        <f>(K62+K76+K90)/3</f>
      </c>
      <c r="E414" s="1">
        <f>(K63+K77+K91)/3</f>
      </c>
      <c r="F414" s="1">
        <f>(K64+K78+K92)/3</f>
      </c>
      <c r="G414" s="2">
        <f>(B414/$B418+C414/$C418+D414/$D418+E414/$E418+F414/$F418)/5</f>
      </c>
      <c r="H414" s="2">
        <f>B414*$G413+C414*$G414+D414*$G415+E414*$G416+F414*$G417</f>
      </c>
      <c r="I414" s="1">
        <f>H414/G414</f>
      </c>
    </row>
    <row r="415">
      <c r="A415" t="str">
        <v>CP3.3</v>
      </c>
      <c r="B415" s="1">
        <f>(1/K87+1/K73+1/K59)/3</f>
      </c>
      <c r="C415" s="1">
        <f>(1/K90+1/K76+1/K62)/3</f>
      </c>
      <c r="D415">
        <v>1</v>
      </c>
      <c r="E415" s="1">
        <f>(K65+K79+K93)/3</f>
      </c>
      <c r="F415" s="1">
        <f>(K66+K80+K94)/3</f>
      </c>
      <c r="G415" s="2">
        <f>(B415/$B418+C415/$C418+D415/$D418+E415/$E418+F415/$F418)/5</f>
      </c>
      <c r="H415" s="2">
        <f>B415*$G413+C415*$G414+D415*$G415+E415*$G416+F415*$G417</f>
      </c>
      <c r="I415" s="1">
        <f>H415/G415</f>
      </c>
    </row>
    <row r="416">
      <c r="A416" t="str">
        <v>CP3.4</v>
      </c>
      <c r="B416" s="1">
        <f>(1/K88+1/K74+1/K60)/3</f>
      </c>
      <c r="C416" s="1">
        <f>(1/K91+1/K77+1/K63)/3</f>
      </c>
      <c r="D416" s="1">
        <f>(1/K93+1/K79+1/K65)/3</f>
      </c>
      <c r="E416">
        <v>1</v>
      </c>
      <c r="F416" s="1">
        <f>(K67+K81+K95)/3</f>
      </c>
      <c r="G416" s="2">
        <f>(B416/$B418+C416/$C418+D416/$D418+E416/$E418+F416/$F418)/5</f>
      </c>
      <c r="H416" s="2">
        <f>B416*$G413+C416*$G414+D416*$G415+E416*$G416+F416*$G417</f>
      </c>
      <c r="I416" s="1">
        <f>H416/G416</f>
      </c>
    </row>
    <row r="417">
      <c r="A417" t="str">
        <v>CP3.5</v>
      </c>
      <c r="B417" s="1">
        <f>(1/K89+1/K75+1/K61)/3</f>
      </c>
      <c r="C417" s="1">
        <f>(1/K92+1/K78+1/K64)/3</f>
      </c>
      <c r="D417" s="1">
        <f>(1/K94+1/K80+1/K66)/3</f>
      </c>
      <c r="E417" s="1">
        <f>(1/K95+1/K81+1/K67)/3</f>
      </c>
      <c r="F417">
        <v>1</v>
      </c>
      <c r="G417" s="2">
        <f>(B417/$B418+C417/$C418+D417/$D418+E417/$E418+F417/$F418)/5</f>
      </c>
      <c r="H417" s="2">
        <f>B417*$G413+C417*$G414+D417*$G415+E417*$G416+F417*$G417</f>
      </c>
      <c r="I417" s="1">
        <f>H417/G417</f>
      </c>
    </row>
    <row r="418">
      <c r="A418" t="str">
        <v>Σ Kolom</v>
      </c>
      <c r="B418" s="1">
        <f>SUM(B413:B417)</f>
      </c>
      <c r="C418" s="1">
        <f>SUM(C413:C417)</f>
      </c>
      <c r="D418" s="1">
        <f>SUM(D413:D417)</f>
      </c>
      <c r="E418" s="1">
        <f>SUM(E413:E417)</f>
      </c>
      <c r="F418" s="1">
        <f>SUM(F413:F417)</f>
      </c>
    </row>
    <row r="420">
      <c r="A420" t="str">
        <v>λmax</v>
      </c>
      <c r="B420" s="1">
        <f>AVERAGE(I413:I417)</f>
      </c>
    </row>
    <row r="421">
      <c r="A421" t="str">
        <v>CI</v>
      </c>
      <c r="B421" s="1">
        <f>(B420-5)/(5-1)</f>
      </c>
    </row>
    <row r="422">
      <c r="A422" t="str">
        <v>CR</v>
      </c>
      <c r="B422" s="1">
        <f>IF(1.12=0,0,B421/1.12)</f>
      </c>
    </row>
    <row r="423">
      <c r="A423" t="str">
        <v>Status</v>
      </c>
      <c r="B423">
        <f>IF(B422&lt;0.1,"KONSISTEN ✓","TIDAK KONSISTEN ✗")</f>
      </c>
    </row>
    <row r="426">
      <c r="A426" t="str">
        <v xml:space="preserve">▶ RESPONDEN 10: Fadly Wahid </v>
      </c>
    </row>
    <row r="427">
      <c r="A427" t="str">
        <v>1. FUZZY SYNTHETIC EXTENT (FSE) &amp; BOBOT FINAL</v>
      </c>
    </row>
    <row r="428">
      <c r="A428" t="str">
        <v>Kriteria</v>
      </c>
      <c r="B428" t="str">
        <v>Σl</v>
      </c>
      <c r="C428" t="str">
        <v>Σm</v>
      </c>
      <c r="D428" t="str">
        <v>Σu</v>
      </c>
      <c r="E428" t="str">
        <v>Si_l</v>
      </c>
      <c r="F428" t="str">
        <v>Si_m</v>
      </c>
      <c r="G428" t="str">
        <v>Si_u</v>
      </c>
      <c r="H428" t="str">
        <v>Defuzzy</v>
      </c>
      <c r="I428" t="str">
        <v>Bobot</v>
      </c>
      <c r="J428" t="str">
        <v>Bobot%</v>
      </c>
      <c r="K428" t="str">
        <v>Rank</v>
      </c>
    </row>
    <row r="429">
      <c r="A429" t="str">
        <v>CP3.1</v>
      </c>
      <c r="B429" s="1">
        <f>1+L58+L59+L60+L61</f>
      </c>
      <c r="C429" s="1">
        <f>1+L72+L73+L74+L75</f>
      </c>
      <c r="D429" s="1">
        <f>1+L86+L87+L88+L89</f>
      </c>
      <c r="E429" s="2">
        <f>B429/$D434</f>
      </c>
      <c r="F429" s="2">
        <f>C429/$C434</f>
      </c>
      <c r="G429" s="2">
        <f>D429/$B434</f>
      </c>
      <c r="H429" s="2">
        <f>(E429+F429+G429)/3</f>
      </c>
      <c r="I429" s="2">
        <f>H429/$H434</f>
      </c>
      <c r="J429" s="3">
        <f>I429*100</f>
      </c>
      <c r="K429">
        <f>RANK(I429,$I$429:$I$433,0)</f>
      </c>
    </row>
    <row r="430">
      <c r="A430" t="str">
        <v>CP3.2</v>
      </c>
      <c r="B430" s="1">
        <f>1+1/L86+L62+L63+L64</f>
      </c>
      <c r="C430" s="1">
        <f>1+1/L72+L76+L77+L78</f>
      </c>
      <c r="D430" s="1">
        <f>1+1/L58+L90+L91+L92</f>
      </c>
      <c r="E430" s="2">
        <f>B430/$D434</f>
      </c>
      <c r="F430" s="2">
        <f>C430/$C434</f>
      </c>
      <c r="G430" s="2">
        <f>D430/$B434</f>
      </c>
      <c r="H430" s="2">
        <f>(E430+F430+G430)/3</f>
      </c>
      <c r="I430" s="2">
        <f>H430/$H434</f>
      </c>
      <c r="J430" s="3">
        <f>I430*100</f>
      </c>
      <c r="K430">
        <f>RANK(I430,$I$429:$I$433,0)</f>
      </c>
    </row>
    <row r="431">
      <c r="A431" t="str">
        <v>CP3.3</v>
      </c>
      <c r="B431" s="1">
        <f>1+1/L87+1/L90+L65+L66</f>
      </c>
      <c r="C431" s="1">
        <f>1+1/L73+1/L76+L79+L80</f>
      </c>
      <c r="D431" s="1">
        <f>1+1/L59+1/L62+L93+L94</f>
      </c>
      <c r="E431" s="2">
        <f>B431/$D434</f>
      </c>
      <c r="F431" s="2">
        <f>C431/$C434</f>
      </c>
      <c r="G431" s="2">
        <f>D431/$B434</f>
      </c>
      <c r="H431" s="2">
        <f>(E431+F431+G431)/3</f>
      </c>
      <c r="I431" s="2">
        <f>H431/$H434</f>
      </c>
      <c r="J431" s="3">
        <f>I431*100</f>
      </c>
      <c r="K431">
        <f>RANK(I431,$I$429:$I$433,0)</f>
      </c>
    </row>
    <row r="432">
      <c r="A432" t="str">
        <v>CP3.4</v>
      </c>
      <c r="B432" s="1">
        <f>1+1/L88+1/L91+1/L93+L67</f>
      </c>
      <c r="C432" s="1">
        <f>1+1/L74+1/L77+1/L79+L81</f>
      </c>
      <c r="D432" s="1">
        <f>1+1/L60+1/L63+1/L65+L95</f>
      </c>
      <c r="E432" s="2">
        <f>B432/$D434</f>
      </c>
      <c r="F432" s="2">
        <f>C432/$C434</f>
      </c>
      <c r="G432" s="2">
        <f>D432/$B434</f>
      </c>
      <c r="H432" s="2">
        <f>(E432+F432+G432)/3</f>
      </c>
      <c r="I432" s="2">
        <f>H432/$H434</f>
      </c>
      <c r="J432" s="3">
        <f>I432*100</f>
      </c>
      <c r="K432">
        <f>RANK(I432,$I$429:$I$433,0)</f>
      </c>
    </row>
    <row r="433">
      <c r="A433" t="str">
        <v>CP3.5</v>
      </c>
      <c r="B433" s="1">
        <f>1+1/L89+1/L92+1/L94+1/L95</f>
      </c>
      <c r="C433" s="1">
        <f>1+1/L75+1/L78+1/L80+1/L81</f>
      </c>
      <c r="D433" s="1">
        <f>1+1/L61+1/L64+1/L66+1/L67</f>
      </c>
      <c r="E433" s="2">
        <f>B433/$D434</f>
      </c>
      <c r="F433" s="2">
        <f>C433/$C434</f>
      </c>
      <c r="G433" s="2">
        <f>D433/$B434</f>
      </c>
      <c r="H433" s="2">
        <f>(E433+F433+G433)/3</f>
      </c>
      <c r="I433" s="2">
        <f>H433/$H434</f>
      </c>
      <c r="J433" s="3">
        <f>I433*100</f>
      </c>
      <c r="K433">
        <f>RANK(I433,$I$429:$I$433,0)</f>
      </c>
    </row>
    <row r="434">
      <c r="A434" t="str">
        <v>TOTAL</v>
      </c>
      <c r="B434" s="1">
        <f>SUM(B429:B433)</f>
      </c>
      <c r="C434" s="1">
        <f>SUM(C429:C433)</f>
      </c>
      <c r="D434" s="1">
        <f>SUM(D429:D433)</f>
      </c>
      <c r="H434" s="2">
        <f>SUM(H429:H433)</f>
      </c>
    </row>
    <row r="436">
      <c r="A436" t="str">
        <v>2. KONSISTENSI (CR)</v>
      </c>
    </row>
    <row r="437">
      <c r="A437" t="str">
        <v>Matriks Crisp (Defuzzified) &amp; Normalisasi &amp; Aw</v>
      </c>
    </row>
    <row r="438">
      <c r="A438" t="str">
        <v>Kriteria</v>
      </c>
      <c r="B438" t="str">
        <v>CP3.1</v>
      </c>
      <c r="C438" t="str">
        <v>CP3.2</v>
      </c>
      <c r="D438" t="str">
        <v>CP3.3</v>
      </c>
      <c r="E438" t="str">
        <v>CP3.4</v>
      </c>
      <c r="F438" t="str">
        <v>CP3.5</v>
      </c>
      <c r="G438" t="str">
        <v>Wi (Bobot CR)</v>
      </c>
      <c r="H438" t="str">
        <v>Aw</v>
      </c>
      <c r="I438" t="str">
        <v>Aw/Wi</v>
      </c>
    </row>
    <row r="439">
      <c r="A439" t="str">
        <v>CP3.1</v>
      </c>
      <c r="B439">
        <v>1</v>
      </c>
      <c r="C439" s="1">
        <f>(L58+L72+L86)/3</f>
      </c>
      <c r="D439" s="1">
        <f>(L59+L73+L87)/3</f>
      </c>
      <c r="E439" s="1">
        <f>(L60+L74+L88)/3</f>
      </c>
      <c r="F439" s="1">
        <f>(L61+L75+L89)/3</f>
      </c>
      <c r="G439" s="2">
        <f>(B439/$B444+C439/$C444+D439/$D444+E439/$E444+F439/$F444)/5</f>
      </c>
      <c r="H439" s="2">
        <f>B439*$G439+C439*$G440+D439*$G441+E439*$G442+F439*$G443</f>
      </c>
      <c r="I439" s="1">
        <f>H439/G439</f>
      </c>
    </row>
    <row r="440">
      <c r="A440" t="str">
        <v>CP3.2</v>
      </c>
      <c r="B440" s="1">
        <f>(1/L86+1/L72+1/L58)/3</f>
      </c>
      <c r="C440">
        <v>1</v>
      </c>
      <c r="D440" s="1">
        <f>(L62+L76+L90)/3</f>
      </c>
      <c r="E440" s="1">
        <f>(L63+L77+L91)/3</f>
      </c>
      <c r="F440" s="1">
        <f>(L64+L78+L92)/3</f>
      </c>
      <c r="G440" s="2">
        <f>(B440/$B444+C440/$C444+D440/$D444+E440/$E444+F440/$F444)/5</f>
      </c>
      <c r="H440" s="2">
        <f>B440*$G439+C440*$G440+D440*$G441+E440*$G442+F440*$G443</f>
      </c>
      <c r="I440" s="1">
        <f>H440/G440</f>
      </c>
    </row>
    <row r="441">
      <c r="A441" t="str">
        <v>CP3.3</v>
      </c>
      <c r="B441" s="1">
        <f>(1/L87+1/L73+1/L59)/3</f>
      </c>
      <c r="C441" s="1">
        <f>(1/L90+1/L76+1/L62)/3</f>
      </c>
      <c r="D441">
        <v>1</v>
      </c>
      <c r="E441" s="1">
        <f>(L65+L79+L93)/3</f>
      </c>
      <c r="F441" s="1">
        <f>(L66+L80+L94)/3</f>
      </c>
      <c r="G441" s="2">
        <f>(B441/$B444+C441/$C444+D441/$D444+E441/$E444+F441/$F444)/5</f>
      </c>
      <c r="H441" s="2">
        <f>B441*$G439+C441*$G440+D441*$G441+E441*$G442+F441*$G443</f>
      </c>
      <c r="I441" s="1">
        <f>H441/G441</f>
      </c>
    </row>
    <row r="442">
      <c r="A442" t="str">
        <v>CP3.4</v>
      </c>
      <c r="B442" s="1">
        <f>(1/L88+1/L74+1/L60)/3</f>
      </c>
      <c r="C442" s="1">
        <f>(1/L91+1/L77+1/L63)/3</f>
      </c>
      <c r="D442" s="1">
        <f>(1/L93+1/L79+1/L65)/3</f>
      </c>
      <c r="E442">
        <v>1</v>
      </c>
      <c r="F442" s="1">
        <f>(L67+L81+L95)/3</f>
      </c>
      <c r="G442" s="2">
        <f>(B442/$B444+C442/$C444+D442/$D444+E442/$E444+F442/$F444)/5</f>
      </c>
      <c r="H442" s="2">
        <f>B442*$G439+C442*$G440+D442*$G441+E442*$G442+F442*$G443</f>
      </c>
      <c r="I442" s="1">
        <f>H442/G442</f>
      </c>
    </row>
    <row r="443">
      <c r="A443" t="str">
        <v>CP3.5</v>
      </c>
      <c r="B443" s="1">
        <f>(1/L89+1/L75+1/L61)/3</f>
      </c>
      <c r="C443" s="1">
        <f>(1/L92+1/L78+1/L64)/3</f>
      </c>
      <c r="D443" s="1">
        <f>(1/L94+1/L80+1/L66)/3</f>
      </c>
      <c r="E443" s="1">
        <f>(1/L95+1/L81+1/L67)/3</f>
      </c>
      <c r="F443">
        <v>1</v>
      </c>
      <c r="G443" s="2">
        <f>(B443/$B444+C443/$C444+D443/$D444+E443/$E444+F443/$F444)/5</f>
      </c>
      <c r="H443" s="2">
        <f>B443*$G439+C443*$G440+D443*$G441+E443*$G442+F443*$G443</f>
      </c>
      <c r="I443" s="1">
        <f>H443/G443</f>
      </c>
    </row>
    <row r="444">
      <c r="A444" t="str">
        <v>Σ Kolom</v>
      </c>
      <c r="B444" s="1">
        <f>SUM(B439:B443)</f>
      </c>
      <c r="C444" s="1">
        <f>SUM(C439:C443)</f>
      </c>
      <c r="D444" s="1">
        <f>SUM(D439:D443)</f>
      </c>
      <c r="E444" s="1">
        <f>SUM(E439:E443)</f>
      </c>
      <c r="F444" s="1">
        <f>SUM(F439:F443)</f>
      </c>
    </row>
    <row r="446">
      <c r="A446" t="str">
        <v>λmax</v>
      </c>
      <c r="B446" s="1">
        <f>AVERAGE(I439:I443)</f>
      </c>
    </row>
    <row r="447">
      <c r="A447" t="str">
        <v>CI</v>
      </c>
      <c r="B447" s="1">
        <f>(B446-5)/(5-1)</f>
      </c>
    </row>
    <row r="448">
      <c r="A448" t="str">
        <v>CR</v>
      </c>
      <c r="B448" s="1">
        <f>IF(1.12=0,0,B447/1.12)</f>
      </c>
    </row>
    <row r="449">
      <c r="A449" t="str">
        <v>Status</v>
      </c>
      <c r="B449">
        <f>IF(B448&lt;0.1,"KONSISTEN ✓","TIDAK KONSISTEN ✗")</f>
      </c>
    </row>
    <row r="452">
      <c r="A452" t="str">
        <v>▶ RESPONDEN 11: Drh. Indahlia Syahfitri Bangun</v>
      </c>
    </row>
    <row r="453">
      <c r="A453" t="str">
        <v>1. FUZZY SYNTHETIC EXTENT (FSE) &amp; BOBOT FINAL</v>
      </c>
    </row>
    <row r="454">
      <c r="A454" t="str">
        <v>Kriteria</v>
      </c>
      <c r="B454" t="str">
        <v>Σl</v>
      </c>
      <c r="C454" t="str">
        <v>Σm</v>
      </c>
      <c r="D454" t="str">
        <v>Σu</v>
      </c>
      <c r="E454" t="str">
        <v>Si_l</v>
      </c>
      <c r="F454" t="str">
        <v>Si_m</v>
      </c>
      <c r="G454" t="str">
        <v>Si_u</v>
      </c>
      <c r="H454" t="str">
        <v>Defuzzy</v>
      </c>
      <c r="I454" t="str">
        <v>Bobot</v>
      </c>
      <c r="J454" t="str">
        <v>Bobot%</v>
      </c>
      <c r="K454" t="str">
        <v>Rank</v>
      </c>
    </row>
    <row r="455">
      <c r="A455" t="str">
        <v>CP3.1</v>
      </c>
      <c r="B455" s="1">
        <f>1+M58+M59+M60+M61</f>
      </c>
      <c r="C455" s="1">
        <f>1+M72+M73+M74+M75</f>
      </c>
      <c r="D455" s="1">
        <f>1+M86+M87+M88+M89</f>
      </c>
      <c r="E455" s="2">
        <f>B455/$D460</f>
      </c>
      <c r="F455" s="2">
        <f>C455/$C460</f>
      </c>
      <c r="G455" s="2">
        <f>D455/$B460</f>
      </c>
      <c r="H455" s="2">
        <f>(E455+F455+G455)/3</f>
      </c>
      <c r="I455" s="2">
        <f>H455/$H460</f>
      </c>
      <c r="J455" s="3">
        <f>I455*100</f>
      </c>
      <c r="K455">
        <f>RANK(I455,$I$455:$I$459,0)</f>
      </c>
    </row>
    <row r="456">
      <c r="A456" t="str">
        <v>CP3.2</v>
      </c>
      <c r="B456" s="1">
        <f>1+1/M86+M62+M63+M64</f>
      </c>
      <c r="C456" s="1">
        <f>1+1/M72+M76+M77+M78</f>
      </c>
      <c r="D456" s="1">
        <f>1+1/M58+M90+M91+M92</f>
      </c>
      <c r="E456" s="2">
        <f>B456/$D460</f>
      </c>
      <c r="F456" s="2">
        <f>C456/$C460</f>
      </c>
      <c r="G456" s="2">
        <f>D456/$B460</f>
      </c>
      <c r="H456" s="2">
        <f>(E456+F456+G456)/3</f>
      </c>
      <c r="I456" s="2">
        <f>H456/$H460</f>
      </c>
      <c r="J456" s="3">
        <f>I456*100</f>
      </c>
      <c r="K456">
        <f>RANK(I456,$I$455:$I$459,0)</f>
      </c>
    </row>
    <row r="457">
      <c r="A457" t="str">
        <v>CP3.3</v>
      </c>
      <c r="B457" s="1">
        <f>1+1/M87+1/M90+M65+M66</f>
      </c>
      <c r="C457" s="1">
        <f>1+1/M73+1/M76+M79+M80</f>
      </c>
      <c r="D457" s="1">
        <f>1+1/M59+1/M62+M93+M94</f>
      </c>
      <c r="E457" s="2">
        <f>B457/$D460</f>
      </c>
      <c r="F457" s="2">
        <f>C457/$C460</f>
      </c>
      <c r="G457" s="2">
        <f>D457/$B460</f>
      </c>
      <c r="H457" s="2">
        <f>(E457+F457+G457)/3</f>
      </c>
      <c r="I457" s="2">
        <f>H457/$H460</f>
      </c>
      <c r="J457" s="3">
        <f>I457*100</f>
      </c>
      <c r="K457">
        <f>RANK(I457,$I$455:$I$459,0)</f>
      </c>
    </row>
    <row r="458">
      <c r="A458" t="str">
        <v>CP3.4</v>
      </c>
      <c r="B458" s="1">
        <f>1+1/M88+1/M91+1/M93+M67</f>
      </c>
      <c r="C458" s="1">
        <f>1+1/M74+1/M77+1/M79+M81</f>
      </c>
      <c r="D458" s="1">
        <f>1+1/M60+1/M63+1/M65+M95</f>
      </c>
      <c r="E458" s="2">
        <f>B458/$D460</f>
      </c>
      <c r="F458" s="2">
        <f>C458/$C460</f>
      </c>
      <c r="G458" s="2">
        <f>D458/$B460</f>
      </c>
      <c r="H458" s="2">
        <f>(E458+F458+G458)/3</f>
      </c>
      <c r="I458" s="2">
        <f>H458/$H460</f>
      </c>
      <c r="J458" s="3">
        <f>I458*100</f>
      </c>
      <c r="K458">
        <f>RANK(I458,$I$455:$I$459,0)</f>
      </c>
    </row>
    <row r="459">
      <c r="A459" t="str">
        <v>CP3.5</v>
      </c>
      <c r="B459" s="1">
        <f>1+1/M89+1/M92+1/M94+1/M95</f>
      </c>
      <c r="C459" s="1">
        <f>1+1/M75+1/M78+1/M80+1/M81</f>
      </c>
      <c r="D459" s="1">
        <f>1+1/M61+1/M64+1/M66+1/M67</f>
      </c>
      <c r="E459" s="2">
        <f>B459/$D460</f>
      </c>
      <c r="F459" s="2">
        <f>C459/$C460</f>
      </c>
      <c r="G459" s="2">
        <f>D459/$B460</f>
      </c>
      <c r="H459" s="2">
        <f>(E459+F459+G459)/3</f>
      </c>
      <c r="I459" s="2">
        <f>H459/$H460</f>
      </c>
      <c r="J459" s="3">
        <f>I459*100</f>
      </c>
      <c r="K459">
        <f>RANK(I459,$I$455:$I$459,0)</f>
      </c>
    </row>
    <row r="460">
      <c r="A460" t="str">
        <v>TOTAL</v>
      </c>
      <c r="B460" s="1">
        <f>SUM(B455:B459)</f>
      </c>
      <c r="C460" s="1">
        <f>SUM(C455:C459)</f>
      </c>
      <c r="D460" s="1">
        <f>SUM(D455:D459)</f>
      </c>
      <c r="H460" s="2">
        <f>SUM(H455:H459)</f>
      </c>
    </row>
    <row r="462">
      <c r="A462" t="str">
        <v>2. KONSISTENSI (CR)</v>
      </c>
    </row>
    <row r="463">
      <c r="A463" t="str">
        <v>Matriks Crisp (Defuzzified) &amp; Normalisasi &amp; Aw</v>
      </c>
    </row>
    <row r="464">
      <c r="A464" t="str">
        <v>Kriteria</v>
      </c>
      <c r="B464" t="str">
        <v>CP3.1</v>
      </c>
      <c r="C464" t="str">
        <v>CP3.2</v>
      </c>
      <c r="D464" t="str">
        <v>CP3.3</v>
      </c>
      <c r="E464" t="str">
        <v>CP3.4</v>
      </c>
      <c r="F464" t="str">
        <v>CP3.5</v>
      </c>
      <c r="G464" t="str">
        <v>Wi (Bobot CR)</v>
      </c>
      <c r="H464" t="str">
        <v>Aw</v>
      </c>
      <c r="I464" t="str">
        <v>Aw/Wi</v>
      </c>
    </row>
    <row r="465">
      <c r="A465" t="str">
        <v>CP3.1</v>
      </c>
      <c r="B465">
        <v>1</v>
      </c>
      <c r="C465" s="1">
        <f>(M58+M72+M86)/3</f>
      </c>
      <c r="D465" s="1">
        <f>(M59+M73+M87)/3</f>
      </c>
      <c r="E465" s="1">
        <f>(M60+M74+M88)/3</f>
      </c>
      <c r="F465" s="1">
        <f>(M61+M75+M89)/3</f>
      </c>
      <c r="G465" s="2">
        <f>(B465/$B470+C465/$C470+D465/$D470+E465/$E470+F465/$F470)/5</f>
      </c>
      <c r="H465" s="2">
        <f>B465*$G465+C465*$G466+D465*$G467+E465*$G468+F465*$G469</f>
      </c>
      <c r="I465" s="1">
        <f>H465/G465</f>
      </c>
    </row>
    <row r="466">
      <c r="A466" t="str">
        <v>CP3.2</v>
      </c>
      <c r="B466" s="1">
        <f>(1/M86+1/M72+1/M58)/3</f>
      </c>
      <c r="C466">
        <v>1</v>
      </c>
      <c r="D466" s="1">
        <f>(M62+M76+M90)/3</f>
      </c>
      <c r="E466" s="1">
        <f>(M63+M77+M91)/3</f>
      </c>
      <c r="F466" s="1">
        <f>(M64+M78+M92)/3</f>
      </c>
      <c r="G466" s="2">
        <f>(B466/$B470+C466/$C470+D466/$D470+E466/$E470+F466/$F470)/5</f>
      </c>
      <c r="H466" s="2">
        <f>B466*$G465+C466*$G466+D466*$G467+E466*$G468+F466*$G469</f>
      </c>
      <c r="I466" s="1">
        <f>H466/G466</f>
      </c>
    </row>
    <row r="467">
      <c r="A467" t="str">
        <v>CP3.3</v>
      </c>
      <c r="B467" s="1">
        <f>(1/M87+1/M73+1/M59)/3</f>
      </c>
      <c r="C467" s="1">
        <f>(1/M90+1/M76+1/M62)/3</f>
      </c>
      <c r="D467">
        <v>1</v>
      </c>
      <c r="E467" s="1">
        <f>(M65+M79+M93)/3</f>
      </c>
      <c r="F467" s="1">
        <f>(M66+M80+M94)/3</f>
      </c>
      <c r="G467" s="2">
        <f>(B467/$B470+C467/$C470+D467/$D470+E467/$E470+F467/$F470)/5</f>
      </c>
      <c r="H467" s="2">
        <f>B467*$G465+C467*$G466+D467*$G467+E467*$G468+F467*$G469</f>
      </c>
      <c r="I467" s="1">
        <f>H467/G467</f>
      </c>
    </row>
    <row r="468">
      <c r="A468" t="str">
        <v>CP3.4</v>
      </c>
      <c r="B468" s="1">
        <f>(1/M88+1/M74+1/M60)/3</f>
      </c>
      <c r="C468" s="1">
        <f>(1/M91+1/M77+1/M63)/3</f>
      </c>
      <c r="D468" s="1">
        <f>(1/M93+1/M79+1/M65)/3</f>
      </c>
      <c r="E468">
        <v>1</v>
      </c>
      <c r="F468" s="1">
        <f>(M67+M81+M95)/3</f>
      </c>
      <c r="G468" s="2">
        <f>(B468/$B470+C468/$C470+D468/$D470+E468/$E470+F468/$F470)/5</f>
      </c>
      <c r="H468" s="2">
        <f>B468*$G465+C468*$G466+D468*$G467+E468*$G468+F468*$G469</f>
      </c>
      <c r="I468" s="1">
        <f>H468/G468</f>
      </c>
    </row>
    <row r="469">
      <c r="A469" t="str">
        <v>CP3.5</v>
      </c>
      <c r="B469" s="1">
        <f>(1/M89+1/M75+1/M61)/3</f>
      </c>
      <c r="C469" s="1">
        <f>(1/M92+1/M78+1/M64)/3</f>
      </c>
      <c r="D469" s="1">
        <f>(1/M94+1/M80+1/M66)/3</f>
      </c>
      <c r="E469" s="1">
        <f>(1/M95+1/M81+1/M67)/3</f>
      </c>
      <c r="F469">
        <v>1</v>
      </c>
      <c r="G469" s="2">
        <f>(B469/$B470+C469/$C470+D469/$D470+E469/$E470+F469/$F470)/5</f>
      </c>
      <c r="H469" s="2">
        <f>B469*$G465+C469*$G466+D469*$G467+E469*$G468+F469*$G469</f>
      </c>
      <c r="I469" s="1">
        <f>H469/G469</f>
      </c>
    </row>
    <row r="470">
      <c r="A470" t="str">
        <v>Σ Kolom</v>
      </c>
      <c r="B470" s="1">
        <f>SUM(B465:B469)</f>
      </c>
      <c r="C470" s="1">
        <f>SUM(C465:C469)</f>
      </c>
      <c r="D470" s="1">
        <f>SUM(D465:D469)</f>
      </c>
      <c r="E470" s="1">
        <f>SUM(E465:E469)</f>
      </c>
      <c r="F470" s="1">
        <f>SUM(F465:F469)</f>
      </c>
    </row>
    <row r="472">
      <c r="A472" t="str">
        <v>λmax</v>
      </c>
      <c r="B472" s="1">
        <f>AVERAGE(I465:I469)</f>
      </c>
    </row>
    <row r="473">
      <c r="A473" t="str">
        <v>CI</v>
      </c>
      <c r="B473" s="1">
        <f>(B472-5)/(5-1)</f>
      </c>
    </row>
    <row r="474">
      <c r="A474" t="str">
        <v>CR</v>
      </c>
      <c r="B474" s="1">
        <f>IF(1.12=0,0,B473/1.12)</f>
      </c>
    </row>
    <row r="475">
      <c r="A475" t="str">
        <v>Status</v>
      </c>
      <c r="B475">
        <f>IF(B474&lt;0.1,"KONSISTEN ✓","TIDAK KONSISTEN ✗")</f>
      </c>
    </row>
    <row r="478">
      <c r="A478" t="str">
        <v>▶ RESPONDEN 12: drh. Sri Wening Kurniajati</v>
      </c>
    </row>
    <row r="479">
      <c r="A479" t="str">
        <v>1. FUZZY SYNTHETIC EXTENT (FSE) &amp; BOBOT FINAL</v>
      </c>
    </row>
    <row r="480">
      <c r="A480" t="str">
        <v>Kriteria</v>
      </c>
      <c r="B480" t="str">
        <v>Σl</v>
      </c>
      <c r="C480" t="str">
        <v>Σm</v>
      </c>
      <c r="D480" t="str">
        <v>Σu</v>
      </c>
      <c r="E480" t="str">
        <v>Si_l</v>
      </c>
      <c r="F480" t="str">
        <v>Si_m</v>
      </c>
      <c r="G480" t="str">
        <v>Si_u</v>
      </c>
      <c r="H480" t="str">
        <v>Defuzzy</v>
      </c>
      <c r="I480" t="str">
        <v>Bobot</v>
      </c>
      <c r="J480" t="str">
        <v>Bobot%</v>
      </c>
      <c r="K480" t="str">
        <v>Rank</v>
      </c>
    </row>
    <row r="481">
      <c r="A481" t="str">
        <v>CP3.1</v>
      </c>
      <c r="B481" s="1">
        <f>1+N58+N59+N60+N61</f>
      </c>
      <c r="C481" s="1">
        <f>1+N72+N73+N74+N75</f>
      </c>
      <c r="D481" s="1">
        <f>1+N86+N87+N88+N89</f>
      </c>
      <c r="E481" s="2">
        <f>B481/$D486</f>
      </c>
      <c r="F481" s="2">
        <f>C481/$C486</f>
      </c>
      <c r="G481" s="2">
        <f>D481/$B486</f>
      </c>
      <c r="H481" s="2">
        <f>(E481+F481+G481)/3</f>
      </c>
      <c r="I481" s="2">
        <f>H481/$H486</f>
      </c>
      <c r="J481" s="3">
        <f>I481*100</f>
      </c>
      <c r="K481">
        <f>RANK(I481,$I$481:$I$485,0)</f>
      </c>
    </row>
    <row r="482">
      <c r="A482" t="str">
        <v>CP3.2</v>
      </c>
      <c r="B482" s="1">
        <f>1+1/N86+N62+N63+N64</f>
      </c>
      <c r="C482" s="1">
        <f>1+1/N72+N76+N77+N78</f>
      </c>
      <c r="D482" s="1">
        <f>1+1/N58+N90+N91+N92</f>
      </c>
      <c r="E482" s="2">
        <f>B482/$D486</f>
      </c>
      <c r="F482" s="2">
        <f>C482/$C486</f>
      </c>
      <c r="G482" s="2">
        <f>D482/$B486</f>
      </c>
      <c r="H482" s="2">
        <f>(E482+F482+G482)/3</f>
      </c>
      <c r="I482" s="2">
        <f>H482/$H486</f>
      </c>
      <c r="J482" s="3">
        <f>I482*100</f>
      </c>
      <c r="K482">
        <f>RANK(I482,$I$481:$I$485,0)</f>
      </c>
    </row>
    <row r="483">
      <c r="A483" t="str">
        <v>CP3.3</v>
      </c>
      <c r="B483" s="1">
        <f>1+1/N87+1/N90+N65+N66</f>
      </c>
      <c r="C483" s="1">
        <f>1+1/N73+1/N76+N79+N80</f>
      </c>
      <c r="D483" s="1">
        <f>1+1/N59+1/N62+N93+N94</f>
      </c>
      <c r="E483" s="2">
        <f>B483/$D486</f>
      </c>
      <c r="F483" s="2">
        <f>C483/$C486</f>
      </c>
      <c r="G483" s="2">
        <f>D483/$B486</f>
      </c>
      <c r="H483" s="2">
        <f>(E483+F483+G483)/3</f>
      </c>
      <c r="I483" s="2">
        <f>H483/$H486</f>
      </c>
      <c r="J483" s="3">
        <f>I483*100</f>
      </c>
      <c r="K483">
        <f>RANK(I483,$I$481:$I$485,0)</f>
      </c>
    </row>
    <row r="484">
      <c r="A484" t="str">
        <v>CP3.4</v>
      </c>
      <c r="B484" s="1">
        <f>1+1/N88+1/N91+1/N93+N67</f>
      </c>
      <c r="C484" s="1">
        <f>1+1/N74+1/N77+1/N79+N81</f>
      </c>
      <c r="D484" s="1">
        <f>1+1/N60+1/N63+1/N65+N95</f>
      </c>
      <c r="E484" s="2">
        <f>B484/$D486</f>
      </c>
      <c r="F484" s="2">
        <f>C484/$C486</f>
      </c>
      <c r="G484" s="2">
        <f>D484/$B486</f>
      </c>
      <c r="H484" s="2">
        <f>(E484+F484+G484)/3</f>
      </c>
      <c r="I484" s="2">
        <f>H484/$H486</f>
      </c>
      <c r="J484" s="3">
        <f>I484*100</f>
      </c>
      <c r="K484">
        <f>RANK(I484,$I$481:$I$485,0)</f>
      </c>
    </row>
    <row r="485">
      <c r="A485" t="str">
        <v>CP3.5</v>
      </c>
      <c r="B485" s="1">
        <f>1+1/N89+1/N92+1/N94+1/N95</f>
      </c>
      <c r="C485" s="1">
        <f>1+1/N75+1/N78+1/N80+1/N81</f>
      </c>
      <c r="D485" s="1">
        <f>1+1/N61+1/N64+1/N66+1/N67</f>
      </c>
      <c r="E485" s="2">
        <f>B485/$D486</f>
      </c>
      <c r="F485" s="2">
        <f>C485/$C486</f>
      </c>
      <c r="G485" s="2">
        <f>D485/$B486</f>
      </c>
      <c r="H485" s="2">
        <f>(E485+F485+G485)/3</f>
      </c>
      <c r="I485" s="2">
        <f>H485/$H486</f>
      </c>
      <c r="J485" s="3">
        <f>I485*100</f>
      </c>
      <c r="K485">
        <f>RANK(I485,$I$481:$I$485,0)</f>
      </c>
    </row>
    <row r="486">
      <c r="A486" t="str">
        <v>TOTAL</v>
      </c>
      <c r="B486" s="1">
        <f>SUM(B481:B485)</f>
      </c>
      <c r="C486" s="1">
        <f>SUM(C481:C485)</f>
      </c>
      <c r="D486" s="1">
        <f>SUM(D481:D485)</f>
      </c>
      <c r="H486" s="2">
        <f>SUM(H481:H485)</f>
      </c>
    </row>
    <row r="488">
      <c r="A488" t="str">
        <v>2. KONSISTENSI (CR)</v>
      </c>
    </row>
    <row r="489">
      <c r="A489" t="str">
        <v>Matriks Crisp (Defuzzified) &amp; Normalisasi &amp; Aw</v>
      </c>
    </row>
    <row r="490">
      <c r="A490" t="str">
        <v>Kriteria</v>
      </c>
      <c r="B490" t="str">
        <v>CP3.1</v>
      </c>
      <c r="C490" t="str">
        <v>CP3.2</v>
      </c>
      <c r="D490" t="str">
        <v>CP3.3</v>
      </c>
      <c r="E490" t="str">
        <v>CP3.4</v>
      </c>
      <c r="F490" t="str">
        <v>CP3.5</v>
      </c>
      <c r="G490" t="str">
        <v>Wi (Bobot CR)</v>
      </c>
      <c r="H490" t="str">
        <v>Aw</v>
      </c>
      <c r="I490" t="str">
        <v>Aw/Wi</v>
      </c>
    </row>
    <row r="491">
      <c r="A491" t="str">
        <v>CP3.1</v>
      </c>
      <c r="B491">
        <v>1</v>
      </c>
      <c r="C491" s="1">
        <f>(N58+N72+N86)/3</f>
      </c>
      <c r="D491" s="1">
        <f>(N59+N73+N87)/3</f>
      </c>
      <c r="E491" s="1">
        <f>(N60+N74+N88)/3</f>
      </c>
      <c r="F491" s="1">
        <f>(N61+N75+N89)/3</f>
      </c>
      <c r="G491" s="2">
        <f>(B491/$B496+C491/$C496+D491/$D496+E491/$E496+F491/$F496)/5</f>
      </c>
      <c r="H491" s="2">
        <f>B491*$G491+C491*$G492+D491*$G493+E491*$G494+F491*$G495</f>
      </c>
      <c r="I491" s="1">
        <f>H491/G491</f>
      </c>
    </row>
    <row r="492">
      <c r="A492" t="str">
        <v>CP3.2</v>
      </c>
      <c r="B492" s="1">
        <f>(1/N86+1/N72+1/N58)/3</f>
      </c>
      <c r="C492">
        <v>1</v>
      </c>
      <c r="D492" s="1">
        <f>(N62+N76+N90)/3</f>
      </c>
      <c r="E492" s="1">
        <f>(N63+N77+N91)/3</f>
      </c>
      <c r="F492" s="1">
        <f>(N64+N78+N92)/3</f>
      </c>
      <c r="G492" s="2">
        <f>(B492/$B496+C492/$C496+D492/$D496+E492/$E496+F492/$F496)/5</f>
      </c>
      <c r="H492" s="2">
        <f>B492*$G491+C492*$G492+D492*$G493+E492*$G494+F492*$G495</f>
      </c>
      <c r="I492" s="1">
        <f>H492/G492</f>
      </c>
    </row>
    <row r="493">
      <c r="A493" t="str">
        <v>CP3.3</v>
      </c>
      <c r="B493" s="1">
        <f>(1/N87+1/N73+1/N59)/3</f>
      </c>
      <c r="C493" s="1">
        <f>(1/N90+1/N76+1/N62)/3</f>
      </c>
      <c r="D493">
        <v>1</v>
      </c>
      <c r="E493" s="1">
        <f>(N65+N79+N93)/3</f>
      </c>
      <c r="F493" s="1">
        <f>(N66+N80+N94)/3</f>
      </c>
      <c r="G493" s="2">
        <f>(B493/$B496+C493/$C496+D493/$D496+E493/$E496+F493/$F496)/5</f>
      </c>
      <c r="H493" s="2">
        <f>B493*$G491+C493*$G492+D493*$G493+E493*$G494+F493*$G495</f>
      </c>
      <c r="I493" s="1">
        <f>H493/G493</f>
      </c>
    </row>
    <row r="494">
      <c r="A494" t="str">
        <v>CP3.4</v>
      </c>
      <c r="B494" s="1">
        <f>(1/N88+1/N74+1/N60)/3</f>
      </c>
      <c r="C494" s="1">
        <f>(1/N91+1/N77+1/N63)/3</f>
      </c>
      <c r="D494" s="1">
        <f>(1/N93+1/N79+1/N65)/3</f>
      </c>
      <c r="E494">
        <v>1</v>
      </c>
      <c r="F494" s="1">
        <f>(N67+N81+N95)/3</f>
      </c>
      <c r="G494" s="2">
        <f>(B494/$B496+C494/$C496+D494/$D496+E494/$E496+F494/$F496)/5</f>
      </c>
      <c r="H494" s="2">
        <f>B494*$G491+C494*$G492+D494*$G493+E494*$G494+F494*$G495</f>
      </c>
      <c r="I494" s="1">
        <f>H494/G494</f>
      </c>
    </row>
    <row r="495">
      <c r="A495" t="str">
        <v>CP3.5</v>
      </c>
      <c r="B495" s="1">
        <f>(1/N89+1/N75+1/N61)/3</f>
      </c>
      <c r="C495" s="1">
        <f>(1/N92+1/N78+1/N64)/3</f>
      </c>
      <c r="D495" s="1">
        <f>(1/N94+1/N80+1/N66)/3</f>
      </c>
      <c r="E495" s="1">
        <f>(1/N95+1/N81+1/N67)/3</f>
      </c>
      <c r="F495">
        <v>1</v>
      </c>
      <c r="G495" s="2">
        <f>(B495/$B496+C495/$C496+D495/$D496+E495/$E496+F495/$F496)/5</f>
      </c>
      <c r="H495" s="2">
        <f>B495*$G491+C495*$G492+D495*$G493+E495*$G494+F495*$G495</f>
      </c>
      <c r="I495" s="1">
        <f>H495/G495</f>
      </c>
    </row>
    <row r="496">
      <c r="A496" t="str">
        <v>Σ Kolom</v>
      </c>
      <c r="B496" s="1">
        <f>SUM(B491:B495)</f>
      </c>
      <c r="C496" s="1">
        <f>SUM(C491:C495)</f>
      </c>
      <c r="D496" s="1">
        <f>SUM(D491:D495)</f>
      </c>
      <c r="E496" s="1">
        <f>SUM(E491:E495)</f>
      </c>
      <c r="F496" s="1">
        <f>SUM(F491:F495)</f>
      </c>
    </row>
    <row r="498">
      <c r="A498" t="str">
        <v>λmax</v>
      </c>
      <c r="B498" s="1">
        <f>AVERAGE(I491:I495)</f>
      </c>
    </row>
    <row r="499">
      <c r="A499" t="str">
        <v>CI</v>
      </c>
      <c r="B499" s="1">
        <f>(B498-5)/(5-1)</f>
      </c>
    </row>
    <row r="500">
      <c r="A500" t="str">
        <v>CR</v>
      </c>
      <c r="B500" s="1">
        <f>IF(1.12=0,0,B499/1.12)</f>
      </c>
    </row>
    <row r="501">
      <c r="A501" t="str">
        <v>Status</v>
      </c>
      <c r="B501">
        <f>IF(B500&lt;0.1,"KONSISTEN ✓","TIDAK KONSISTEN ✗")</f>
      </c>
    </row>
    <row r="504">
      <c r="A504" t="str">
        <v>▶ RESPONDEN 13: Dea Astrina Harefa</v>
      </c>
    </row>
    <row r="505">
      <c r="A505" t="str">
        <v>1. FUZZY SYNTHETIC EXTENT (FSE) &amp; BOBOT FINAL</v>
      </c>
    </row>
    <row r="506">
      <c r="A506" t="str">
        <v>Kriteria</v>
      </c>
      <c r="B506" t="str">
        <v>Σl</v>
      </c>
      <c r="C506" t="str">
        <v>Σm</v>
      </c>
      <c r="D506" t="str">
        <v>Σu</v>
      </c>
      <c r="E506" t="str">
        <v>Si_l</v>
      </c>
      <c r="F506" t="str">
        <v>Si_m</v>
      </c>
      <c r="G506" t="str">
        <v>Si_u</v>
      </c>
      <c r="H506" t="str">
        <v>Defuzzy</v>
      </c>
      <c r="I506" t="str">
        <v>Bobot</v>
      </c>
      <c r="J506" t="str">
        <v>Bobot%</v>
      </c>
      <c r="K506" t="str">
        <v>Rank</v>
      </c>
    </row>
    <row r="507">
      <c r="A507" t="str">
        <v>CP3.1</v>
      </c>
      <c r="B507" s="1">
        <f>1+O58+O59+O60+O61</f>
      </c>
      <c r="C507" s="1">
        <f>1+O72+O73+O74+O75</f>
      </c>
      <c r="D507" s="1">
        <f>1+O86+O87+O88+O89</f>
      </c>
      <c r="E507" s="2">
        <f>B507/$D512</f>
      </c>
      <c r="F507" s="2">
        <f>C507/$C512</f>
      </c>
      <c r="G507" s="2">
        <f>D507/$B512</f>
      </c>
      <c r="H507" s="2">
        <f>(E507+F507+G507)/3</f>
      </c>
      <c r="I507" s="2">
        <f>H507/$H512</f>
      </c>
      <c r="J507" s="3">
        <f>I507*100</f>
      </c>
      <c r="K507">
        <f>RANK(I507,$I$507:$I$511,0)</f>
      </c>
    </row>
    <row r="508">
      <c r="A508" t="str">
        <v>CP3.2</v>
      </c>
      <c r="B508" s="1">
        <f>1+1/O86+O62+O63+O64</f>
      </c>
      <c r="C508" s="1">
        <f>1+1/O72+O76+O77+O78</f>
      </c>
      <c r="D508" s="1">
        <f>1+1/O58+O90+O91+O92</f>
      </c>
      <c r="E508" s="2">
        <f>B508/$D512</f>
      </c>
      <c r="F508" s="2">
        <f>C508/$C512</f>
      </c>
      <c r="G508" s="2">
        <f>D508/$B512</f>
      </c>
      <c r="H508" s="2">
        <f>(E508+F508+G508)/3</f>
      </c>
      <c r="I508" s="2">
        <f>H508/$H512</f>
      </c>
      <c r="J508" s="3">
        <f>I508*100</f>
      </c>
      <c r="K508">
        <f>RANK(I508,$I$507:$I$511,0)</f>
      </c>
    </row>
    <row r="509">
      <c r="A509" t="str">
        <v>CP3.3</v>
      </c>
      <c r="B509" s="1">
        <f>1+1/O87+1/O90+O65+O66</f>
      </c>
      <c r="C509" s="1">
        <f>1+1/O73+1/O76+O79+O80</f>
      </c>
      <c r="D509" s="1">
        <f>1+1/O59+1/O62+O93+O94</f>
      </c>
      <c r="E509" s="2">
        <f>B509/$D512</f>
      </c>
      <c r="F509" s="2">
        <f>C509/$C512</f>
      </c>
      <c r="G509" s="2">
        <f>D509/$B512</f>
      </c>
      <c r="H509" s="2">
        <f>(E509+F509+G509)/3</f>
      </c>
      <c r="I509" s="2">
        <f>H509/$H512</f>
      </c>
      <c r="J509" s="3">
        <f>I509*100</f>
      </c>
      <c r="K509">
        <f>RANK(I509,$I$507:$I$511,0)</f>
      </c>
    </row>
    <row r="510">
      <c r="A510" t="str">
        <v>CP3.4</v>
      </c>
      <c r="B510" s="1">
        <f>1+1/O88+1/O91+1/O93+O67</f>
      </c>
      <c r="C510" s="1">
        <f>1+1/O74+1/O77+1/O79+O81</f>
      </c>
      <c r="D510" s="1">
        <f>1+1/O60+1/O63+1/O65+O95</f>
      </c>
      <c r="E510" s="2">
        <f>B510/$D512</f>
      </c>
      <c r="F510" s="2">
        <f>C510/$C512</f>
      </c>
      <c r="G510" s="2">
        <f>D510/$B512</f>
      </c>
      <c r="H510" s="2">
        <f>(E510+F510+G510)/3</f>
      </c>
      <c r="I510" s="2">
        <f>H510/$H512</f>
      </c>
      <c r="J510" s="3">
        <f>I510*100</f>
      </c>
      <c r="K510">
        <f>RANK(I510,$I$507:$I$511,0)</f>
      </c>
    </row>
    <row r="511">
      <c r="A511" t="str">
        <v>CP3.5</v>
      </c>
      <c r="B511" s="1">
        <f>1+1/O89+1/O92+1/O94+1/O95</f>
      </c>
      <c r="C511" s="1">
        <f>1+1/O75+1/O78+1/O80+1/O81</f>
      </c>
      <c r="D511" s="1">
        <f>1+1/O61+1/O64+1/O66+1/O67</f>
      </c>
      <c r="E511" s="2">
        <f>B511/$D512</f>
      </c>
      <c r="F511" s="2">
        <f>C511/$C512</f>
      </c>
      <c r="G511" s="2">
        <f>D511/$B512</f>
      </c>
      <c r="H511" s="2">
        <f>(E511+F511+G511)/3</f>
      </c>
      <c r="I511" s="2">
        <f>H511/$H512</f>
      </c>
      <c r="J511" s="3">
        <f>I511*100</f>
      </c>
      <c r="K511">
        <f>RANK(I511,$I$507:$I$511,0)</f>
      </c>
    </row>
    <row r="512">
      <c r="A512" t="str">
        <v>TOTAL</v>
      </c>
      <c r="B512" s="1">
        <f>SUM(B507:B511)</f>
      </c>
      <c r="C512" s="1">
        <f>SUM(C507:C511)</f>
      </c>
      <c r="D512" s="1">
        <f>SUM(D507:D511)</f>
      </c>
      <c r="H512" s="2">
        <f>SUM(H507:H511)</f>
      </c>
    </row>
    <row r="514">
      <c r="A514" t="str">
        <v>2. KONSISTENSI (CR)</v>
      </c>
    </row>
    <row r="515">
      <c r="A515" t="str">
        <v>Matriks Crisp (Defuzzified) &amp; Normalisasi &amp; Aw</v>
      </c>
    </row>
    <row r="516">
      <c r="A516" t="str">
        <v>Kriteria</v>
      </c>
      <c r="B516" t="str">
        <v>CP3.1</v>
      </c>
      <c r="C516" t="str">
        <v>CP3.2</v>
      </c>
      <c r="D516" t="str">
        <v>CP3.3</v>
      </c>
      <c r="E516" t="str">
        <v>CP3.4</v>
      </c>
      <c r="F516" t="str">
        <v>CP3.5</v>
      </c>
      <c r="G516" t="str">
        <v>Wi (Bobot CR)</v>
      </c>
      <c r="H516" t="str">
        <v>Aw</v>
      </c>
      <c r="I516" t="str">
        <v>Aw/Wi</v>
      </c>
    </row>
    <row r="517">
      <c r="A517" t="str">
        <v>CP3.1</v>
      </c>
      <c r="B517">
        <v>1</v>
      </c>
      <c r="C517" s="1">
        <f>(O58+O72+O86)/3</f>
      </c>
      <c r="D517" s="1">
        <f>(O59+O73+O87)/3</f>
      </c>
      <c r="E517" s="1">
        <f>(O60+O74+O88)/3</f>
      </c>
      <c r="F517" s="1">
        <f>(O61+O75+O89)/3</f>
      </c>
      <c r="G517" s="2">
        <f>(B517/$B522+C517/$C522+D517/$D522+E517/$E522+F517/$F522)/5</f>
      </c>
      <c r="H517" s="2">
        <f>B517*$G517+C517*$G518+D517*$G519+E517*$G520+F517*$G521</f>
      </c>
      <c r="I517" s="1">
        <f>H517/G517</f>
      </c>
    </row>
    <row r="518">
      <c r="A518" t="str">
        <v>CP3.2</v>
      </c>
      <c r="B518" s="1">
        <f>(1/O86+1/O72+1/O58)/3</f>
      </c>
      <c r="C518">
        <v>1</v>
      </c>
      <c r="D518" s="1">
        <f>(O62+O76+O90)/3</f>
      </c>
      <c r="E518" s="1">
        <f>(O63+O77+O91)/3</f>
      </c>
      <c r="F518" s="1">
        <f>(O64+O78+O92)/3</f>
      </c>
      <c r="G518" s="2">
        <f>(B518/$B522+C518/$C522+D518/$D522+E518/$E522+F518/$F522)/5</f>
      </c>
      <c r="H518" s="2">
        <f>B518*$G517+C518*$G518+D518*$G519+E518*$G520+F518*$G521</f>
      </c>
      <c r="I518" s="1">
        <f>H518/G518</f>
      </c>
    </row>
    <row r="519">
      <c r="A519" t="str">
        <v>CP3.3</v>
      </c>
      <c r="B519" s="1">
        <f>(1/O87+1/O73+1/O59)/3</f>
      </c>
      <c r="C519" s="1">
        <f>(1/O90+1/O76+1/O62)/3</f>
      </c>
      <c r="D519">
        <v>1</v>
      </c>
      <c r="E519" s="1">
        <f>(O65+O79+O93)/3</f>
      </c>
      <c r="F519" s="1">
        <f>(O66+O80+O94)/3</f>
      </c>
      <c r="G519" s="2">
        <f>(B519/$B522+C519/$C522+D519/$D522+E519/$E522+F519/$F522)/5</f>
      </c>
      <c r="H519" s="2">
        <f>B519*$G517+C519*$G518+D519*$G519+E519*$G520+F519*$G521</f>
      </c>
      <c r="I519" s="1">
        <f>H519/G519</f>
      </c>
    </row>
    <row r="520">
      <c r="A520" t="str">
        <v>CP3.4</v>
      </c>
      <c r="B520" s="1">
        <f>(1/O88+1/O74+1/O60)/3</f>
      </c>
      <c r="C520" s="1">
        <f>(1/O91+1/O77+1/O63)/3</f>
      </c>
      <c r="D520" s="1">
        <f>(1/O93+1/O79+1/O65)/3</f>
      </c>
      <c r="E520">
        <v>1</v>
      </c>
      <c r="F520" s="1">
        <f>(O67+O81+O95)/3</f>
      </c>
      <c r="G520" s="2">
        <f>(B520/$B522+C520/$C522+D520/$D522+E520/$E522+F520/$F522)/5</f>
      </c>
      <c r="H520" s="2">
        <f>B520*$G517+C520*$G518+D520*$G519+E520*$G520+F520*$G521</f>
      </c>
      <c r="I520" s="1">
        <f>H520/G520</f>
      </c>
    </row>
    <row r="521">
      <c r="A521" t="str">
        <v>CP3.5</v>
      </c>
      <c r="B521" s="1">
        <f>(1/O89+1/O75+1/O61)/3</f>
      </c>
      <c r="C521" s="1">
        <f>(1/O92+1/O78+1/O64)/3</f>
      </c>
      <c r="D521" s="1">
        <f>(1/O94+1/O80+1/O66)/3</f>
      </c>
      <c r="E521" s="1">
        <f>(1/O95+1/O81+1/O67)/3</f>
      </c>
      <c r="F521">
        <v>1</v>
      </c>
      <c r="G521" s="2">
        <f>(B521/$B522+C521/$C522+D521/$D522+E521/$E522+F521/$F522)/5</f>
      </c>
      <c r="H521" s="2">
        <f>B521*$G517+C521*$G518+D521*$G519+E521*$G520+F521*$G521</f>
      </c>
      <c r="I521" s="1">
        <f>H521/G521</f>
      </c>
    </row>
    <row r="522">
      <c r="A522" t="str">
        <v>Σ Kolom</v>
      </c>
      <c r="B522" s="1">
        <f>SUM(B517:B521)</f>
      </c>
      <c r="C522" s="1">
        <f>SUM(C517:C521)</f>
      </c>
      <c r="D522" s="1">
        <f>SUM(D517:D521)</f>
      </c>
      <c r="E522" s="1">
        <f>SUM(E517:E521)</f>
      </c>
      <c r="F522" s="1">
        <f>SUM(F517:F521)</f>
      </c>
    </row>
    <row r="524">
      <c r="A524" t="str">
        <v>λmax</v>
      </c>
      <c r="B524" s="1">
        <f>AVERAGE(I517:I521)</f>
      </c>
    </row>
    <row r="525">
      <c r="A525" t="str">
        <v>CI</v>
      </c>
      <c r="B525" s="1">
        <f>(B524-5)/(5-1)</f>
      </c>
    </row>
    <row r="526">
      <c r="A526" t="str">
        <v>CR</v>
      </c>
      <c r="B526" s="1">
        <f>IF(1.12=0,0,B525/1.12)</f>
      </c>
    </row>
    <row r="527">
      <c r="A527" t="str">
        <v>Status</v>
      </c>
      <c r="B527">
        <f>IF(B526&lt;0.1,"KONSISTEN ✓","TIDAK KONSISTEN ✗")</f>
      </c>
    </row>
    <row r="530">
      <c r="A530" t="str">
        <v xml:space="preserve">▶ RESPONDEN 14: SRI NOVRIANI </v>
      </c>
    </row>
    <row r="531">
      <c r="A531" t="str">
        <v>1. FUZZY SYNTHETIC EXTENT (FSE) &amp; BOBOT FINAL</v>
      </c>
    </row>
    <row r="532">
      <c r="A532" t="str">
        <v>Kriteria</v>
      </c>
      <c r="B532" t="str">
        <v>Σl</v>
      </c>
      <c r="C532" t="str">
        <v>Σm</v>
      </c>
      <c r="D532" t="str">
        <v>Σu</v>
      </c>
      <c r="E532" t="str">
        <v>Si_l</v>
      </c>
      <c r="F532" t="str">
        <v>Si_m</v>
      </c>
      <c r="G532" t="str">
        <v>Si_u</v>
      </c>
      <c r="H532" t="str">
        <v>Defuzzy</v>
      </c>
      <c r="I532" t="str">
        <v>Bobot</v>
      </c>
      <c r="J532" t="str">
        <v>Bobot%</v>
      </c>
      <c r="K532" t="str">
        <v>Rank</v>
      </c>
    </row>
    <row r="533">
      <c r="A533" t="str">
        <v>CP3.1</v>
      </c>
      <c r="B533" s="1">
        <f>1+P58+P59+P60+P61</f>
      </c>
      <c r="C533" s="1">
        <f>1+P72+P73+P74+P75</f>
      </c>
      <c r="D533" s="1">
        <f>1+P86+P87+P88+P89</f>
      </c>
      <c r="E533" s="2">
        <f>B533/$D538</f>
      </c>
      <c r="F533" s="2">
        <f>C533/$C538</f>
      </c>
      <c r="G533" s="2">
        <f>D533/$B538</f>
      </c>
      <c r="H533" s="2">
        <f>(E533+F533+G533)/3</f>
      </c>
      <c r="I533" s="2">
        <f>H533/$H538</f>
      </c>
      <c r="J533" s="3">
        <f>I533*100</f>
      </c>
      <c r="K533">
        <f>RANK(I533,$I$533:$I$537,0)</f>
      </c>
    </row>
    <row r="534">
      <c r="A534" t="str">
        <v>CP3.2</v>
      </c>
      <c r="B534" s="1">
        <f>1+1/P86+P62+P63+P64</f>
      </c>
      <c r="C534" s="1">
        <f>1+1/P72+P76+P77+P78</f>
      </c>
      <c r="D534" s="1">
        <f>1+1/P58+P90+P91+P92</f>
      </c>
      <c r="E534" s="2">
        <f>B534/$D538</f>
      </c>
      <c r="F534" s="2">
        <f>C534/$C538</f>
      </c>
      <c r="G534" s="2">
        <f>D534/$B538</f>
      </c>
      <c r="H534" s="2">
        <f>(E534+F534+G534)/3</f>
      </c>
      <c r="I534" s="2">
        <f>H534/$H538</f>
      </c>
      <c r="J534" s="3">
        <f>I534*100</f>
      </c>
      <c r="K534">
        <f>RANK(I534,$I$533:$I$537,0)</f>
      </c>
    </row>
    <row r="535">
      <c r="A535" t="str">
        <v>CP3.3</v>
      </c>
      <c r="B535" s="1">
        <f>1+1/P87+1/P90+P65+P66</f>
      </c>
      <c r="C535" s="1">
        <f>1+1/P73+1/P76+P79+P80</f>
      </c>
      <c r="D535" s="1">
        <f>1+1/P59+1/P62+P93+P94</f>
      </c>
      <c r="E535" s="2">
        <f>B535/$D538</f>
      </c>
      <c r="F535" s="2">
        <f>C535/$C538</f>
      </c>
      <c r="G535" s="2">
        <f>D535/$B538</f>
      </c>
      <c r="H535" s="2">
        <f>(E535+F535+G535)/3</f>
      </c>
      <c r="I535" s="2">
        <f>H535/$H538</f>
      </c>
      <c r="J535" s="3">
        <f>I535*100</f>
      </c>
      <c r="K535">
        <f>RANK(I535,$I$533:$I$537,0)</f>
      </c>
    </row>
    <row r="536">
      <c r="A536" t="str">
        <v>CP3.4</v>
      </c>
      <c r="B536" s="1">
        <f>1+1/P88+1/P91+1/P93+P67</f>
      </c>
      <c r="C536" s="1">
        <f>1+1/P74+1/P77+1/P79+P81</f>
      </c>
      <c r="D536" s="1">
        <f>1+1/P60+1/P63+1/P65+P95</f>
      </c>
      <c r="E536" s="2">
        <f>B536/$D538</f>
      </c>
      <c r="F536" s="2">
        <f>C536/$C538</f>
      </c>
      <c r="G536" s="2">
        <f>D536/$B538</f>
      </c>
      <c r="H536" s="2">
        <f>(E536+F536+G536)/3</f>
      </c>
      <c r="I536" s="2">
        <f>H536/$H538</f>
      </c>
      <c r="J536" s="3">
        <f>I536*100</f>
      </c>
      <c r="K536">
        <f>RANK(I536,$I$533:$I$537,0)</f>
      </c>
    </row>
    <row r="537">
      <c r="A537" t="str">
        <v>CP3.5</v>
      </c>
      <c r="B537" s="1">
        <f>1+1/P89+1/P92+1/P94+1/P95</f>
      </c>
      <c r="C537" s="1">
        <f>1+1/P75+1/P78+1/P80+1/P81</f>
      </c>
      <c r="D537" s="1">
        <f>1+1/P61+1/P64+1/P66+1/P67</f>
      </c>
      <c r="E537" s="2">
        <f>B537/$D538</f>
      </c>
      <c r="F537" s="2">
        <f>C537/$C538</f>
      </c>
      <c r="G537" s="2">
        <f>D537/$B538</f>
      </c>
      <c r="H537" s="2">
        <f>(E537+F537+G537)/3</f>
      </c>
      <c r="I537" s="2">
        <f>H537/$H538</f>
      </c>
      <c r="J537" s="3">
        <f>I537*100</f>
      </c>
      <c r="K537">
        <f>RANK(I537,$I$533:$I$537,0)</f>
      </c>
    </row>
    <row r="538">
      <c r="A538" t="str">
        <v>TOTAL</v>
      </c>
      <c r="B538" s="1">
        <f>SUM(B533:B537)</f>
      </c>
      <c r="C538" s="1">
        <f>SUM(C533:C537)</f>
      </c>
      <c r="D538" s="1">
        <f>SUM(D533:D537)</f>
      </c>
      <c r="H538" s="2">
        <f>SUM(H533:H537)</f>
      </c>
    </row>
    <row r="540">
      <c r="A540" t="str">
        <v>2. KONSISTENSI (CR)</v>
      </c>
    </row>
    <row r="541">
      <c r="A541" t="str">
        <v>Matriks Crisp (Defuzzified) &amp; Normalisasi &amp; Aw</v>
      </c>
    </row>
    <row r="542">
      <c r="A542" t="str">
        <v>Kriteria</v>
      </c>
      <c r="B542" t="str">
        <v>CP3.1</v>
      </c>
      <c r="C542" t="str">
        <v>CP3.2</v>
      </c>
      <c r="D542" t="str">
        <v>CP3.3</v>
      </c>
      <c r="E542" t="str">
        <v>CP3.4</v>
      </c>
      <c r="F542" t="str">
        <v>CP3.5</v>
      </c>
      <c r="G542" t="str">
        <v>Wi (Bobot CR)</v>
      </c>
      <c r="H542" t="str">
        <v>Aw</v>
      </c>
      <c r="I542" t="str">
        <v>Aw/Wi</v>
      </c>
    </row>
    <row r="543">
      <c r="A543" t="str">
        <v>CP3.1</v>
      </c>
      <c r="B543">
        <v>1</v>
      </c>
      <c r="C543" s="1">
        <f>(P58+P72+P86)/3</f>
      </c>
      <c r="D543" s="1">
        <f>(P59+P73+P87)/3</f>
      </c>
      <c r="E543" s="1">
        <f>(P60+P74+P88)/3</f>
      </c>
      <c r="F543" s="1">
        <f>(P61+P75+P89)/3</f>
      </c>
      <c r="G543" s="2">
        <f>(B543/$B548+C543/$C548+D543/$D548+E543/$E548+F543/$F548)/5</f>
      </c>
      <c r="H543" s="2">
        <f>B543*$G543+C543*$G544+D543*$G545+E543*$G546+F543*$G547</f>
      </c>
      <c r="I543" s="1">
        <f>H543/G543</f>
      </c>
    </row>
    <row r="544">
      <c r="A544" t="str">
        <v>CP3.2</v>
      </c>
      <c r="B544" s="1">
        <f>(1/P86+1/P72+1/P58)/3</f>
      </c>
      <c r="C544">
        <v>1</v>
      </c>
      <c r="D544" s="1">
        <f>(P62+P76+P90)/3</f>
      </c>
      <c r="E544" s="1">
        <f>(P63+P77+P91)/3</f>
      </c>
      <c r="F544" s="1">
        <f>(P64+P78+P92)/3</f>
      </c>
      <c r="G544" s="2">
        <f>(B544/$B548+C544/$C548+D544/$D548+E544/$E548+F544/$F548)/5</f>
      </c>
      <c r="H544" s="2">
        <f>B544*$G543+C544*$G544+D544*$G545+E544*$G546+F544*$G547</f>
      </c>
      <c r="I544" s="1">
        <f>H544/G544</f>
      </c>
    </row>
    <row r="545">
      <c r="A545" t="str">
        <v>CP3.3</v>
      </c>
      <c r="B545" s="1">
        <f>(1/P87+1/P73+1/P59)/3</f>
      </c>
      <c r="C545" s="1">
        <f>(1/P90+1/P76+1/P62)/3</f>
      </c>
      <c r="D545">
        <v>1</v>
      </c>
      <c r="E545" s="1">
        <f>(P65+P79+P93)/3</f>
      </c>
      <c r="F545" s="1">
        <f>(P66+P80+P94)/3</f>
      </c>
      <c r="G545" s="2">
        <f>(B545/$B548+C545/$C548+D545/$D548+E545/$E548+F545/$F548)/5</f>
      </c>
      <c r="H545" s="2">
        <f>B545*$G543+C545*$G544+D545*$G545+E545*$G546+F545*$G547</f>
      </c>
      <c r="I545" s="1">
        <f>H545/G545</f>
      </c>
    </row>
    <row r="546">
      <c r="A546" t="str">
        <v>CP3.4</v>
      </c>
      <c r="B546" s="1">
        <f>(1/P88+1/P74+1/P60)/3</f>
      </c>
      <c r="C546" s="1">
        <f>(1/P91+1/P77+1/P63)/3</f>
      </c>
      <c r="D546" s="1">
        <f>(1/P93+1/P79+1/P65)/3</f>
      </c>
      <c r="E546">
        <v>1</v>
      </c>
      <c r="F546" s="1">
        <f>(P67+P81+P95)/3</f>
      </c>
      <c r="G546" s="2">
        <f>(B546/$B548+C546/$C548+D546/$D548+E546/$E548+F546/$F548)/5</f>
      </c>
      <c r="H546" s="2">
        <f>B546*$G543+C546*$G544+D546*$G545+E546*$G546+F546*$G547</f>
      </c>
      <c r="I546" s="1">
        <f>H546/G546</f>
      </c>
    </row>
    <row r="547">
      <c r="A547" t="str">
        <v>CP3.5</v>
      </c>
      <c r="B547" s="1">
        <f>(1/P89+1/P75+1/P61)/3</f>
      </c>
      <c r="C547" s="1">
        <f>(1/P92+1/P78+1/P64)/3</f>
      </c>
      <c r="D547" s="1">
        <f>(1/P94+1/P80+1/P66)/3</f>
      </c>
      <c r="E547" s="1">
        <f>(1/P95+1/P81+1/P67)/3</f>
      </c>
      <c r="F547">
        <v>1</v>
      </c>
      <c r="G547" s="2">
        <f>(B547/$B548+C547/$C548+D547/$D548+E547/$E548+F547/$F548)/5</f>
      </c>
      <c r="H547" s="2">
        <f>B547*$G543+C547*$G544+D547*$G545+E547*$G546+F547*$G547</f>
      </c>
      <c r="I547" s="1">
        <f>H547/G547</f>
      </c>
    </row>
    <row r="548">
      <c r="A548" t="str">
        <v>Σ Kolom</v>
      </c>
      <c r="B548" s="1">
        <f>SUM(B543:B547)</f>
      </c>
      <c r="C548" s="1">
        <f>SUM(C543:C547)</f>
      </c>
      <c r="D548" s="1">
        <f>SUM(D543:D547)</f>
      </c>
      <c r="E548" s="1">
        <f>SUM(E543:E547)</f>
      </c>
      <c r="F548" s="1">
        <f>SUM(F543:F547)</f>
      </c>
    </row>
    <row r="550">
      <c r="A550" t="str">
        <v>λmax</v>
      </c>
      <c r="B550" s="1">
        <f>AVERAGE(I543:I547)</f>
      </c>
    </row>
    <row r="551">
      <c r="A551" t="str">
        <v>CI</v>
      </c>
      <c r="B551" s="1">
        <f>(B550-5)/(5-1)</f>
      </c>
    </row>
    <row r="552">
      <c r="A552" t="str">
        <v>CR</v>
      </c>
      <c r="B552" s="1">
        <f>IF(1.12=0,0,B551/1.12)</f>
      </c>
    </row>
    <row r="553">
      <c r="A553" t="str">
        <v>Status</v>
      </c>
      <c r="B553">
        <f>IF(B552&lt;0.1,"KONSISTEN ✓","TIDAK KONSISTEN ✗")</f>
      </c>
    </row>
    <row r="556">
      <c r="A556" t="str">
        <v>▶ RESPONDEN 15: FARALINDA SARI</v>
      </c>
    </row>
    <row r="557">
      <c r="A557" t="str">
        <v>1. FUZZY SYNTHETIC EXTENT (FSE) &amp; BOBOT FINAL</v>
      </c>
    </row>
    <row r="558">
      <c r="A558" t="str">
        <v>Kriteria</v>
      </c>
      <c r="B558" t="str">
        <v>Σl</v>
      </c>
      <c r="C558" t="str">
        <v>Σm</v>
      </c>
      <c r="D558" t="str">
        <v>Σu</v>
      </c>
      <c r="E558" t="str">
        <v>Si_l</v>
      </c>
      <c r="F558" t="str">
        <v>Si_m</v>
      </c>
      <c r="G558" t="str">
        <v>Si_u</v>
      </c>
      <c r="H558" t="str">
        <v>Defuzzy</v>
      </c>
      <c r="I558" t="str">
        <v>Bobot</v>
      </c>
      <c r="J558" t="str">
        <v>Bobot%</v>
      </c>
      <c r="K558" t="str">
        <v>Rank</v>
      </c>
    </row>
    <row r="559">
      <c r="A559" t="str">
        <v>CP3.1</v>
      </c>
      <c r="B559" s="1">
        <f>1+Q58+Q59+Q60+Q61</f>
      </c>
      <c r="C559" s="1">
        <f>1+Q72+Q73+Q74+Q75</f>
      </c>
      <c r="D559" s="1">
        <f>1+Q86+Q87+Q88+Q89</f>
      </c>
      <c r="E559" s="2">
        <f>B559/$D564</f>
      </c>
      <c r="F559" s="2">
        <f>C559/$C564</f>
      </c>
      <c r="G559" s="2">
        <f>D559/$B564</f>
      </c>
      <c r="H559" s="2">
        <f>(E559+F559+G559)/3</f>
      </c>
      <c r="I559" s="2">
        <f>H559/$H564</f>
      </c>
      <c r="J559" s="3">
        <f>I559*100</f>
      </c>
      <c r="K559">
        <f>RANK(I559,$I$559:$I$563,0)</f>
      </c>
    </row>
    <row r="560">
      <c r="A560" t="str">
        <v>CP3.2</v>
      </c>
      <c r="B560" s="1">
        <f>1+1/Q86+Q62+Q63+Q64</f>
      </c>
      <c r="C560" s="1">
        <f>1+1/Q72+Q76+Q77+Q78</f>
      </c>
      <c r="D560" s="1">
        <f>1+1/Q58+Q90+Q91+Q92</f>
      </c>
      <c r="E560" s="2">
        <f>B560/$D564</f>
      </c>
      <c r="F560" s="2">
        <f>C560/$C564</f>
      </c>
      <c r="G560" s="2">
        <f>D560/$B564</f>
      </c>
      <c r="H560" s="2">
        <f>(E560+F560+G560)/3</f>
      </c>
      <c r="I560" s="2">
        <f>H560/$H564</f>
      </c>
      <c r="J560" s="3">
        <f>I560*100</f>
      </c>
      <c r="K560">
        <f>RANK(I560,$I$559:$I$563,0)</f>
      </c>
    </row>
    <row r="561">
      <c r="A561" t="str">
        <v>CP3.3</v>
      </c>
      <c r="B561" s="1">
        <f>1+1/Q87+1/Q90+Q65+Q66</f>
      </c>
      <c r="C561" s="1">
        <f>1+1/Q73+1/Q76+Q79+Q80</f>
      </c>
      <c r="D561" s="1">
        <f>1+1/Q59+1/Q62+Q93+Q94</f>
      </c>
      <c r="E561" s="2">
        <f>B561/$D564</f>
      </c>
      <c r="F561" s="2">
        <f>C561/$C564</f>
      </c>
      <c r="G561" s="2">
        <f>D561/$B564</f>
      </c>
      <c r="H561" s="2">
        <f>(E561+F561+G561)/3</f>
      </c>
      <c r="I561" s="2">
        <f>H561/$H564</f>
      </c>
      <c r="J561" s="3">
        <f>I561*100</f>
      </c>
      <c r="K561">
        <f>RANK(I561,$I$559:$I$563,0)</f>
      </c>
    </row>
    <row r="562">
      <c r="A562" t="str">
        <v>CP3.4</v>
      </c>
      <c r="B562" s="1">
        <f>1+1/Q88+1/Q91+1/Q93+Q67</f>
      </c>
      <c r="C562" s="1">
        <f>1+1/Q74+1/Q77+1/Q79+Q81</f>
      </c>
      <c r="D562" s="1">
        <f>1+1/Q60+1/Q63+1/Q65+Q95</f>
      </c>
      <c r="E562" s="2">
        <f>B562/$D564</f>
      </c>
      <c r="F562" s="2">
        <f>C562/$C564</f>
      </c>
      <c r="G562" s="2">
        <f>D562/$B564</f>
      </c>
      <c r="H562" s="2">
        <f>(E562+F562+G562)/3</f>
      </c>
      <c r="I562" s="2">
        <f>H562/$H564</f>
      </c>
      <c r="J562" s="3">
        <f>I562*100</f>
      </c>
      <c r="K562">
        <f>RANK(I562,$I$559:$I$563,0)</f>
      </c>
    </row>
    <row r="563">
      <c r="A563" t="str">
        <v>CP3.5</v>
      </c>
      <c r="B563" s="1">
        <f>1+1/Q89+1/Q92+1/Q94+1/Q95</f>
      </c>
      <c r="C563" s="1">
        <f>1+1/Q75+1/Q78+1/Q80+1/Q81</f>
      </c>
      <c r="D563" s="1">
        <f>1+1/Q61+1/Q64+1/Q66+1/Q67</f>
      </c>
      <c r="E563" s="2">
        <f>B563/$D564</f>
      </c>
      <c r="F563" s="2">
        <f>C563/$C564</f>
      </c>
      <c r="G563" s="2">
        <f>D563/$B564</f>
      </c>
      <c r="H563" s="2">
        <f>(E563+F563+G563)/3</f>
      </c>
      <c r="I563" s="2">
        <f>H563/$H564</f>
      </c>
      <c r="J563" s="3">
        <f>I563*100</f>
      </c>
      <c r="K563">
        <f>RANK(I563,$I$559:$I$563,0)</f>
      </c>
    </row>
    <row r="564">
      <c r="A564" t="str">
        <v>TOTAL</v>
      </c>
      <c r="B564" s="1">
        <f>SUM(B559:B563)</f>
      </c>
      <c r="C564" s="1">
        <f>SUM(C559:C563)</f>
      </c>
      <c r="D564" s="1">
        <f>SUM(D559:D563)</f>
      </c>
      <c r="H564" s="2">
        <f>SUM(H559:H563)</f>
      </c>
    </row>
    <row r="566">
      <c r="A566" t="str">
        <v>2. KONSISTENSI (CR)</v>
      </c>
    </row>
    <row r="567">
      <c r="A567" t="str">
        <v>Matriks Crisp (Defuzzified) &amp; Normalisasi &amp; Aw</v>
      </c>
    </row>
    <row r="568">
      <c r="A568" t="str">
        <v>Kriteria</v>
      </c>
      <c r="B568" t="str">
        <v>CP3.1</v>
      </c>
      <c r="C568" t="str">
        <v>CP3.2</v>
      </c>
      <c r="D568" t="str">
        <v>CP3.3</v>
      </c>
      <c r="E568" t="str">
        <v>CP3.4</v>
      </c>
      <c r="F568" t="str">
        <v>CP3.5</v>
      </c>
      <c r="G568" t="str">
        <v>Wi (Bobot CR)</v>
      </c>
      <c r="H568" t="str">
        <v>Aw</v>
      </c>
      <c r="I568" t="str">
        <v>Aw/Wi</v>
      </c>
    </row>
    <row r="569">
      <c r="A569" t="str">
        <v>CP3.1</v>
      </c>
      <c r="B569">
        <v>1</v>
      </c>
      <c r="C569" s="1">
        <f>(Q58+Q72+Q86)/3</f>
      </c>
      <c r="D569" s="1">
        <f>(Q59+Q73+Q87)/3</f>
      </c>
      <c r="E569" s="1">
        <f>(Q60+Q74+Q88)/3</f>
      </c>
      <c r="F569" s="1">
        <f>(Q61+Q75+Q89)/3</f>
      </c>
      <c r="G569" s="2">
        <f>(B569/$B574+C569/$C574+D569/$D574+E569/$E574+F569/$F574)/5</f>
      </c>
      <c r="H569" s="2">
        <f>B569*$G569+C569*$G570+D569*$G571+E569*$G572+F569*$G573</f>
      </c>
      <c r="I569" s="1">
        <f>H569/G569</f>
      </c>
    </row>
    <row r="570">
      <c r="A570" t="str">
        <v>CP3.2</v>
      </c>
      <c r="B570" s="1">
        <f>(1/Q86+1/Q72+1/Q58)/3</f>
      </c>
      <c r="C570">
        <v>1</v>
      </c>
      <c r="D570" s="1">
        <f>(Q62+Q76+Q90)/3</f>
      </c>
      <c r="E570" s="1">
        <f>(Q63+Q77+Q91)/3</f>
      </c>
      <c r="F570" s="1">
        <f>(Q64+Q78+Q92)/3</f>
      </c>
      <c r="G570" s="2">
        <f>(B570/$B574+C570/$C574+D570/$D574+E570/$E574+F570/$F574)/5</f>
      </c>
      <c r="H570" s="2">
        <f>B570*$G569+C570*$G570+D570*$G571+E570*$G572+F570*$G573</f>
      </c>
      <c r="I570" s="1">
        <f>H570/G570</f>
      </c>
    </row>
    <row r="571">
      <c r="A571" t="str">
        <v>CP3.3</v>
      </c>
      <c r="B571" s="1">
        <f>(1/Q87+1/Q73+1/Q59)/3</f>
      </c>
      <c r="C571" s="1">
        <f>(1/Q90+1/Q76+1/Q62)/3</f>
      </c>
      <c r="D571">
        <v>1</v>
      </c>
      <c r="E571" s="1">
        <f>(Q65+Q79+Q93)/3</f>
      </c>
      <c r="F571" s="1">
        <f>(Q66+Q80+Q94)/3</f>
      </c>
      <c r="G571" s="2">
        <f>(B571/$B574+C571/$C574+D571/$D574+E571/$E574+F571/$F574)/5</f>
      </c>
      <c r="H571" s="2">
        <f>B571*$G569+C571*$G570+D571*$G571+E571*$G572+F571*$G573</f>
      </c>
      <c r="I571" s="1">
        <f>H571/G571</f>
      </c>
    </row>
    <row r="572">
      <c r="A572" t="str">
        <v>CP3.4</v>
      </c>
      <c r="B572" s="1">
        <f>(1/Q88+1/Q74+1/Q60)/3</f>
      </c>
      <c r="C572" s="1">
        <f>(1/Q91+1/Q77+1/Q63)/3</f>
      </c>
      <c r="D572" s="1">
        <f>(1/Q93+1/Q79+1/Q65)/3</f>
      </c>
      <c r="E572">
        <v>1</v>
      </c>
      <c r="F572" s="1">
        <f>(Q67+Q81+Q95)/3</f>
      </c>
      <c r="G572" s="2">
        <f>(B572/$B574+C572/$C574+D572/$D574+E572/$E574+F572/$F574)/5</f>
      </c>
      <c r="H572" s="2">
        <f>B572*$G569+C572*$G570+D572*$G571+E572*$G572+F572*$G573</f>
      </c>
      <c r="I572" s="1">
        <f>H572/G572</f>
      </c>
    </row>
    <row r="573">
      <c r="A573" t="str">
        <v>CP3.5</v>
      </c>
      <c r="B573" s="1">
        <f>(1/Q89+1/Q75+1/Q61)/3</f>
      </c>
      <c r="C573" s="1">
        <f>(1/Q92+1/Q78+1/Q64)/3</f>
      </c>
      <c r="D573" s="1">
        <f>(1/Q94+1/Q80+1/Q66)/3</f>
      </c>
      <c r="E573" s="1">
        <f>(1/Q95+1/Q81+1/Q67)/3</f>
      </c>
      <c r="F573">
        <v>1</v>
      </c>
      <c r="G573" s="2">
        <f>(B573/$B574+C573/$C574+D573/$D574+E573/$E574+F573/$F574)/5</f>
      </c>
      <c r="H573" s="2">
        <f>B573*$G569+C573*$G570+D573*$G571+E573*$G572+F573*$G573</f>
      </c>
      <c r="I573" s="1">
        <f>H573/G573</f>
      </c>
    </row>
    <row r="574">
      <c r="A574" t="str">
        <v>Σ Kolom</v>
      </c>
      <c r="B574" s="1">
        <f>SUM(B569:B573)</f>
      </c>
      <c r="C574" s="1">
        <f>SUM(C569:C573)</f>
      </c>
      <c r="D574" s="1">
        <f>SUM(D569:D573)</f>
      </c>
      <c r="E574" s="1">
        <f>SUM(E569:E573)</f>
      </c>
      <c r="F574" s="1">
        <f>SUM(F569:F573)</f>
      </c>
    </row>
    <row r="576">
      <c r="A576" t="str">
        <v>λmax</v>
      </c>
      <c r="B576" s="1">
        <f>AVERAGE(I569:I573)</f>
      </c>
    </row>
    <row r="577">
      <c r="A577" t="str">
        <v>CI</v>
      </c>
      <c r="B577" s="1">
        <f>(B576-5)/(5-1)</f>
      </c>
    </row>
    <row r="578">
      <c r="A578" t="str">
        <v>CR</v>
      </c>
      <c r="B578" s="1">
        <f>IF(1.12=0,0,B577/1.12)</f>
      </c>
    </row>
    <row r="579">
      <c r="A579" t="str">
        <v>Status</v>
      </c>
      <c r="B579">
        <f>IF(B578&lt;0.1,"KONSISTEN ✓","TIDAK KONSISTEN ✗")</f>
      </c>
    </row>
    <row r="582">
      <c r="A582" t="str">
        <v>▶ RESPONDEN 16: Novriati Teza</v>
      </c>
    </row>
    <row r="583">
      <c r="A583" t="str">
        <v>1. FUZZY SYNTHETIC EXTENT (FSE) &amp; BOBOT FINAL</v>
      </c>
    </row>
    <row r="584">
      <c r="A584" t="str">
        <v>Kriteria</v>
      </c>
      <c r="B584" t="str">
        <v>Σl</v>
      </c>
      <c r="C584" t="str">
        <v>Σm</v>
      </c>
      <c r="D584" t="str">
        <v>Σu</v>
      </c>
      <c r="E584" t="str">
        <v>Si_l</v>
      </c>
      <c r="F584" t="str">
        <v>Si_m</v>
      </c>
      <c r="G584" t="str">
        <v>Si_u</v>
      </c>
      <c r="H584" t="str">
        <v>Defuzzy</v>
      </c>
      <c r="I584" t="str">
        <v>Bobot</v>
      </c>
      <c r="J584" t="str">
        <v>Bobot%</v>
      </c>
      <c r="K584" t="str">
        <v>Rank</v>
      </c>
    </row>
    <row r="585">
      <c r="A585" t="str">
        <v>CP3.1</v>
      </c>
      <c r="B585" s="1">
        <f>1+R58+R59+R60+R61</f>
      </c>
      <c r="C585" s="1">
        <f>1+R72+R73+R74+R75</f>
      </c>
      <c r="D585" s="1">
        <f>1+R86+R87+R88+R89</f>
      </c>
      <c r="E585" s="2">
        <f>B585/$D590</f>
      </c>
      <c r="F585" s="2">
        <f>C585/$C590</f>
      </c>
      <c r="G585" s="2">
        <f>D585/$B590</f>
      </c>
      <c r="H585" s="2">
        <f>(E585+F585+G585)/3</f>
      </c>
      <c r="I585" s="2">
        <f>H585/$H590</f>
      </c>
      <c r="J585" s="3">
        <f>I585*100</f>
      </c>
      <c r="K585">
        <f>RANK(I585,$I$585:$I$589,0)</f>
      </c>
    </row>
    <row r="586">
      <c r="A586" t="str">
        <v>CP3.2</v>
      </c>
      <c r="B586" s="1">
        <f>1+1/R86+R62+R63+R64</f>
      </c>
      <c r="C586" s="1">
        <f>1+1/R72+R76+R77+R78</f>
      </c>
      <c r="D586" s="1">
        <f>1+1/R58+R90+R91+R92</f>
      </c>
      <c r="E586" s="2">
        <f>B586/$D590</f>
      </c>
      <c r="F586" s="2">
        <f>C586/$C590</f>
      </c>
      <c r="G586" s="2">
        <f>D586/$B590</f>
      </c>
      <c r="H586" s="2">
        <f>(E586+F586+G586)/3</f>
      </c>
      <c r="I586" s="2">
        <f>H586/$H590</f>
      </c>
      <c r="J586" s="3">
        <f>I586*100</f>
      </c>
      <c r="K586">
        <f>RANK(I586,$I$585:$I$589,0)</f>
      </c>
    </row>
    <row r="587">
      <c r="A587" t="str">
        <v>CP3.3</v>
      </c>
      <c r="B587" s="1">
        <f>1+1/R87+1/R90+R65+R66</f>
      </c>
      <c r="C587" s="1">
        <f>1+1/R73+1/R76+R79+R80</f>
      </c>
      <c r="D587" s="1">
        <f>1+1/R59+1/R62+R93+R94</f>
      </c>
      <c r="E587" s="2">
        <f>B587/$D590</f>
      </c>
      <c r="F587" s="2">
        <f>C587/$C590</f>
      </c>
      <c r="G587" s="2">
        <f>D587/$B590</f>
      </c>
      <c r="H587" s="2">
        <f>(E587+F587+G587)/3</f>
      </c>
      <c r="I587" s="2">
        <f>H587/$H590</f>
      </c>
      <c r="J587" s="3">
        <f>I587*100</f>
      </c>
      <c r="K587">
        <f>RANK(I587,$I$585:$I$589,0)</f>
      </c>
    </row>
    <row r="588">
      <c r="A588" t="str">
        <v>CP3.4</v>
      </c>
      <c r="B588" s="1">
        <f>1+1/R88+1/R91+1/R93+R67</f>
      </c>
      <c r="C588" s="1">
        <f>1+1/R74+1/R77+1/R79+R81</f>
      </c>
      <c r="D588" s="1">
        <f>1+1/R60+1/R63+1/R65+R95</f>
      </c>
      <c r="E588" s="2">
        <f>B588/$D590</f>
      </c>
      <c r="F588" s="2">
        <f>C588/$C590</f>
      </c>
      <c r="G588" s="2">
        <f>D588/$B590</f>
      </c>
      <c r="H588" s="2">
        <f>(E588+F588+G588)/3</f>
      </c>
      <c r="I588" s="2">
        <f>H588/$H590</f>
      </c>
      <c r="J588" s="3">
        <f>I588*100</f>
      </c>
      <c r="K588">
        <f>RANK(I588,$I$585:$I$589,0)</f>
      </c>
    </row>
    <row r="589">
      <c r="A589" t="str">
        <v>CP3.5</v>
      </c>
      <c r="B589" s="1">
        <f>1+1/R89+1/R92+1/R94+1/R95</f>
      </c>
      <c r="C589" s="1">
        <f>1+1/R75+1/R78+1/R80+1/R81</f>
      </c>
      <c r="D589" s="1">
        <f>1+1/R61+1/R64+1/R66+1/R67</f>
      </c>
      <c r="E589" s="2">
        <f>B589/$D590</f>
      </c>
      <c r="F589" s="2">
        <f>C589/$C590</f>
      </c>
      <c r="G589" s="2">
        <f>D589/$B590</f>
      </c>
      <c r="H589" s="2">
        <f>(E589+F589+G589)/3</f>
      </c>
      <c r="I589" s="2">
        <f>H589/$H590</f>
      </c>
      <c r="J589" s="3">
        <f>I589*100</f>
      </c>
      <c r="K589">
        <f>RANK(I589,$I$585:$I$589,0)</f>
      </c>
    </row>
    <row r="590">
      <c r="A590" t="str">
        <v>TOTAL</v>
      </c>
      <c r="B590" s="1">
        <f>SUM(B585:B589)</f>
      </c>
      <c r="C590" s="1">
        <f>SUM(C585:C589)</f>
      </c>
      <c r="D590" s="1">
        <f>SUM(D585:D589)</f>
      </c>
      <c r="H590" s="2">
        <f>SUM(H585:H589)</f>
      </c>
    </row>
    <row r="592">
      <c r="A592" t="str">
        <v>2. KONSISTENSI (CR)</v>
      </c>
    </row>
    <row r="593">
      <c r="A593" t="str">
        <v>Matriks Crisp (Defuzzified) &amp; Normalisasi &amp; Aw</v>
      </c>
    </row>
    <row r="594">
      <c r="A594" t="str">
        <v>Kriteria</v>
      </c>
      <c r="B594" t="str">
        <v>CP3.1</v>
      </c>
      <c r="C594" t="str">
        <v>CP3.2</v>
      </c>
      <c r="D594" t="str">
        <v>CP3.3</v>
      </c>
      <c r="E594" t="str">
        <v>CP3.4</v>
      </c>
      <c r="F594" t="str">
        <v>CP3.5</v>
      </c>
      <c r="G594" t="str">
        <v>Wi (Bobot CR)</v>
      </c>
      <c r="H594" t="str">
        <v>Aw</v>
      </c>
      <c r="I594" t="str">
        <v>Aw/Wi</v>
      </c>
    </row>
    <row r="595">
      <c r="A595" t="str">
        <v>CP3.1</v>
      </c>
      <c r="B595">
        <v>1</v>
      </c>
      <c r="C595" s="1">
        <f>(R58+R72+R86)/3</f>
      </c>
      <c r="D595" s="1">
        <f>(R59+R73+R87)/3</f>
      </c>
      <c r="E595" s="1">
        <f>(R60+R74+R88)/3</f>
      </c>
      <c r="F595" s="1">
        <f>(R61+R75+R89)/3</f>
      </c>
      <c r="G595" s="2">
        <f>(B595/$B600+C595/$C600+D595/$D600+E595/$E600+F595/$F600)/5</f>
      </c>
      <c r="H595" s="2">
        <f>B595*$G595+C595*$G596+D595*$G597+E595*$G598+F595*$G599</f>
      </c>
      <c r="I595" s="1">
        <f>H595/G595</f>
      </c>
    </row>
    <row r="596">
      <c r="A596" t="str">
        <v>CP3.2</v>
      </c>
      <c r="B596" s="1">
        <f>(1/R86+1/R72+1/R58)/3</f>
      </c>
      <c r="C596">
        <v>1</v>
      </c>
      <c r="D596" s="1">
        <f>(R62+R76+R90)/3</f>
      </c>
      <c r="E596" s="1">
        <f>(R63+R77+R91)/3</f>
      </c>
      <c r="F596" s="1">
        <f>(R64+R78+R92)/3</f>
      </c>
      <c r="G596" s="2">
        <f>(B596/$B600+C596/$C600+D596/$D600+E596/$E600+F596/$F600)/5</f>
      </c>
      <c r="H596" s="2">
        <f>B596*$G595+C596*$G596+D596*$G597+E596*$G598+F596*$G599</f>
      </c>
      <c r="I596" s="1">
        <f>H596/G596</f>
      </c>
    </row>
    <row r="597">
      <c r="A597" t="str">
        <v>CP3.3</v>
      </c>
      <c r="B597" s="1">
        <f>(1/R87+1/R73+1/R59)/3</f>
      </c>
      <c r="C597" s="1">
        <f>(1/R90+1/R76+1/R62)/3</f>
      </c>
      <c r="D597">
        <v>1</v>
      </c>
      <c r="E597" s="1">
        <f>(R65+R79+R93)/3</f>
      </c>
      <c r="F597" s="1">
        <f>(R66+R80+R94)/3</f>
      </c>
      <c r="G597" s="2">
        <f>(B597/$B600+C597/$C600+D597/$D600+E597/$E600+F597/$F600)/5</f>
      </c>
      <c r="H597" s="2">
        <f>B597*$G595+C597*$G596+D597*$G597+E597*$G598+F597*$G599</f>
      </c>
      <c r="I597" s="1">
        <f>H597/G597</f>
      </c>
    </row>
    <row r="598">
      <c r="A598" t="str">
        <v>CP3.4</v>
      </c>
      <c r="B598" s="1">
        <f>(1/R88+1/R74+1/R60)/3</f>
      </c>
      <c r="C598" s="1">
        <f>(1/R91+1/R77+1/R63)/3</f>
      </c>
      <c r="D598" s="1">
        <f>(1/R93+1/R79+1/R65)/3</f>
      </c>
      <c r="E598">
        <v>1</v>
      </c>
      <c r="F598" s="1">
        <f>(R67+R81+R95)/3</f>
      </c>
      <c r="G598" s="2">
        <f>(B598/$B600+C598/$C600+D598/$D600+E598/$E600+F598/$F600)/5</f>
      </c>
      <c r="H598" s="2">
        <f>B598*$G595+C598*$G596+D598*$G597+E598*$G598+F598*$G599</f>
      </c>
      <c r="I598" s="1">
        <f>H598/G598</f>
      </c>
    </row>
    <row r="599">
      <c r="A599" t="str">
        <v>CP3.5</v>
      </c>
      <c r="B599" s="1">
        <f>(1/R89+1/R75+1/R61)/3</f>
      </c>
      <c r="C599" s="1">
        <f>(1/R92+1/R78+1/R64)/3</f>
      </c>
      <c r="D599" s="1">
        <f>(1/R94+1/R80+1/R66)/3</f>
      </c>
      <c r="E599" s="1">
        <f>(1/R95+1/R81+1/R67)/3</f>
      </c>
      <c r="F599">
        <v>1</v>
      </c>
      <c r="G599" s="2">
        <f>(B599/$B600+C599/$C600+D599/$D600+E599/$E600+F599/$F600)/5</f>
      </c>
      <c r="H599" s="2">
        <f>B599*$G595+C599*$G596+D599*$G597+E599*$G598+F599*$G599</f>
      </c>
      <c r="I599" s="1">
        <f>H599/G599</f>
      </c>
    </row>
    <row r="600">
      <c r="A600" t="str">
        <v>Σ Kolom</v>
      </c>
      <c r="B600" s="1">
        <f>SUM(B595:B599)</f>
      </c>
      <c r="C600" s="1">
        <f>SUM(C595:C599)</f>
      </c>
      <c r="D600" s="1">
        <f>SUM(D595:D599)</f>
      </c>
      <c r="E600" s="1">
        <f>SUM(E595:E599)</f>
      </c>
      <c r="F600" s="1">
        <f>SUM(F595:F599)</f>
      </c>
    </row>
    <row r="602">
      <c r="A602" t="str">
        <v>λmax</v>
      </c>
      <c r="B602" s="1">
        <f>AVERAGE(I595:I599)</f>
      </c>
    </row>
    <row r="603">
      <c r="A603" t="str">
        <v>CI</v>
      </c>
      <c r="B603" s="1">
        <f>(B602-5)/(5-1)</f>
      </c>
    </row>
    <row r="604">
      <c r="A604" t="str">
        <v>CR</v>
      </c>
      <c r="B604" s="1">
        <f>IF(1.12=0,0,B603/1.12)</f>
      </c>
    </row>
    <row r="605">
      <c r="A605" t="str">
        <v>Status</v>
      </c>
      <c r="B605">
        <f>IF(B604&lt;0.1,"KONSISTEN ✓","TIDAK KONSISTEN ✗")</f>
      </c>
    </row>
    <row r="608">
      <c r="A608" t="str">
        <v>▶ RESPONDEN 17: Ardini Oktavia</v>
      </c>
    </row>
    <row r="609">
      <c r="A609" t="str">
        <v>1. FUZZY SYNTHETIC EXTENT (FSE) &amp; BOBOT FINAL</v>
      </c>
    </row>
    <row r="610">
      <c r="A610" t="str">
        <v>Kriteria</v>
      </c>
      <c r="B610" t="str">
        <v>Σl</v>
      </c>
      <c r="C610" t="str">
        <v>Σm</v>
      </c>
      <c r="D610" t="str">
        <v>Σu</v>
      </c>
      <c r="E610" t="str">
        <v>Si_l</v>
      </c>
      <c r="F610" t="str">
        <v>Si_m</v>
      </c>
      <c r="G610" t="str">
        <v>Si_u</v>
      </c>
      <c r="H610" t="str">
        <v>Defuzzy</v>
      </c>
      <c r="I610" t="str">
        <v>Bobot</v>
      </c>
      <c r="J610" t="str">
        <v>Bobot%</v>
      </c>
      <c r="K610" t="str">
        <v>Rank</v>
      </c>
    </row>
    <row r="611">
      <c r="A611" t="str">
        <v>CP3.1</v>
      </c>
      <c r="B611" s="1">
        <f>1+S58+S59+S60+S61</f>
      </c>
      <c r="C611" s="1">
        <f>1+S72+S73+S74+S75</f>
      </c>
      <c r="D611" s="1">
        <f>1+S86+S87+S88+S89</f>
      </c>
      <c r="E611" s="2">
        <f>B611/$D616</f>
      </c>
      <c r="F611" s="2">
        <f>C611/$C616</f>
      </c>
      <c r="G611" s="2">
        <f>D611/$B616</f>
      </c>
      <c r="H611" s="2">
        <f>(E611+F611+G611)/3</f>
      </c>
      <c r="I611" s="2">
        <f>H611/$H616</f>
      </c>
      <c r="J611" s="3">
        <f>I611*100</f>
      </c>
      <c r="K611">
        <f>RANK(I611,$I$611:$I$615,0)</f>
      </c>
    </row>
    <row r="612">
      <c r="A612" t="str">
        <v>CP3.2</v>
      </c>
      <c r="B612" s="1">
        <f>1+1/S86+S62+S63+S64</f>
      </c>
      <c r="C612" s="1">
        <f>1+1/S72+S76+S77+S78</f>
      </c>
      <c r="D612" s="1">
        <f>1+1/S58+S90+S91+S92</f>
      </c>
      <c r="E612" s="2">
        <f>B612/$D616</f>
      </c>
      <c r="F612" s="2">
        <f>C612/$C616</f>
      </c>
      <c r="G612" s="2">
        <f>D612/$B616</f>
      </c>
      <c r="H612" s="2">
        <f>(E612+F612+G612)/3</f>
      </c>
      <c r="I612" s="2">
        <f>H612/$H616</f>
      </c>
      <c r="J612" s="3">
        <f>I612*100</f>
      </c>
      <c r="K612">
        <f>RANK(I612,$I$611:$I$615,0)</f>
      </c>
    </row>
    <row r="613">
      <c r="A613" t="str">
        <v>CP3.3</v>
      </c>
      <c r="B613" s="1">
        <f>1+1/S87+1/S90+S65+S66</f>
      </c>
      <c r="C613" s="1">
        <f>1+1/S73+1/S76+S79+S80</f>
      </c>
      <c r="D613" s="1">
        <f>1+1/S59+1/S62+S93+S94</f>
      </c>
      <c r="E613" s="2">
        <f>B613/$D616</f>
      </c>
      <c r="F613" s="2">
        <f>C613/$C616</f>
      </c>
      <c r="G613" s="2">
        <f>D613/$B616</f>
      </c>
      <c r="H613" s="2">
        <f>(E613+F613+G613)/3</f>
      </c>
      <c r="I613" s="2">
        <f>H613/$H616</f>
      </c>
      <c r="J613" s="3">
        <f>I613*100</f>
      </c>
      <c r="K613">
        <f>RANK(I613,$I$611:$I$615,0)</f>
      </c>
    </row>
    <row r="614">
      <c r="A614" t="str">
        <v>CP3.4</v>
      </c>
      <c r="B614" s="1">
        <f>1+1/S88+1/S91+1/S93+S67</f>
      </c>
      <c r="C614" s="1">
        <f>1+1/S74+1/S77+1/S79+S81</f>
      </c>
      <c r="D614" s="1">
        <f>1+1/S60+1/S63+1/S65+S95</f>
      </c>
      <c r="E614" s="2">
        <f>B614/$D616</f>
      </c>
      <c r="F614" s="2">
        <f>C614/$C616</f>
      </c>
      <c r="G614" s="2">
        <f>D614/$B616</f>
      </c>
      <c r="H614" s="2">
        <f>(E614+F614+G614)/3</f>
      </c>
      <c r="I614" s="2">
        <f>H614/$H616</f>
      </c>
      <c r="J614" s="3">
        <f>I614*100</f>
      </c>
      <c r="K614">
        <f>RANK(I614,$I$611:$I$615,0)</f>
      </c>
    </row>
    <row r="615">
      <c r="A615" t="str">
        <v>CP3.5</v>
      </c>
      <c r="B615" s="1">
        <f>1+1/S89+1/S92+1/S94+1/S95</f>
      </c>
      <c r="C615" s="1">
        <f>1+1/S75+1/S78+1/S80+1/S81</f>
      </c>
      <c r="D615" s="1">
        <f>1+1/S61+1/S64+1/S66+1/S67</f>
      </c>
      <c r="E615" s="2">
        <f>B615/$D616</f>
      </c>
      <c r="F615" s="2">
        <f>C615/$C616</f>
      </c>
      <c r="G615" s="2">
        <f>D615/$B616</f>
      </c>
      <c r="H615" s="2">
        <f>(E615+F615+G615)/3</f>
      </c>
      <c r="I615" s="2">
        <f>H615/$H616</f>
      </c>
      <c r="J615" s="3">
        <f>I615*100</f>
      </c>
      <c r="K615">
        <f>RANK(I615,$I$611:$I$615,0)</f>
      </c>
    </row>
    <row r="616">
      <c r="A616" t="str">
        <v>TOTAL</v>
      </c>
      <c r="B616" s="1">
        <f>SUM(B611:B615)</f>
      </c>
      <c r="C616" s="1">
        <f>SUM(C611:C615)</f>
      </c>
      <c r="D616" s="1">
        <f>SUM(D611:D615)</f>
      </c>
      <c r="H616" s="2">
        <f>SUM(H611:H615)</f>
      </c>
    </row>
    <row r="618">
      <c r="A618" t="str">
        <v>2. KONSISTENSI (CR)</v>
      </c>
    </row>
    <row r="619">
      <c r="A619" t="str">
        <v>Matriks Crisp (Defuzzified) &amp; Normalisasi &amp; Aw</v>
      </c>
    </row>
    <row r="620">
      <c r="A620" t="str">
        <v>Kriteria</v>
      </c>
      <c r="B620" t="str">
        <v>CP3.1</v>
      </c>
      <c r="C620" t="str">
        <v>CP3.2</v>
      </c>
      <c r="D620" t="str">
        <v>CP3.3</v>
      </c>
      <c r="E620" t="str">
        <v>CP3.4</v>
      </c>
      <c r="F620" t="str">
        <v>CP3.5</v>
      </c>
      <c r="G620" t="str">
        <v>Wi (Bobot CR)</v>
      </c>
      <c r="H620" t="str">
        <v>Aw</v>
      </c>
      <c r="I620" t="str">
        <v>Aw/Wi</v>
      </c>
    </row>
    <row r="621">
      <c r="A621" t="str">
        <v>CP3.1</v>
      </c>
      <c r="B621">
        <v>1</v>
      </c>
      <c r="C621" s="1">
        <f>(S58+S72+S86)/3</f>
      </c>
      <c r="D621" s="1">
        <f>(S59+S73+S87)/3</f>
      </c>
      <c r="E621" s="1">
        <f>(S60+S74+S88)/3</f>
      </c>
      <c r="F621" s="1">
        <f>(S61+S75+S89)/3</f>
      </c>
      <c r="G621" s="2">
        <f>(B621/$B626+C621/$C626+D621/$D626+E621/$E626+F621/$F626)/5</f>
      </c>
      <c r="H621" s="2">
        <f>B621*$G621+C621*$G622+D621*$G623+E621*$G624+F621*$G625</f>
      </c>
      <c r="I621" s="1">
        <f>H621/G621</f>
      </c>
    </row>
    <row r="622">
      <c r="A622" t="str">
        <v>CP3.2</v>
      </c>
      <c r="B622" s="1">
        <f>(1/S86+1/S72+1/S58)/3</f>
      </c>
      <c r="C622">
        <v>1</v>
      </c>
      <c r="D622" s="1">
        <f>(S62+S76+S90)/3</f>
      </c>
      <c r="E622" s="1">
        <f>(S63+S77+S91)/3</f>
      </c>
      <c r="F622" s="1">
        <f>(S64+S78+S92)/3</f>
      </c>
      <c r="G622" s="2">
        <f>(B622/$B626+C622/$C626+D622/$D626+E622/$E626+F622/$F626)/5</f>
      </c>
      <c r="H622" s="2">
        <f>B622*$G621+C622*$G622+D622*$G623+E622*$G624+F622*$G625</f>
      </c>
      <c r="I622" s="1">
        <f>H622/G622</f>
      </c>
    </row>
    <row r="623">
      <c r="A623" t="str">
        <v>CP3.3</v>
      </c>
      <c r="B623" s="1">
        <f>(1/S87+1/S73+1/S59)/3</f>
      </c>
      <c r="C623" s="1">
        <f>(1/S90+1/S76+1/S62)/3</f>
      </c>
      <c r="D623">
        <v>1</v>
      </c>
      <c r="E623" s="1">
        <f>(S65+S79+S93)/3</f>
      </c>
      <c r="F623" s="1">
        <f>(S66+S80+S94)/3</f>
      </c>
      <c r="G623" s="2">
        <f>(B623/$B626+C623/$C626+D623/$D626+E623/$E626+F623/$F626)/5</f>
      </c>
      <c r="H623" s="2">
        <f>B623*$G621+C623*$G622+D623*$G623+E623*$G624+F623*$G625</f>
      </c>
      <c r="I623" s="1">
        <f>H623/G623</f>
      </c>
    </row>
    <row r="624">
      <c r="A624" t="str">
        <v>CP3.4</v>
      </c>
      <c r="B624" s="1">
        <f>(1/S88+1/S74+1/S60)/3</f>
      </c>
      <c r="C624" s="1">
        <f>(1/S91+1/S77+1/S63)/3</f>
      </c>
      <c r="D624" s="1">
        <f>(1/S93+1/S79+1/S65)/3</f>
      </c>
      <c r="E624">
        <v>1</v>
      </c>
      <c r="F624" s="1">
        <f>(S67+S81+S95)/3</f>
      </c>
      <c r="G624" s="2">
        <f>(B624/$B626+C624/$C626+D624/$D626+E624/$E626+F624/$F626)/5</f>
      </c>
      <c r="H624" s="2">
        <f>B624*$G621+C624*$G622+D624*$G623+E624*$G624+F624*$G625</f>
      </c>
      <c r="I624" s="1">
        <f>H624/G624</f>
      </c>
    </row>
    <row r="625">
      <c r="A625" t="str">
        <v>CP3.5</v>
      </c>
      <c r="B625" s="1">
        <f>(1/S89+1/S75+1/S61)/3</f>
      </c>
      <c r="C625" s="1">
        <f>(1/S92+1/S78+1/S64)/3</f>
      </c>
      <c r="D625" s="1">
        <f>(1/S94+1/S80+1/S66)/3</f>
      </c>
      <c r="E625" s="1">
        <f>(1/S95+1/S81+1/S67)/3</f>
      </c>
      <c r="F625">
        <v>1</v>
      </c>
      <c r="G625" s="2">
        <f>(B625/$B626+C625/$C626+D625/$D626+E625/$E626+F625/$F626)/5</f>
      </c>
      <c r="H625" s="2">
        <f>B625*$G621+C625*$G622+D625*$G623+E625*$G624+F625*$G625</f>
      </c>
      <c r="I625" s="1">
        <f>H625/G625</f>
      </c>
    </row>
    <row r="626">
      <c r="A626" t="str">
        <v>Σ Kolom</v>
      </c>
      <c r="B626" s="1">
        <f>SUM(B621:B625)</f>
      </c>
      <c r="C626" s="1">
        <f>SUM(C621:C625)</f>
      </c>
      <c r="D626" s="1">
        <f>SUM(D621:D625)</f>
      </c>
      <c r="E626" s="1">
        <f>SUM(E621:E625)</f>
      </c>
      <c r="F626" s="1">
        <f>SUM(F621:F625)</f>
      </c>
    </row>
    <row r="628">
      <c r="A628" t="str">
        <v>λmax</v>
      </c>
      <c r="B628" s="1">
        <f>AVERAGE(I621:I625)</f>
      </c>
    </row>
    <row r="629">
      <c r="A629" t="str">
        <v>CI</v>
      </c>
      <c r="B629" s="1">
        <f>(B628-5)/(5-1)</f>
      </c>
    </row>
    <row r="630">
      <c r="A630" t="str">
        <v>CR</v>
      </c>
      <c r="B630" s="1">
        <f>IF(1.12=0,0,B629/1.12)</f>
      </c>
    </row>
    <row r="631">
      <c r="A631" t="str">
        <v>Status</v>
      </c>
      <c r="B631">
        <f>IF(B630&lt;0.1,"KONSISTEN ✓","TIDAK KONSISTEN ✗")</f>
      </c>
    </row>
    <row r="634">
      <c r="A634" t="str">
        <v>▶ RESPONDEN 18: Dr. Yenni Kurniati, M.Si</v>
      </c>
    </row>
    <row r="635">
      <c r="A635" t="str">
        <v>1. FUZZY SYNTHETIC EXTENT (FSE) &amp; BOBOT FINAL</v>
      </c>
    </row>
    <row r="636">
      <c r="A636" t="str">
        <v>Kriteria</v>
      </c>
      <c r="B636" t="str">
        <v>Σl</v>
      </c>
      <c r="C636" t="str">
        <v>Σm</v>
      </c>
      <c r="D636" t="str">
        <v>Σu</v>
      </c>
      <c r="E636" t="str">
        <v>Si_l</v>
      </c>
      <c r="F636" t="str">
        <v>Si_m</v>
      </c>
      <c r="G636" t="str">
        <v>Si_u</v>
      </c>
      <c r="H636" t="str">
        <v>Defuzzy</v>
      </c>
      <c r="I636" t="str">
        <v>Bobot</v>
      </c>
      <c r="J636" t="str">
        <v>Bobot%</v>
      </c>
      <c r="K636" t="str">
        <v>Rank</v>
      </c>
    </row>
    <row r="637">
      <c r="A637" t="str">
        <v>CP3.1</v>
      </c>
      <c r="B637" s="1">
        <f>1+T58+T59+T60+T61</f>
      </c>
      <c r="C637" s="1">
        <f>1+T72+T73+T74+T75</f>
      </c>
      <c r="D637" s="1">
        <f>1+T86+T87+T88+T89</f>
      </c>
      <c r="E637" s="2">
        <f>B637/$D642</f>
      </c>
      <c r="F637" s="2">
        <f>C637/$C642</f>
      </c>
      <c r="G637" s="2">
        <f>D637/$B642</f>
      </c>
      <c r="H637" s="2">
        <f>(E637+F637+G637)/3</f>
      </c>
      <c r="I637" s="2">
        <f>H637/$H642</f>
      </c>
      <c r="J637" s="3">
        <f>I637*100</f>
      </c>
      <c r="K637">
        <f>RANK(I637,$I$637:$I$641,0)</f>
      </c>
    </row>
    <row r="638">
      <c r="A638" t="str">
        <v>CP3.2</v>
      </c>
      <c r="B638" s="1">
        <f>1+1/T86+T62+T63+T64</f>
      </c>
      <c r="C638" s="1">
        <f>1+1/T72+T76+T77+T78</f>
      </c>
      <c r="D638" s="1">
        <f>1+1/T58+T90+T91+T92</f>
      </c>
      <c r="E638" s="2">
        <f>B638/$D642</f>
      </c>
      <c r="F638" s="2">
        <f>C638/$C642</f>
      </c>
      <c r="G638" s="2">
        <f>D638/$B642</f>
      </c>
      <c r="H638" s="2">
        <f>(E638+F638+G638)/3</f>
      </c>
      <c r="I638" s="2">
        <f>H638/$H642</f>
      </c>
      <c r="J638" s="3">
        <f>I638*100</f>
      </c>
      <c r="K638">
        <f>RANK(I638,$I$637:$I$641,0)</f>
      </c>
    </row>
    <row r="639">
      <c r="A639" t="str">
        <v>CP3.3</v>
      </c>
      <c r="B639" s="1">
        <f>1+1/T87+1/T90+T65+T66</f>
      </c>
      <c r="C639" s="1">
        <f>1+1/T73+1/T76+T79+T80</f>
      </c>
      <c r="D639" s="1">
        <f>1+1/T59+1/T62+T93+T94</f>
      </c>
      <c r="E639" s="2">
        <f>B639/$D642</f>
      </c>
      <c r="F639" s="2">
        <f>C639/$C642</f>
      </c>
      <c r="G639" s="2">
        <f>D639/$B642</f>
      </c>
      <c r="H639" s="2">
        <f>(E639+F639+G639)/3</f>
      </c>
      <c r="I639" s="2">
        <f>H639/$H642</f>
      </c>
      <c r="J639" s="3">
        <f>I639*100</f>
      </c>
      <c r="K639">
        <f>RANK(I639,$I$637:$I$641,0)</f>
      </c>
    </row>
    <row r="640">
      <c r="A640" t="str">
        <v>CP3.4</v>
      </c>
      <c r="B640" s="1">
        <f>1+1/T88+1/T91+1/T93+T67</f>
      </c>
      <c r="C640" s="1">
        <f>1+1/T74+1/T77+1/T79+T81</f>
      </c>
      <c r="D640" s="1">
        <f>1+1/T60+1/T63+1/T65+T95</f>
      </c>
      <c r="E640" s="2">
        <f>B640/$D642</f>
      </c>
      <c r="F640" s="2">
        <f>C640/$C642</f>
      </c>
      <c r="G640" s="2">
        <f>D640/$B642</f>
      </c>
      <c r="H640" s="2">
        <f>(E640+F640+G640)/3</f>
      </c>
      <c r="I640" s="2">
        <f>H640/$H642</f>
      </c>
      <c r="J640" s="3">
        <f>I640*100</f>
      </c>
      <c r="K640">
        <f>RANK(I640,$I$637:$I$641,0)</f>
      </c>
    </row>
    <row r="641">
      <c r="A641" t="str">
        <v>CP3.5</v>
      </c>
      <c r="B641" s="1">
        <f>1+1/T89+1/T92+1/T94+1/T95</f>
      </c>
      <c r="C641" s="1">
        <f>1+1/T75+1/T78+1/T80+1/T81</f>
      </c>
      <c r="D641" s="1">
        <f>1+1/T61+1/T64+1/T66+1/T67</f>
      </c>
      <c r="E641" s="2">
        <f>B641/$D642</f>
      </c>
      <c r="F641" s="2">
        <f>C641/$C642</f>
      </c>
      <c r="G641" s="2">
        <f>D641/$B642</f>
      </c>
      <c r="H641" s="2">
        <f>(E641+F641+G641)/3</f>
      </c>
      <c r="I641" s="2">
        <f>H641/$H642</f>
      </c>
      <c r="J641" s="3">
        <f>I641*100</f>
      </c>
      <c r="K641">
        <f>RANK(I641,$I$637:$I$641,0)</f>
      </c>
    </row>
    <row r="642">
      <c r="A642" t="str">
        <v>TOTAL</v>
      </c>
      <c r="B642" s="1">
        <f>SUM(B637:B641)</f>
      </c>
      <c r="C642" s="1">
        <f>SUM(C637:C641)</f>
      </c>
      <c r="D642" s="1">
        <f>SUM(D637:D641)</f>
      </c>
      <c r="H642" s="2">
        <f>SUM(H637:H641)</f>
      </c>
    </row>
    <row r="644">
      <c r="A644" t="str">
        <v>2. KONSISTENSI (CR)</v>
      </c>
    </row>
    <row r="645">
      <c r="A645" t="str">
        <v>Matriks Crisp (Defuzzified) &amp; Normalisasi &amp; Aw</v>
      </c>
    </row>
    <row r="646">
      <c r="A646" t="str">
        <v>Kriteria</v>
      </c>
      <c r="B646" t="str">
        <v>CP3.1</v>
      </c>
      <c r="C646" t="str">
        <v>CP3.2</v>
      </c>
      <c r="D646" t="str">
        <v>CP3.3</v>
      </c>
      <c r="E646" t="str">
        <v>CP3.4</v>
      </c>
      <c r="F646" t="str">
        <v>CP3.5</v>
      </c>
      <c r="G646" t="str">
        <v>Wi (Bobot CR)</v>
      </c>
      <c r="H646" t="str">
        <v>Aw</v>
      </c>
      <c r="I646" t="str">
        <v>Aw/Wi</v>
      </c>
    </row>
    <row r="647">
      <c r="A647" t="str">
        <v>CP3.1</v>
      </c>
      <c r="B647">
        <v>1</v>
      </c>
      <c r="C647" s="1">
        <f>(T58+T72+T86)/3</f>
      </c>
      <c r="D647" s="1">
        <f>(T59+T73+T87)/3</f>
      </c>
      <c r="E647" s="1">
        <f>(T60+T74+T88)/3</f>
      </c>
      <c r="F647" s="1">
        <f>(T61+T75+T89)/3</f>
      </c>
      <c r="G647" s="2">
        <f>(B647/$B652+C647/$C652+D647/$D652+E647/$E652+F647/$F652)/5</f>
      </c>
      <c r="H647" s="2">
        <f>B647*$G647+C647*$G648+D647*$G649+E647*$G650+F647*$G651</f>
      </c>
      <c r="I647" s="1">
        <f>H647/G647</f>
      </c>
    </row>
    <row r="648">
      <c r="A648" t="str">
        <v>CP3.2</v>
      </c>
      <c r="B648" s="1">
        <f>(1/T86+1/T72+1/T58)/3</f>
      </c>
      <c r="C648">
        <v>1</v>
      </c>
      <c r="D648" s="1">
        <f>(T62+T76+T90)/3</f>
      </c>
      <c r="E648" s="1">
        <f>(T63+T77+T91)/3</f>
      </c>
      <c r="F648" s="1">
        <f>(T64+T78+T92)/3</f>
      </c>
      <c r="G648" s="2">
        <f>(B648/$B652+C648/$C652+D648/$D652+E648/$E652+F648/$F652)/5</f>
      </c>
      <c r="H648" s="2">
        <f>B648*$G647+C648*$G648+D648*$G649+E648*$G650+F648*$G651</f>
      </c>
      <c r="I648" s="1">
        <f>H648/G648</f>
      </c>
    </row>
    <row r="649">
      <c r="A649" t="str">
        <v>CP3.3</v>
      </c>
      <c r="B649" s="1">
        <f>(1/T87+1/T73+1/T59)/3</f>
      </c>
      <c r="C649" s="1">
        <f>(1/T90+1/T76+1/T62)/3</f>
      </c>
      <c r="D649">
        <v>1</v>
      </c>
      <c r="E649" s="1">
        <f>(T65+T79+T93)/3</f>
      </c>
      <c r="F649" s="1">
        <f>(T66+T80+T94)/3</f>
      </c>
      <c r="G649" s="2">
        <f>(B649/$B652+C649/$C652+D649/$D652+E649/$E652+F649/$F652)/5</f>
      </c>
      <c r="H649" s="2">
        <f>B649*$G647+C649*$G648+D649*$G649+E649*$G650+F649*$G651</f>
      </c>
      <c r="I649" s="1">
        <f>H649/G649</f>
      </c>
    </row>
    <row r="650">
      <c r="A650" t="str">
        <v>CP3.4</v>
      </c>
      <c r="B650" s="1">
        <f>(1/T88+1/T74+1/T60)/3</f>
      </c>
      <c r="C650" s="1">
        <f>(1/T91+1/T77+1/T63)/3</f>
      </c>
      <c r="D650" s="1">
        <f>(1/T93+1/T79+1/T65)/3</f>
      </c>
      <c r="E650">
        <v>1</v>
      </c>
      <c r="F650" s="1">
        <f>(T67+T81+T95)/3</f>
      </c>
      <c r="G650" s="2">
        <f>(B650/$B652+C650/$C652+D650/$D652+E650/$E652+F650/$F652)/5</f>
      </c>
      <c r="H650" s="2">
        <f>B650*$G647+C650*$G648+D650*$G649+E650*$G650+F650*$G651</f>
      </c>
      <c r="I650" s="1">
        <f>H650/G650</f>
      </c>
    </row>
    <row r="651">
      <c r="A651" t="str">
        <v>CP3.5</v>
      </c>
      <c r="B651" s="1">
        <f>(1/T89+1/T75+1/T61)/3</f>
      </c>
      <c r="C651" s="1">
        <f>(1/T92+1/T78+1/T64)/3</f>
      </c>
      <c r="D651" s="1">
        <f>(1/T94+1/T80+1/T66)/3</f>
      </c>
      <c r="E651" s="1">
        <f>(1/T95+1/T81+1/T67)/3</f>
      </c>
      <c r="F651">
        <v>1</v>
      </c>
      <c r="G651" s="2">
        <f>(B651/$B652+C651/$C652+D651/$D652+E651/$E652+F651/$F652)/5</f>
      </c>
      <c r="H651" s="2">
        <f>B651*$G647+C651*$G648+D651*$G649+E651*$G650+F651*$G651</f>
      </c>
      <c r="I651" s="1">
        <f>H651/G651</f>
      </c>
    </row>
    <row r="652">
      <c r="A652" t="str">
        <v>Σ Kolom</v>
      </c>
      <c r="B652" s="1">
        <f>SUM(B647:B651)</f>
      </c>
      <c r="C652" s="1">
        <f>SUM(C647:C651)</f>
      </c>
      <c r="D652" s="1">
        <f>SUM(D647:D651)</f>
      </c>
      <c r="E652" s="1">
        <f>SUM(E647:E651)</f>
      </c>
      <c r="F652" s="1">
        <f>SUM(F647:F651)</f>
      </c>
    </row>
    <row r="654">
      <c r="A654" t="str">
        <v>λmax</v>
      </c>
      <c r="B654" s="1">
        <f>AVERAGE(I647:I651)</f>
      </c>
    </row>
    <row r="655">
      <c r="A655" t="str">
        <v>CI</v>
      </c>
      <c r="B655" s="1">
        <f>(B654-5)/(5-1)</f>
      </c>
    </row>
    <row r="656">
      <c r="A656" t="str">
        <v>CR</v>
      </c>
      <c r="B656" s="1">
        <f>IF(1.12=0,0,B655/1.12)</f>
      </c>
    </row>
    <row r="657">
      <c r="A657" t="str">
        <v>Status</v>
      </c>
      <c r="B657">
        <f>IF(B656&lt;0.1,"KONSISTEN ✓","TIDAK KONSISTEN ✗")</f>
      </c>
    </row>
    <row r="660">
      <c r="A660" t="str">
        <v>▶ RESPONDEN 19: Prof. Dr. Yendraliza</v>
      </c>
    </row>
    <row r="661">
      <c r="A661" t="str">
        <v>1. FUZZY SYNTHETIC EXTENT (FSE) &amp; BOBOT FINAL</v>
      </c>
    </row>
    <row r="662">
      <c r="A662" t="str">
        <v>Kriteria</v>
      </c>
      <c r="B662" t="str">
        <v>Σl</v>
      </c>
      <c r="C662" t="str">
        <v>Σm</v>
      </c>
      <c r="D662" t="str">
        <v>Σu</v>
      </c>
      <c r="E662" t="str">
        <v>Si_l</v>
      </c>
      <c r="F662" t="str">
        <v>Si_m</v>
      </c>
      <c r="G662" t="str">
        <v>Si_u</v>
      </c>
      <c r="H662" t="str">
        <v>Defuzzy</v>
      </c>
      <c r="I662" t="str">
        <v>Bobot</v>
      </c>
      <c r="J662" t="str">
        <v>Bobot%</v>
      </c>
      <c r="K662" t="str">
        <v>Rank</v>
      </c>
    </row>
    <row r="663">
      <c r="A663" t="str">
        <v>CP3.1</v>
      </c>
      <c r="B663" s="1">
        <f>1+U58+U59+U60+U61</f>
      </c>
      <c r="C663" s="1">
        <f>1+U72+U73+U74+U75</f>
      </c>
      <c r="D663" s="1">
        <f>1+U86+U87+U88+U89</f>
      </c>
      <c r="E663" s="2">
        <f>B663/$D668</f>
      </c>
      <c r="F663" s="2">
        <f>C663/$C668</f>
      </c>
      <c r="G663" s="2">
        <f>D663/$B668</f>
      </c>
      <c r="H663" s="2">
        <f>(E663+F663+G663)/3</f>
      </c>
      <c r="I663" s="2">
        <f>H663/$H668</f>
      </c>
      <c r="J663" s="3">
        <f>I663*100</f>
      </c>
      <c r="K663">
        <f>RANK(I663,$I$663:$I$667,0)</f>
      </c>
    </row>
    <row r="664">
      <c r="A664" t="str">
        <v>CP3.2</v>
      </c>
      <c r="B664" s="1">
        <f>1+1/U86+U62+U63+U64</f>
      </c>
      <c r="C664" s="1">
        <f>1+1/U72+U76+U77+U78</f>
      </c>
      <c r="D664" s="1">
        <f>1+1/U58+U90+U91+U92</f>
      </c>
      <c r="E664" s="2">
        <f>B664/$D668</f>
      </c>
      <c r="F664" s="2">
        <f>C664/$C668</f>
      </c>
      <c r="G664" s="2">
        <f>D664/$B668</f>
      </c>
      <c r="H664" s="2">
        <f>(E664+F664+G664)/3</f>
      </c>
      <c r="I664" s="2">
        <f>H664/$H668</f>
      </c>
      <c r="J664" s="3">
        <f>I664*100</f>
      </c>
      <c r="K664">
        <f>RANK(I664,$I$663:$I$667,0)</f>
      </c>
    </row>
    <row r="665">
      <c r="A665" t="str">
        <v>CP3.3</v>
      </c>
      <c r="B665" s="1">
        <f>1+1/U87+1/U90+U65+U66</f>
      </c>
      <c r="C665" s="1">
        <f>1+1/U73+1/U76+U79+U80</f>
      </c>
      <c r="D665" s="1">
        <f>1+1/U59+1/U62+U93+U94</f>
      </c>
      <c r="E665" s="2">
        <f>B665/$D668</f>
      </c>
      <c r="F665" s="2">
        <f>C665/$C668</f>
      </c>
      <c r="G665" s="2">
        <f>D665/$B668</f>
      </c>
      <c r="H665" s="2">
        <f>(E665+F665+G665)/3</f>
      </c>
      <c r="I665" s="2">
        <f>H665/$H668</f>
      </c>
      <c r="J665" s="3">
        <f>I665*100</f>
      </c>
      <c r="K665">
        <f>RANK(I665,$I$663:$I$667,0)</f>
      </c>
    </row>
    <row r="666">
      <c r="A666" t="str">
        <v>CP3.4</v>
      </c>
      <c r="B666" s="1">
        <f>1+1/U88+1/U91+1/U93+U67</f>
      </c>
      <c r="C666" s="1">
        <f>1+1/U74+1/U77+1/U79+U81</f>
      </c>
      <c r="D666" s="1">
        <f>1+1/U60+1/U63+1/U65+U95</f>
      </c>
      <c r="E666" s="2">
        <f>B666/$D668</f>
      </c>
      <c r="F666" s="2">
        <f>C666/$C668</f>
      </c>
      <c r="G666" s="2">
        <f>D666/$B668</f>
      </c>
      <c r="H666" s="2">
        <f>(E666+F666+G666)/3</f>
      </c>
      <c r="I666" s="2">
        <f>H666/$H668</f>
      </c>
      <c r="J666" s="3">
        <f>I666*100</f>
      </c>
      <c r="K666">
        <f>RANK(I666,$I$663:$I$667,0)</f>
      </c>
    </row>
    <row r="667">
      <c r="A667" t="str">
        <v>CP3.5</v>
      </c>
      <c r="B667" s="1">
        <f>1+1/U89+1/U92+1/U94+1/U95</f>
      </c>
      <c r="C667" s="1">
        <f>1+1/U75+1/U78+1/U80+1/U81</f>
      </c>
      <c r="D667" s="1">
        <f>1+1/U61+1/U64+1/U66+1/U67</f>
      </c>
      <c r="E667" s="2">
        <f>B667/$D668</f>
      </c>
      <c r="F667" s="2">
        <f>C667/$C668</f>
      </c>
      <c r="G667" s="2">
        <f>D667/$B668</f>
      </c>
      <c r="H667" s="2">
        <f>(E667+F667+G667)/3</f>
      </c>
      <c r="I667" s="2">
        <f>H667/$H668</f>
      </c>
      <c r="J667" s="3">
        <f>I667*100</f>
      </c>
      <c r="K667">
        <f>RANK(I667,$I$663:$I$667,0)</f>
      </c>
    </row>
    <row r="668">
      <c r="A668" t="str">
        <v>TOTAL</v>
      </c>
      <c r="B668" s="1">
        <f>SUM(B663:B667)</f>
      </c>
      <c r="C668" s="1">
        <f>SUM(C663:C667)</f>
      </c>
      <c r="D668" s="1">
        <f>SUM(D663:D667)</f>
      </c>
      <c r="H668" s="2">
        <f>SUM(H663:H667)</f>
      </c>
    </row>
    <row r="670">
      <c r="A670" t="str">
        <v>2. KONSISTENSI (CR)</v>
      </c>
    </row>
    <row r="671">
      <c r="A671" t="str">
        <v>Matriks Crisp (Defuzzified) &amp; Normalisasi &amp; Aw</v>
      </c>
    </row>
    <row r="672">
      <c r="A672" t="str">
        <v>Kriteria</v>
      </c>
      <c r="B672" t="str">
        <v>CP3.1</v>
      </c>
      <c r="C672" t="str">
        <v>CP3.2</v>
      </c>
      <c r="D672" t="str">
        <v>CP3.3</v>
      </c>
      <c r="E672" t="str">
        <v>CP3.4</v>
      </c>
      <c r="F672" t="str">
        <v>CP3.5</v>
      </c>
      <c r="G672" t="str">
        <v>Wi (Bobot CR)</v>
      </c>
      <c r="H672" t="str">
        <v>Aw</v>
      </c>
      <c r="I672" t="str">
        <v>Aw/Wi</v>
      </c>
    </row>
    <row r="673">
      <c r="A673" t="str">
        <v>CP3.1</v>
      </c>
      <c r="B673">
        <v>1</v>
      </c>
      <c r="C673" s="1">
        <f>(U58+U72+U86)/3</f>
      </c>
      <c r="D673" s="1">
        <f>(U59+U73+U87)/3</f>
      </c>
      <c r="E673" s="1">
        <f>(U60+U74+U88)/3</f>
      </c>
      <c r="F673" s="1">
        <f>(U61+U75+U89)/3</f>
      </c>
      <c r="G673" s="2">
        <f>(B673/$B678+C673/$C678+D673/$D678+E673/$E678+F673/$F678)/5</f>
      </c>
      <c r="H673" s="2">
        <f>B673*$G673+C673*$G674+D673*$G675+E673*$G676+F673*$G677</f>
      </c>
      <c r="I673" s="1">
        <f>H673/G673</f>
      </c>
    </row>
    <row r="674">
      <c r="A674" t="str">
        <v>CP3.2</v>
      </c>
      <c r="B674" s="1">
        <f>(1/U86+1/U72+1/U58)/3</f>
      </c>
      <c r="C674">
        <v>1</v>
      </c>
      <c r="D674" s="1">
        <f>(U62+U76+U90)/3</f>
      </c>
      <c r="E674" s="1">
        <f>(U63+U77+U91)/3</f>
      </c>
      <c r="F674" s="1">
        <f>(U64+U78+U92)/3</f>
      </c>
      <c r="G674" s="2">
        <f>(B674/$B678+C674/$C678+D674/$D678+E674/$E678+F674/$F678)/5</f>
      </c>
      <c r="H674" s="2">
        <f>B674*$G673+C674*$G674+D674*$G675+E674*$G676+F674*$G677</f>
      </c>
      <c r="I674" s="1">
        <f>H674/G674</f>
      </c>
    </row>
    <row r="675">
      <c r="A675" t="str">
        <v>CP3.3</v>
      </c>
      <c r="B675" s="1">
        <f>(1/U87+1/U73+1/U59)/3</f>
      </c>
      <c r="C675" s="1">
        <f>(1/U90+1/U76+1/U62)/3</f>
      </c>
      <c r="D675">
        <v>1</v>
      </c>
      <c r="E675" s="1">
        <f>(U65+U79+U93)/3</f>
      </c>
      <c r="F675" s="1">
        <f>(U66+U80+U94)/3</f>
      </c>
      <c r="G675" s="2">
        <f>(B675/$B678+C675/$C678+D675/$D678+E675/$E678+F675/$F678)/5</f>
      </c>
      <c r="H675" s="2">
        <f>B675*$G673+C675*$G674+D675*$G675+E675*$G676+F675*$G677</f>
      </c>
      <c r="I675" s="1">
        <f>H675/G675</f>
      </c>
    </row>
    <row r="676">
      <c r="A676" t="str">
        <v>CP3.4</v>
      </c>
      <c r="B676" s="1">
        <f>(1/U88+1/U74+1/U60)/3</f>
      </c>
      <c r="C676" s="1">
        <f>(1/U91+1/U77+1/U63)/3</f>
      </c>
      <c r="D676" s="1">
        <f>(1/U93+1/U79+1/U65)/3</f>
      </c>
      <c r="E676">
        <v>1</v>
      </c>
      <c r="F676" s="1">
        <f>(U67+U81+U95)/3</f>
      </c>
      <c r="G676" s="2">
        <f>(B676/$B678+C676/$C678+D676/$D678+E676/$E678+F676/$F678)/5</f>
      </c>
      <c r="H676" s="2">
        <f>B676*$G673+C676*$G674+D676*$G675+E676*$G676+F676*$G677</f>
      </c>
      <c r="I676" s="1">
        <f>H676/G676</f>
      </c>
    </row>
    <row r="677">
      <c r="A677" t="str">
        <v>CP3.5</v>
      </c>
      <c r="B677" s="1">
        <f>(1/U89+1/U75+1/U61)/3</f>
      </c>
      <c r="C677" s="1">
        <f>(1/U92+1/U78+1/U64)/3</f>
      </c>
      <c r="D677" s="1">
        <f>(1/U94+1/U80+1/U66)/3</f>
      </c>
      <c r="E677" s="1">
        <f>(1/U95+1/U81+1/U67)/3</f>
      </c>
      <c r="F677">
        <v>1</v>
      </c>
      <c r="G677" s="2">
        <f>(B677/$B678+C677/$C678+D677/$D678+E677/$E678+F677/$F678)/5</f>
      </c>
      <c r="H677" s="2">
        <f>B677*$G673+C677*$G674+D677*$G675+E677*$G676+F677*$G677</f>
      </c>
      <c r="I677" s="1">
        <f>H677/G677</f>
      </c>
    </row>
    <row r="678">
      <c r="A678" t="str">
        <v>Σ Kolom</v>
      </c>
      <c r="B678" s="1">
        <f>SUM(B673:B677)</f>
      </c>
      <c r="C678" s="1">
        <f>SUM(C673:C677)</f>
      </c>
      <c r="D678" s="1">
        <f>SUM(D673:D677)</f>
      </c>
      <c r="E678" s="1">
        <f>SUM(E673:E677)</f>
      </c>
      <c r="F678" s="1">
        <f>SUM(F673:F677)</f>
      </c>
    </row>
    <row r="680">
      <c r="A680" t="str">
        <v>λmax</v>
      </c>
      <c r="B680" s="1">
        <f>AVERAGE(I673:I677)</f>
      </c>
    </row>
    <row r="681">
      <c r="A681" t="str">
        <v>CI</v>
      </c>
      <c r="B681" s="1">
        <f>(B680-5)/(5-1)</f>
      </c>
    </row>
    <row r="682">
      <c r="A682" t="str">
        <v>CR</v>
      </c>
      <c r="B682" s="1">
        <f>IF(1.12=0,0,B681/1.12)</f>
      </c>
    </row>
    <row r="683">
      <c r="A683" t="str">
        <v>Status</v>
      </c>
      <c r="B683">
        <f>IF(B682&lt;0.1,"KONSISTEN ✓","TIDAK KONSISTEN ✗")</f>
      </c>
    </row>
    <row r="686">
      <c r="A686" t="str">
        <v>▶ RESPONDEN 20:  Tengku Nurainun, S.T., M.T., PhD</v>
      </c>
    </row>
    <row r="687">
      <c r="A687" t="str">
        <v>1. FUZZY SYNTHETIC EXTENT (FSE) &amp; BOBOT FINAL</v>
      </c>
    </row>
    <row r="688">
      <c r="A688" t="str">
        <v>Kriteria</v>
      </c>
      <c r="B688" t="str">
        <v>Σl</v>
      </c>
      <c r="C688" t="str">
        <v>Σm</v>
      </c>
      <c r="D688" t="str">
        <v>Σu</v>
      </c>
      <c r="E688" t="str">
        <v>Si_l</v>
      </c>
      <c r="F688" t="str">
        <v>Si_m</v>
      </c>
      <c r="G688" t="str">
        <v>Si_u</v>
      </c>
      <c r="H688" t="str">
        <v>Defuzzy</v>
      </c>
      <c r="I688" t="str">
        <v>Bobot</v>
      </c>
      <c r="J688" t="str">
        <v>Bobot%</v>
      </c>
      <c r="K688" t="str">
        <v>Rank</v>
      </c>
    </row>
    <row r="689">
      <c r="A689" t="str">
        <v>CP3.1</v>
      </c>
      <c r="B689" s="1">
        <f>1+V58+V59+V60+V61</f>
      </c>
      <c r="C689" s="1">
        <f>1+V72+V73+V74+V75</f>
      </c>
      <c r="D689" s="1">
        <f>1+V86+V87+V88+V89</f>
      </c>
      <c r="E689" s="2">
        <f>B689/$D694</f>
      </c>
      <c r="F689" s="2">
        <f>C689/$C694</f>
      </c>
      <c r="G689" s="2">
        <f>D689/$B694</f>
      </c>
      <c r="H689" s="2">
        <f>(E689+F689+G689)/3</f>
      </c>
      <c r="I689" s="2">
        <f>H689/$H694</f>
      </c>
      <c r="J689" s="3">
        <f>I689*100</f>
      </c>
      <c r="K689">
        <f>RANK(I689,$I$689:$I$693,0)</f>
      </c>
    </row>
    <row r="690">
      <c r="A690" t="str">
        <v>CP3.2</v>
      </c>
      <c r="B690" s="1">
        <f>1+1/V86+V62+V63+V64</f>
      </c>
      <c r="C690" s="1">
        <f>1+1/V72+V76+V77+V78</f>
      </c>
      <c r="D690" s="1">
        <f>1+1/V58+V90+V91+V92</f>
      </c>
      <c r="E690" s="2">
        <f>B690/$D694</f>
      </c>
      <c r="F690" s="2">
        <f>C690/$C694</f>
      </c>
      <c r="G690" s="2">
        <f>D690/$B694</f>
      </c>
      <c r="H690" s="2">
        <f>(E690+F690+G690)/3</f>
      </c>
      <c r="I690" s="2">
        <f>H690/$H694</f>
      </c>
      <c r="J690" s="3">
        <f>I690*100</f>
      </c>
      <c r="K690">
        <f>RANK(I690,$I$689:$I$693,0)</f>
      </c>
    </row>
    <row r="691">
      <c r="A691" t="str">
        <v>CP3.3</v>
      </c>
      <c r="B691" s="1">
        <f>1+1/V87+1/V90+V65+V66</f>
      </c>
      <c r="C691" s="1">
        <f>1+1/V73+1/V76+V79+V80</f>
      </c>
      <c r="D691" s="1">
        <f>1+1/V59+1/V62+V93+V94</f>
      </c>
      <c r="E691" s="2">
        <f>B691/$D694</f>
      </c>
      <c r="F691" s="2">
        <f>C691/$C694</f>
      </c>
      <c r="G691" s="2">
        <f>D691/$B694</f>
      </c>
      <c r="H691" s="2">
        <f>(E691+F691+G691)/3</f>
      </c>
      <c r="I691" s="2">
        <f>H691/$H694</f>
      </c>
      <c r="J691" s="3">
        <f>I691*100</f>
      </c>
      <c r="K691">
        <f>RANK(I691,$I$689:$I$693,0)</f>
      </c>
    </row>
    <row r="692">
      <c r="A692" t="str">
        <v>CP3.4</v>
      </c>
      <c r="B692" s="1">
        <f>1+1/V88+1/V91+1/V93+V67</f>
      </c>
      <c r="C692" s="1">
        <f>1+1/V74+1/V77+1/V79+V81</f>
      </c>
      <c r="D692" s="1">
        <f>1+1/V60+1/V63+1/V65+V95</f>
      </c>
      <c r="E692" s="2">
        <f>B692/$D694</f>
      </c>
      <c r="F692" s="2">
        <f>C692/$C694</f>
      </c>
      <c r="G692" s="2">
        <f>D692/$B694</f>
      </c>
      <c r="H692" s="2">
        <f>(E692+F692+G692)/3</f>
      </c>
      <c r="I692" s="2">
        <f>H692/$H694</f>
      </c>
      <c r="J692" s="3">
        <f>I692*100</f>
      </c>
      <c r="K692">
        <f>RANK(I692,$I$689:$I$693,0)</f>
      </c>
    </row>
    <row r="693">
      <c r="A693" t="str">
        <v>CP3.5</v>
      </c>
      <c r="B693" s="1">
        <f>1+1/V89+1/V92+1/V94+1/V95</f>
      </c>
      <c r="C693" s="1">
        <f>1+1/V75+1/V78+1/V80+1/V81</f>
      </c>
      <c r="D693" s="1">
        <f>1+1/V61+1/V64+1/V66+1/V67</f>
      </c>
      <c r="E693" s="2">
        <f>B693/$D694</f>
      </c>
      <c r="F693" s="2">
        <f>C693/$C694</f>
      </c>
      <c r="G693" s="2">
        <f>D693/$B694</f>
      </c>
      <c r="H693" s="2">
        <f>(E693+F693+G693)/3</f>
      </c>
      <c r="I693" s="2">
        <f>H693/$H694</f>
      </c>
      <c r="J693" s="3">
        <f>I693*100</f>
      </c>
      <c r="K693">
        <f>RANK(I693,$I$689:$I$693,0)</f>
      </c>
    </row>
    <row r="694">
      <c r="A694" t="str">
        <v>TOTAL</v>
      </c>
      <c r="B694" s="1">
        <f>SUM(B689:B693)</f>
      </c>
      <c r="C694" s="1">
        <f>SUM(C689:C693)</f>
      </c>
      <c r="D694" s="1">
        <f>SUM(D689:D693)</f>
      </c>
      <c r="H694" s="2">
        <f>SUM(H689:H693)</f>
      </c>
    </row>
    <row r="696">
      <c r="A696" t="str">
        <v>2. KONSISTENSI (CR)</v>
      </c>
    </row>
    <row r="697">
      <c r="A697" t="str">
        <v>Matriks Crisp (Defuzzified) &amp; Normalisasi &amp; Aw</v>
      </c>
    </row>
    <row r="698">
      <c r="A698" t="str">
        <v>Kriteria</v>
      </c>
      <c r="B698" t="str">
        <v>CP3.1</v>
      </c>
      <c r="C698" t="str">
        <v>CP3.2</v>
      </c>
      <c r="D698" t="str">
        <v>CP3.3</v>
      </c>
      <c r="E698" t="str">
        <v>CP3.4</v>
      </c>
      <c r="F698" t="str">
        <v>CP3.5</v>
      </c>
      <c r="G698" t="str">
        <v>Wi (Bobot CR)</v>
      </c>
      <c r="H698" t="str">
        <v>Aw</v>
      </c>
      <c r="I698" t="str">
        <v>Aw/Wi</v>
      </c>
    </row>
    <row r="699">
      <c r="A699" t="str">
        <v>CP3.1</v>
      </c>
      <c r="B699">
        <v>1</v>
      </c>
      <c r="C699" s="1">
        <f>(V58+V72+V86)/3</f>
      </c>
      <c r="D699" s="1">
        <f>(V59+V73+V87)/3</f>
      </c>
      <c r="E699" s="1">
        <f>(V60+V74+V88)/3</f>
      </c>
      <c r="F699" s="1">
        <f>(V61+V75+V89)/3</f>
      </c>
      <c r="G699" s="2">
        <f>(B699/$B704+C699/$C704+D699/$D704+E699/$E704+F699/$F704)/5</f>
      </c>
      <c r="H699" s="2">
        <f>B699*$G699+C699*$G700+D699*$G701+E699*$G702+F699*$G703</f>
      </c>
      <c r="I699" s="1">
        <f>H699/G699</f>
      </c>
    </row>
    <row r="700">
      <c r="A700" t="str">
        <v>CP3.2</v>
      </c>
      <c r="B700" s="1">
        <f>(1/V86+1/V72+1/V58)/3</f>
      </c>
      <c r="C700">
        <v>1</v>
      </c>
      <c r="D700" s="1">
        <f>(V62+V76+V90)/3</f>
      </c>
      <c r="E700" s="1">
        <f>(V63+V77+V91)/3</f>
      </c>
      <c r="F700" s="1">
        <f>(V64+V78+V92)/3</f>
      </c>
      <c r="G700" s="2">
        <f>(B700/$B704+C700/$C704+D700/$D704+E700/$E704+F700/$F704)/5</f>
      </c>
      <c r="H700" s="2">
        <f>B700*$G699+C700*$G700+D700*$G701+E700*$G702+F700*$G703</f>
      </c>
      <c r="I700" s="1">
        <f>H700/G700</f>
      </c>
    </row>
    <row r="701">
      <c r="A701" t="str">
        <v>CP3.3</v>
      </c>
      <c r="B701" s="1">
        <f>(1/V87+1/V73+1/V59)/3</f>
      </c>
      <c r="C701" s="1">
        <f>(1/V90+1/V76+1/V62)/3</f>
      </c>
      <c r="D701">
        <v>1</v>
      </c>
      <c r="E701" s="1">
        <f>(V65+V79+V93)/3</f>
      </c>
      <c r="F701" s="1">
        <f>(V66+V80+V94)/3</f>
      </c>
      <c r="G701" s="2">
        <f>(B701/$B704+C701/$C704+D701/$D704+E701/$E704+F701/$F704)/5</f>
      </c>
      <c r="H701" s="2">
        <f>B701*$G699+C701*$G700+D701*$G701+E701*$G702+F701*$G703</f>
      </c>
      <c r="I701" s="1">
        <f>H701/G701</f>
      </c>
    </row>
    <row r="702">
      <c r="A702" t="str">
        <v>CP3.4</v>
      </c>
      <c r="B702" s="1">
        <f>(1/V88+1/V74+1/V60)/3</f>
      </c>
      <c r="C702" s="1">
        <f>(1/V91+1/V77+1/V63)/3</f>
      </c>
      <c r="D702" s="1">
        <f>(1/V93+1/V79+1/V65)/3</f>
      </c>
      <c r="E702">
        <v>1</v>
      </c>
      <c r="F702" s="1">
        <f>(V67+V81+V95)/3</f>
      </c>
      <c r="G702" s="2">
        <f>(B702/$B704+C702/$C704+D702/$D704+E702/$E704+F702/$F704)/5</f>
      </c>
      <c r="H702" s="2">
        <f>B702*$G699+C702*$G700+D702*$G701+E702*$G702+F702*$G703</f>
      </c>
      <c r="I702" s="1">
        <f>H702/G702</f>
      </c>
    </row>
    <row r="703">
      <c r="A703" t="str">
        <v>CP3.5</v>
      </c>
      <c r="B703" s="1">
        <f>(1/V89+1/V75+1/V61)/3</f>
      </c>
      <c r="C703" s="1">
        <f>(1/V92+1/V78+1/V64)/3</f>
      </c>
      <c r="D703" s="1">
        <f>(1/V94+1/V80+1/V66)/3</f>
      </c>
      <c r="E703" s="1">
        <f>(1/V95+1/V81+1/V67)/3</f>
      </c>
      <c r="F703">
        <v>1</v>
      </c>
      <c r="G703" s="2">
        <f>(B703/$B704+C703/$C704+D703/$D704+E703/$E704+F703/$F704)/5</f>
      </c>
      <c r="H703" s="2">
        <f>B703*$G699+C703*$G700+D703*$G701+E703*$G702+F703*$G703</f>
      </c>
      <c r="I703" s="1">
        <f>H703/G703</f>
      </c>
    </row>
    <row r="704">
      <c r="A704" t="str">
        <v>Σ Kolom</v>
      </c>
      <c r="B704" s="1">
        <f>SUM(B699:B703)</f>
      </c>
      <c r="C704" s="1">
        <f>SUM(C699:C703)</f>
      </c>
      <c r="D704" s="1">
        <f>SUM(D699:D703)</f>
      </c>
      <c r="E704" s="1">
        <f>SUM(E699:E703)</f>
      </c>
      <c r="F704" s="1">
        <f>SUM(F699:F703)</f>
      </c>
    </row>
    <row r="706">
      <c r="A706" t="str">
        <v>λmax</v>
      </c>
      <c r="B706" s="1">
        <f>AVERAGE(I699:I703)</f>
      </c>
    </row>
    <row r="707">
      <c r="A707" t="str">
        <v>CI</v>
      </c>
      <c r="B707" s="1">
        <f>(B706-5)/(5-1)</f>
      </c>
    </row>
    <row r="708">
      <c r="A708" t="str">
        <v>CR</v>
      </c>
      <c r="B708" s="1">
        <f>IF(1.12=0,0,B707/1.12)</f>
      </c>
    </row>
    <row r="709">
      <c r="A709" t="str">
        <v>Status</v>
      </c>
      <c r="B709">
        <f>IF(B708&lt;0.1,"KONSISTEN ✓","TIDAK KONSISTEN ✗")</f>
      </c>
    </row>
  </sheetData>
  <ignoredErrors>
    <ignoredError numberStoredAsText="1" sqref="A1:W71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Y1102"/>
  <sheetViews>
    <sheetView workbookViewId="0"/>
  </sheetViews>
  <cols>
    <col min="1" max="1" width="14.83203125" customWidth="1"/>
    <col min="2" max="2" width="18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  <col min="15" max="15" width="12.83203125" customWidth="1"/>
    <col min="16" max="16" width="12.83203125" customWidth="1"/>
    <col min="17" max="17" width="12.83203125" customWidth="1"/>
    <col min="18" max="18" width="12.83203125" customWidth="1"/>
    <col min="19" max="19" width="12.83203125" customWidth="1"/>
    <col min="20" max="20" width="12.83203125" customWidth="1"/>
    <col min="21" max="21" width="12.83203125" customWidth="1"/>
    <col min="22" max="22" width="12.83203125" customWidth="1"/>
    <col min="23" max="23" width="12.83203125" customWidth="1"/>
    <col min="24" max="24" width="12.83203125" customWidth="1"/>
    <col min="25" max="25" width="12.83203125" customWidth="1"/>
  </cols>
  <sheetData>
    <row r="1">
      <c r="A1" t="str">
        <v>PERHITUNGAN MANUAL K1V1 — Sub-Kriteria CP4</v>
      </c>
    </row>
    <row r="2">
      <c r="A2" t="str">
        <v>Kriteria: CP4.1, CP4.2, CP4.3, CP4.4, CP4.5, CP4.6, CP4.7, CP4.8, CP4.9 (n=9)</v>
      </c>
    </row>
    <row r="3">
      <c r="A3" t="str">
        <v>Pasangan: 36 | Responden: 22</v>
      </c>
    </row>
    <row r="4">
      <c r="A4" t="str">
        <v>Slider: -8..8 | Negatif=Kiri penting | 0=Sama | Positif=Kanan penting</v>
      </c>
    </row>
    <row r="6">
      <c r="A6" t="str">
        <v>TABEL REFERENSI TFN</v>
      </c>
    </row>
    <row r="7">
      <c r="A7" t="str">
        <v>absVal</v>
      </c>
      <c r="B7" t="str">
        <v>l</v>
      </c>
      <c r="C7" t="str">
        <v>m</v>
      </c>
      <c r="D7" t="str">
        <v>u</v>
      </c>
    </row>
    <row r="8">
      <c r="A8">
        <v>1</v>
      </c>
      <c r="B8">
        <v>1</v>
      </c>
      <c r="C8">
        <v>1</v>
      </c>
      <c r="D8">
        <v>1</v>
      </c>
    </row>
    <row r="9">
      <c r="A9">
        <v>2</v>
      </c>
      <c r="B9">
        <v>1</v>
      </c>
      <c r="C9">
        <v>3</v>
      </c>
      <c r="D9">
        <v>5</v>
      </c>
    </row>
    <row r="10">
      <c r="A10">
        <v>3</v>
      </c>
      <c r="B10">
        <v>1</v>
      </c>
      <c r="C10">
        <v>3</v>
      </c>
      <c r="D10">
        <v>5</v>
      </c>
    </row>
    <row r="11">
      <c r="A11">
        <v>4</v>
      </c>
      <c r="B11">
        <v>3</v>
      </c>
      <c r="C11">
        <v>5</v>
      </c>
      <c r="D11">
        <v>7</v>
      </c>
    </row>
    <row r="12">
      <c r="A12">
        <v>5</v>
      </c>
      <c r="B12">
        <v>3</v>
      </c>
      <c r="C12">
        <v>5</v>
      </c>
      <c r="D12">
        <v>7</v>
      </c>
    </row>
    <row r="13">
      <c r="A13">
        <v>6</v>
      </c>
      <c r="B13">
        <v>5</v>
      </c>
      <c r="C13">
        <v>7</v>
      </c>
      <c r="D13">
        <v>9</v>
      </c>
    </row>
    <row r="14">
      <c r="A14">
        <v>7</v>
      </c>
      <c r="B14">
        <v>5</v>
      </c>
      <c r="C14">
        <v>7</v>
      </c>
      <c r="D14">
        <v>9</v>
      </c>
    </row>
    <row r="15">
      <c r="A15">
        <v>8</v>
      </c>
      <c r="B15">
        <v>7</v>
      </c>
      <c r="C15">
        <v>9</v>
      </c>
      <c r="D15">
        <v>9</v>
      </c>
    </row>
    <row r="16">
      <c r="A16">
        <v>9</v>
      </c>
      <c r="B16">
        <v>7</v>
      </c>
      <c r="C16">
        <v>9</v>
      </c>
      <c r="D16">
        <v>9</v>
      </c>
    </row>
    <row r="18">
      <c r="A18" t="str">
        <v>DAFTAR RESPONDEN:</v>
      </c>
    </row>
    <row r="19">
      <c r="A19" t="str">
        <v>R1</v>
      </c>
      <c r="B19" t="str">
        <v>Muhammad Rizki</v>
      </c>
      <c r="C19" t="str">
        <v>Auditor Halal</v>
      </c>
    </row>
    <row r="20">
      <c r="A20" t="str">
        <v>R2</v>
      </c>
      <c r="B20" t="str">
        <v>Irdha Mirdayati</v>
      </c>
      <c r="C20" t="str">
        <v>Dosen</v>
      </c>
    </row>
    <row r="21">
      <c r="A21" t="str">
        <v>R3</v>
      </c>
      <c r="B21" t="str">
        <v>Mahyarni</v>
      </c>
      <c r="C21" t="str">
        <v>Dosen</v>
      </c>
    </row>
    <row r="22">
      <c r="A22" t="str">
        <v>R4</v>
      </c>
      <c r="B22" t="str">
        <v>Dino Lagridho Satria</v>
      </c>
      <c r="C22" t="str">
        <v>Staf</v>
      </c>
    </row>
    <row r="23">
      <c r="A23" t="str">
        <v>R5</v>
      </c>
      <c r="B23" t="str">
        <v>Muhammad ilham</v>
      </c>
      <c r="C23" t="str">
        <v>Staff Laboratorium Veteriner</v>
      </c>
    </row>
    <row r="24">
      <c r="A24" t="str">
        <v>R6</v>
      </c>
      <c r="B24" t="str">
        <v>Arief Rakhman</v>
      </c>
      <c r="C24" t="str">
        <v>Kasubbag TU UPT. LVKH</v>
      </c>
    </row>
    <row r="25">
      <c r="A25" t="str">
        <v>R7</v>
      </c>
      <c r="B25" t="str">
        <v>Arief Rakhman</v>
      </c>
      <c r="C25" t="str">
        <v>Kasubbag TU UPT. LVKH</v>
      </c>
    </row>
    <row r="26">
      <c r="A26" t="str">
        <v>R8</v>
      </c>
      <c r="B26" t="str">
        <v xml:space="preserve">Fadly Wahid </v>
      </c>
      <c r="C26" t="str">
        <v xml:space="preserve">Fungsional Paramedik Veteriner </v>
      </c>
    </row>
    <row r="27">
      <c r="A27" t="str">
        <v>R9</v>
      </c>
      <c r="B27" t="str">
        <v>Amrul Hidayat</v>
      </c>
      <c r="C27" t="str">
        <v>Pengawas Bibit Ternak Ahli Muda</v>
      </c>
    </row>
    <row r="28">
      <c r="A28" t="str">
        <v>R10</v>
      </c>
      <c r="B28" t="str">
        <v>Drh Guswandi</v>
      </c>
      <c r="C28" t="str">
        <v>Fungsional Medik Veteriner Ahli Madya</v>
      </c>
    </row>
    <row r="29">
      <c r="A29" t="str">
        <v>R11</v>
      </c>
      <c r="B29" t="str">
        <v>Drh. Indahlia Syahfitri Bangun</v>
      </c>
      <c r="C29" t="str">
        <v>Medik Veteriner Ahli Pertama</v>
      </c>
    </row>
    <row r="30">
      <c r="A30" t="str">
        <v>R12</v>
      </c>
      <c r="B30" t="str">
        <v>drh. Sri Wening Kurniajati</v>
      </c>
      <c r="C30" t="str">
        <v>Medik Veteriner Ahli Pertama</v>
      </c>
    </row>
    <row r="31">
      <c r="A31" t="str">
        <v>R13</v>
      </c>
      <c r="B31" t="str">
        <v>Dea Astrina Harefa</v>
      </c>
      <c r="C31" t="str">
        <v>Paramedik Veteriner</v>
      </c>
    </row>
    <row r="32">
      <c r="A32" t="str">
        <v>R14</v>
      </c>
      <c r="B32" t="str">
        <v>drh. Sri Rahmila Indris</v>
      </c>
      <c r="C32" t="str">
        <v>Medik Veteriner</v>
      </c>
    </row>
    <row r="33">
      <c r="A33" t="str">
        <v>R15</v>
      </c>
      <c r="B33" t="str">
        <v xml:space="preserve">SRI NOVRIANI </v>
      </c>
      <c r="C33" t="str">
        <v xml:space="preserve">Pengawas Bibit Ternak </v>
      </c>
    </row>
    <row r="34">
      <c r="A34" t="str">
        <v>R16</v>
      </c>
      <c r="B34" t="str">
        <v>Novriati Teza</v>
      </c>
      <c r="C34" t="str">
        <v>Pengawas Mutu Hasil Pertanian Ahli Muda</v>
      </c>
    </row>
    <row r="35">
      <c r="A35" t="str">
        <v>R17</v>
      </c>
      <c r="B35" t="str">
        <v>FARALINDA SARI</v>
      </c>
      <c r="C35" t="str">
        <v>Kepala Bidang Kesehatan Hewan</v>
      </c>
    </row>
    <row r="36">
      <c r="A36" t="str">
        <v>R18</v>
      </c>
      <c r="B36" t="str">
        <v>Ardini Oktavia</v>
      </c>
      <c r="C36" t="str">
        <v>Penelaah Teknis Kebijakan</v>
      </c>
    </row>
    <row r="37">
      <c r="A37" t="str">
        <v>R19</v>
      </c>
      <c r="B37" t="str">
        <v>Dr. Yenni Kurniati, M.Si</v>
      </c>
      <c r="C37" t="str">
        <v xml:space="preserve"> Kepala Pusat Halal LPPM UIN Suska Riau/Auditor</v>
      </c>
    </row>
    <row r="38">
      <c r="A38" t="str">
        <v>R20</v>
      </c>
      <c r="B38" t="str">
        <v>Prof. Dr. Yendraliza</v>
      </c>
      <c r="C38" t="str">
        <v>Auditor Halal</v>
      </c>
    </row>
    <row r="39">
      <c r="A39" t="str">
        <v>R21</v>
      </c>
      <c r="B39" t="str">
        <v xml:space="preserve"> Tengku Nurainun, S.T., M.T., PhD</v>
      </c>
      <c r="C39" t="str">
        <v>P3H</v>
      </c>
    </row>
    <row r="40">
      <c r="A40" t="str">
        <v>R22</v>
      </c>
      <c r="B40" t="str">
        <v>Fakhrul Roza</v>
      </c>
      <c r="C40" t="str">
        <v>KATIM Pemberdayaan UKM</v>
      </c>
    </row>
    <row r="43">
      <c r="A43" t="str">
        <v>═══ BAGIAN 1: DATA SLIDER RESPONDEN ═══</v>
      </c>
    </row>
    <row r="44">
      <c r="A44" t="str">
        <v>No</v>
      </c>
      <c r="B44" t="str">
        <v>Pasangan</v>
      </c>
      <c r="C44" t="str">
        <v>R1</v>
      </c>
      <c r="D44" t="str">
        <v>R2</v>
      </c>
      <c r="E44" t="str">
        <v>R3</v>
      </c>
      <c r="F44" t="str">
        <v>R4</v>
      </c>
      <c r="G44" t="str">
        <v>R5</v>
      </c>
      <c r="H44" t="str">
        <v>R6</v>
      </c>
      <c r="I44" t="str">
        <v>R7</v>
      </c>
      <c r="J44" t="str">
        <v>R8</v>
      </c>
      <c r="K44" t="str">
        <v>R9</v>
      </c>
      <c r="L44" t="str">
        <v>R10</v>
      </c>
      <c r="M44" t="str">
        <v>R11</v>
      </c>
      <c r="N44" t="str">
        <v>R12</v>
      </c>
      <c r="O44" t="str">
        <v>R13</v>
      </c>
      <c r="P44" t="str">
        <v>R14</v>
      </c>
      <c r="Q44" t="str">
        <v>R15</v>
      </c>
      <c r="R44" t="str">
        <v>R16</v>
      </c>
      <c r="S44" t="str">
        <v>R17</v>
      </c>
      <c r="T44" t="str">
        <v>R18</v>
      </c>
      <c r="U44" t="str">
        <v>R19</v>
      </c>
      <c r="V44" t="str">
        <v>R20</v>
      </c>
      <c r="W44" t="str">
        <v>R21</v>
      </c>
      <c r="X44" t="str">
        <v>R22</v>
      </c>
    </row>
    <row r="45">
      <c r="A45">
        <v>1</v>
      </c>
      <c r="B45" t="str">
        <v>CP4.1_vs_CP4.2</v>
      </c>
      <c r="C45">
        <v>-1</v>
      </c>
      <c r="D45">
        <v>-8</v>
      </c>
      <c r="E45">
        <v>3</v>
      </c>
      <c r="F45">
        <v>-3</v>
      </c>
      <c r="G45">
        <v>0</v>
      </c>
      <c r="H45">
        <v>4</v>
      </c>
      <c r="I45">
        <v>4</v>
      </c>
      <c r="J45">
        <v>0</v>
      </c>
      <c r="K45">
        <v>-1</v>
      </c>
      <c r="L45">
        <v>-7</v>
      </c>
      <c r="M45">
        <v>-6</v>
      </c>
      <c r="N45">
        <v>0</v>
      </c>
      <c r="O45">
        <v>8</v>
      </c>
      <c r="P45">
        <v>0</v>
      </c>
      <c r="Q45">
        <v>-8</v>
      </c>
      <c r="R45">
        <v>6</v>
      </c>
      <c r="S45">
        <v>-4</v>
      </c>
      <c r="T45">
        <v>-2</v>
      </c>
      <c r="U45">
        <v>8</v>
      </c>
      <c r="V45">
        <v>6</v>
      </c>
      <c r="W45">
        <v>5</v>
      </c>
      <c r="X45">
        <v>6</v>
      </c>
    </row>
    <row r="46">
      <c r="A46">
        <v>2</v>
      </c>
      <c r="B46" t="str">
        <v>CP4.1_vs_CP4.3</v>
      </c>
      <c r="C46">
        <v>-3</v>
      </c>
      <c r="D46">
        <v>-8</v>
      </c>
      <c r="E46">
        <v>2</v>
      </c>
      <c r="F46">
        <v>-3</v>
      </c>
      <c r="G46">
        <v>2</v>
      </c>
      <c r="H46">
        <v>4</v>
      </c>
      <c r="I46">
        <v>4</v>
      </c>
      <c r="J46">
        <v>0</v>
      </c>
      <c r="K46">
        <v>1</v>
      </c>
      <c r="L46">
        <v>-7</v>
      </c>
      <c r="M46">
        <v>-5</v>
      </c>
      <c r="N46">
        <v>-4</v>
      </c>
      <c r="O46">
        <v>7</v>
      </c>
      <c r="P46">
        <v>3</v>
      </c>
      <c r="Q46">
        <v>-8</v>
      </c>
      <c r="R46">
        <v>5</v>
      </c>
      <c r="S46">
        <v>-5</v>
      </c>
      <c r="T46">
        <v>0</v>
      </c>
      <c r="U46">
        <v>8</v>
      </c>
      <c r="V46">
        <v>-6</v>
      </c>
      <c r="W46">
        <v>8</v>
      </c>
      <c r="X46">
        <v>6</v>
      </c>
    </row>
    <row r="47">
      <c r="A47">
        <v>3</v>
      </c>
      <c r="B47" t="str">
        <v>CP4.1_vs_CP4.4</v>
      </c>
      <c r="C47">
        <v>-3</v>
      </c>
      <c r="D47">
        <v>-8</v>
      </c>
      <c r="E47">
        <v>0</v>
      </c>
      <c r="F47">
        <v>-3</v>
      </c>
      <c r="G47">
        <v>-1</v>
      </c>
      <c r="H47">
        <v>3</v>
      </c>
      <c r="I47">
        <v>3</v>
      </c>
      <c r="J47">
        <v>0</v>
      </c>
      <c r="K47">
        <v>-1</v>
      </c>
      <c r="L47">
        <v>-7</v>
      </c>
      <c r="M47">
        <v>0</v>
      </c>
      <c r="N47">
        <v>5</v>
      </c>
      <c r="O47">
        <v>-6</v>
      </c>
      <c r="P47">
        <v>-1</v>
      </c>
      <c r="Q47">
        <v>-8</v>
      </c>
      <c r="R47">
        <v>5</v>
      </c>
      <c r="S47">
        <v>-4</v>
      </c>
      <c r="T47">
        <v>-8</v>
      </c>
      <c r="U47">
        <v>-6</v>
      </c>
      <c r="V47">
        <v>-6</v>
      </c>
      <c r="W47">
        <v>6</v>
      </c>
      <c r="X47">
        <v>-6</v>
      </c>
    </row>
    <row r="48">
      <c r="A48">
        <v>4</v>
      </c>
      <c r="B48" t="str">
        <v>CP4.1_vs_CP4.5</v>
      </c>
      <c r="C48">
        <v>-4</v>
      </c>
      <c r="D48">
        <v>-8</v>
      </c>
      <c r="E48">
        <v>0</v>
      </c>
      <c r="F48">
        <v>-3</v>
      </c>
      <c r="G48">
        <v>1</v>
      </c>
      <c r="H48">
        <v>4</v>
      </c>
      <c r="I48">
        <v>4</v>
      </c>
      <c r="J48">
        <v>0</v>
      </c>
      <c r="K48">
        <v>1</v>
      </c>
      <c r="L48">
        <v>-7</v>
      </c>
      <c r="M48">
        <v>-3</v>
      </c>
      <c r="N48">
        <v>0</v>
      </c>
      <c r="O48">
        <v>-7</v>
      </c>
      <c r="P48">
        <v>-1</v>
      </c>
      <c r="Q48">
        <v>-8</v>
      </c>
      <c r="R48">
        <v>5</v>
      </c>
      <c r="S48">
        <v>5</v>
      </c>
      <c r="T48">
        <v>-8</v>
      </c>
      <c r="U48">
        <v>-6</v>
      </c>
      <c r="V48">
        <v>-6</v>
      </c>
      <c r="W48">
        <v>-6</v>
      </c>
      <c r="X48">
        <v>-6</v>
      </c>
    </row>
    <row r="49">
      <c r="A49">
        <v>5</v>
      </c>
      <c r="B49" t="str">
        <v>CP4.1_vs_CP4.6</v>
      </c>
      <c r="C49">
        <v>6</v>
      </c>
      <c r="D49">
        <v>-8</v>
      </c>
      <c r="E49">
        <v>4</v>
      </c>
      <c r="F49">
        <v>-3</v>
      </c>
      <c r="G49">
        <v>5</v>
      </c>
      <c r="H49">
        <v>4</v>
      </c>
      <c r="I49">
        <v>4</v>
      </c>
      <c r="J49">
        <v>0</v>
      </c>
      <c r="K49">
        <v>1</v>
      </c>
      <c r="L49">
        <v>-7</v>
      </c>
      <c r="M49">
        <v>0</v>
      </c>
      <c r="N49">
        <v>-5</v>
      </c>
      <c r="O49">
        <v>-7</v>
      </c>
      <c r="P49">
        <v>0</v>
      </c>
      <c r="Q49">
        <v>-8</v>
      </c>
      <c r="R49">
        <v>6</v>
      </c>
      <c r="S49">
        <v>0</v>
      </c>
      <c r="T49">
        <v>-8</v>
      </c>
      <c r="U49">
        <v>7</v>
      </c>
      <c r="V49">
        <v>-7</v>
      </c>
      <c r="W49">
        <v>6</v>
      </c>
      <c r="X49">
        <v>-6</v>
      </c>
    </row>
    <row r="50">
      <c r="A50">
        <v>6</v>
      </c>
      <c r="B50" t="str">
        <v>CP4.1_vs_CP4.7</v>
      </c>
      <c r="C50">
        <v>-5</v>
      </c>
      <c r="D50">
        <v>-8</v>
      </c>
      <c r="E50">
        <v>7</v>
      </c>
      <c r="F50">
        <v>-3</v>
      </c>
      <c r="G50">
        <v>-1</v>
      </c>
      <c r="H50">
        <v>4</v>
      </c>
      <c r="I50">
        <v>4</v>
      </c>
      <c r="J50">
        <v>-1</v>
      </c>
      <c r="K50">
        <v>-1</v>
      </c>
      <c r="L50">
        <v>-7</v>
      </c>
      <c r="M50">
        <v>-2</v>
      </c>
      <c r="N50">
        <v>0</v>
      </c>
      <c r="O50">
        <v>-7</v>
      </c>
      <c r="P50">
        <v>-2</v>
      </c>
      <c r="Q50">
        <v>-8</v>
      </c>
      <c r="R50">
        <v>5</v>
      </c>
      <c r="S50">
        <v>-5</v>
      </c>
      <c r="T50">
        <v>-8</v>
      </c>
      <c r="U50">
        <v>-7</v>
      </c>
      <c r="V50">
        <v>-6</v>
      </c>
      <c r="W50">
        <v>-6</v>
      </c>
      <c r="X50">
        <v>-7</v>
      </c>
    </row>
    <row r="51">
      <c r="A51">
        <v>7</v>
      </c>
      <c r="B51" t="str">
        <v>CP4.1_vs_CP4.8</v>
      </c>
      <c r="C51">
        <v>-5</v>
      </c>
      <c r="D51">
        <v>-8</v>
      </c>
      <c r="E51">
        <v>3</v>
      </c>
      <c r="F51">
        <v>-3</v>
      </c>
      <c r="G51">
        <v>-1</v>
      </c>
      <c r="H51">
        <v>-3</v>
      </c>
      <c r="I51">
        <v>-3</v>
      </c>
      <c r="J51">
        <v>0</v>
      </c>
      <c r="K51">
        <v>1</v>
      </c>
      <c r="L51">
        <v>-7</v>
      </c>
      <c r="M51">
        <v>0</v>
      </c>
      <c r="N51">
        <v>0</v>
      </c>
      <c r="O51">
        <v>6</v>
      </c>
      <c r="P51">
        <v>-1</v>
      </c>
      <c r="Q51">
        <v>-8</v>
      </c>
      <c r="R51">
        <v>5</v>
      </c>
      <c r="S51">
        <v>-5</v>
      </c>
      <c r="T51">
        <v>-8</v>
      </c>
      <c r="U51">
        <v>-6</v>
      </c>
      <c r="V51">
        <v>-7</v>
      </c>
      <c r="W51">
        <v>-6</v>
      </c>
      <c r="X51">
        <v>-6</v>
      </c>
    </row>
    <row r="52">
      <c r="A52">
        <v>8</v>
      </c>
      <c r="B52" t="str">
        <v>CP4.1_vs_CP4.9</v>
      </c>
      <c r="C52">
        <v>-4</v>
      </c>
      <c r="D52">
        <v>6</v>
      </c>
      <c r="E52">
        <v>3</v>
      </c>
      <c r="F52">
        <v>-3</v>
      </c>
      <c r="G52">
        <v>-1</v>
      </c>
      <c r="H52">
        <v>4</v>
      </c>
      <c r="I52">
        <v>4</v>
      </c>
      <c r="J52">
        <v>0</v>
      </c>
      <c r="K52">
        <v>1</v>
      </c>
      <c r="L52">
        <v>-7</v>
      </c>
      <c r="M52">
        <v>0</v>
      </c>
      <c r="N52">
        <v>0</v>
      </c>
      <c r="O52">
        <v>6</v>
      </c>
      <c r="P52">
        <v>0</v>
      </c>
      <c r="Q52">
        <v>-8</v>
      </c>
      <c r="R52">
        <v>-4</v>
      </c>
      <c r="S52">
        <v>0</v>
      </c>
      <c r="T52">
        <v>-8</v>
      </c>
      <c r="U52">
        <v>-5</v>
      </c>
      <c r="V52">
        <v>-6</v>
      </c>
      <c r="W52">
        <v>-6</v>
      </c>
      <c r="X52">
        <v>-6</v>
      </c>
    </row>
    <row r="53">
      <c r="A53">
        <v>9</v>
      </c>
      <c r="B53" t="str">
        <v>CP4.2_vs_CP4.3</v>
      </c>
      <c r="C53">
        <v>4</v>
      </c>
      <c r="D53">
        <v>-8</v>
      </c>
      <c r="E53">
        <v>0</v>
      </c>
      <c r="F53">
        <v>-3</v>
      </c>
      <c r="G53">
        <v>1</v>
      </c>
      <c r="H53">
        <v>-2</v>
      </c>
      <c r="I53">
        <v>-2</v>
      </c>
      <c r="J53">
        <v>0</v>
      </c>
      <c r="K53">
        <v>-1</v>
      </c>
      <c r="L53">
        <v>7</v>
      </c>
      <c r="M53">
        <v>0</v>
      </c>
      <c r="N53">
        <v>-4</v>
      </c>
      <c r="O53">
        <v>-7</v>
      </c>
      <c r="P53">
        <v>0</v>
      </c>
      <c r="Q53">
        <v>8</v>
      </c>
      <c r="R53">
        <v>-5</v>
      </c>
      <c r="S53">
        <v>-5</v>
      </c>
      <c r="T53">
        <v>7</v>
      </c>
      <c r="U53">
        <v>8</v>
      </c>
      <c r="V53">
        <v>-8</v>
      </c>
      <c r="W53">
        <v>7</v>
      </c>
      <c r="X53">
        <v>7</v>
      </c>
    </row>
    <row r="54">
      <c r="A54">
        <v>10</v>
      </c>
      <c r="B54" t="str">
        <v>CP4.2_vs_CP4.4</v>
      </c>
      <c r="C54">
        <v>-3</v>
      </c>
      <c r="D54">
        <v>-8</v>
      </c>
      <c r="E54">
        <v>-4</v>
      </c>
      <c r="F54">
        <v>-3</v>
      </c>
      <c r="G54">
        <v>-1</v>
      </c>
      <c r="H54">
        <v>-3</v>
      </c>
      <c r="I54">
        <v>-3</v>
      </c>
      <c r="J54">
        <v>0</v>
      </c>
      <c r="K54">
        <v>-1</v>
      </c>
      <c r="L54">
        <v>-7</v>
      </c>
      <c r="M54">
        <v>0</v>
      </c>
      <c r="N54">
        <v>0</v>
      </c>
      <c r="O54">
        <v>-7</v>
      </c>
      <c r="P54">
        <v>-2</v>
      </c>
      <c r="Q54">
        <v>6</v>
      </c>
      <c r="R54">
        <v>-5</v>
      </c>
      <c r="S54">
        <v>0</v>
      </c>
      <c r="T54">
        <v>3</v>
      </c>
      <c r="U54">
        <v>-6</v>
      </c>
      <c r="V54">
        <v>-7</v>
      </c>
      <c r="W54">
        <v>7</v>
      </c>
      <c r="X54">
        <v>-6</v>
      </c>
    </row>
    <row r="55">
      <c r="A55">
        <v>11</v>
      </c>
      <c r="B55" t="str">
        <v>CP4.2_vs_CP4.5</v>
      </c>
      <c r="C55">
        <v>-2</v>
      </c>
      <c r="D55">
        <v>2</v>
      </c>
      <c r="E55">
        <v>-4</v>
      </c>
      <c r="F55">
        <v>-3</v>
      </c>
      <c r="G55">
        <v>-1</v>
      </c>
      <c r="H55">
        <v>-3</v>
      </c>
      <c r="I55">
        <v>-3</v>
      </c>
      <c r="J55">
        <v>0</v>
      </c>
      <c r="K55">
        <v>1</v>
      </c>
      <c r="L55">
        <v>-7</v>
      </c>
      <c r="M55">
        <v>0</v>
      </c>
      <c r="N55">
        <v>-4</v>
      </c>
      <c r="O55">
        <v>-7</v>
      </c>
      <c r="P55">
        <v>-2</v>
      </c>
      <c r="Q55">
        <v>5</v>
      </c>
      <c r="R55">
        <v>-5</v>
      </c>
      <c r="S55">
        <v>0</v>
      </c>
      <c r="T55">
        <v>-3</v>
      </c>
      <c r="U55">
        <v>-7</v>
      </c>
      <c r="V55">
        <v>-7</v>
      </c>
      <c r="W55">
        <v>-7</v>
      </c>
      <c r="X55">
        <v>-6</v>
      </c>
    </row>
    <row r="56">
      <c r="A56">
        <v>12</v>
      </c>
      <c r="B56" t="str">
        <v>CP4.2_vs_CP4.6</v>
      </c>
      <c r="C56">
        <v>5</v>
      </c>
      <c r="D56">
        <v>2</v>
      </c>
      <c r="E56">
        <v>-3</v>
      </c>
      <c r="F56">
        <v>-3</v>
      </c>
      <c r="G56">
        <v>2</v>
      </c>
      <c r="H56">
        <v>4</v>
      </c>
      <c r="I56">
        <v>4</v>
      </c>
      <c r="J56">
        <v>0</v>
      </c>
      <c r="K56">
        <v>1</v>
      </c>
      <c r="L56">
        <v>-7</v>
      </c>
      <c r="M56">
        <v>0</v>
      </c>
      <c r="N56">
        <v>-4</v>
      </c>
      <c r="O56">
        <v>6</v>
      </c>
      <c r="P56">
        <v>0</v>
      </c>
      <c r="Q56">
        <v>5</v>
      </c>
      <c r="R56">
        <v>-4</v>
      </c>
      <c r="S56">
        <v>0</v>
      </c>
      <c r="T56">
        <v>3</v>
      </c>
      <c r="U56">
        <v>4</v>
      </c>
      <c r="V56">
        <v>-8</v>
      </c>
      <c r="W56">
        <v>-6</v>
      </c>
      <c r="X56">
        <v>-6</v>
      </c>
    </row>
    <row r="57">
      <c r="A57">
        <v>13</v>
      </c>
      <c r="B57" t="str">
        <v>CP4.2_vs_CP4.7</v>
      </c>
      <c r="C57">
        <v>-1</v>
      </c>
      <c r="D57">
        <v>2</v>
      </c>
      <c r="E57">
        <v>-2</v>
      </c>
      <c r="F57">
        <v>-3</v>
      </c>
      <c r="G57">
        <v>-2</v>
      </c>
      <c r="H57">
        <v>-3</v>
      </c>
      <c r="I57">
        <v>-3</v>
      </c>
      <c r="J57">
        <v>0</v>
      </c>
      <c r="K57">
        <v>-1</v>
      </c>
      <c r="L57">
        <v>-7</v>
      </c>
      <c r="M57">
        <v>0</v>
      </c>
      <c r="N57">
        <v>-3</v>
      </c>
      <c r="O57">
        <v>-6</v>
      </c>
      <c r="P57">
        <v>-1</v>
      </c>
      <c r="Q57">
        <v>8</v>
      </c>
      <c r="R57">
        <v>-5</v>
      </c>
      <c r="S57">
        <v>-6</v>
      </c>
      <c r="T57">
        <v>-2</v>
      </c>
      <c r="U57">
        <v>-8</v>
      </c>
      <c r="V57">
        <v>-8</v>
      </c>
      <c r="W57">
        <v>-6</v>
      </c>
      <c r="X57">
        <v>-7</v>
      </c>
    </row>
    <row r="58">
      <c r="A58">
        <v>14</v>
      </c>
      <c r="B58" t="str">
        <v>CP4.2_vs_CP4.8</v>
      </c>
      <c r="C58">
        <v>-2</v>
      </c>
      <c r="D58">
        <v>4</v>
      </c>
      <c r="E58">
        <v>-2</v>
      </c>
      <c r="F58">
        <v>-3</v>
      </c>
      <c r="G58">
        <v>-3</v>
      </c>
      <c r="H58">
        <v>-3</v>
      </c>
      <c r="I58">
        <v>-3</v>
      </c>
      <c r="J58">
        <v>0</v>
      </c>
      <c r="K58">
        <v>1</v>
      </c>
      <c r="L58">
        <v>-7</v>
      </c>
      <c r="M58">
        <v>0</v>
      </c>
      <c r="N58">
        <v>-3</v>
      </c>
      <c r="O58">
        <v>-6</v>
      </c>
      <c r="P58">
        <v>-2</v>
      </c>
      <c r="Q58">
        <v>0</v>
      </c>
      <c r="R58">
        <v>-4</v>
      </c>
      <c r="S58">
        <v>-5</v>
      </c>
      <c r="T58">
        <v>6</v>
      </c>
      <c r="U58">
        <v>-7</v>
      </c>
      <c r="V58">
        <v>-7</v>
      </c>
      <c r="W58">
        <v>-5</v>
      </c>
      <c r="X58">
        <v>-5</v>
      </c>
    </row>
    <row r="59">
      <c r="A59">
        <v>15</v>
      </c>
      <c r="B59" t="str">
        <v>CP4.2_vs_CP4.9</v>
      </c>
      <c r="C59">
        <v>-1</v>
      </c>
      <c r="D59">
        <v>6</v>
      </c>
      <c r="E59">
        <v>7</v>
      </c>
      <c r="F59">
        <v>-3</v>
      </c>
      <c r="G59">
        <v>-3</v>
      </c>
      <c r="H59">
        <v>4</v>
      </c>
      <c r="I59">
        <v>4</v>
      </c>
      <c r="J59">
        <v>0</v>
      </c>
      <c r="K59">
        <v>1</v>
      </c>
      <c r="L59">
        <v>7</v>
      </c>
      <c r="M59">
        <v>-1</v>
      </c>
      <c r="N59">
        <v>0</v>
      </c>
      <c r="O59">
        <v>-6</v>
      </c>
      <c r="P59">
        <v>-2</v>
      </c>
      <c r="Q59">
        <v>8</v>
      </c>
      <c r="R59">
        <v>-5</v>
      </c>
      <c r="S59">
        <v>-6</v>
      </c>
      <c r="T59">
        <v>8</v>
      </c>
      <c r="U59">
        <v>-6</v>
      </c>
      <c r="V59">
        <v>-8</v>
      </c>
      <c r="W59">
        <v>-7</v>
      </c>
      <c r="X59">
        <v>-7</v>
      </c>
    </row>
    <row r="60">
      <c r="A60">
        <v>16</v>
      </c>
      <c r="B60" t="str">
        <v>CP4.3_vs_CP4.4</v>
      </c>
      <c r="C60">
        <v>-1</v>
      </c>
      <c r="D60">
        <v>-4</v>
      </c>
      <c r="E60">
        <v>-2</v>
      </c>
      <c r="F60">
        <v>-3</v>
      </c>
      <c r="G60">
        <v>-2</v>
      </c>
      <c r="H60">
        <v>-4</v>
      </c>
      <c r="I60">
        <v>-4</v>
      </c>
      <c r="J60">
        <v>0</v>
      </c>
      <c r="K60">
        <v>-1</v>
      </c>
      <c r="L60">
        <v>7</v>
      </c>
      <c r="M60">
        <v>0</v>
      </c>
      <c r="N60">
        <v>0</v>
      </c>
      <c r="O60">
        <v>-7</v>
      </c>
      <c r="P60">
        <v>-1</v>
      </c>
      <c r="Q60">
        <v>-8</v>
      </c>
      <c r="R60">
        <v>-5</v>
      </c>
      <c r="S60">
        <v>0</v>
      </c>
      <c r="T60">
        <v>-8</v>
      </c>
      <c r="U60">
        <v>-8</v>
      </c>
      <c r="V60">
        <v>-6</v>
      </c>
      <c r="W60">
        <v>-8</v>
      </c>
      <c r="X60">
        <v>-6</v>
      </c>
    </row>
    <row r="61">
      <c r="A61">
        <v>17</v>
      </c>
      <c r="B61" t="str">
        <v>CP4.3_vs_CP4.5</v>
      </c>
      <c r="C61">
        <v>-2</v>
      </c>
      <c r="D61">
        <v>-4</v>
      </c>
      <c r="E61">
        <v>-2</v>
      </c>
      <c r="F61">
        <v>-3</v>
      </c>
      <c r="G61">
        <v>0</v>
      </c>
      <c r="H61">
        <v>-3</v>
      </c>
      <c r="I61">
        <v>-3</v>
      </c>
      <c r="J61">
        <v>0</v>
      </c>
      <c r="K61">
        <v>-1</v>
      </c>
      <c r="L61">
        <v>7</v>
      </c>
      <c r="M61">
        <v>-1</v>
      </c>
      <c r="N61">
        <v>-3</v>
      </c>
      <c r="O61">
        <v>-7</v>
      </c>
      <c r="P61">
        <v>-2</v>
      </c>
      <c r="Q61">
        <v>-8</v>
      </c>
      <c r="R61">
        <v>-4</v>
      </c>
      <c r="S61">
        <v>-6</v>
      </c>
      <c r="T61">
        <v>-8</v>
      </c>
      <c r="U61">
        <v>-8</v>
      </c>
      <c r="V61">
        <v>-8</v>
      </c>
      <c r="W61">
        <v>-8</v>
      </c>
      <c r="X61">
        <v>-5</v>
      </c>
    </row>
    <row r="62">
      <c r="A62">
        <v>18</v>
      </c>
      <c r="B62" t="str">
        <v>CP4.3_vs_CP4.6</v>
      </c>
      <c r="C62">
        <v>4</v>
      </c>
      <c r="D62">
        <v>-4</v>
      </c>
      <c r="E62">
        <v>-3</v>
      </c>
      <c r="F62">
        <v>-3</v>
      </c>
      <c r="G62">
        <v>0</v>
      </c>
      <c r="H62">
        <v>4</v>
      </c>
      <c r="I62">
        <v>4</v>
      </c>
      <c r="J62">
        <v>0</v>
      </c>
      <c r="K62">
        <v>-1</v>
      </c>
      <c r="L62">
        <v>8</v>
      </c>
      <c r="M62">
        <v>0</v>
      </c>
      <c r="N62">
        <v>-2</v>
      </c>
      <c r="O62">
        <v>-7</v>
      </c>
      <c r="P62">
        <v>-1</v>
      </c>
      <c r="Q62">
        <v>-8</v>
      </c>
      <c r="R62">
        <v>-4</v>
      </c>
      <c r="S62">
        <v>0</v>
      </c>
      <c r="T62">
        <v>-8</v>
      </c>
      <c r="U62">
        <v>-8</v>
      </c>
      <c r="V62">
        <v>-8</v>
      </c>
      <c r="W62">
        <v>-8</v>
      </c>
      <c r="X62">
        <v>-7</v>
      </c>
    </row>
    <row r="63">
      <c r="A63">
        <v>19</v>
      </c>
      <c r="B63" t="str">
        <v>CP4.3_vs_CP4.7</v>
      </c>
      <c r="C63">
        <v>-3</v>
      </c>
      <c r="D63">
        <v>-4</v>
      </c>
      <c r="E63">
        <v>-3</v>
      </c>
      <c r="F63">
        <v>-3</v>
      </c>
      <c r="G63">
        <v>-2</v>
      </c>
      <c r="H63">
        <v>-3</v>
      </c>
      <c r="I63">
        <v>-3</v>
      </c>
      <c r="J63">
        <v>0</v>
      </c>
      <c r="K63">
        <v>-1</v>
      </c>
      <c r="L63">
        <v>-7</v>
      </c>
      <c r="M63">
        <v>-1</v>
      </c>
      <c r="N63">
        <v>-2</v>
      </c>
      <c r="O63">
        <v>-7</v>
      </c>
      <c r="P63">
        <v>-1</v>
      </c>
      <c r="Q63">
        <v>-8</v>
      </c>
      <c r="R63">
        <v>-4</v>
      </c>
      <c r="S63">
        <v>-6</v>
      </c>
      <c r="T63">
        <v>-8</v>
      </c>
      <c r="U63">
        <v>-8</v>
      </c>
      <c r="V63">
        <v>-8</v>
      </c>
      <c r="W63">
        <v>-7</v>
      </c>
      <c r="X63">
        <v>-7</v>
      </c>
    </row>
    <row r="64">
      <c r="A64">
        <v>20</v>
      </c>
      <c r="B64" t="str">
        <v>CP4.3_vs_CP4.8</v>
      </c>
      <c r="C64">
        <v>-4</v>
      </c>
      <c r="D64">
        <v>-4</v>
      </c>
      <c r="E64">
        <v>-3</v>
      </c>
      <c r="F64">
        <v>-3</v>
      </c>
      <c r="G64">
        <v>-5</v>
      </c>
      <c r="H64">
        <v>-3</v>
      </c>
      <c r="I64">
        <v>-3</v>
      </c>
      <c r="J64">
        <v>0</v>
      </c>
      <c r="K64">
        <v>-1</v>
      </c>
      <c r="L64">
        <v>7</v>
      </c>
      <c r="M64">
        <v>-1</v>
      </c>
      <c r="N64">
        <v>-1</v>
      </c>
      <c r="O64">
        <v>-6</v>
      </c>
      <c r="P64">
        <v>-2</v>
      </c>
      <c r="Q64">
        <v>-8</v>
      </c>
      <c r="R64">
        <v>-5</v>
      </c>
      <c r="S64">
        <v>0</v>
      </c>
      <c r="T64">
        <v>0</v>
      </c>
      <c r="U64">
        <v>-8</v>
      </c>
      <c r="V64">
        <v>-7</v>
      </c>
      <c r="W64">
        <v>-7</v>
      </c>
      <c r="X64">
        <v>-6</v>
      </c>
    </row>
    <row r="65">
      <c r="A65">
        <v>21</v>
      </c>
      <c r="B65" t="str">
        <v>CP4.3_vs_CP4.9</v>
      </c>
      <c r="C65">
        <v>-2</v>
      </c>
      <c r="D65">
        <v>4</v>
      </c>
      <c r="E65">
        <v>-4</v>
      </c>
      <c r="F65">
        <v>-3</v>
      </c>
      <c r="G65">
        <v>-3</v>
      </c>
      <c r="H65">
        <v>4</v>
      </c>
      <c r="I65">
        <v>4</v>
      </c>
      <c r="J65">
        <v>0</v>
      </c>
      <c r="K65">
        <v>-1</v>
      </c>
      <c r="L65">
        <v>7</v>
      </c>
      <c r="M65">
        <v>0</v>
      </c>
      <c r="N65">
        <v>-2</v>
      </c>
      <c r="O65">
        <v>-7</v>
      </c>
      <c r="P65">
        <v>-1</v>
      </c>
      <c r="Q65">
        <v>-8</v>
      </c>
      <c r="R65">
        <v>-5</v>
      </c>
      <c r="S65">
        <v>0</v>
      </c>
      <c r="T65">
        <v>0</v>
      </c>
      <c r="U65">
        <v>-8</v>
      </c>
      <c r="V65">
        <v>-8</v>
      </c>
      <c r="W65">
        <v>-8</v>
      </c>
      <c r="X65">
        <v>-7</v>
      </c>
    </row>
    <row r="66">
      <c r="A66">
        <v>22</v>
      </c>
      <c r="B66" t="str">
        <v>CP4.4_vs_CP4.5</v>
      </c>
      <c r="C66">
        <v>0</v>
      </c>
      <c r="D66">
        <v>4</v>
      </c>
      <c r="E66">
        <v>-3</v>
      </c>
      <c r="F66">
        <v>-3</v>
      </c>
      <c r="G66">
        <v>-1</v>
      </c>
      <c r="H66">
        <v>-3</v>
      </c>
      <c r="I66">
        <v>-3</v>
      </c>
      <c r="J66">
        <v>0</v>
      </c>
      <c r="K66">
        <v>1</v>
      </c>
      <c r="L66">
        <v>-7</v>
      </c>
      <c r="M66">
        <v>0</v>
      </c>
      <c r="N66">
        <v>-5</v>
      </c>
      <c r="O66">
        <v>-7</v>
      </c>
      <c r="P66">
        <v>0</v>
      </c>
      <c r="Q66">
        <v>0</v>
      </c>
      <c r="R66">
        <v>-5</v>
      </c>
      <c r="S66">
        <v>0</v>
      </c>
      <c r="T66">
        <v>-6</v>
      </c>
      <c r="U66">
        <v>5</v>
      </c>
      <c r="V66">
        <v>-8</v>
      </c>
      <c r="W66">
        <v>-7</v>
      </c>
      <c r="X66">
        <v>-6</v>
      </c>
    </row>
    <row r="67">
      <c r="A67">
        <v>23</v>
      </c>
      <c r="B67" t="str">
        <v>CP4.4_vs_CP4.6</v>
      </c>
      <c r="C67">
        <v>1</v>
      </c>
      <c r="D67">
        <v>2</v>
      </c>
      <c r="E67">
        <v>3</v>
      </c>
      <c r="F67">
        <v>-3</v>
      </c>
      <c r="G67">
        <v>2</v>
      </c>
      <c r="H67">
        <v>4</v>
      </c>
      <c r="I67">
        <v>4</v>
      </c>
      <c r="J67">
        <v>0</v>
      </c>
      <c r="K67">
        <v>1</v>
      </c>
      <c r="L67">
        <v>-7</v>
      </c>
      <c r="M67">
        <v>0</v>
      </c>
      <c r="N67">
        <v>2</v>
      </c>
      <c r="O67">
        <v>0</v>
      </c>
      <c r="P67">
        <v>0</v>
      </c>
      <c r="Q67">
        <v>8</v>
      </c>
      <c r="R67">
        <v>5</v>
      </c>
      <c r="S67">
        <v>0</v>
      </c>
      <c r="T67">
        <v>8</v>
      </c>
      <c r="U67">
        <v>7</v>
      </c>
      <c r="V67">
        <v>-8</v>
      </c>
      <c r="W67">
        <v>-6</v>
      </c>
      <c r="X67">
        <v>3</v>
      </c>
    </row>
    <row r="68">
      <c r="A68">
        <v>24</v>
      </c>
      <c r="B68" t="str">
        <v>CP4.4_vs_CP4.7</v>
      </c>
      <c r="C68">
        <v>1</v>
      </c>
      <c r="D68">
        <v>0</v>
      </c>
      <c r="E68">
        <v>-3</v>
      </c>
      <c r="F68">
        <v>-3</v>
      </c>
      <c r="G68">
        <v>-2</v>
      </c>
      <c r="H68">
        <v>5</v>
      </c>
      <c r="I68">
        <v>5</v>
      </c>
      <c r="J68">
        <v>0</v>
      </c>
      <c r="K68">
        <v>1</v>
      </c>
      <c r="L68">
        <v>-7</v>
      </c>
      <c r="M68">
        <v>-1</v>
      </c>
      <c r="N68">
        <v>0</v>
      </c>
      <c r="O68">
        <v>-6</v>
      </c>
      <c r="P68">
        <v>-1</v>
      </c>
      <c r="Q68">
        <v>0</v>
      </c>
      <c r="R68">
        <v>4</v>
      </c>
      <c r="S68">
        <v>-5</v>
      </c>
      <c r="T68">
        <v>-8</v>
      </c>
      <c r="U68">
        <v>-5</v>
      </c>
      <c r="V68">
        <v>-7</v>
      </c>
      <c r="W68">
        <v>-5</v>
      </c>
      <c r="X68">
        <v>-6</v>
      </c>
    </row>
    <row r="69">
      <c r="A69">
        <v>25</v>
      </c>
      <c r="B69" t="str">
        <v>CP4.4_vs_CP4.8</v>
      </c>
      <c r="C69">
        <v>0</v>
      </c>
      <c r="D69">
        <v>0</v>
      </c>
      <c r="E69">
        <v>-3</v>
      </c>
      <c r="F69">
        <v>-3</v>
      </c>
      <c r="G69">
        <v>-5</v>
      </c>
      <c r="H69">
        <v>-3</v>
      </c>
      <c r="I69">
        <v>-3</v>
      </c>
      <c r="J69">
        <v>0</v>
      </c>
      <c r="K69">
        <v>1</v>
      </c>
      <c r="L69">
        <v>8</v>
      </c>
      <c r="M69">
        <v>0</v>
      </c>
      <c r="N69">
        <v>-1</v>
      </c>
      <c r="O69">
        <v>0</v>
      </c>
      <c r="P69">
        <v>0</v>
      </c>
      <c r="Q69">
        <v>0</v>
      </c>
      <c r="R69">
        <v>4</v>
      </c>
      <c r="S69">
        <v>0</v>
      </c>
      <c r="T69">
        <v>-3</v>
      </c>
      <c r="U69">
        <v>-5</v>
      </c>
      <c r="V69">
        <v>-8</v>
      </c>
      <c r="W69">
        <v>-7</v>
      </c>
      <c r="X69">
        <v>-5</v>
      </c>
    </row>
    <row r="70">
      <c r="A70">
        <v>26</v>
      </c>
      <c r="B70" t="str">
        <v>CP4.4_vs_CP4.9</v>
      </c>
      <c r="C70">
        <v>1</v>
      </c>
      <c r="D70">
        <v>4</v>
      </c>
      <c r="E70">
        <v>-3</v>
      </c>
      <c r="F70">
        <v>-3</v>
      </c>
      <c r="G70">
        <v>-1</v>
      </c>
      <c r="H70">
        <v>6</v>
      </c>
      <c r="I70">
        <v>6</v>
      </c>
      <c r="J70">
        <v>0</v>
      </c>
      <c r="K70">
        <v>1</v>
      </c>
      <c r="L70">
        <v>7</v>
      </c>
      <c r="M70">
        <v>0</v>
      </c>
      <c r="N70">
        <v>2</v>
      </c>
      <c r="O70">
        <v>6</v>
      </c>
      <c r="P70">
        <v>2</v>
      </c>
      <c r="Q70">
        <v>8</v>
      </c>
      <c r="R70">
        <v>4</v>
      </c>
      <c r="S70">
        <v>0</v>
      </c>
      <c r="T70">
        <v>0</v>
      </c>
      <c r="U70">
        <v>6</v>
      </c>
      <c r="V70">
        <v>-7</v>
      </c>
      <c r="W70">
        <v>-6</v>
      </c>
      <c r="X70">
        <v>-6</v>
      </c>
    </row>
    <row r="71">
      <c r="A71">
        <v>27</v>
      </c>
      <c r="B71" t="str">
        <v>CP4.5_vs_CP4.6</v>
      </c>
      <c r="C71">
        <v>0</v>
      </c>
      <c r="D71">
        <v>-6</v>
      </c>
      <c r="E71">
        <v>5</v>
      </c>
      <c r="F71">
        <v>-3</v>
      </c>
      <c r="G71">
        <v>4</v>
      </c>
      <c r="H71">
        <v>4</v>
      </c>
      <c r="I71">
        <v>4</v>
      </c>
      <c r="J71">
        <v>0</v>
      </c>
      <c r="K71">
        <v>1</v>
      </c>
      <c r="L71">
        <v>7</v>
      </c>
      <c r="M71">
        <v>3</v>
      </c>
      <c r="N71">
        <v>2</v>
      </c>
      <c r="O71">
        <v>0</v>
      </c>
      <c r="P71">
        <v>0</v>
      </c>
      <c r="Q71">
        <v>8</v>
      </c>
      <c r="R71">
        <v>4</v>
      </c>
      <c r="S71">
        <v>0</v>
      </c>
      <c r="T71">
        <v>8</v>
      </c>
      <c r="U71">
        <v>6</v>
      </c>
      <c r="V71">
        <v>-7</v>
      </c>
      <c r="W71">
        <v>5</v>
      </c>
      <c r="X71">
        <v>6</v>
      </c>
    </row>
    <row r="72">
      <c r="A72">
        <v>28</v>
      </c>
      <c r="B72" t="str">
        <v>CP4.5_vs_CP4.7</v>
      </c>
      <c r="C72">
        <v>0</v>
      </c>
      <c r="D72">
        <v>-8</v>
      </c>
      <c r="E72">
        <v>-3</v>
      </c>
      <c r="F72">
        <v>-3</v>
      </c>
      <c r="G72">
        <v>-5</v>
      </c>
      <c r="H72">
        <v>-3</v>
      </c>
      <c r="I72">
        <v>-3</v>
      </c>
      <c r="J72">
        <v>0</v>
      </c>
      <c r="K72">
        <v>1</v>
      </c>
      <c r="L72">
        <v>7</v>
      </c>
      <c r="M72">
        <v>0</v>
      </c>
      <c r="N72">
        <v>0</v>
      </c>
      <c r="O72">
        <v>-6</v>
      </c>
      <c r="P72">
        <v>-1</v>
      </c>
      <c r="Q72">
        <v>0</v>
      </c>
      <c r="R72">
        <v>5</v>
      </c>
      <c r="S72">
        <v>2</v>
      </c>
      <c r="T72">
        <v>5</v>
      </c>
      <c r="U72">
        <v>-6</v>
      </c>
      <c r="V72">
        <v>-7</v>
      </c>
      <c r="W72">
        <v>-7</v>
      </c>
      <c r="X72">
        <v>-5</v>
      </c>
    </row>
    <row r="73">
      <c r="A73">
        <v>29</v>
      </c>
      <c r="B73" t="str">
        <v>CP4.5_vs_CP4.8</v>
      </c>
      <c r="C73">
        <v>1</v>
      </c>
      <c r="D73">
        <v>-6</v>
      </c>
      <c r="E73">
        <v>-2</v>
      </c>
      <c r="F73">
        <v>-3</v>
      </c>
      <c r="G73">
        <v>-3</v>
      </c>
      <c r="H73">
        <v>-3</v>
      </c>
      <c r="I73">
        <v>-3</v>
      </c>
      <c r="J73">
        <v>0</v>
      </c>
      <c r="K73">
        <v>2</v>
      </c>
      <c r="L73">
        <v>7</v>
      </c>
      <c r="M73">
        <v>0</v>
      </c>
      <c r="N73">
        <v>0</v>
      </c>
      <c r="O73">
        <v>6</v>
      </c>
      <c r="P73">
        <v>0</v>
      </c>
      <c r="Q73">
        <v>0</v>
      </c>
      <c r="R73">
        <v>5</v>
      </c>
      <c r="S73">
        <v>0</v>
      </c>
      <c r="T73">
        <v>6</v>
      </c>
      <c r="U73">
        <v>-7</v>
      </c>
      <c r="V73">
        <v>-6</v>
      </c>
      <c r="W73">
        <v>-6</v>
      </c>
      <c r="X73">
        <v>-6</v>
      </c>
    </row>
    <row r="74">
      <c r="A74">
        <v>30</v>
      </c>
      <c r="B74" t="str">
        <v>CP4.5_vs_CP4.9</v>
      </c>
      <c r="C74">
        <v>-1</v>
      </c>
      <c r="D74">
        <v>2</v>
      </c>
      <c r="E74">
        <v>0</v>
      </c>
      <c r="F74">
        <v>-3</v>
      </c>
      <c r="G74">
        <v>-3</v>
      </c>
      <c r="H74">
        <v>5</v>
      </c>
      <c r="I74">
        <v>5</v>
      </c>
      <c r="J74">
        <v>0</v>
      </c>
      <c r="K74">
        <v>1</v>
      </c>
      <c r="L74">
        <v>7</v>
      </c>
      <c r="M74">
        <v>1</v>
      </c>
      <c r="N74">
        <v>2</v>
      </c>
      <c r="O74">
        <v>6</v>
      </c>
      <c r="P74">
        <v>1</v>
      </c>
      <c r="Q74">
        <v>8</v>
      </c>
      <c r="R74">
        <v>4</v>
      </c>
      <c r="S74">
        <v>4</v>
      </c>
      <c r="T74">
        <v>8</v>
      </c>
      <c r="U74">
        <v>6</v>
      </c>
      <c r="V74">
        <v>-7</v>
      </c>
      <c r="W74">
        <v>-5</v>
      </c>
      <c r="X74">
        <v>2</v>
      </c>
    </row>
    <row r="75">
      <c r="A75">
        <v>31</v>
      </c>
      <c r="B75" t="str">
        <v>CP4.6_vs_CP4.7</v>
      </c>
      <c r="C75">
        <v>-8</v>
      </c>
      <c r="D75">
        <v>-2</v>
      </c>
      <c r="E75">
        <v>0</v>
      </c>
      <c r="F75">
        <v>-3</v>
      </c>
      <c r="G75">
        <v>-4</v>
      </c>
      <c r="H75">
        <v>-3</v>
      </c>
      <c r="I75">
        <v>-3</v>
      </c>
      <c r="J75">
        <v>0</v>
      </c>
      <c r="K75">
        <v>1</v>
      </c>
      <c r="L75">
        <v>-7</v>
      </c>
      <c r="M75">
        <v>-3</v>
      </c>
      <c r="N75">
        <v>-3</v>
      </c>
      <c r="O75">
        <v>-5</v>
      </c>
      <c r="P75">
        <v>-1</v>
      </c>
      <c r="Q75">
        <v>-8</v>
      </c>
      <c r="R75">
        <v>-4</v>
      </c>
      <c r="S75">
        <v>-6</v>
      </c>
      <c r="T75">
        <v>-8</v>
      </c>
      <c r="U75">
        <v>-7</v>
      </c>
      <c r="V75">
        <v>-7</v>
      </c>
      <c r="W75">
        <v>-5</v>
      </c>
      <c r="X75">
        <v>-4</v>
      </c>
    </row>
    <row r="76">
      <c r="A76">
        <v>32</v>
      </c>
      <c r="B76" t="str">
        <v>CP4.6_vs_CP4.8</v>
      </c>
      <c r="C76">
        <v>-7</v>
      </c>
      <c r="D76">
        <v>-2</v>
      </c>
      <c r="E76">
        <v>4</v>
      </c>
      <c r="F76">
        <v>-3</v>
      </c>
      <c r="G76">
        <v>-5</v>
      </c>
      <c r="H76">
        <v>-3</v>
      </c>
      <c r="I76">
        <v>-3</v>
      </c>
      <c r="J76">
        <v>0</v>
      </c>
      <c r="K76">
        <v>1</v>
      </c>
      <c r="L76">
        <v>-7</v>
      </c>
      <c r="M76">
        <v>-2</v>
      </c>
      <c r="N76">
        <v>-1</v>
      </c>
      <c r="O76">
        <v>0</v>
      </c>
      <c r="P76">
        <v>0</v>
      </c>
      <c r="Q76">
        <v>-6</v>
      </c>
      <c r="R76">
        <v>-4</v>
      </c>
      <c r="S76">
        <v>-2</v>
      </c>
      <c r="T76">
        <v>-4</v>
      </c>
      <c r="U76">
        <v>-8</v>
      </c>
      <c r="V76">
        <v>-7</v>
      </c>
      <c r="W76">
        <v>-7</v>
      </c>
      <c r="X76">
        <v>-6</v>
      </c>
    </row>
    <row r="77">
      <c r="A77">
        <v>33</v>
      </c>
      <c r="B77" t="str">
        <v>CP4.6_vs_CP4.9</v>
      </c>
      <c r="C77">
        <v>-6</v>
      </c>
      <c r="D77">
        <v>4</v>
      </c>
      <c r="E77">
        <v>5</v>
      </c>
      <c r="F77">
        <v>-3</v>
      </c>
      <c r="G77">
        <v>-5</v>
      </c>
      <c r="H77">
        <v>3</v>
      </c>
      <c r="I77">
        <v>3</v>
      </c>
      <c r="J77">
        <v>0</v>
      </c>
      <c r="K77">
        <v>-1</v>
      </c>
      <c r="L77">
        <v>-7</v>
      </c>
      <c r="M77">
        <v>0</v>
      </c>
      <c r="N77">
        <v>3</v>
      </c>
      <c r="O77">
        <v>-7</v>
      </c>
      <c r="P77">
        <v>0</v>
      </c>
      <c r="Q77">
        <v>8</v>
      </c>
      <c r="R77">
        <v>-3</v>
      </c>
      <c r="S77">
        <v>0</v>
      </c>
      <c r="T77">
        <v>-8</v>
      </c>
      <c r="U77">
        <v>-7</v>
      </c>
      <c r="V77">
        <v>-7</v>
      </c>
      <c r="W77">
        <v>-6</v>
      </c>
      <c r="X77">
        <v>-6</v>
      </c>
    </row>
    <row r="78">
      <c r="A78">
        <v>34</v>
      </c>
      <c r="B78" t="str">
        <v>CP4.7_vs_CP4.8</v>
      </c>
      <c r="C78">
        <v>0</v>
      </c>
      <c r="D78">
        <v>4</v>
      </c>
      <c r="E78">
        <v>4</v>
      </c>
      <c r="F78">
        <v>-3</v>
      </c>
      <c r="G78">
        <v>3</v>
      </c>
      <c r="H78">
        <v>-4</v>
      </c>
      <c r="I78">
        <v>-4</v>
      </c>
      <c r="J78">
        <v>0</v>
      </c>
      <c r="K78">
        <v>1</v>
      </c>
      <c r="L78">
        <v>0</v>
      </c>
      <c r="M78">
        <v>0</v>
      </c>
      <c r="N78">
        <v>1</v>
      </c>
      <c r="O78">
        <v>0</v>
      </c>
      <c r="P78">
        <v>0</v>
      </c>
      <c r="Q78">
        <v>0</v>
      </c>
      <c r="R78">
        <v>-4</v>
      </c>
      <c r="S78">
        <v>-3</v>
      </c>
      <c r="T78">
        <v>8</v>
      </c>
      <c r="U78">
        <v>-7</v>
      </c>
      <c r="V78">
        <v>-8</v>
      </c>
      <c r="W78">
        <v>-5</v>
      </c>
      <c r="X78">
        <v>-7</v>
      </c>
    </row>
    <row r="79">
      <c r="A79">
        <v>35</v>
      </c>
      <c r="B79" t="str">
        <v>CP4.7_vs_CP4.9</v>
      </c>
      <c r="C79">
        <v>0</v>
      </c>
      <c r="D79">
        <v>6</v>
      </c>
      <c r="E79">
        <v>4</v>
      </c>
      <c r="F79">
        <v>-3</v>
      </c>
      <c r="G79">
        <v>-3</v>
      </c>
      <c r="H79">
        <v>5</v>
      </c>
      <c r="I79">
        <v>5</v>
      </c>
      <c r="J79">
        <v>0</v>
      </c>
      <c r="K79">
        <v>1</v>
      </c>
      <c r="L79">
        <v>7</v>
      </c>
      <c r="M79">
        <v>1</v>
      </c>
      <c r="N79">
        <v>3</v>
      </c>
      <c r="O79">
        <v>0</v>
      </c>
      <c r="P79">
        <v>1</v>
      </c>
      <c r="Q79">
        <v>8</v>
      </c>
      <c r="R79">
        <v>-4</v>
      </c>
      <c r="S79">
        <v>2</v>
      </c>
      <c r="T79">
        <v>8</v>
      </c>
      <c r="U79">
        <v>6</v>
      </c>
      <c r="V79">
        <v>-7</v>
      </c>
      <c r="W79">
        <v>-6</v>
      </c>
      <c r="X79">
        <v>5</v>
      </c>
    </row>
    <row r="80">
      <c r="A80">
        <v>36</v>
      </c>
      <c r="B80" t="str">
        <v>CP4.8_vs_CP4.9</v>
      </c>
      <c r="C80">
        <v>0</v>
      </c>
      <c r="D80">
        <v>8</v>
      </c>
      <c r="E80">
        <v>3</v>
      </c>
      <c r="F80">
        <v>-3</v>
      </c>
      <c r="G80">
        <v>-4</v>
      </c>
      <c r="H80">
        <v>5</v>
      </c>
      <c r="I80">
        <v>5</v>
      </c>
      <c r="J80">
        <v>0</v>
      </c>
      <c r="K80">
        <v>-1</v>
      </c>
      <c r="L80">
        <v>0</v>
      </c>
      <c r="M80">
        <v>0</v>
      </c>
      <c r="N80">
        <v>2</v>
      </c>
      <c r="O80">
        <v>0</v>
      </c>
      <c r="P80">
        <v>3</v>
      </c>
      <c r="Q80">
        <v>8</v>
      </c>
      <c r="R80">
        <v>4</v>
      </c>
      <c r="S80">
        <v>2</v>
      </c>
      <c r="T80">
        <v>8</v>
      </c>
      <c r="U80">
        <v>5</v>
      </c>
      <c r="V80">
        <v>-7</v>
      </c>
      <c r="W80">
        <v>-8</v>
      </c>
      <c r="X80">
        <v>7</v>
      </c>
    </row>
    <row r="83">
      <c r="A83" t="str">
        <v>═══ BAGIAN 2: TFN l (Lower) per Responden ═══</v>
      </c>
    </row>
    <row r="84">
      <c r="A84" t="str">
        <v>Rumus: IF(slider&gt;0, 1/VLOOKUP(u), VLOOKUP(l))</v>
      </c>
    </row>
    <row r="85">
      <c r="A85" t="str">
        <v>No</v>
      </c>
      <c r="B85" t="str">
        <v>Pasangan</v>
      </c>
      <c r="C85" t="str">
        <v>R1_l</v>
      </c>
      <c r="D85" t="str">
        <v>R2_l</v>
      </c>
      <c r="E85" t="str">
        <v>R3_l</v>
      </c>
      <c r="F85" t="str">
        <v>R4_l</v>
      </c>
      <c r="G85" t="str">
        <v>R5_l</v>
      </c>
      <c r="H85" t="str">
        <v>R6_l</v>
      </c>
      <c r="I85" t="str">
        <v>R7_l</v>
      </c>
      <c r="J85" t="str">
        <v>R8_l</v>
      </c>
      <c r="K85" t="str">
        <v>R9_l</v>
      </c>
      <c r="L85" t="str">
        <v>R10_l</v>
      </c>
      <c r="M85" t="str">
        <v>R11_l</v>
      </c>
      <c r="N85" t="str">
        <v>R12_l</v>
      </c>
      <c r="O85" t="str">
        <v>R13_l</v>
      </c>
      <c r="P85" t="str">
        <v>R14_l</v>
      </c>
      <c r="Q85" t="str">
        <v>R15_l</v>
      </c>
      <c r="R85" t="str">
        <v>R16_l</v>
      </c>
      <c r="S85" t="str">
        <v>R17_l</v>
      </c>
      <c r="T85" t="str">
        <v>R18_l</v>
      </c>
      <c r="U85" t="str">
        <v>R19_l</v>
      </c>
      <c r="V85" t="str">
        <v>R20_l</v>
      </c>
      <c r="W85" t="str">
        <v>R21_l</v>
      </c>
      <c r="X85" t="str">
        <v>R22_l</v>
      </c>
    </row>
    <row r="86">
      <c r="A86">
        <v>1</v>
      </c>
      <c r="B86" t="str">
        <v>CP4.1_vs_CP4.2</v>
      </c>
      <c r="C86" s="1">
        <f>IF(C45&gt;0,1/VLOOKUP(ABS(C45)+1,$A$8:$D$16,4,FALSE),VLOOKUP(ABS(C45)+1,$A$8:$D$16,2,FALSE))</f>
      </c>
      <c r="D86" s="1">
        <f>IF(D45&gt;0,1/VLOOKUP(ABS(D45)+1,$A$8:$D$16,4,FALSE),VLOOKUP(ABS(D45)+1,$A$8:$D$16,2,FALSE))</f>
      </c>
      <c r="E86" s="1">
        <f>IF(E45&gt;0,1/VLOOKUP(ABS(E45)+1,$A$8:$D$16,4,FALSE),VLOOKUP(ABS(E45)+1,$A$8:$D$16,2,FALSE))</f>
      </c>
      <c r="F86" s="1">
        <f>IF(F45&gt;0,1/VLOOKUP(ABS(F45)+1,$A$8:$D$16,4,FALSE),VLOOKUP(ABS(F45)+1,$A$8:$D$16,2,FALSE))</f>
      </c>
      <c r="G86" s="1">
        <f>IF(G45&gt;0,1/VLOOKUP(ABS(G45)+1,$A$8:$D$16,4,FALSE),VLOOKUP(ABS(G45)+1,$A$8:$D$16,2,FALSE))</f>
      </c>
      <c r="H86" s="1">
        <f>IF(H45&gt;0,1/VLOOKUP(ABS(H45)+1,$A$8:$D$16,4,FALSE),VLOOKUP(ABS(H45)+1,$A$8:$D$16,2,FALSE))</f>
      </c>
      <c r="I86" s="1">
        <f>IF(I45&gt;0,1/VLOOKUP(ABS(I45)+1,$A$8:$D$16,4,FALSE),VLOOKUP(ABS(I45)+1,$A$8:$D$16,2,FALSE))</f>
      </c>
      <c r="J86" s="1">
        <f>IF(J45&gt;0,1/VLOOKUP(ABS(J45)+1,$A$8:$D$16,4,FALSE),VLOOKUP(ABS(J45)+1,$A$8:$D$16,2,FALSE))</f>
      </c>
      <c r="K86" s="1">
        <f>IF(K45&gt;0,1/VLOOKUP(ABS(K45)+1,$A$8:$D$16,4,FALSE),VLOOKUP(ABS(K45)+1,$A$8:$D$16,2,FALSE))</f>
      </c>
      <c r="L86" s="1">
        <f>IF(L45&gt;0,1/VLOOKUP(ABS(L45)+1,$A$8:$D$16,4,FALSE),VLOOKUP(ABS(L45)+1,$A$8:$D$16,2,FALSE))</f>
      </c>
      <c r="M86" s="1">
        <f>IF(M45&gt;0,1/VLOOKUP(ABS(M45)+1,$A$8:$D$16,4,FALSE),VLOOKUP(ABS(M45)+1,$A$8:$D$16,2,FALSE))</f>
      </c>
      <c r="N86" s="1">
        <f>IF(N45&gt;0,1/VLOOKUP(ABS(N45)+1,$A$8:$D$16,4,FALSE),VLOOKUP(ABS(N45)+1,$A$8:$D$16,2,FALSE))</f>
      </c>
      <c r="O86" s="1">
        <f>IF(O45&gt;0,1/VLOOKUP(ABS(O45)+1,$A$8:$D$16,4,FALSE),VLOOKUP(ABS(O45)+1,$A$8:$D$16,2,FALSE))</f>
      </c>
      <c r="P86" s="1">
        <f>IF(P45&gt;0,1/VLOOKUP(ABS(P45)+1,$A$8:$D$16,4,FALSE),VLOOKUP(ABS(P45)+1,$A$8:$D$16,2,FALSE))</f>
      </c>
      <c r="Q86" s="1">
        <f>IF(Q45&gt;0,1/VLOOKUP(ABS(Q45)+1,$A$8:$D$16,4,FALSE),VLOOKUP(ABS(Q45)+1,$A$8:$D$16,2,FALSE))</f>
      </c>
      <c r="R86" s="1">
        <f>IF(R45&gt;0,1/VLOOKUP(ABS(R45)+1,$A$8:$D$16,4,FALSE),VLOOKUP(ABS(R45)+1,$A$8:$D$16,2,FALSE))</f>
      </c>
      <c r="S86" s="1">
        <f>IF(S45&gt;0,1/VLOOKUP(ABS(S45)+1,$A$8:$D$16,4,FALSE),VLOOKUP(ABS(S45)+1,$A$8:$D$16,2,FALSE))</f>
      </c>
      <c r="T86" s="1">
        <f>IF(T45&gt;0,1/VLOOKUP(ABS(T45)+1,$A$8:$D$16,4,FALSE),VLOOKUP(ABS(T45)+1,$A$8:$D$16,2,FALSE))</f>
      </c>
      <c r="U86" s="1">
        <f>IF(U45&gt;0,1/VLOOKUP(ABS(U45)+1,$A$8:$D$16,4,FALSE),VLOOKUP(ABS(U45)+1,$A$8:$D$16,2,FALSE))</f>
      </c>
      <c r="V86" s="1">
        <f>IF(V45&gt;0,1/VLOOKUP(ABS(V45)+1,$A$8:$D$16,4,FALSE),VLOOKUP(ABS(V45)+1,$A$8:$D$16,2,FALSE))</f>
      </c>
      <c r="W86" s="1">
        <f>IF(W45&gt;0,1/VLOOKUP(ABS(W45)+1,$A$8:$D$16,4,FALSE),VLOOKUP(ABS(W45)+1,$A$8:$D$16,2,FALSE))</f>
      </c>
      <c r="X86" s="1">
        <f>IF(X45&gt;0,1/VLOOKUP(ABS(X45)+1,$A$8:$D$16,4,FALSE),VLOOKUP(ABS(X45)+1,$A$8:$D$16,2,FALSE))</f>
      </c>
    </row>
    <row r="87">
      <c r="A87">
        <v>2</v>
      </c>
      <c r="B87" t="str">
        <v>CP4.1_vs_CP4.3</v>
      </c>
      <c r="C87" s="1">
        <f>IF(C46&gt;0,1/VLOOKUP(ABS(C46)+1,$A$8:$D$16,4,FALSE),VLOOKUP(ABS(C46)+1,$A$8:$D$16,2,FALSE))</f>
      </c>
      <c r="D87" s="1">
        <f>IF(D46&gt;0,1/VLOOKUP(ABS(D46)+1,$A$8:$D$16,4,FALSE),VLOOKUP(ABS(D46)+1,$A$8:$D$16,2,FALSE))</f>
      </c>
      <c r="E87" s="1">
        <f>IF(E46&gt;0,1/VLOOKUP(ABS(E46)+1,$A$8:$D$16,4,FALSE),VLOOKUP(ABS(E46)+1,$A$8:$D$16,2,FALSE))</f>
      </c>
      <c r="F87" s="1">
        <f>IF(F46&gt;0,1/VLOOKUP(ABS(F46)+1,$A$8:$D$16,4,FALSE),VLOOKUP(ABS(F46)+1,$A$8:$D$16,2,FALSE))</f>
      </c>
      <c r="G87" s="1">
        <f>IF(G46&gt;0,1/VLOOKUP(ABS(G46)+1,$A$8:$D$16,4,FALSE),VLOOKUP(ABS(G46)+1,$A$8:$D$16,2,FALSE))</f>
      </c>
      <c r="H87" s="1">
        <f>IF(H46&gt;0,1/VLOOKUP(ABS(H46)+1,$A$8:$D$16,4,FALSE),VLOOKUP(ABS(H46)+1,$A$8:$D$16,2,FALSE))</f>
      </c>
      <c r="I87" s="1">
        <f>IF(I46&gt;0,1/VLOOKUP(ABS(I46)+1,$A$8:$D$16,4,FALSE),VLOOKUP(ABS(I46)+1,$A$8:$D$16,2,FALSE))</f>
      </c>
      <c r="J87" s="1">
        <f>IF(J46&gt;0,1/VLOOKUP(ABS(J46)+1,$A$8:$D$16,4,FALSE),VLOOKUP(ABS(J46)+1,$A$8:$D$16,2,FALSE))</f>
      </c>
      <c r="K87" s="1">
        <f>IF(K46&gt;0,1/VLOOKUP(ABS(K46)+1,$A$8:$D$16,4,FALSE),VLOOKUP(ABS(K46)+1,$A$8:$D$16,2,FALSE))</f>
      </c>
      <c r="L87" s="1">
        <f>IF(L46&gt;0,1/VLOOKUP(ABS(L46)+1,$A$8:$D$16,4,FALSE),VLOOKUP(ABS(L46)+1,$A$8:$D$16,2,FALSE))</f>
      </c>
      <c r="M87" s="1">
        <f>IF(M46&gt;0,1/VLOOKUP(ABS(M46)+1,$A$8:$D$16,4,FALSE),VLOOKUP(ABS(M46)+1,$A$8:$D$16,2,FALSE))</f>
      </c>
      <c r="N87" s="1">
        <f>IF(N46&gt;0,1/VLOOKUP(ABS(N46)+1,$A$8:$D$16,4,FALSE),VLOOKUP(ABS(N46)+1,$A$8:$D$16,2,FALSE))</f>
      </c>
      <c r="O87" s="1">
        <f>IF(O46&gt;0,1/VLOOKUP(ABS(O46)+1,$A$8:$D$16,4,FALSE),VLOOKUP(ABS(O46)+1,$A$8:$D$16,2,FALSE))</f>
      </c>
      <c r="P87" s="1">
        <f>IF(P46&gt;0,1/VLOOKUP(ABS(P46)+1,$A$8:$D$16,4,FALSE),VLOOKUP(ABS(P46)+1,$A$8:$D$16,2,FALSE))</f>
      </c>
      <c r="Q87" s="1">
        <f>IF(Q46&gt;0,1/VLOOKUP(ABS(Q46)+1,$A$8:$D$16,4,FALSE),VLOOKUP(ABS(Q46)+1,$A$8:$D$16,2,FALSE))</f>
      </c>
      <c r="R87" s="1">
        <f>IF(R46&gt;0,1/VLOOKUP(ABS(R46)+1,$A$8:$D$16,4,FALSE),VLOOKUP(ABS(R46)+1,$A$8:$D$16,2,FALSE))</f>
      </c>
      <c r="S87" s="1">
        <f>IF(S46&gt;0,1/VLOOKUP(ABS(S46)+1,$A$8:$D$16,4,FALSE),VLOOKUP(ABS(S46)+1,$A$8:$D$16,2,FALSE))</f>
      </c>
      <c r="T87" s="1">
        <f>IF(T46&gt;0,1/VLOOKUP(ABS(T46)+1,$A$8:$D$16,4,FALSE),VLOOKUP(ABS(T46)+1,$A$8:$D$16,2,FALSE))</f>
      </c>
      <c r="U87" s="1">
        <f>IF(U46&gt;0,1/VLOOKUP(ABS(U46)+1,$A$8:$D$16,4,FALSE),VLOOKUP(ABS(U46)+1,$A$8:$D$16,2,FALSE))</f>
      </c>
      <c r="V87" s="1">
        <f>IF(V46&gt;0,1/VLOOKUP(ABS(V46)+1,$A$8:$D$16,4,FALSE),VLOOKUP(ABS(V46)+1,$A$8:$D$16,2,FALSE))</f>
      </c>
      <c r="W87" s="1">
        <f>IF(W46&gt;0,1/VLOOKUP(ABS(W46)+1,$A$8:$D$16,4,FALSE),VLOOKUP(ABS(W46)+1,$A$8:$D$16,2,FALSE))</f>
      </c>
      <c r="X87" s="1">
        <f>IF(X46&gt;0,1/VLOOKUP(ABS(X46)+1,$A$8:$D$16,4,FALSE),VLOOKUP(ABS(X46)+1,$A$8:$D$16,2,FALSE))</f>
      </c>
    </row>
    <row r="88">
      <c r="A88">
        <v>3</v>
      </c>
      <c r="B88" t="str">
        <v>CP4.1_vs_CP4.4</v>
      </c>
      <c r="C88" s="1">
        <f>IF(C47&gt;0,1/VLOOKUP(ABS(C47)+1,$A$8:$D$16,4,FALSE),VLOOKUP(ABS(C47)+1,$A$8:$D$16,2,FALSE))</f>
      </c>
      <c r="D88" s="1">
        <f>IF(D47&gt;0,1/VLOOKUP(ABS(D47)+1,$A$8:$D$16,4,FALSE),VLOOKUP(ABS(D47)+1,$A$8:$D$16,2,FALSE))</f>
      </c>
      <c r="E88" s="1">
        <f>IF(E47&gt;0,1/VLOOKUP(ABS(E47)+1,$A$8:$D$16,4,FALSE),VLOOKUP(ABS(E47)+1,$A$8:$D$16,2,FALSE))</f>
      </c>
      <c r="F88" s="1">
        <f>IF(F47&gt;0,1/VLOOKUP(ABS(F47)+1,$A$8:$D$16,4,FALSE),VLOOKUP(ABS(F47)+1,$A$8:$D$16,2,FALSE))</f>
      </c>
      <c r="G88" s="1">
        <f>IF(G47&gt;0,1/VLOOKUP(ABS(G47)+1,$A$8:$D$16,4,FALSE),VLOOKUP(ABS(G47)+1,$A$8:$D$16,2,FALSE))</f>
      </c>
      <c r="H88" s="1">
        <f>IF(H47&gt;0,1/VLOOKUP(ABS(H47)+1,$A$8:$D$16,4,FALSE),VLOOKUP(ABS(H47)+1,$A$8:$D$16,2,FALSE))</f>
      </c>
      <c r="I88" s="1">
        <f>IF(I47&gt;0,1/VLOOKUP(ABS(I47)+1,$A$8:$D$16,4,FALSE),VLOOKUP(ABS(I47)+1,$A$8:$D$16,2,FALSE))</f>
      </c>
      <c r="J88" s="1">
        <f>IF(J47&gt;0,1/VLOOKUP(ABS(J47)+1,$A$8:$D$16,4,FALSE),VLOOKUP(ABS(J47)+1,$A$8:$D$16,2,FALSE))</f>
      </c>
      <c r="K88" s="1">
        <f>IF(K47&gt;0,1/VLOOKUP(ABS(K47)+1,$A$8:$D$16,4,FALSE),VLOOKUP(ABS(K47)+1,$A$8:$D$16,2,FALSE))</f>
      </c>
      <c r="L88" s="1">
        <f>IF(L47&gt;0,1/VLOOKUP(ABS(L47)+1,$A$8:$D$16,4,FALSE),VLOOKUP(ABS(L47)+1,$A$8:$D$16,2,FALSE))</f>
      </c>
      <c r="M88" s="1">
        <f>IF(M47&gt;0,1/VLOOKUP(ABS(M47)+1,$A$8:$D$16,4,FALSE),VLOOKUP(ABS(M47)+1,$A$8:$D$16,2,FALSE))</f>
      </c>
      <c r="N88" s="1">
        <f>IF(N47&gt;0,1/VLOOKUP(ABS(N47)+1,$A$8:$D$16,4,FALSE),VLOOKUP(ABS(N47)+1,$A$8:$D$16,2,FALSE))</f>
      </c>
      <c r="O88" s="1">
        <f>IF(O47&gt;0,1/VLOOKUP(ABS(O47)+1,$A$8:$D$16,4,FALSE),VLOOKUP(ABS(O47)+1,$A$8:$D$16,2,FALSE))</f>
      </c>
      <c r="P88" s="1">
        <f>IF(P47&gt;0,1/VLOOKUP(ABS(P47)+1,$A$8:$D$16,4,FALSE),VLOOKUP(ABS(P47)+1,$A$8:$D$16,2,FALSE))</f>
      </c>
      <c r="Q88" s="1">
        <f>IF(Q47&gt;0,1/VLOOKUP(ABS(Q47)+1,$A$8:$D$16,4,FALSE),VLOOKUP(ABS(Q47)+1,$A$8:$D$16,2,FALSE))</f>
      </c>
      <c r="R88" s="1">
        <f>IF(R47&gt;0,1/VLOOKUP(ABS(R47)+1,$A$8:$D$16,4,FALSE),VLOOKUP(ABS(R47)+1,$A$8:$D$16,2,FALSE))</f>
      </c>
      <c r="S88" s="1">
        <f>IF(S47&gt;0,1/VLOOKUP(ABS(S47)+1,$A$8:$D$16,4,FALSE),VLOOKUP(ABS(S47)+1,$A$8:$D$16,2,FALSE))</f>
      </c>
      <c r="T88" s="1">
        <f>IF(T47&gt;0,1/VLOOKUP(ABS(T47)+1,$A$8:$D$16,4,FALSE),VLOOKUP(ABS(T47)+1,$A$8:$D$16,2,FALSE))</f>
      </c>
      <c r="U88" s="1">
        <f>IF(U47&gt;0,1/VLOOKUP(ABS(U47)+1,$A$8:$D$16,4,FALSE),VLOOKUP(ABS(U47)+1,$A$8:$D$16,2,FALSE))</f>
      </c>
      <c r="V88" s="1">
        <f>IF(V47&gt;0,1/VLOOKUP(ABS(V47)+1,$A$8:$D$16,4,FALSE),VLOOKUP(ABS(V47)+1,$A$8:$D$16,2,FALSE))</f>
      </c>
      <c r="W88" s="1">
        <f>IF(W47&gt;0,1/VLOOKUP(ABS(W47)+1,$A$8:$D$16,4,FALSE),VLOOKUP(ABS(W47)+1,$A$8:$D$16,2,FALSE))</f>
      </c>
      <c r="X88" s="1">
        <f>IF(X47&gt;0,1/VLOOKUP(ABS(X47)+1,$A$8:$D$16,4,FALSE),VLOOKUP(ABS(X47)+1,$A$8:$D$16,2,FALSE))</f>
      </c>
    </row>
    <row r="89">
      <c r="A89">
        <v>4</v>
      </c>
      <c r="B89" t="str">
        <v>CP4.1_vs_CP4.5</v>
      </c>
      <c r="C89" s="1">
        <f>IF(C48&gt;0,1/VLOOKUP(ABS(C48)+1,$A$8:$D$16,4,FALSE),VLOOKUP(ABS(C48)+1,$A$8:$D$16,2,FALSE))</f>
      </c>
      <c r="D89" s="1">
        <f>IF(D48&gt;0,1/VLOOKUP(ABS(D48)+1,$A$8:$D$16,4,FALSE),VLOOKUP(ABS(D48)+1,$A$8:$D$16,2,FALSE))</f>
      </c>
      <c r="E89" s="1">
        <f>IF(E48&gt;0,1/VLOOKUP(ABS(E48)+1,$A$8:$D$16,4,FALSE),VLOOKUP(ABS(E48)+1,$A$8:$D$16,2,FALSE))</f>
      </c>
      <c r="F89" s="1">
        <f>IF(F48&gt;0,1/VLOOKUP(ABS(F48)+1,$A$8:$D$16,4,FALSE),VLOOKUP(ABS(F48)+1,$A$8:$D$16,2,FALSE))</f>
      </c>
      <c r="G89" s="1">
        <f>IF(G48&gt;0,1/VLOOKUP(ABS(G48)+1,$A$8:$D$16,4,FALSE),VLOOKUP(ABS(G48)+1,$A$8:$D$16,2,FALSE))</f>
      </c>
      <c r="H89" s="1">
        <f>IF(H48&gt;0,1/VLOOKUP(ABS(H48)+1,$A$8:$D$16,4,FALSE),VLOOKUP(ABS(H48)+1,$A$8:$D$16,2,FALSE))</f>
      </c>
      <c r="I89" s="1">
        <f>IF(I48&gt;0,1/VLOOKUP(ABS(I48)+1,$A$8:$D$16,4,FALSE),VLOOKUP(ABS(I48)+1,$A$8:$D$16,2,FALSE))</f>
      </c>
      <c r="J89" s="1">
        <f>IF(J48&gt;0,1/VLOOKUP(ABS(J48)+1,$A$8:$D$16,4,FALSE),VLOOKUP(ABS(J48)+1,$A$8:$D$16,2,FALSE))</f>
      </c>
      <c r="K89" s="1">
        <f>IF(K48&gt;0,1/VLOOKUP(ABS(K48)+1,$A$8:$D$16,4,FALSE),VLOOKUP(ABS(K48)+1,$A$8:$D$16,2,FALSE))</f>
      </c>
      <c r="L89" s="1">
        <f>IF(L48&gt;0,1/VLOOKUP(ABS(L48)+1,$A$8:$D$16,4,FALSE),VLOOKUP(ABS(L48)+1,$A$8:$D$16,2,FALSE))</f>
      </c>
      <c r="M89" s="1">
        <f>IF(M48&gt;0,1/VLOOKUP(ABS(M48)+1,$A$8:$D$16,4,FALSE),VLOOKUP(ABS(M48)+1,$A$8:$D$16,2,FALSE))</f>
      </c>
      <c r="N89" s="1">
        <f>IF(N48&gt;0,1/VLOOKUP(ABS(N48)+1,$A$8:$D$16,4,FALSE),VLOOKUP(ABS(N48)+1,$A$8:$D$16,2,FALSE))</f>
      </c>
      <c r="O89" s="1">
        <f>IF(O48&gt;0,1/VLOOKUP(ABS(O48)+1,$A$8:$D$16,4,FALSE),VLOOKUP(ABS(O48)+1,$A$8:$D$16,2,FALSE))</f>
      </c>
      <c r="P89" s="1">
        <f>IF(P48&gt;0,1/VLOOKUP(ABS(P48)+1,$A$8:$D$16,4,FALSE),VLOOKUP(ABS(P48)+1,$A$8:$D$16,2,FALSE))</f>
      </c>
      <c r="Q89" s="1">
        <f>IF(Q48&gt;0,1/VLOOKUP(ABS(Q48)+1,$A$8:$D$16,4,FALSE),VLOOKUP(ABS(Q48)+1,$A$8:$D$16,2,FALSE))</f>
      </c>
      <c r="R89" s="1">
        <f>IF(R48&gt;0,1/VLOOKUP(ABS(R48)+1,$A$8:$D$16,4,FALSE),VLOOKUP(ABS(R48)+1,$A$8:$D$16,2,FALSE))</f>
      </c>
      <c r="S89" s="1">
        <f>IF(S48&gt;0,1/VLOOKUP(ABS(S48)+1,$A$8:$D$16,4,FALSE),VLOOKUP(ABS(S48)+1,$A$8:$D$16,2,FALSE))</f>
      </c>
      <c r="T89" s="1">
        <f>IF(T48&gt;0,1/VLOOKUP(ABS(T48)+1,$A$8:$D$16,4,FALSE),VLOOKUP(ABS(T48)+1,$A$8:$D$16,2,FALSE))</f>
      </c>
      <c r="U89" s="1">
        <f>IF(U48&gt;0,1/VLOOKUP(ABS(U48)+1,$A$8:$D$16,4,FALSE),VLOOKUP(ABS(U48)+1,$A$8:$D$16,2,FALSE))</f>
      </c>
      <c r="V89" s="1">
        <f>IF(V48&gt;0,1/VLOOKUP(ABS(V48)+1,$A$8:$D$16,4,FALSE),VLOOKUP(ABS(V48)+1,$A$8:$D$16,2,FALSE))</f>
      </c>
      <c r="W89" s="1">
        <f>IF(W48&gt;0,1/VLOOKUP(ABS(W48)+1,$A$8:$D$16,4,FALSE),VLOOKUP(ABS(W48)+1,$A$8:$D$16,2,FALSE))</f>
      </c>
      <c r="X89" s="1">
        <f>IF(X48&gt;0,1/VLOOKUP(ABS(X48)+1,$A$8:$D$16,4,FALSE),VLOOKUP(ABS(X48)+1,$A$8:$D$16,2,FALSE))</f>
      </c>
    </row>
    <row r="90">
      <c r="A90">
        <v>5</v>
      </c>
      <c r="B90" t="str">
        <v>CP4.1_vs_CP4.6</v>
      </c>
      <c r="C90" s="1">
        <f>IF(C49&gt;0,1/VLOOKUP(ABS(C49)+1,$A$8:$D$16,4,FALSE),VLOOKUP(ABS(C49)+1,$A$8:$D$16,2,FALSE))</f>
      </c>
      <c r="D90" s="1">
        <f>IF(D49&gt;0,1/VLOOKUP(ABS(D49)+1,$A$8:$D$16,4,FALSE),VLOOKUP(ABS(D49)+1,$A$8:$D$16,2,FALSE))</f>
      </c>
      <c r="E90" s="1">
        <f>IF(E49&gt;0,1/VLOOKUP(ABS(E49)+1,$A$8:$D$16,4,FALSE),VLOOKUP(ABS(E49)+1,$A$8:$D$16,2,FALSE))</f>
      </c>
      <c r="F90" s="1">
        <f>IF(F49&gt;0,1/VLOOKUP(ABS(F49)+1,$A$8:$D$16,4,FALSE),VLOOKUP(ABS(F49)+1,$A$8:$D$16,2,FALSE))</f>
      </c>
      <c r="G90" s="1">
        <f>IF(G49&gt;0,1/VLOOKUP(ABS(G49)+1,$A$8:$D$16,4,FALSE),VLOOKUP(ABS(G49)+1,$A$8:$D$16,2,FALSE))</f>
      </c>
      <c r="H90" s="1">
        <f>IF(H49&gt;0,1/VLOOKUP(ABS(H49)+1,$A$8:$D$16,4,FALSE),VLOOKUP(ABS(H49)+1,$A$8:$D$16,2,FALSE))</f>
      </c>
      <c r="I90" s="1">
        <f>IF(I49&gt;0,1/VLOOKUP(ABS(I49)+1,$A$8:$D$16,4,FALSE),VLOOKUP(ABS(I49)+1,$A$8:$D$16,2,FALSE))</f>
      </c>
      <c r="J90" s="1">
        <f>IF(J49&gt;0,1/VLOOKUP(ABS(J49)+1,$A$8:$D$16,4,FALSE),VLOOKUP(ABS(J49)+1,$A$8:$D$16,2,FALSE))</f>
      </c>
      <c r="K90" s="1">
        <f>IF(K49&gt;0,1/VLOOKUP(ABS(K49)+1,$A$8:$D$16,4,FALSE),VLOOKUP(ABS(K49)+1,$A$8:$D$16,2,FALSE))</f>
      </c>
      <c r="L90" s="1">
        <f>IF(L49&gt;0,1/VLOOKUP(ABS(L49)+1,$A$8:$D$16,4,FALSE),VLOOKUP(ABS(L49)+1,$A$8:$D$16,2,FALSE))</f>
      </c>
      <c r="M90" s="1">
        <f>IF(M49&gt;0,1/VLOOKUP(ABS(M49)+1,$A$8:$D$16,4,FALSE),VLOOKUP(ABS(M49)+1,$A$8:$D$16,2,FALSE))</f>
      </c>
      <c r="N90" s="1">
        <f>IF(N49&gt;0,1/VLOOKUP(ABS(N49)+1,$A$8:$D$16,4,FALSE),VLOOKUP(ABS(N49)+1,$A$8:$D$16,2,FALSE))</f>
      </c>
      <c r="O90" s="1">
        <f>IF(O49&gt;0,1/VLOOKUP(ABS(O49)+1,$A$8:$D$16,4,FALSE),VLOOKUP(ABS(O49)+1,$A$8:$D$16,2,FALSE))</f>
      </c>
      <c r="P90" s="1">
        <f>IF(P49&gt;0,1/VLOOKUP(ABS(P49)+1,$A$8:$D$16,4,FALSE),VLOOKUP(ABS(P49)+1,$A$8:$D$16,2,FALSE))</f>
      </c>
      <c r="Q90" s="1">
        <f>IF(Q49&gt;0,1/VLOOKUP(ABS(Q49)+1,$A$8:$D$16,4,FALSE),VLOOKUP(ABS(Q49)+1,$A$8:$D$16,2,FALSE))</f>
      </c>
      <c r="R90" s="1">
        <f>IF(R49&gt;0,1/VLOOKUP(ABS(R49)+1,$A$8:$D$16,4,FALSE),VLOOKUP(ABS(R49)+1,$A$8:$D$16,2,FALSE))</f>
      </c>
      <c r="S90" s="1">
        <f>IF(S49&gt;0,1/VLOOKUP(ABS(S49)+1,$A$8:$D$16,4,FALSE),VLOOKUP(ABS(S49)+1,$A$8:$D$16,2,FALSE))</f>
      </c>
      <c r="T90" s="1">
        <f>IF(T49&gt;0,1/VLOOKUP(ABS(T49)+1,$A$8:$D$16,4,FALSE),VLOOKUP(ABS(T49)+1,$A$8:$D$16,2,FALSE))</f>
      </c>
      <c r="U90" s="1">
        <f>IF(U49&gt;0,1/VLOOKUP(ABS(U49)+1,$A$8:$D$16,4,FALSE),VLOOKUP(ABS(U49)+1,$A$8:$D$16,2,FALSE))</f>
      </c>
      <c r="V90" s="1">
        <f>IF(V49&gt;0,1/VLOOKUP(ABS(V49)+1,$A$8:$D$16,4,FALSE),VLOOKUP(ABS(V49)+1,$A$8:$D$16,2,FALSE))</f>
      </c>
      <c r="W90" s="1">
        <f>IF(W49&gt;0,1/VLOOKUP(ABS(W49)+1,$A$8:$D$16,4,FALSE),VLOOKUP(ABS(W49)+1,$A$8:$D$16,2,FALSE))</f>
      </c>
      <c r="X90" s="1">
        <f>IF(X49&gt;0,1/VLOOKUP(ABS(X49)+1,$A$8:$D$16,4,FALSE),VLOOKUP(ABS(X49)+1,$A$8:$D$16,2,FALSE))</f>
      </c>
    </row>
    <row r="91">
      <c r="A91">
        <v>6</v>
      </c>
      <c r="B91" t="str">
        <v>CP4.1_vs_CP4.7</v>
      </c>
      <c r="C91" s="1">
        <f>IF(C50&gt;0,1/VLOOKUP(ABS(C50)+1,$A$8:$D$16,4,FALSE),VLOOKUP(ABS(C50)+1,$A$8:$D$16,2,FALSE))</f>
      </c>
      <c r="D91" s="1">
        <f>IF(D50&gt;0,1/VLOOKUP(ABS(D50)+1,$A$8:$D$16,4,FALSE),VLOOKUP(ABS(D50)+1,$A$8:$D$16,2,FALSE))</f>
      </c>
      <c r="E91" s="1">
        <f>IF(E50&gt;0,1/VLOOKUP(ABS(E50)+1,$A$8:$D$16,4,FALSE),VLOOKUP(ABS(E50)+1,$A$8:$D$16,2,FALSE))</f>
      </c>
      <c r="F91" s="1">
        <f>IF(F50&gt;0,1/VLOOKUP(ABS(F50)+1,$A$8:$D$16,4,FALSE),VLOOKUP(ABS(F50)+1,$A$8:$D$16,2,FALSE))</f>
      </c>
      <c r="G91" s="1">
        <f>IF(G50&gt;0,1/VLOOKUP(ABS(G50)+1,$A$8:$D$16,4,FALSE),VLOOKUP(ABS(G50)+1,$A$8:$D$16,2,FALSE))</f>
      </c>
      <c r="H91" s="1">
        <f>IF(H50&gt;0,1/VLOOKUP(ABS(H50)+1,$A$8:$D$16,4,FALSE),VLOOKUP(ABS(H50)+1,$A$8:$D$16,2,FALSE))</f>
      </c>
      <c r="I91" s="1">
        <f>IF(I50&gt;0,1/VLOOKUP(ABS(I50)+1,$A$8:$D$16,4,FALSE),VLOOKUP(ABS(I50)+1,$A$8:$D$16,2,FALSE))</f>
      </c>
      <c r="J91" s="1">
        <f>IF(J50&gt;0,1/VLOOKUP(ABS(J50)+1,$A$8:$D$16,4,FALSE),VLOOKUP(ABS(J50)+1,$A$8:$D$16,2,FALSE))</f>
      </c>
      <c r="K91" s="1">
        <f>IF(K50&gt;0,1/VLOOKUP(ABS(K50)+1,$A$8:$D$16,4,FALSE),VLOOKUP(ABS(K50)+1,$A$8:$D$16,2,FALSE))</f>
      </c>
      <c r="L91" s="1">
        <f>IF(L50&gt;0,1/VLOOKUP(ABS(L50)+1,$A$8:$D$16,4,FALSE),VLOOKUP(ABS(L50)+1,$A$8:$D$16,2,FALSE))</f>
      </c>
      <c r="M91" s="1">
        <f>IF(M50&gt;0,1/VLOOKUP(ABS(M50)+1,$A$8:$D$16,4,FALSE),VLOOKUP(ABS(M50)+1,$A$8:$D$16,2,FALSE))</f>
      </c>
      <c r="N91" s="1">
        <f>IF(N50&gt;0,1/VLOOKUP(ABS(N50)+1,$A$8:$D$16,4,FALSE),VLOOKUP(ABS(N50)+1,$A$8:$D$16,2,FALSE))</f>
      </c>
      <c r="O91" s="1">
        <f>IF(O50&gt;0,1/VLOOKUP(ABS(O50)+1,$A$8:$D$16,4,FALSE),VLOOKUP(ABS(O50)+1,$A$8:$D$16,2,FALSE))</f>
      </c>
      <c r="P91" s="1">
        <f>IF(P50&gt;0,1/VLOOKUP(ABS(P50)+1,$A$8:$D$16,4,FALSE),VLOOKUP(ABS(P50)+1,$A$8:$D$16,2,FALSE))</f>
      </c>
      <c r="Q91" s="1">
        <f>IF(Q50&gt;0,1/VLOOKUP(ABS(Q50)+1,$A$8:$D$16,4,FALSE),VLOOKUP(ABS(Q50)+1,$A$8:$D$16,2,FALSE))</f>
      </c>
      <c r="R91" s="1">
        <f>IF(R50&gt;0,1/VLOOKUP(ABS(R50)+1,$A$8:$D$16,4,FALSE),VLOOKUP(ABS(R50)+1,$A$8:$D$16,2,FALSE))</f>
      </c>
      <c r="S91" s="1">
        <f>IF(S50&gt;0,1/VLOOKUP(ABS(S50)+1,$A$8:$D$16,4,FALSE),VLOOKUP(ABS(S50)+1,$A$8:$D$16,2,FALSE))</f>
      </c>
      <c r="T91" s="1">
        <f>IF(T50&gt;0,1/VLOOKUP(ABS(T50)+1,$A$8:$D$16,4,FALSE),VLOOKUP(ABS(T50)+1,$A$8:$D$16,2,FALSE))</f>
      </c>
      <c r="U91" s="1">
        <f>IF(U50&gt;0,1/VLOOKUP(ABS(U50)+1,$A$8:$D$16,4,FALSE),VLOOKUP(ABS(U50)+1,$A$8:$D$16,2,FALSE))</f>
      </c>
      <c r="V91" s="1">
        <f>IF(V50&gt;0,1/VLOOKUP(ABS(V50)+1,$A$8:$D$16,4,FALSE),VLOOKUP(ABS(V50)+1,$A$8:$D$16,2,FALSE))</f>
      </c>
      <c r="W91" s="1">
        <f>IF(W50&gt;0,1/VLOOKUP(ABS(W50)+1,$A$8:$D$16,4,FALSE),VLOOKUP(ABS(W50)+1,$A$8:$D$16,2,FALSE))</f>
      </c>
      <c r="X91" s="1">
        <f>IF(X50&gt;0,1/VLOOKUP(ABS(X50)+1,$A$8:$D$16,4,FALSE),VLOOKUP(ABS(X50)+1,$A$8:$D$16,2,FALSE))</f>
      </c>
    </row>
    <row r="92">
      <c r="A92">
        <v>7</v>
      </c>
      <c r="B92" t="str">
        <v>CP4.1_vs_CP4.8</v>
      </c>
      <c r="C92" s="1">
        <f>IF(C51&gt;0,1/VLOOKUP(ABS(C51)+1,$A$8:$D$16,4,FALSE),VLOOKUP(ABS(C51)+1,$A$8:$D$16,2,FALSE))</f>
      </c>
      <c r="D92" s="1">
        <f>IF(D51&gt;0,1/VLOOKUP(ABS(D51)+1,$A$8:$D$16,4,FALSE),VLOOKUP(ABS(D51)+1,$A$8:$D$16,2,FALSE))</f>
      </c>
      <c r="E92" s="1">
        <f>IF(E51&gt;0,1/VLOOKUP(ABS(E51)+1,$A$8:$D$16,4,FALSE),VLOOKUP(ABS(E51)+1,$A$8:$D$16,2,FALSE))</f>
      </c>
      <c r="F92" s="1">
        <f>IF(F51&gt;0,1/VLOOKUP(ABS(F51)+1,$A$8:$D$16,4,FALSE),VLOOKUP(ABS(F51)+1,$A$8:$D$16,2,FALSE))</f>
      </c>
      <c r="G92" s="1">
        <f>IF(G51&gt;0,1/VLOOKUP(ABS(G51)+1,$A$8:$D$16,4,FALSE),VLOOKUP(ABS(G51)+1,$A$8:$D$16,2,FALSE))</f>
      </c>
      <c r="H92" s="1">
        <f>IF(H51&gt;0,1/VLOOKUP(ABS(H51)+1,$A$8:$D$16,4,FALSE),VLOOKUP(ABS(H51)+1,$A$8:$D$16,2,FALSE))</f>
      </c>
      <c r="I92" s="1">
        <f>IF(I51&gt;0,1/VLOOKUP(ABS(I51)+1,$A$8:$D$16,4,FALSE),VLOOKUP(ABS(I51)+1,$A$8:$D$16,2,FALSE))</f>
      </c>
      <c r="J92" s="1">
        <f>IF(J51&gt;0,1/VLOOKUP(ABS(J51)+1,$A$8:$D$16,4,FALSE),VLOOKUP(ABS(J51)+1,$A$8:$D$16,2,FALSE))</f>
      </c>
      <c r="K92" s="1">
        <f>IF(K51&gt;0,1/VLOOKUP(ABS(K51)+1,$A$8:$D$16,4,FALSE),VLOOKUP(ABS(K51)+1,$A$8:$D$16,2,FALSE))</f>
      </c>
      <c r="L92" s="1">
        <f>IF(L51&gt;0,1/VLOOKUP(ABS(L51)+1,$A$8:$D$16,4,FALSE),VLOOKUP(ABS(L51)+1,$A$8:$D$16,2,FALSE))</f>
      </c>
      <c r="M92" s="1">
        <f>IF(M51&gt;0,1/VLOOKUP(ABS(M51)+1,$A$8:$D$16,4,FALSE),VLOOKUP(ABS(M51)+1,$A$8:$D$16,2,FALSE))</f>
      </c>
      <c r="N92" s="1">
        <f>IF(N51&gt;0,1/VLOOKUP(ABS(N51)+1,$A$8:$D$16,4,FALSE),VLOOKUP(ABS(N51)+1,$A$8:$D$16,2,FALSE))</f>
      </c>
      <c r="O92" s="1">
        <f>IF(O51&gt;0,1/VLOOKUP(ABS(O51)+1,$A$8:$D$16,4,FALSE),VLOOKUP(ABS(O51)+1,$A$8:$D$16,2,FALSE))</f>
      </c>
      <c r="P92" s="1">
        <f>IF(P51&gt;0,1/VLOOKUP(ABS(P51)+1,$A$8:$D$16,4,FALSE),VLOOKUP(ABS(P51)+1,$A$8:$D$16,2,FALSE))</f>
      </c>
      <c r="Q92" s="1">
        <f>IF(Q51&gt;0,1/VLOOKUP(ABS(Q51)+1,$A$8:$D$16,4,FALSE),VLOOKUP(ABS(Q51)+1,$A$8:$D$16,2,FALSE))</f>
      </c>
      <c r="R92" s="1">
        <f>IF(R51&gt;0,1/VLOOKUP(ABS(R51)+1,$A$8:$D$16,4,FALSE),VLOOKUP(ABS(R51)+1,$A$8:$D$16,2,FALSE))</f>
      </c>
      <c r="S92" s="1">
        <f>IF(S51&gt;0,1/VLOOKUP(ABS(S51)+1,$A$8:$D$16,4,FALSE),VLOOKUP(ABS(S51)+1,$A$8:$D$16,2,FALSE))</f>
      </c>
      <c r="T92" s="1">
        <f>IF(T51&gt;0,1/VLOOKUP(ABS(T51)+1,$A$8:$D$16,4,FALSE),VLOOKUP(ABS(T51)+1,$A$8:$D$16,2,FALSE))</f>
      </c>
      <c r="U92" s="1">
        <f>IF(U51&gt;0,1/VLOOKUP(ABS(U51)+1,$A$8:$D$16,4,FALSE),VLOOKUP(ABS(U51)+1,$A$8:$D$16,2,FALSE))</f>
      </c>
      <c r="V92" s="1">
        <f>IF(V51&gt;0,1/VLOOKUP(ABS(V51)+1,$A$8:$D$16,4,FALSE),VLOOKUP(ABS(V51)+1,$A$8:$D$16,2,FALSE))</f>
      </c>
      <c r="W92" s="1">
        <f>IF(W51&gt;0,1/VLOOKUP(ABS(W51)+1,$A$8:$D$16,4,FALSE),VLOOKUP(ABS(W51)+1,$A$8:$D$16,2,FALSE))</f>
      </c>
      <c r="X92" s="1">
        <f>IF(X51&gt;0,1/VLOOKUP(ABS(X51)+1,$A$8:$D$16,4,FALSE),VLOOKUP(ABS(X51)+1,$A$8:$D$16,2,FALSE))</f>
      </c>
    </row>
    <row r="93">
      <c r="A93">
        <v>8</v>
      </c>
      <c r="B93" t="str">
        <v>CP4.1_vs_CP4.9</v>
      </c>
      <c r="C93" s="1">
        <f>IF(C52&gt;0,1/VLOOKUP(ABS(C52)+1,$A$8:$D$16,4,FALSE),VLOOKUP(ABS(C52)+1,$A$8:$D$16,2,FALSE))</f>
      </c>
      <c r="D93" s="1">
        <f>IF(D52&gt;0,1/VLOOKUP(ABS(D52)+1,$A$8:$D$16,4,FALSE),VLOOKUP(ABS(D52)+1,$A$8:$D$16,2,FALSE))</f>
      </c>
      <c r="E93" s="1">
        <f>IF(E52&gt;0,1/VLOOKUP(ABS(E52)+1,$A$8:$D$16,4,FALSE),VLOOKUP(ABS(E52)+1,$A$8:$D$16,2,FALSE))</f>
      </c>
      <c r="F93" s="1">
        <f>IF(F52&gt;0,1/VLOOKUP(ABS(F52)+1,$A$8:$D$16,4,FALSE),VLOOKUP(ABS(F52)+1,$A$8:$D$16,2,FALSE))</f>
      </c>
      <c r="G93" s="1">
        <f>IF(G52&gt;0,1/VLOOKUP(ABS(G52)+1,$A$8:$D$16,4,FALSE),VLOOKUP(ABS(G52)+1,$A$8:$D$16,2,FALSE))</f>
      </c>
      <c r="H93" s="1">
        <f>IF(H52&gt;0,1/VLOOKUP(ABS(H52)+1,$A$8:$D$16,4,FALSE),VLOOKUP(ABS(H52)+1,$A$8:$D$16,2,FALSE))</f>
      </c>
      <c r="I93" s="1">
        <f>IF(I52&gt;0,1/VLOOKUP(ABS(I52)+1,$A$8:$D$16,4,FALSE),VLOOKUP(ABS(I52)+1,$A$8:$D$16,2,FALSE))</f>
      </c>
      <c r="J93" s="1">
        <f>IF(J52&gt;0,1/VLOOKUP(ABS(J52)+1,$A$8:$D$16,4,FALSE),VLOOKUP(ABS(J52)+1,$A$8:$D$16,2,FALSE))</f>
      </c>
      <c r="K93" s="1">
        <f>IF(K52&gt;0,1/VLOOKUP(ABS(K52)+1,$A$8:$D$16,4,FALSE),VLOOKUP(ABS(K52)+1,$A$8:$D$16,2,FALSE))</f>
      </c>
      <c r="L93" s="1">
        <f>IF(L52&gt;0,1/VLOOKUP(ABS(L52)+1,$A$8:$D$16,4,FALSE),VLOOKUP(ABS(L52)+1,$A$8:$D$16,2,FALSE))</f>
      </c>
      <c r="M93" s="1">
        <f>IF(M52&gt;0,1/VLOOKUP(ABS(M52)+1,$A$8:$D$16,4,FALSE),VLOOKUP(ABS(M52)+1,$A$8:$D$16,2,FALSE))</f>
      </c>
      <c r="N93" s="1">
        <f>IF(N52&gt;0,1/VLOOKUP(ABS(N52)+1,$A$8:$D$16,4,FALSE),VLOOKUP(ABS(N52)+1,$A$8:$D$16,2,FALSE))</f>
      </c>
      <c r="O93" s="1">
        <f>IF(O52&gt;0,1/VLOOKUP(ABS(O52)+1,$A$8:$D$16,4,FALSE),VLOOKUP(ABS(O52)+1,$A$8:$D$16,2,FALSE))</f>
      </c>
      <c r="P93" s="1">
        <f>IF(P52&gt;0,1/VLOOKUP(ABS(P52)+1,$A$8:$D$16,4,FALSE),VLOOKUP(ABS(P52)+1,$A$8:$D$16,2,FALSE))</f>
      </c>
      <c r="Q93" s="1">
        <f>IF(Q52&gt;0,1/VLOOKUP(ABS(Q52)+1,$A$8:$D$16,4,FALSE),VLOOKUP(ABS(Q52)+1,$A$8:$D$16,2,FALSE))</f>
      </c>
      <c r="R93" s="1">
        <f>IF(R52&gt;0,1/VLOOKUP(ABS(R52)+1,$A$8:$D$16,4,FALSE),VLOOKUP(ABS(R52)+1,$A$8:$D$16,2,FALSE))</f>
      </c>
      <c r="S93" s="1">
        <f>IF(S52&gt;0,1/VLOOKUP(ABS(S52)+1,$A$8:$D$16,4,FALSE),VLOOKUP(ABS(S52)+1,$A$8:$D$16,2,FALSE))</f>
      </c>
      <c r="T93" s="1">
        <f>IF(T52&gt;0,1/VLOOKUP(ABS(T52)+1,$A$8:$D$16,4,FALSE),VLOOKUP(ABS(T52)+1,$A$8:$D$16,2,FALSE))</f>
      </c>
      <c r="U93" s="1">
        <f>IF(U52&gt;0,1/VLOOKUP(ABS(U52)+1,$A$8:$D$16,4,FALSE),VLOOKUP(ABS(U52)+1,$A$8:$D$16,2,FALSE))</f>
      </c>
      <c r="V93" s="1">
        <f>IF(V52&gt;0,1/VLOOKUP(ABS(V52)+1,$A$8:$D$16,4,FALSE),VLOOKUP(ABS(V52)+1,$A$8:$D$16,2,FALSE))</f>
      </c>
      <c r="W93" s="1">
        <f>IF(W52&gt;0,1/VLOOKUP(ABS(W52)+1,$A$8:$D$16,4,FALSE),VLOOKUP(ABS(W52)+1,$A$8:$D$16,2,FALSE))</f>
      </c>
      <c r="X93" s="1">
        <f>IF(X52&gt;0,1/VLOOKUP(ABS(X52)+1,$A$8:$D$16,4,FALSE),VLOOKUP(ABS(X52)+1,$A$8:$D$16,2,FALSE))</f>
      </c>
    </row>
    <row r="94">
      <c r="A94">
        <v>9</v>
      </c>
      <c r="B94" t="str">
        <v>CP4.2_vs_CP4.3</v>
      </c>
      <c r="C94" s="1">
        <f>IF(C53&gt;0,1/VLOOKUP(ABS(C53)+1,$A$8:$D$16,4,FALSE),VLOOKUP(ABS(C53)+1,$A$8:$D$16,2,FALSE))</f>
      </c>
      <c r="D94" s="1">
        <f>IF(D53&gt;0,1/VLOOKUP(ABS(D53)+1,$A$8:$D$16,4,FALSE),VLOOKUP(ABS(D53)+1,$A$8:$D$16,2,FALSE))</f>
      </c>
      <c r="E94" s="1">
        <f>IF(E53&gt;0,1/VLOOKUP(ABS(E53)+1,$A$8:$D$16,4,FALSE),VLOOKUP(ABS(E53)+1,$A$8:$D$16,2,FALSE))</f>
      </c>
      <c r="F94" s="1">
        <f>IF(F53&gt;0,1/VLOOKUP(ABS(F53)+1,$A$8:$D$16,4,FALSE),VLOOKUP(ABS(F53)+1,$A$8:$D$16,2,FALSE))</f>
      </c>
      <c r="G94" s="1">
        <f>IF(G53&gt;0,1/VLOOKUP(ABS(G53)+1,$A$8:$D$16,4,FALSE),VLOOKUP(ABS(G53)+1,$A$8:$D$16,2,FALSE))</f>
      </c>
      <c r="H94" s="1">
        <f>IF(H53&gt;0,1/VLOOKUP(ABS(H53)+1,$A$8:$D$16,4,FALSE),VLOOKUP(ABS(H53)+1,$A$8:$D$16,2,FALSE))</f>
      </c>
      <c r="I94" s="1">
        <f>IF(I53&gt;0,1/VLOOKUP(ABS(I53)+1,$A$8:$D$16,4,FALSE),VLOOKUP(ABS(I53)+1,$A$8:$D$16,2,FALSE))</f>
      </c>
      <c r="J94" s="1">
        <f>IF(J53&gt;0,1/VLOOKUP(ABS(J53)+1,$A$8:$D$16,4,FALSE),VLOOKUP(ABS(J53)+1,$A$8:$D$16,2,FALSE))</f>
      </c>
      <c r="K94" s="1">
        <f>IF(K53&gt;0,1/VLOOKUP(ABS(K53)+1,$A$8:$D$16,4,FALSE),VLOOKUP(ABS(K53)+1,$A$8:$D$16,2,FALSE))</f>
      </c>
      <c r="L94" s="1">
        <f>IF(L53&gt;0,1/VLOOKUP(ABS(L53)+1,$A$8:$D$16,4,FALSE),VLOOKUP(ABS(L53)+1,$A$8:$D$16,2,FALSE))</f>
      </c>
      <c r="M94" s="1">
        <f>IF(M53&gt;0,1/VLOOKUP(ABS(M53)+1,$A$8:$D$16,4,FALSE),VLOOKUP(ABS(M53)+1,$A$8:$D$16,2,FALSE))</f>
      </c>
      <c r="N94" s="1">
        <f>IF(N53&gt;0,1/VLOOKUP(ABS(N53)+1,$A$8:$D$16,4,FALSE),VLOOKUP(ABS(N53)+1,$A$8:$D$16,2,FALSE))</f>
      </c>
      <c r="O94" s="1">
        <f>IF(O53&gt;0,1/VLOOKUP(ABS(O53)+1,$A$8:$D$16,4,FALSE),VLOOKUP(ABS(O53)+1,$A$8:$D$16,2,FALSE))</f>
      </c>
      <c r="P94" s="1">
        <f>IF(P53&gt;0,1/VLOOKUP(ABS(P53)+1,$A$8:$D$16,4,FALSE),VLOOKUP(ABS(P53)+1,$A$8:$D$16,2,FALSE))</f>
      </c>
      <c r="Q94" s="1">
        <f>IF(Q53&gt;0,1/VLOOKUP(ABS(Q53)+1,$A$8:$D$16,4,FALSE),VLOOKUP(ABS(Q53)+1,$A$8:$D$16,2,FALSE))</f>
      </c>
      <c r="R94" s="1">
        <f>IF(R53&gt;0,1/VLOOKUP(ABS(R53)+1,$A$8:$D$16,4,FALSE),VLOOKUP(ABS(R53)+1,$A$8:$D$16,2,FALSE))</f>
      </c>
      <c r="S94" s="1">
        <f>IF(S53&gt;0,1/VLOOKUP(ABS(S53)+1,$A$8:$D$16,4,FALSE),VLOOKUP(ABS(S53)+1,$A$8:$D$16,2,FALSE))</f>
      </c>
      <c r="T94" s="1">
        <f>IF(T53&gt;0,1/VLOOKUP(ABS(T53)+1,$A$8:$D$16,4,FALSE),VLOOKUP(ABS(T53)+1,$A$8:$D$16,2,FALSE))</f>
      </c>
      <c r="U94" s="1">
        <f>IF(U53&gt;0,1/VLOOKUP(ABS(U53)+1,$A$8:$D$16,4,FALSE),VLOOKUP(ABS(U53)+1,$A$8:$D$16,2,FALSE))</f>
      </c>
      <c r="V94" s="1">
        <f>IF(V53&gt;0,1/VLOOKUP(ABS(V53)+1,$A$8:$D$16,4,FALSE),VLOOKUP(ABS(V53)+1,$A$8:$D$16,2,FALSE))</f>
      </c>
      <c r="W94" s="1">
        <f>IF(W53&gt;0,1/VLOOKUP(ABS(W53)+1,$A$8:$D$16,4,FALSE),VLOOKUP(ABS(W53)+1,$A$8:$D$16,2,FALSE))</f>
      </c>
      <c r="X94" s="1">
        <f>IF(X53&gt;0,1/VLOOKUP(ABS(X53)+1,$A$8:$D$16,4,FALSE),VLOOKUP(ABS(X53)+1,$A$8:$D$16,2,FALSE))</f>
      </c>
    </row>
    <row r="95">
      <c r="A95">
        <v>10</v>
      </c>
      <c r="B95" t="str">
        <v>CP4.2_vs_CP4.4</v>
      </c>
      <c r="C95" s="1">
        <f>IF(C54&gt;0,1/VLOOKUP(ABS(C54)+1,$A$8:$D$16,4,FALSE),VLOOKUP(ABS(C54)+1,$A$8:$D$16,2,FALSE))</f>
      </c>
      <c r="D95" s="1">
        <f>IF(D54&gt;0,1/VLOOKUP(ABS(D54)+1,$A$8:$D$16,4,FALSE),VLOOKUP(ABS(D54)+1,$A$8:$D$16,2,FALSE))</f>
      </c>
      <c r="E95" s="1">
        <f>IF(E54&gt;0,1/VLOOKUP(ABS(E54)+1,$A$8:$D$16,4,FALSE),VLOOKUP(ABS(E54)+1,$A$8:$D$16,2,FALSE))</f>
      </c>
      <c r="F95" s="1">
        <f>IF(F54&gt;0,1/VLOOKUP(ABS(F54)+1,$A$8:$D$16,4,FALSE),VLOOKUP(ABS(F54)+1,$A$8:$D$16,2,FALSE))</f>
      </c>
      <c r="G95" s="1">
        <f>IF(G54&gt;0,1/VLOOKUP(ABS(G54)+1,$A$8:$D$16,4,FALSE),VLOOKUP(ABS(G54)+1,$A$8:$D$16,2,FALSE))</f>
      </c>
      <c r="H95" s="1">
        <f>IF(H54&gt;0,1/VLOOKUP(ABS(H54)+1,$A$8:$D$16,4,FALSE),VLOOKUP(ABS(H54)+1,$A$8:$D$16,2,FALSE))</f>
      </c>
      <c r="I95" s="1">
        <f>IF(I54&gt;0,1/VLOOKUP(ABS(I54)+1,$A$8:$D$16,4,FALSE),VLOOKUP(ABS(I54)+1,$A$8:$D$16,2,FALSE))</f>
      </c>
      <c r="J95" s="1">
        <f>IF(J54&gt;0,1/VLOOKUP(ABS(J54)+1,$A$8:$D$16,4,FALSE),VLOOKUP(ABS(J54)+1,$A$8:$D$16,2,FALSE))</f>
      </c>
      <c r="K95" s="1">
        <f>IF(K54&gt;0,1/VLOOKUP(ABS(K54)+1,$A$8:$D$16,4,FALSE),VLOOKUP(ABS(K54)+1,$A$8:$D$16,2,FALSE))</f>
      </c>
      <c r="L95" s="1">
        <f>IF(L54&gt;0,1/VLOOKUP(ABS(L54)+1,$A$8:$D$16,4,FALSE),VLOOKUP(ABS(L54)+1,$A$8:$D$16,2,FALSE))</f>
      </c>
      <c r="M95" s="1">
        <f>IF(M54&gt;0,1/VLOOKUP(ABS(M54)+1,$A$8:$D$16,4,FALSE),VLOOKUP(ABS(M54)+1,$A$8:$D$16,2,FALSE))</f>
      </c>
      <c r="N95" s="1">
        <f>IF(N54&gt;0,1/VLOOKUP(ABS(N54)+1,$A$8:$D$16,4,FALSE),VLOOKUP(ABS(N54)+1,$A$8:$D$16,2,FALSE))</f>
      </c>
      <c r="O95" s="1">
        <f>IF(O54&gt;0,1/VLOOKUP(ABS(O54)+1,$A$8:$D$16,4,FALSE),VLOOKUP(ABS(O54)+1,$A$8:$D$16,2,FALSE))</f>
      </c>
      <c r="P95" s="1">
        <f>IF(P54&gt;0,1/VLOOKUP(ABS(P54)+1,$A$8:$D$16,4,FALSE),VLOOKUP(ABS(P54)+1,$A$8:$D$16,2,FALSE))</f>
      </c>
      <c r="Q95" s="1">
        <f>IF(Q54&gt;0,1/VLOOKUP(ABS(Q54)+1,$A$8:$D$16,4,FALSE),VLOOKUP(ABS(Q54)+1,$A$8:$D$16,2,FALSE))</f>
      </c>
      <c r="R95" s="1">
        <f>IF(R54&gt;0,1/VLOOKUP(ABS(R54)+1,$A$8:$D$16,4,FALSE),VLOOKUP(ABS(R54)+1,$A$8:$D$16,2,FALSE))</f>
      </c>
      <c r="S95" s="1">
        <f>IF(S54&gt;0,1/VLOOKUP(ABS(S54)+1,$A$8:$D$16,4,FALSE),VLOOKUP(ABS(S54)+1,$A$8:$D$16,2,FALSE))</f>
      </c>
      <c r="T95" s="1">
        <f>IF(T54&gt;0,1/VLOOKUP(ABS(T54)+1,$A$8:$D$16,4,FALSE),VLOOKUP(ABS(T54)+1,$A$8:$D$16,2,FALSE))</f>
      </c>
      <c r="U95" s="1">
        <f>IF(U54&gt;0,1/VLOOKUP(ABS(U54)+1,$A$8:$D$16,4,FALSE),VLOOKUP(ABS(U54)+1,$A$8:$D$16,2,FALSE))</f>
      </c>
      <c r="V95" s="1">
        <f>IF(V54&gt;0,1/VLOOKUP(ABS(V54)+1,$A$8:$D$16,4,FALSE),VLOOKUP(ABS(V54)+1,$A$8:$D$16,2,FALSE))</f>
      </c>
      <c r="W95" s="1">
        <f>IF(W54&gt;0,1/VLOOKUP(ABS(W54)+1,$A$8:$D$16,4,FALSE),VLOOKUP(ABS(W54)+1,$A$8:$D$16,2,FALSE))</f>
      </c>
      <c r="X95" s="1">
        <f>IF(X54&gt;0,1/VLOOKUP(ABS(X54)+1,$A$8:$D$16,4,FALSE),VLOOKUP(ABS(X54)+1,$A$8:$D$16,2,FALSE))</f>
      </c>
    </row>
    <row r="96">
      <c r="A96">
        <v>11</v>
      </c>
      <c r="B96" t="str">
        <v>CP4.2_vs_CP4.5</v>
      </c>
      <c r="C96" s="1">
        <f>IF(C55&gt;0,1/VLOOKUP(ABS(C55)+1,$A$8:$D$16,4,FALSE),VLOOKUP(ABS(C55)+1,$A$8:$D$16,2,FALSE))</f>
      </c>
      <c r="D96" s="1">
        <f>IF(D55&gt;0,1/VLOOKUP(ABS(D55)+1,$A$8:$D$16,4,FALSE),VLOOKUP(ABS(D55)+1,$A$8:$D$16,2,FALSE))</f>
      </c>
      <c r="E96" s="1">
        <f>IF(E55&gt;0,1/VLOOKUP(ABS(E55)+1,$A$8:$D$16,4,FALSE),VLOOKUP(ABS(E55)+1,$A$8:$D$16,2,FALSE))</f>
      </c>
      <c r="F96" s="1">
        <f>IF(F55&gt;0,1/VLOOKUP(ABS(F55)+1,$A$8:$D$16,4,FALSE),VLOOKUP(ABS(F55)+1,$A$8:$D$16,2,FALSE))</f>
      </c>
      <c r="G96" s="1">
        <f>IF(G55&gt;0,1/VLOOKUP(ABS(G55)+1,$A$8:$D$16,4,FALSE),VLOOKUP(ABS(G55)+1,$A$8:$D$16,2,FALSE))</f>
      </c>
      <c r="H96" s="1">
        <f>IF(H55&gt;0,1/VLOOKUP(ABS(H55)+1,$A$8:$D$16,4,FALSE),VLOOKUP(ABS(H55)+1,$A$8:$D$16,2,FALSE))</f>
      </c>
      <c r="I96" s="1">
        <f>IF(I55&gt;0,1/VLOOKUP(ABS(I55)+1,$A$8:$D$16,4,FALSE),VLOOKUP(ABS(I55)+1,$A$8:$D$16,2,FALSE))</f>
      </c>
      <c r="J96" s="1">
        <f>IF(J55&gt;0,1/VLOOKUP(ABS(J55)+1,$A$8:$D$16,4,FALSE),VLOOKUP(ABS(J55)+1,$A$8:$D$16,2,FALSE))</f>
      </c>
      <c r="K96" s="1">
        <f>IF(K55&gt;0,1/VLOOKUP(ABS(K55)+1,$A$8:$D$16,4,FALSE),VLOOKUP(ABS(K55)+1,$A$8:$D$16,2,FALSE))</f>
      </c>
      <c r="L96" s="1">
        <f>IF(L55&gt;0,1/VLOOKUP(ABS(L55)+1,$A$8:$D$16,4,FALSE),VLOOKUP(ABS(L55)+1,$A$8:$D$16,2,FALSE))</f>
      </c>
      <c r="M96" s="1">
        <f>IF(M55&gt;0,1/VLOOKUP(ABS(M55)+1,$A$8:$D$16,4,FALSE),VLOOKUP(ABS(M55)+1,$A$8:$D$16,2,FALSE))</f>
      </c>
      <c r="N96" s="1">
        <f>IF(N55&gt;0,1/VLOOKUP(ABS(N55)+1,$A$8:$D$16,4,FALSE),VLOOKUP(ABS(N55)+1,$A$8:$D$16,2,FALSE))</f>
      </c>
      <c r="O96" s="1">
        <f>IF(O55&gt;0,1/VLOOKUP(ABS(O55)+1,$A$8:$D$16,4,FALSE),VLOOKUP(ABS(O55)+1,$A$8:$D$16,2,FALSE))</f>
      </c>
      <c r="P96" s="1">
        <f>IF(P55&gt;0,1/VLOOKUP(ABS(P55)+1,$A$8:$D$16,4,FALSE),VLOOKUP(ABS(P55)+1,$A$8:$D$16,2,FALSE))</f>
      </c>
      <c r="Q96" s="1">
        <f>IF(Q55&gt;0,1/VLOOKUP(ABS(Q55)+1,$A$8:$D$16,4,FALSE),VLOOKUP(ABS(Q55)+1,$A$8:$D$16,2,FALSE))</f>
      </c>
      <c r="R96" s="1">
        <f>IF(R55&gt;0,1/VLOOKUP(ABS(R55)+1,$A$8:$D$16,4,FALSE),VLOOKUP(ABS(R55)+1,$A$8:$D$16,2,FALSE))</f>
      </c>
      <c r="S96" s="1">
        <f>IF(S55&gt;0,1/VLOOKUP(ABS(S55)+1,$A$8:$D$16,4,FALSE),VLOOKUP(ABS(S55)+1,$A$8:$D$16,2,FALSE))</f>
      </c>
      <c r="T96" s="1">
        <f>IF(T55&gt;0,1/VLOOKUP(ABS(T55)+1,$A$8:$D$16,4,FALSE),VLOOKUP(ABS(T55)+1,$A$8:$D$16,2,FALSE))</f>
      </c>
      <c r="U96" s="1">
        <f>IF(U55&gt;0,1/VLOOKUP(ABS(U55)+1,$A$8:$D$16,4,FALSE),VLOOKUP(ABS(U55)+1,$A$8:$D$16,2,FALSE))</f>
      </c>
      <c r="V96" s="1">
        <f>IF(V55&gt;0,1/VLOOKUP(ABS(V55)+1,$A$8:$D$16,4,FALSE),VLOOKUP(ABS(V55)+1,$A$8:$D$16,2,FALSE))</f>
      </c>
      <c r="W96" s="1">
        <f>IF(W55&gt;0,1/VLOOKUP(ABS(W55)+1,$A$8:$D$16,4,FALSE),VLOOKUP(ABS(W55)+1,$A$8:$D$16,2,FALSE))</f>
      </c>
      <c r="X96" s="1">
        <f>IF(X55&gt;0,1/VLOOKUP(ABS(X55)+1,$A$8:$D$16,4,FALSE),VLOOKUP(ABS(X55)+1,$A$8:$D$16,2,FALSE))</f>
      </c>
    </row>
    <row r="97">
      <c r="A97">
        <v>12</v>
      </c>
      <c r="B97" t="str">
        <v>CP4.2_vs_CP4.6</v>
      </c>
      <c r="C97" s="1">
        <f>IF(C56&gt;0,1/VLOOKUP(ABS(C56)+1,$A$8:$D$16,4,FALSE),VLOOKUP(ABS(C56)+1,$A$8:$D$16,2,FALSE))</f>
      </c>
      <c r="D97" s="1">
        <f>IF(D56&gt;0,1/VLOOKUP(ABS(D56)+1,$A$8:$D$16,4,FALSE),VLOOKUP(ABS(D56)+1,$A$8:$D$16,2,FALSE))</f>
      </c>
      <c r="E97" s="1">
        <f>IF(E56&gt;0,1/VLOOKUP(ABS(E56)+1,$A$8:$D$16,4,FALSE),VLOOKUP(ABS(E56)+1,$A$8:$D$16,2,FALSE))</f>
      </c>
      <c r="F97" s="1">
        <f>IF(F56&gt;0,1/VLOOKUP(ABS(F56)+1,$A$8:$D$16,4,FALSE),VLOOKUP(ABS(F56)+1,$A$8:$D$16,2,FALSE))</f>
      </c>
      <c r="G97" s="1">
        <f>IF(G56&gt;0,1/VLOOKUP(ABS(G56)+1,$A$8:$D$16,4,FALSE),VLOOKUP(ABS(G56)+1,$A$8:$D$16,2,FALSE))</f>
      </c>
      <c r="H97" s="1">
        <f>IF(H56&gt;0,1/VLOOKUP(ABS(H56)+1,$A$8:$D$16,4,FALSE),VLOOKUP(ABS(H56)+1,$A$8:$D$16,2,FALSE))</f>
      </c>
      <c r="I97" s="1">
        <f>IF(I56&gt;0,1/VLOOKUP(ABS(I56)+1,$A$8:$D$16,4,FALSE),VLOOKUP(ABS(I56)+1,$A$8:$D$16,2,FALSE))</f>
      </c>
      <c r="J97" s="1">
        <f>IF(J56&gt;0,1/VLOOKUP(ABS(J56)+1,$A$8:$D$16,4,FALSE),VLOOKUP(ABS(J56)+1,$A$8:$D$16,2,FALSE))</f>
      </c>
      <c r="K97" s="1">
        <f>IF(K56&gt;0,1/VLOOKUP(ABS(K56)+1,$A$8:$D$16,4,FALSE),VLOOKUP(ABS(K56)+1,$A$8:$D$16,2,FALSE))</f>
      </c>
      <c r="L97" s="1">
        <f>IF(L56&gt;0,1/VLOOKUP(ABS(L56)+1,$A$8:$D$16,4,FALSE),VLOOKUP(ABS(L56)+1,$A$8:$D$16,2,FALSE))</f>
      </c>
      <c r="M97" s="1">
        <f>IF(M56&gt;0,1/VLOOKUP(ABS(M56)+1,$A$8:$D$16,4,FALSE),VLOOKUP(ABS(M56)+1,$A$8:$D$16,2,FALSE))</f>
      </c>
      <c r="N97" s="1">
        <f>IF(N56&gt;0,1/VLOOKUP(ABS(N56)+1,$A$8:$D$16,4,FALSE),VLOOKUP(ABS(N56)+1,$A$8:$D$16,2,FALSE))</f>
      </c>
      <c r="O97" s="1">
        <f>IF(O56&gt;0,1/VLOOKUP(ABS(O56)+1,$A$8:$D$16,4,FALSE),VLOOKUP(ABS(O56)+1,$A$8:$D$16,2,FALSE))</f>
      </c>
      <c r="P97" s="1">
        <f>IF(P56&gt;0,1/VLOOKUP(ABS(P56)+1,$A$8:$D$16,4,FALSE),VLOOKUP(ABS(P56)+1,$A$8:$D$16,2,FALSE))</f>
      </c>
      <c r="Q97" s="1">
        <f>IF(Q56&gt;0,1/VLOOKUP(ABS(Q56)+1,$A$8:$D$16,4,FALSE),VLOOKUP(ABS(Q56)+1,$A$8:$D$16,2,FALSE))</f>
      </c>
      <c r="R97" s="1">
        <f>IF(R56&gt;0,1/VLOOKUP(ABS(R56)+1,$A$8:$D$16,4,FALSE),VLOOKUP(ABS(R56)+1,$A$8:$D$16,2,FALSE))</f>
      </c>
      <c r="S97" s="1">
        <f>IF(S56&gt;0,1/VLOOKUP(ABS(S56)+1,$A$8:$D$16,4,FALSE),VLOOKUP(ABS(S56)+1,$A$8:$D$16,2,FALSE))</f>
      </c>
      <c r="T97" s="1">
        <f>IF(T56&gt;0,1/VLOOKUP(ABS(T56)+1,$A$8:$D$16,4,FALSE),VLOOKUP(ABS(T56)+1,$A$8:$D$16,2,FALSE))</f>
      </c>
      <c r="U97" s="1">
        <f>IF(U56&gt;0,1/VLOOKUP(ABS(U56)+1,$A$8:$D$16,4,FALSE),VLOOKUP(ABS(U56)+1,$A$8:$D$16,2,FALSE))</f>
      </c>
      <c r="V97" s="1">
        <f>IF(V56&gt;0,1/VLOOKUP(ABS(V56)+1,$A$8:$D$16,4,FALSE),VLOOKUP(ABS(V56)+1,$A$8:$D$16,2,FALSE))</f>
      </c>
      <c r="W97" s="1">
        <f>IF(W56&gt;0,1/VLOOKUP(ABS(W56)+1,$A$8:$D$16,4,FALSE),VLOOKUP(ABS(W56)+1,$A$8:$D$16,2,FALSE))</f>
      </c>
      <c r="X97" s="1">
        <f>IF(X56&gt;0,1/VLOOKUP(ABS(X56)+1,$A$8:$D$16,4,FALSE),VLOOKUP(ABS(X56)+1,$A$8:$D$16,2,FALSE))</f>
      </c>
    </row>
    <row r="98">
      <c r="A98">
        <v>13</v>
      </c>
      <c r="B98" t="str">
        <v>CP4.2_vs_CP4.7</v>
      </c>
      <c r="C98" s="1">
        <f>IF(C57&gt;0,1/VLOOKUP(ABS(C57)+1,$A$8:$D$16,4,FALSE),VLOOKUP(ABS(C57)+1,$A$8:$D$16,2,FALSE))</f>
      </c>
      <c r="D98" s="1">
        <f>IF(D57&gt;0,1/VLOOKUP(ABS(D57)+1,$A$8:$D$16,4,FALSE),VLOOKUP(ABS(D57)+1,$A$8:$D$16,2,FALSE))</f>
      </c>
      <c r="E98" s="1">
        <f>IF(E57&gt;0,1/VLOOKUP(ABS(E57)+1,$A$8:$D$16,4,FALSE),VLOOKUP(ABS(E57)+1,$A$8:$D$16,2,FALSE))</f>
      </c>
      <c r="F98" s="1">
        <f>IF(F57&gt;0,1/VLOOKUP(ABS(F57)+1,$A$8:$D$16,4,FALSE),VLOOKUP(ABS(F57)+1,$A$8:$D$16,2,FALSE))</f>
      </c>
      <c r="G98" s="1">
        <f>IF(G57&gt;0,1/VLOOKUP(ABS(G57)+1,$A$8:$D$16,4,FALSE),VLOOKUP(ABS(G57)+1,$A$8:$D$16,2,FALSE))</f>
      </c>
      <c r="H98" s="1">
        <f>IF(H57&gt;0,1/VLOOKUP(ABS(H57)+1,$A$8:$D$16,4,FALSE),VLOOKUP(ABS(H57)+1,$A$8:$D$16,2,FALSE))</f>
      </c>
      <c r="I98" s="1">
        <f>IF(I57&gt;0,1/VLOOKUP(ABS(I57)+1,$A$8:$D$16,4,FALSE),VLOOKUP(ABS(I57)+1,$A$8:$D$16,2,FALSE))</f>
      </c>
      <c r="J98" s="1">
        <f>IF(J57&gt;0,1/VLOOKUP(ABS(J57)+1,$A$8:$D$16,4,FALSE),VLOOKUP(ABS(J57)+1,$A$8:$D$16,2,FALSE))</f>
      </c>
      <c r="K98" s="1">
        <f>IF(K57&gt;0,1/VLOOKUP(ABS(K57)+1,$A$8:$D$16,4,FALSE),VLOOKUP(ABS(K57)+1,$A$8:$D$16,2,FALSE))</f>
      </c>
      <c r="L98" s="1">
        <f>IF(L57&gt;0,1/VLOOKUP(ABS(L57)+1,$A$8:$D$16,4,FALSE),VLOOKUP(ABS(L57)+1,$A$8:$D$16,2,FALSE))</f>
      </c>
      <c r="M98" s="1">
        <f>IF(M57&gt;0,1/VLOOKUP(ABS(M57)+1,$A$8:$D$16,4,FALSE),VLOOKUP(ABS(M57)+1,$A$8:$D$16,2,FALSE))</f>
      </c>
      <c r="N98" s="1">
        <f>IF(N57&gt;0,1/VLOOKUP(ABS(N57)+1,$A$8:$D$16,4,FALSE),VLOOKUP(ABS(N57)+1,$A$8:$D$16,2,FALSE))</f>
      </c>
      <c r="O98" s="1">
        <f>IF(O57&gt;0,1/VLOOKUP(ABS(O57)+1,$A$8:$D$16,4,FALSE),VLOOKUP(ABS(O57)+1,$A$8:$D$16,2,FALSE))</f>
      </c>
      <c r="P98" s="1">
        <f>IF(P57&gt;0,1/VLOOKUP(ABS(P57)+1,$A$8:$D$16,4,FALSE),VLOOKUP(ABS(P57)+1,$A$8:$D$16,2,FALSE))</f>
      </c>
      <c r="Q98" s="1">
        <f>IF(Q57&gt;0,1/VLOOKUP(ABS(Q57)+1,$A$8:$D$16,4,FALSE),VLOOKUP(ABS(Q57)+1,$A$8:$D$16,2,FALSE))</f>
      </c>
      <c r="R98" s="1">
        <f>IF(R57&gt;0,1/VLOOKUP(ABS(R57)+1,$A$8:$D$16,4,FALSE),VLOOKUP(ABS(R57)+1,$A$8:$D$16,2,FALSE))</f>
      </c>
      <c r="S98" s="1">
        <f>IF(S57&gt;0,1/VLOOKUP(ABS(S57)+1,$A$8:$D$16,4,FALSE),VLOOKUP(ABS(S57)+1,$A$8:$D$16,2,FALSE))</f>
      </c>
      <c r="T98" s="1">
        <f>IF(T57&gt;0,1/VLOOKUP(ABS(T57)+1,$A$8:$D$16,4,FALSE),VLOOKUP(ABS(T57)+1,$A$8:$D$16,2,FALSE))</f>
      </c>
      <c r="U98" s="1">
        <f>IF(U57&gt;0,1/VLOOKUP(ABS(U57)+1,$A$8:$D$16,4,FALSE),VLOOKUP(ABS(U57)+1,$A$8:$D$16,2,FALSE))</f>
      </c>
      <c r="V98" s="1">
        <f>IF(V57&gt;0,1/VLOOKUP(ABS(V57)+1,$A$8:$D$16,4,FALSE),VLOOKUP(ABS(V57)+1,$A$8:$D$16,2,FALSE))</f>
      </c>
      <c r="W98" s="1">
        <f>IF(W57&gt;0,1/VLOOKUP(ABS(W57)+1,$A$8:$D$16,4,FALSE),VLOOKUP(ABS(W57)+1,$A$8:$D$16,2,FALSE))</f>
      </c>
      <c r="X98" s="1">
        <f>IF(X57&gt;0,1/VLOOKUP(ABS(X57)+1,$A$8:$D$16,4,FALSE),VLOOKUP(ABS(X57)+1,$A$8:$D$16,2,FALSE))</f>
      </c>
    </row>
    <row r="99">
      <c r="A99">
        <v>14</v>
      </c>
      <c r="B99" t="str">
        <v>CP4.2_vs_CP4.8</v>
      </c>
      <c r="C99" s="1">
        <f>IF(C58&gt;0,1/VLOOKUP(ABS(C58)+1,$A$8:$D$16,4,FALSE),VLOOKUP(ABS(C58)+1,$A$8:$D$16,2,FALSE))</f>
      </c>
      <c r="D99" s="1">
        <f>IF(D58&gt;0,1/VLOOKUP(ABS(D58)+1,$A$8:$D$16,4,FALSE),VLOOKUP(ABS(D58)+1,$A$8:$D$16,2,FALSE))</f>
      </c>
      <c r="E99" s="1">
        <f>IF(E58&gt;0,1/VLOOKUP(ABS(E58)+1,$A$8:$D$16,4,FALSE),VLOOKUP(ABS(E58)+1,$A$8:$D$16,2,FALSE))</f>
      </c>
      <c r="F99" s="1">
        <f>IF(F58&gt;0,1/VLOOKUP(ABS(F58)+1,$A$8:$D$16,4,FALSE),VLOOKUP(ABS(F58)+1,$A$8:$D$16,2,FALSE))</f>
      </c>
      <c r="G99" s="1">
        <f>IF(G58&gt;0,1/VLOOKUP(ABS(G58)+1,$A$8:$D$16,4,FALSE),VLOOKUP(ABS(G58)+1,$A$8:$D$16,2,FALSE))</f>
      </c>
      <c r="H99" s="1">
        <f>IF(H58&gt;0,1/VLOOKUP(ABS(H58)+1,$A$8:$D$16,4,FALSE),VLOOKUP(ABS(H58)+1,$A$8:$D$16,2,FALSE))</f>
      </c>
      <c r="I99" s="1">
        <f>IF(I58&gt;0,1/VLOOKUP(ABS(I58)+1,$A$8:$D$16,4,FALSE),VLOOKUP(ABS(I58)+1,$A$8:$D$16,2,FALSE))</f>
      </c>
      <c r="J99" s="1">
        <f>IF(J58&gt;0,1/VLOOKUP(ABS(J58)+1,$A$8:$D$16,4,FALSE),VLOOKUP(ABS(J58)+1,$A$8:$D$16,2,FALSE))</f>
      </c>
      <c r="K99" s="1">
        <f>IF(K58&gt;0,1/VLOOKUP(ABS(K58)+1,$A$8:$D$16,4,FALSE),VLOOKUP(ABS(K58)+1,$A$8:$D$16,2,FALSE))</f>
      </c>
      <c r="L99" s="1">
        <f>IF(L58&gt;0,1/VLOOKUP(ABS(L58)+1,$A$8:$D$16,4,FALSE),VLOOKUP(ABS(L58)+1,$A$8:$D$16,2,FALSE))</f>
      </c>
      <c r="M99" s="1">
        <f>IF(M58&gt;0,1/VLOOKUP(ABS(M58)+1,$A$8:$D$16,4,FALSE),VLOOKUP(ABS(M58)+1,$A$8:$D$16,2,FALSE))</f>
      </c>
      <c r="N99" s="1">
        <f>IF(N58&gt;0,1/VLOOKUP(ABS(N58)+1,$A$8:$D$16,4,FALSE),VLOOKUP(ABS(N58)+1,$A$8:$D$16,2,FALSE))</f>
      </c>
      <c r="O99" s="1">
        <f>IF(O58&gt;0,1/VLOOKUP(ABS(O58)+1,$A$8:$D$16,4,FALSE),VLOOKUP(ABS(O58)+1,$A$8:$D$16,2,FALSE))</f>
      </c>
      <c r="P99" s="1">
        <f>IF(P58&gt;0,1/VLOOKUP(ABS(P58)+1,$A$8:$D$16,4,FALSE),VLOOKUP(ABS(P58)+1,$A$8:$D$16,2,FALSE))</f>
      </c>
      <c r="Q99" s="1">
        <f>IF(Q58&gt;0,1/VLOOKUP(ABS(Q58)+1,$A$8:$D$16,4,FALSE),VLOOKUP(ABS(Q58)+1,$A$8:$D$16,2,FALSE))</f>
      </c>
      <c r="R99" s="1">
        <f>IF(R58&gt;0,1/VLOOKUP(ABS(R58)+1,$A$8:$D$16,4,FALSE),VLOOKUP(ABS(R58)+1,$A$8:$D$16,2,FALSE))</f>
      </c>
      <c r="S99" s="1">
        <f>IF(S58&gt;0,1/VLOOKUP(ABS(S58)+1,$A$8:$D$16,4,FALSE),VLOOKUP(ABS(S58)+1,$A$8:$D$16,2,FALSE))</f>
      </c>
      <c r="T99" s="1">
        <f>IF(T58&gt;0,1/VLOOKUP(ABS(T58)+1,$A$8:$D$16,4,FALSE),VLOOKUP(ABS(T58)+1,$A$8:$D$16,2,FALSE))</f>
      </c>
      <c r="U99" s="1">
        <f>IF(U58&gt;0,1/VLOOKUP(ABS(U58)+1,$A$8:$D$16,4,FALSE),VLOOKUP(ABS(U58)+1,$A$8:$D$16,2,FALSE))</f>
      </c>
      <c r="V99" s="1">
        <f>IF(V58&gt;0,1/VLOOKUP(ABS(V58)+1,$A$8:$D$16,4,FALSE),VLOOKUP(ABS(V58)+1,$A$8:$D$16,2,FALSE))</f>
      </c>
      <c r="W99" s="1">
        <f>IF(W58&gt;0,1/VLOOKUP(ABS(W58)+1,$A$8:$D$16,4,FALSE),VLOOKUP(ABS(W58)+1,$A$8:$D$16,2,FALSE))</f>
      </c>
      <c r="X99" s="1">
        <f>IF(X58&gt;0,1/VLOOKUP(ABS(X58)+1,$A$8:$D$16,4,FALSE),VLOOKUP(ABS(X58)+1,$A$8:$D$16,2,FALSE))</f>
      </c>
    </row>
    <row r="100">
      <c r="A100">
        <v>15</v>
      </c>
      <c r="B100" t="str">
        <v>CP4.2_vs_CP4.9</v>
      </c>
      <c r="C100" s="1">
        <f>IF(C59&gt;0,1/VLOOKUP(ABS(C59)+1,$A$8:$D$16,4,FALSE),VLOOKUP(ABS(C59)+1,$A$8:$D$16,2,FALSE))</f>
      </c>
      <c r="D100" s="1">
        <f>IF(D59&gt;0,1/VLOOKUP(ABS(D59)+1,$A$8:$D$16,4,FALSE),VLOOKUP(ABS(D59)+1,$A$8:$D$16,2,FALSE))</f>
      </c>
      <c r="E100" s="1">
        <f>IF(E59&gt;0,1/VLOOKUP(ABS(E59)+1,$A$8:$D$16,4,FALSE),VLOOKUP(ABS(E59)+1,$A$8:$D$16,2,FALSE))</f>
      </c>
      <c r="F100" s="1">
        <f>IF(F59&gt;0,1/VLOOKUP(ABS(F59)+1,$A$8:$D$16,4,FALSE),VLOOKUP(ABS(F59)+1,$A$8:$D$16,2,FALSE))</f>
      </c>
      <c r="G100" s="1">
        <f>IF(G59&gt;0,1/VLOOKUP(ABS(G59)+1,$A$8:$D$16,4,FALSE),VLOOKUP(ABS(G59)+1,$A$8:$D$16,2,FALSE))</f>
      </c>
      <c r="H100" s="1">
        <f>IF(H59&gt;0,1/VLOOKUP(ABS(H59)+1,$A$8:$D$16,4,FALSE),VLOOKUP(ABS(H59)+1,$A$8:$D$16,2,FALSE))</f>
      </c>
      <c r="I100" s="1">
        <f>IF(I59&gt;0,1/VLOOKUP(ABS(I59)+1,$A$8:$D$16,4,FALSE),VLOOKUP(ABS(I59)+1,$A$8:$D$16,2,FALSE))</f>
      </c>
      <c r="J100" s="1">
        <f>IF(J59&gt;0,1/VLOOKUP(ABS(J59)+1,$A$8:$D$16,4,FALSE),VLOOKUP(ABS(J59)+1,$A$8:$D$16,2,FALSE))</f>
      </c>
      <c r="K100" s="1">
        <f>IF(K59&gt;0,1/VLOOKUP(ABS(K59)+1,$A$8:$D$16,4,FALSE),VLOOKUP(ABS(K59)+1,$A$8:$D$16,2,FALSE))</f>
      </c>
      <c r="L100" s="1">
        <f>IF(L59&gt;0,1/VLOOKUP(ABS(L59)+1,$A$8:$D$16,4,FALSE),VLOOKUP(ABS(L59)+1,$A$8:$D$16,2,FALSE))</f>
      </c>
      <c r="M100" s="1">
        <f>IF(M59&gt;0,1/VLOOKUP(ABS(M59)+1,$A$8:$D$16,4,FALSE),VLOOKUP(ABS(M59)+1,$A$8:$D$16,2,FALSE))</f>
      </c>
      <c r="N100" s="1">
        <f>IF(N59&gt;0,1/VLOOKUP(ABS(N59)+1,$A$8:$D$16,4,FALSE),VLOOKUP(ABS(N59)+1,$A$8:$D$16,2,FALSE))</f>
      </c>
      <c r="O100" s="1">
        <f>IF(O59&gt;0,1/VLOOKUP(ABS(O59)+1,$A$8:$D$16,4,FALSE),VLOOKUP(ABS(O59)+1,$A$8:$D$16,2,FALSE))</f>
      </c>
      <c r="P100" s="1">
        <f>IF(P59&gt;0,1/VLOOKUP(ABS(P59)+1,$A$8:$D$16,4,FALSE),VLOOKUP(ABS(P59)+1,$A$8:$D$16,2,FALSE))</f>
      </c>
      <c r="Q100" s="1">
        <f>IF(Q59&gt;0,1/VLOOKUP(ABS(Q59)+1,$A$8:$D$16,4,FALSE),VLOOKUP(ABS(Q59)+1,$A$8:$D$16,2,FALSE))</f>
      </c>
      <c r="R100" s="1">
        <f>IF(R59&gt;0,1/VLOOKUP(ABS(R59)+1,$A$8:$D$16,4,FALSE),VLOOKUP(ABS(R59)+1,$A$8:$D$16,2,FALSE))</f>
      </c>
      <c r="S100" s="1">
        <f>IF(S59&gt;0,1/VLOOKUP(ABS(S59)+1,$A$8:$D$16,4,FALSE),VLOOKUP(ABS(S59)+1,$A$8:$D$16,2,FALSE))</f>
      </c>
      <c r="T100" s="1">
        <f>IF(T59&gt;0,1/VLOOKUP(ABS(T59)+1,$A$8:$D$16,4,FALSE),VLOOKUP(ABS(T59)+1,$A$8:$D$16,2,FALSE))</f>
      </c>
      <c r="U100" s="1">
        <f>IF(U59&gt;0,1/VLOOKUP(ABS(U59)+1,$A$8:$D$16,4,FALSE),VLOOKUP(ABS(U59)+1,$A$8:$D$16,2,FALSE))</f>
      </c>
      <c r="V100" s="1">
        <f>IF(V59&gt;0,1/VLOOKUP(ABS(V59)+1,$A$8:$D$16,4,FALSE),VLOOKUP(ABS(V59)+1,$A$8:$D$16,2,FALSE))</f>
      </c>
      <c r="W100" s="1">
        <f>IF(W59&gt;0,1/VLOOKUP(ABS(W59)+1,$A$8:$D$16,4,FALSE),VLOOKUP(ABS(W59)+1,$A$8:$D$16,2,FALSE))</f>
      </c>
      <c r="X100" s="1">
        <f>IF(X59&gt;0,1/VLOOKUP(ABS(X59)+1,$A$8:$D$16,4,FALSE),VLOOKUP(ABS(X59)+1,$A$8:$D$16,2,FALSE))</f>
      </c>
    </row>
    <row r="101">
      <c r="A101">
        <v>16</v>
      </c>
      <c r="B101" t="str">
        <v>CP4.3_vs_CP4.4</v>
      </c>
      <c r="C101" s="1">
        <f>IF(C60&gt;0,1/VLOOKUP(ABS(C60)+1,$A$8:$D$16,4,FALSE),VLOOKUP(ABS(C60)+1,$A$8:$D$16,2,FALSE))</f>
      </c>
      <c r="D101" s="1">
        <f>IF(D60&gt;0,1/VLOOKUP(ABS(D60)+1,$A$8:$D$16,4,FALSE),VLOOKUP(ABS(D60)+1,$A$8:$D$16,2,FALSE))</f>
      </c>
      <c r="E101" s="1">
        <f>IF(E60&gt;0,1/VLOOKUP(ABS(E60)+1,$A$8:$D$16,4,FALSE),VLOOKUP(ABS(E60)+1,$A$8:$D$16,2,FALSE))</f>
      </c>
      <c r="F101" s="1">
        <f>IF(F60&gt;0,1/VLOOKUP(ABS(F60)+1,$A$8:$D$16,4,FALSE),VLOOKUP(ABS(F60)+1,$A$8:$D$16,2,FALSE))</f>
      </c>
      <c r="G101" s="1">
        <f>IF(G60&gt;0,1/VLOOKUP(ABS(G60)+1,$A$8:$D$16,4,FALSE),VLOOKUP(ABS(G60)+1,$A$8:$D$16,2,FALSE))</f>
      </c>
      <c r="H101" s="1">
        <f>IF(H60&gt;0,1/VLOOKUP(ABS(H60)+1,$A$8:$D$16,4,FALSE),VLOOKUP(ABS(H60)+1,$A$8:$D$16,2,FALSE))</f>
      </c>
      <c r="I101" s="1">
        <f>IF(I60&gt;0,1/VLOOKUP(ABS(I60)+1,$A$8:$D$16,4,FALSE),VLOOKUP(ABS(I60)+1,$A$8:$D$16,2,FALSE))</f>
      </c>
      <c r="J101" s="1">
        <f>IF(J60&gt;0,1/VLOOKUP(ABS(J60)+1,$A$8:$D$16,4,FALSE),VLOOKUP(ABS(J60)+1,$A$8:$D$16,2,FALSE))</f>
      </c>
      <c r="K101" s="1">
        <f>IF(K60&gt;0,1/VLOOKUP(ABS(K60)+1,$A$8:$D$16,4,FALSE),VLOOKUP(ABS(K60)+1,$A$8:$D$16,2,FALSE))</f>
      </c>
      <c r="L101" s="1">
        <f>IF(L60&gt;0,1/VLOOKUP(ABS(L60)+1,$A$8:$D$16,4,FALSE),VLOOKUP(ABS(L60)+1,$A$8:$D$16,2,FALSE))</f>
      </c>
      <c r="M101" s="1">
        <f>IF(M60&gt;0,1/VLOOKUP(ABS(M60)+1,$A$8:$D$16,4,FALSE),VLOOKUP(ABS(M60)+1,$A$8:$D$16,2,FALSE))</f>
      </c>
      <c r="N101" s="1">
        <f>IF(N60&gt;0,1/VLOOKUP(ABS(N60)+1,$A$8:$D$16,4,FALSE),VLOOKUP(ABS(N60)+1,$A$8:$D$16,2,FALSE))</f>
      </c>
      <c r="O101" s="1">
        <f>IF(O60&gt;0,1/VLOOKUP(ABS(O60)+1,$A$8:$D$16,4,FALSE),VLOOKUP(ABS(O60)+1,$A$8:$D$16,2,FALSE))</f>
      </c>
      <c r="P101" s="1">
        <f>IF(P60&gt;0,1/VLOOKUP(ABS(P60)+1,$A$8:$D$16,4,FALSE),VLOOKUP(ABS(P60)+1,$A$8:$D$16,2,FALSE))</f>
      </c>
      <c r="Q101" s="1">
        <f>IF(Q60&gt;0,1/VLOOKUP(ABS(Q60)+1,$A$8:$D$16,4,FALSE),VLOOKUP(ABS(Q60)+1,$A$8:$D$16,2,FALSE))</f>
      </c>
      <c r="R101" s="1">
        <f>IF(R60&gt;0,1/VLOOKUP(ABS(R60)+1,$A$8:$D$16,4,FALSE),VLOOKUP(ABS(R60)+1,$A$8:$D$16,2,FALSE))</f>
      </c>
      <c r="S101" s="1">
        <f>IF(S60&gt;0,1/VLOOKUP(ABS(S60)+1,$A$8:$D$16,4,FALSE),VLOOKUP(ABS(S60)+1,$A$8:$D$16,2,FALSE))</f>
      </c>
      <c r="T101" s="1">
        <f>IF(T60&gt;0,1/VLOOKUP(ABS(T60)+1,$A$8:$D$16,4,FALSE),VLOOKUP(ABS(T60)+1,$A$8:$D$16,2,FALSE))</f>
      </c>
      <c r="U101" s="1">
        <f>IF(U60&gt;0,1/VLOOKUP(ABS(U60)+1,$A$8:$D$16,4,FALSE),VLOOKUP(ABS(U60)+1,$A$8:$D$16,2,FALSE))</f>
      </c>
      <c r="V101" s="1">
        <f>IF(V60&gt;0,1/VLOOKUP(ABS(V60)+1,$A$8:$D$16,4,FALSE),VLOOKUP(ABS(V60)+1,$A$8:$D$16,2,FALSE))</f>
      </c>
      <c r="W101" s="1">
        <f>IF(W60&gt;0,1/VLOOKUP(ABS(W60)+1,$A$8:$D$16,4,FALSE),VLOOKUP(ABS(W60)+1,$A$8:$D$16,2,FALSE))</f>
      </c>
      <c r="X101" s="1">
        <f>IF(X60&gt;0,1/VLOOKUP(ABS(X60)+1,$A$8:$D$16,4,FALSE),VLOOKUP(ABS(X60)+1,$A$8:$D$16,2,FALSE))</f>
      </c>
    </row>
    <row r="102">
      <c r="A102">
        <v>17</v>
      </c>
      <c r="B102" t="str">
        <v>CP4.3_vs_CP4.5</v>
      </c>
      <c r="C102" s="1">
        <f>IF(C61&gt;0,1/VLOOKUP(ABS(C61)+1,$A$8:$D$16,4,FALSE),VLOOKUP(ABS(C61)+1,$A$8:$D$16,2,FALSE))</f>
      </c>
      <c r="D102" s="1">
        <f>IF(D61&gt;0,1/VLOOKUP(ABS(D61)+1,$A$8:$D$16,4,FALSE),VLOOKUP(ABS(D61)+1,$A$8:$D$16,2,FALSE))</f>
      </c>
      <c r="E102" s="1">
        <f>IF(E61&gt;0,1/VLOOKUP(ABS(E61)+1,$A$8:$D$16,4,FALSE),VLOOKUP(ABS(E61)+1,$A$8:$D$16,2,FALSE))</f>
      </c>
      <c r="F102" s="1">
        <f>IF(F61&gt;0,1/VLOOKUP(ABS(F61)+1,$A$8:$D$16,4,FALSE),VLOOKUP(ABS(F61)+1,$A$8:$D$16,2,FALSE))</f>
      </c>
      <c r="G102" s="1">
        <f>IF(G61&gt;0,1/VLOOKUP(ABS(G61)+1,$A$8:$D$16,4,FALSE),VLOOKUP(ABS(G61)+1,$A$8:$D$16,2,FALSE))</f>
      </c>
      <c r="H102" s="1">
        <f>IF(H61&gt;0,1/VLOOKUP(ABS(H61)+1,$A$8:$D$16,4,FALSE),VLOOKUP(ABS(H61)+1,$A$8:$D$16,2,FALSE))</f>
      </c>
      <c r="I102" s="1">
        <f>IF(I61&gt;0,1/VLOOKUP(ABS(I61)+1,$A$8:$D$16,4,FALSE),VLOOKUP(ABS(I61)+1,$A$8:$D$16,2,FALSE))</f>
      </c>
      <c r="J102" s="1">
        <f>IF(J61&gt;0,1/VLOOKUP(ABS(J61)+1,$A$8:$D$16,4,FALSE),VLOOKUP(ABS(J61)+1,$A$8:$D$16,2,FALSE))</f>
      </c>
      <c r="K102" s="1">
        <f>IF(K61&gt;0,1/VLOOKUP(ABS(K61)+1,$A$8:$D$16,4,FALSE),VLOOKUP(ABS(K61)+1,$A$8:$D$16,2,FALSE))</f>
      </c>
      <c r="L102" s="1">
        <f>IF(L61&gt;0,1/VLOOKUP(ABS(L61)+1,$A$8:$D$16,4,FALSE),VLOOKUP(ABS(L61)+1,$A$8:$D$16,2,FALSE))</f>
      </c>
      <c r="M102" s="1">
        <f>IF(M61&gt;0,1/VLOOKUP(ABS(M61)+1,$A$8:$D$16,4,FALSE),VLOOKUP(ABS(M61)+1,$A$8:$D$16,2,FALSE))</f>
      </c>
      <c r="N102" s="1">
        <f>IF(N61&gt;0,1/VLOOKUP(ABS(N61)+1,$A$8:$D$16,4,FALSE),VLOOKUP(ABS(N61)+1,$A$8:$D$16,2,FALSE))</f>
      </c>
      <c r="O102" s="1">
        <f>IF(O61&gt;0,1/VLOOKUP(ABS(O61)+1,$A$8:$D$16,4,FALSE),VLOOKUP(ABS(O61)+1,$A$8:$D$16,2,FALSE))</f>
      </c>
      <c r="P102" s="1">
        <f>IF(P61&gt;0,1/VLOOKUP(ABS(P61)+1,$A$8:$D$16,4,FALSE),VLOOKUP(ABS(P61)+1,$A$8:$D$16,2,FALSE))</f>
      </c>
      <c r="Q102" s="1">
        <f>IF(Q61&gt;0,1/VLOOKUP(ABS(Q61)+1,$A$8:$D$16,4,FALSE),VLOOKUP(ABS(Q61)+1,$A$8:$D$16,2,FALSE))</f>
      </c>
      <c r="R102" s="1">
        <f>IF(R61&gt;0,1/VLOOKUP(ABS(R61)+1,$A$8:$D$16,4,FALSE),VLOOKUP(ABS(R61)+1,$A$8:$D$16,2,FALSE))</f>
      </c>
      <c r="S102" s="1">
        <f>IF(S61&gt;0,1/VLOOKUP(ABS(S61)+1,$A$8:$D$16,4,FALSE),VLOOKUP(ABS(S61)+1,$A$8:$D$16,2,FALSE))</f>
      </c>
      <c r="T102" s="1">
        <f>IF(T61&gt;0,1/VLOOKUP(ABS(T61)+1,$A$8:$D$16,4,FALSE),VLOOKUP(ABS(T61)+1,$A$8:$D$16,2,FALSE))</f>
      </c>
      <c r="U102" s="1">
        <f>IF(U61&gt;0,1/VLOOKUP(ABS(U61)+1,$A$8:$D$16,4,FALSE),VLOOKUP(ABS(U61)+1,$A$8:$D$16,2,FALSE))</f>
      </c>
      <c r="V102" s="1">
        <f>IF(V61&gt;0,1/VLOOKUP(ABS(V61)+1,$A$8:$D$16,4,FALSE),VLOOKUP(ABS(V61)+1,$A$8:$D$16,2,FALSE))</f>
      </c>
      <c r="W102" s="1">
        <f>IF(W61&gt;0,1/VLOOKUP(ABS(W61)+1,$A$8:$D$16,4,FALSE),VLOOKUP(ABS(W61)+1,$A$8:$D$16,2,FALSE))</f>
      </c>
      <c r="X102" s="1">
        <f>IF(X61&gt;0,1/VLOOKUP(ABS(X61)+1,$A$8:$D$16,4,FALSE),VLOOKUP(ABS(X61)+1,$A$8:$D$16,2,FALSE))</f>
      </c>
    </row>
    <row r="103">
      <c r="A103">
        <v>18</v>
      </c>
      <c r="B103" t="str">
        <v>CP4.3_vs_CP4.6</v>
      </c>
      <c r="C103" s="1">
        <f>IF(C62&gt;0,1/VLOOKUP(ABS(C62)+1,$A$8:$D$16,4,FALSE),VLOOKUP(ABS(C62)+1,$A$8:$D$16,2,FALSE))</f>
      </c>
      <c r="D103" s="1">
        <f>IF(D62&gt;0,1/VLOOKUP(ABS(D62)+1,$A$8:$D$16,4,FALSE),VLOOKUP(ABS(D62)+1,$A$8:$D$16,2,FALSE))</f>
      </c>
      <c r="E103" s="1">
        <f>IF(E62&gt;0,1/VLOOKUP(ABS(E62)+1,$A$8:$D$16,4,FALSE),VLOOKUP(ABS(E62)+1,$A$8:$D$16,2,FALSE))</f>
      </c>
      <c r="F103" s="1">
        <f>IF(F62&gt;0,1/VLOOKUP(ABS(F62)+1,$A$8:$D$16,4,FALSE),VLOOKUP(ABS(F62)+1,$A$8:$D$16,2,FALSE))</f>
      </c>
      <c r="G103" s="1">
        <f>IF(G62&gt;0,1/VLOOKUP(ABS(G62)+1,$A$8:$D$16,4,FALSE),VLOOKUP(ABS(G62)+1,$A$8:$D$16,2,FALSE))</f>
      </c>
      <c r="H103" s="1">
        <f>IF(H62&gt;0,1/VLOOKUP(ABS(H62)+1,$A$8:$D$16,4,FALSE),VLOOKUP(ABS(H62)+1,$A$8:$D$16,2,FALSE))</f>
      </c>
      <c r="I103" s="1">
        <f>IF(I62&gt;0,1/VLOOKUP(ABS(I62)+1,$A$8:$D$16,4,FALSE),VLOOKUP(ABS(I62)+1,$A$8:$D$16,2,FALSE))</f>
      </c>
      <c r="J103" s="1">
        <f>IF(J62&gt;0,1/VLOOKUP(ABS(J62)+1,$A$8:$D$16,4,FALSE),VLOOKUP(ABS(J62)+1,$A$8:$D$16,2,FALSE))</f>
      </c>
      <c r="K103" s="1">
        <f>IF(K62&gt;0,1/VLOOKUP(ABS(K62)+1,$A$8:$D$16,4,FALSE),VLOOKUP(ABS(K62)+1,$A$8:$D$16,2,FALSE))</f>
      </c>
      <c r="L103" s="1">
        <f>IF(L62&gt;0,1/VLOOKUP(ABS(L62)+1,$A$8:$D$16,4,FALSE),VLOOKUP(ABS(L62)+1,$A$8:$D$16,2,FALSE))</f>
      </c>
      <c r="M103" s="1">
        <f>IF(M62&gt;0,1/VLOOKUP(ABS(M62)+1,$A$8:$D$16,4,FALSE),VLOOKUP(ABS(M62)+1,$A$8:$D$16,2,FALSE))</f>
      </c>
      <c r="N103" s="1">
        <f>IF(N62&gt;0,1/VLOOKUP(ABS(N62)+1,$A$8:$D$16,4,FALSE),VLOOKUP(ABS(N62)+1,$A$8:$D$16,2,FALSE))</f>
      </c>
      <c r="O103" s="1">
        <f>IF(O62&gt;0,1/VLOOKUP(ABS(O62)+1,$A$8:$D$16,4,FALSE),VLOOKUP(ABS(O62)+1,$A$8:$D$16,2,FALSE))</f>
      </c>
      <c r="P103" s="1">
        <f>IF(P62&gt;0,1/VLOOKUP(ABS(P62)+1,$A$8:$D$16,4,FALSE),VLOOKUP(ABS(P62)+1,$A$8:$D$16,2,FALSE))</f>
      </c>
      <c r="Q103" s="1">
        <f>IF(Q62&gt;0,1/VLOOKUP(ABS(Q62)+1,$A$8:$D$16,4,FALSE),VLOOKUP(ABS(Q62)+1,$A$8:$D$16,2,FALSE))</f>
      </c>
      <c r="R103" s="1">
        <f>IF(R62&gt;0,1/VLOOKUP(ABS(R62)+1,$A$8:$D$16,4,FALSE),VLOOKUP(ABS(R62)+1,$A$8:$D$16,2,FALSE))</f>
      </c>
      <c r="S103" s="1">
        <f>IF(S62&gt;0,1/VLOOKUP(ABS(S62)+1,$A$8:$D$16,4,FALSE),VLOOKUP(ABS(S62)+1,$A$8:$D$16,2,FALSE))</f>
      </c>
      <c r="T103" s="1">
        <f>IF(T62&gt;0,1/VLOOKUP(ABS(T62)+1,$A$8:$D$16,4,FALSE),VLOOKUP(ABS(T62)+1,$A$8:$D$16,2,FALSE))</f>
      </c>
      <c r="U103" s="1">
        <f>IF(U62&gt;0,1/VLOOKUP(ABS(U62)+1,$A$8:$D$16,4,FALSE),VLOOKUP(ABS(U62)+1,$A$8:$D$16,2,FALSE))</f>
      </c>
      <c r="V103" s="1">
        <f>IF(V62&gt;0,1/VLOOKUP(ABS(V62)+1,$A$8:$D$16,4,FALSE),VLOOKUP(ABS(V62)+1,$A$8:$D$16,2,FALSE))</f>
      </c>
      <c r="W103" s="1">
        <f>IF(W62&gt;0,1/VLOOKUP(ABS(W62)+1,$A$8:$D$16,4,FALSE),VLOOKUP(ABS(W62)+1,$A$8:$D$16,2,FALSE))</f>
      </c>
      <c r="X103" s="1">
        <f>IF(X62&gt;0,1/VLOOKUP(ABS(X62)+1,$A$8:$D$16,4,FALSE),VLOOKUP(ABS(X62)+1,$A$8:$D$16,2,FALSE))</f>
      </c>
    </row>
    <row r="104">
      <c r="A104">
        <v>19</v>
      </c>
      <c r="B104" t="str">
        <v>CP4.3_vs_CP4.7</v>
      </c>
      <c r="C104" s="1">
        <f>IF(C63&gt;0,1/VLOOKUP(ABS(C63)+1,$A$8:$D$16,4,FALSE),VLOOKUP(ABS(C63)+1,$A$8:$D$16,2,FALSE))</f>
      </c>
      <c r="D104" s="1">
        <f>IF(D63&gt;0,1/VLOOKUP(ABS(D63)+1,$A$8:$D$16,4,FALSE),VLOOKUP(ABS(D63)+1,$A$8:$D$16,2,FALSE))</f>
      </c>
      <c r="E104" s="1">
        <f>IF(E63&gt;0,1/VLOOKUP(ABS(E63)+1,$A$8:$D$16,4,FALSE),VLOOKUP(ABS(E63)+1,$A$8:$D$16,2,FALSE))</f>
      </c>
      <c r="F104" s="1">
        <f>IF(F63&gt;0,1/VLOOKUP(ABS(F63)+1,$A$8:$D$16,4,FALSE),VLOOKUP(ABS(F63)+1,$A$8:$D$16,2,FALSE))</f>
      </c>
      <c r="G104" s="1">
        <f>IF(G63&gt;0,1/VLOOKUP(ABS(G63)+1,$A$8:$D$16,4,FALSE),VLOOKUP(ABS(G63)+1,$A$8:$D$16,2,FALSE))</f>
      </c>
      <c r="H104" s="1">
        <f>IF(H63&gt;0,1/VLOOKUP(ABS(H63)+1,$A$8:$D$16,4,FALSE),VLOOKUP(ABS(H63)+1,$A$8:$D$16,2,FALSE))</f>
      </c>
      <c r="I104" s="1">
        <f>IF(I63&gt;0,1/VLOOKUP(ABS(I63)+1,$A$8:$D$16,4,FALSE),VLOOKUP(ABS(I63)+1,$A$8:$D$16,2,FALSE))</f>
      </c>
      <c r="J104" s="1">
        <f>IF(J63&gt;0,1/VLOOKUP(ABS(J63)+1,$A$8:$D$16,4,FALSE),VLOOKUP(ABS(J63)+1,$A$8:$D$16,2,FALSE))</f>
      </c>
      <c r="K104" s="1">
        <f>IF(K63&gt;0,1/VLOOKUP(ABS(K63)+1,$A$8:$D$16,4,FALSE),VLOOKUP(ABS(K63)+1,$A$8:$D$16,2,FALSE))</f>
      </c>
      <c r="L104" s="1">
        <f>IF(L63&gt;0,1/VLOOKUP(ABS(L63)+1,$A$8:$D$16,4,FALSE),VLOOKUP(ABS(L63)+1,$A$8:$D$16,2,FALSE))</f>
      </c>
      <c r="M104" s="1">
        <f>IF(M63&gt;0,1/VLOOKUP(ABS(M63)+1,$A$8:$D$16,4,FALSE),VLOOKUP(ABS(M63)+1,$A$8:$D$16,2,FALSE))</f>
      </c>
      <c r="N104" s="1">
        <f>IF(N63&gt;0,1/VLOOKUP(ABS(N63)+1,$A$8:$D$16,4,FALSE),VLOOKUP(ABS(N63)+1,$A$8:$D$16,2,FALSE))</f>
      </c>
      <c r="O104" s="1">
        <f>IF(O63&gt;0,1/VLOOKUP(ABS(O63)+1,$A$8:$D$16,4,FALSE),VLOOKUP(ABS(O63)+1,$A$8:$D$16,2,FALSE))</f>
      </c>
      <c r="P104" s="1">
        <f>IF(P63&gt;0,1/VLOOKUP(ABS(P63)+1,$A$8:$D$16,4,FALSE),VLOOKUP(ABS(P63)+1,$A$8:$D$16,2,FALSE))</f>
      </c>
      <c r="Q104" s="1">
        <f>IF(Q63&gt;0,1/VLOOKUP(ABS(Q63)+1,$A$8:$D$16,4,FALSE),VLOOKUP(ABS(Q63)+1,$A$8:$D$16,2,FALSE))</f>
      </c>
      <c r="R104" s="1">
        <f>IF(R63&gt;0,1/VLOOKUP(ABS(R63)+1,$A$8:$D$16,4,FALSE),VLOOKUP(ABS(R63)+1,$A$8:$D$16,2,FALSE))</f>
      </c>
      <c r="S104" s="1">
        <f>IF(S63&gt;0,1/VLOOKUP(ABS(S63)+1,$A$8:$D$16,4,FALSE),VLOOKUP(ABS(S63)+1,$A$8:$D$16,2,FALSE))</f>
      </c>
      <c r="T104" s="1">
        <f>IF(T63&gt;0,1/VLOOKUP(ABS(T63)+1,$A$8:$D$16,4,FALSE),VLOOKUP(ABS(T63)+1,$A$8:$D$16,2,FALSE))</f>
      </c>
      <c r="U104" s="1">
        <f>IF(U63&gt;0,1/VLOOKUP(ABS(U63)+1,$A$8:$D$16,4,FALSE),VLOOKUP(ABS(U63)+1,$A$8:$D$16,2,FALSE))</f>
      </c>
      <c r="V104" s="1">
        <f>IF(V63&gt;0,1/VLOOKUP(ABS(V63)+1,$A$8:$D$16,4,FALSE),VLOOKUP(ABS(V63)+1,$A$8:$D$16,2,FALSE))</f>
      </c>
      <c r="W104" s="1">
        <f>IF(W63&gt;0,1/VLOOKUP(ABS(W63)+1,$A$8:$D$16,4,FALSE),VLOOKUP(ABS(W63)+1,$A$8:$D$16,2,FALSE))</f>
      </c>
      <c r="X104" s="1">
        <f>IF(X63&gt;0,1/VLOOKUP(ABS(X63)+1,$A$8:$D$16,4,FALSE),VLOOKUP(ABS(X63)+1,$A$8:$D$16,2,FALSE))</f>
      </c>
    </row>
    <row r="105">
      <c r="A105">
        <v>20</v>
      </c>
      <c r="B105" t="str">
        <v>CP4.3_vs_CP4.8</v>
      </c>
      <c r="C105" s="1">
        <f>IF(C64&gt;0,1/VLOOKUP(ABS(C64)+1,$A$8:$D$16,4,FALSE),VLOOKUP(ABS(C64)+1,$A$8:$D$16,2,FALSE))</f>
      </c>
      <c r="D105" s="1">
        <f>IF(D64&gt;0,1/VLOOKUP(ABS(D64)+1,$A$8:$D$16,4,FALSE),VLOOKUP(ABS(D64)+1,$A$8:$D$16,2,FALSE))</f>
      </c>
      <c r="E105" s="1">
        <f>IF(E64&gt;0,1/VLOOKUP(ABS(E64)+1,$A$8:$D$16,4,FALSE),VLOOKUP(ABS(E64)+1,$A$8:$D$16,2,FALSE))</f>
      </c>
      <c r="F105" s="1">
        <f>IF(F64&gt;0,1/VLOOKUP(ABS(F64)+1,$A$8:$D$16,4,FALSE),VLOOKUP(ABS(F64)+1,$A$8:$D$16,2,FALSE))</f>
      </c>
      <c r="G105" s="1">
        <f>IF(G64&gt;0,1/VLOOKUP(ABS(G64)+1,$A$8:$D$16,4,FALSE),VLOOKUP(ABS(G64)+1,$A$8:$D$16,2,FALSE))</f>
      </c>
      <c r="H105" s="1">
        <f>IF(H64&gt;0,1/VLOOKUP(ABS(H64)+1,$A$8:$D$16,4,FALSE),VLOOKUP(ABS(H64)+1,$A$8:$D$16,2,FALSE))</f>
      </c>
      <c r="I105" s="1">
        <f>IF(I64&gt;0,1/VLOOKUP(ABS(I64)+1,$A$8:$D$16,4,FALSE),VLOOKUP(ABS(I64)+1,$A$8:$D$16,2,FALSE))</f>
      </c>
      <c r="J105" s="1">
        <f>IF(J64&gt;0,1/VLOOKUP(ABS(J64)+1,$A$8:$D$16,4,FALSE),VLOOKUP(ABS(J64)+1,$A$8:$D$16,2,FALSE))</f>
      </c>
      <c r="K105" s="1">
        <f>IF(K64&gt;0,1/VLOOKUP(ABS(K64)+1,$A$8:$D$16,4,FALSE),VLOOKUP(ABS(K64)+1,$A$8:$D$16,2,FALSE))</f>
      </c>
      <c r="L105" s="1">
        <f>IF(L64&gt;0,1/VLOOKUP(ABS(L64)+1,$A$8:$D$16,4,FALSE),VLOOKUP(ABS(L64)+1,$A$8:$D$16,2,FALSE))</f>
      </c>
      <c r="M105" s="1">
        <f>IF(M64&gt;0,1/VLOOKUP(ABS(M64)+1,$A$8:$D$16,4,FALSE),VLOOKUP(ABS(M64)+1,$A$8:$D$16,2,FALSE))</f>
      </c>
      <c r="N105" s="1">
        <f>IF(N64&gt;0,1/VLOOKUP(ABS(N64)+1,$A$8:$D$16,4,FALSE),VLOOKUP(ABS(N64)+1,$A$8:$D$16,2,FALSE))</f>
      </c>
      <c r="O105" s="1">
        <f>IF(O64&gt;0,1/VLOOKUP(ABS(O64)+1,$A$8:$D$16,4,FALSE),VLOOKUP(ABS(O64)+1,$A$8:$D$16,2,FALSE))</f>
      </c>
      <c r="P105" s="1">
        <f>IF(P64&gt;0,1/VLOOKUP(ABS(P64)+1,$A$8:$D$16,4,FALSE),VLOOKUP(ABS(P64)+1,$A$8:$D$16,2,FALSE))</f>
      </c>
      <c r="Q105" s="1">
        <f>IF(Q64&gt;0,1/VLOOKUP(ABS(Q64)+1,$A$8:$D$16,4,FALSE),VLOOKUP(ABS(Q64)+1,$A$8:$D$16,2,FALSE))</f>
      </c>
      <c r="R105" s="1">
        <f>IF(R64&gt;0,1/VLOOKUP(ABS(R64)+1,$A$8:$D$16,4,FALSE),VLOOKUP(ABS(R64)+1,$A$8:$D$16,2,FALSE))</f>
      </c>
      <c r="S105" s="1">
        <f>IF(S64&gt;0,1/VLOOKUP(ABS(S64)+1,$A$8:$D$16,4,FALSE),VLOOKUP(ABS(S64)+1,$A$8:$D$16,2,FALSE))</f>
      </c>
      <c r="T105" s="1">
        <f>IF(T64&gt;0,1/VLOOKUP(ABS(T64)+1,$A$8:$D$16,4,FALSE),VLOOKUP(ABS(T64)+1,$A$8:$D$16,2,FALSE))</f>
      </c>
      <c r="U105" s="1">
        <f>IF(U64&gt;0,1/VLOOKUP(ABS(U64)+1,$A$8:$D$16,4,FALSE),VLOOKUP(ABS(U64)+1,$A$8:$D$16,2,FALSE))</f>
      </c>
      <c r="V105" s="1">
        <f>IF(V64&gt;0,1/VLOOKUP(ABS(V64)+1,$A$8:$D$16,4,FALSE),VLOOKUP(ABS(V64)+1,$A$8:$D$16,2,FALSE))</f>
      </c>
      <c r="W105" s="1">
        <f>IF(W64&gt;0,1/VLOOKUP(ABS(W64)+1,$A$8:$D$16,4,FALSE),VLOOKUP(ABS(W64)+1,$A$8:$D$16,2,FALSE))</f>
      </c>
      <c r="X105" s="1">
        <f>IF(X64&gt;0,1/VLOOKUP(ABS(X64)+1,$A$8:$D$16,4,FALSE),VLOOKUP(ABS(X64)+1,$A$8:$D$16,2,FALSE))</f>
      </c>
    </row>
    <row r="106">
      <c r="A106">
        <v>21</v>
      </c>
      <c r="B106" t="str">
        <v>CP4.3_vs_CP4.9</v>
      </c>
      <c r="C106" s="1">
        <f>IF(C65&gt;0,1/VLOOKUP(ABS(C65)+1,$A$8:$D$16,4,FALSE),VLOOKUP(ABS(C65)+1,$A$8:$D$16,2,FALSE))</f>
      </c>
      <c r="D106" s="1">
        <f>IF(D65&gt;0,1/VLOOKUP(ABS(D65)+1,$A$8:$D$16,4,FALSE),VLOOKUP(ABS(D65)+1,$A$8:$D$16,2,FALSE))</f>
      </c>
      <c r="E106" s="1">
        <f>IF(E65&gt;0,1/VLOOKUP(ABS(E65)+1,$A$8:$D$16,4,FALSE),VLOOKUP(ABS(E65)+1,$A$8:$D$16,2,FALSE))</f>
      </c>
      <c r="F106" s="1">
        <f>IF(F65&gt;0,1/VLOOKUP(ABS(F65)+1,$A$8:$D$16,4,FALSE),VLOOKUP(ABS(F65)+1,$A$8:$D$16,2,FALSE))</f>
      </c>
      <c r="G106" s="1">
        <f>IF(G65&gt;0,1/VLOOKUP(ABS(G65)+1,$A$8:$D$16,4,FALSE),VLOOKUP(ABS(G65)+1,$A$8:$D$16,2,FALSE))</f>
      </c>
      <c r="H106" s="1">
        <f>IF(H65&gt;0,1/VLOOKUP(ABS(H65)+1,$A$8:$D$16,4,FALSE),VLOOKUP(ABS(H65)+1,$A$8:$D$16,2,FALSE))</f>
      </c>
      <c r="I106" s="1">
        <f>IF(I65&gt;0,1/VLOOKUP(ABS(I65)+1,$A$8:$D$16,4,FALSE),VLOOKUP(ABS(I65)+1,$A$8:$D$16,2,FALSE))</f>
      </c>
      <c r="J106" s="1">
        <f>IF(J65&gt;0,1/VLOOKUP(ABS(J65)+1,$A$8:$D$16,4,FALSE),VLOOKUP(ABS(J65)+1,$A$8:$D$16,2,FALSE))</f>
      </c>
      <c r="K106" s="1">
        <f>IF(K65&gt;0,1/VLOOKUP(ABS(K65)+1,$A$8:$D$16,4,FALSE),VLOOKUP(ABS(K65)+1,$A$8:$D$16,2,FALSE))</f>
      </c>
      <c r="L106" s="1">
        <f>IF(L65&gt;0,1/VLOOKUP(ABS(L65)+1,$A$8:$D$16,4,FALSE),VLOOKUP(ABS(L65)+1,$A$8:$D$16,2,FALSE))</f>
      </c>
      <c r="M106" s="1">
        <f>IF(M65&gt;0,1/VLOOKUP(ABS(M65)+1,$A$8:$D$16,4,FALSE),VLOOKUP(ABS(M65)+1,$A$8:$D$16,2,FALSE))</f>
      </c>
      <c r="N106" s="1">
        <f>IF(N65&gt;0,1/VLOOKUP(ABS(N65)+1,$A$8:$D$16,4,FALSE),VLOOKUP(ABS(N65)+1,$A$8:$D$16,2,FALSE))</f>
      </c>
      <c r="O106" s="1">
        <f>IF(O65&gt;0,1/VLOOKUP(ABS(O65)+1,$A$8:$D$16,4,FALSE),VLOOKUP(ABS(O65)+1,$A$8:$D$16,2,FALSE))</f>
      </c>
      <c r="P106" s="1">
        <f>IF(P65&gt;0,1/VLOOKUP(ABS(P65)+1,$A$8:$D$16,4,FALSE),VLOOKUP(ABS(P65)+1,$A$8:$D$16,2,FALSE))</f>
      </c>
      <c r="Q106" s="1">
        <f>IF(Q65&gt;0,1/VLOOKUP(ABS(Q65)+1,$A$8:$D$16,4,FALSE),VLOOKUP(ABS(Q65)+1,$A$8:$D$16,2,FALSE))</f>
      </c>
      <c r="R106" s="1">
        <f>IF(R65&gt;0,1/VLOOKUP(ABS(R65)+1,$A$8:$D$16,4,FALSE),VLOOKUP(ABS(R65)+1,$A$8:$D$16,2,FALSE))</f>
      </c>
      <c r="S106" s="1">
        <f>IF(S65&gt;0,1/VLOOKUP(ABS(S65)+1,$A$8:$D$16,4,FALSE),VLOOKUP(ABS(S65)+1,$A$8:$D$16,2,FALSE))</f>
      </c>
      <c r="T106" s="1">
        <f>IF(T65&gt;0,1/VLOOKUP(ABS(T65)+1,$A$8:$D$16,4,FALSE),VLOOKUP(ABS(T65)+1,$A$8:$D$16,2,FALSE))</f>
      </c>
      <c r="U106" s="1">
        <f>IF(U65&gt;0,1/VLOOKUP(ABS(U65)+1,$A$8:$D$16,4,FALSE),VLOOKUP(ABS(U65)+1,$A$8:$D$16,2,FALSE))</f>
      </c>
      <c r="V106" s="1">
        <f>IF(V65&gt;0,1/VLOOKUP(ABS(V65)+1,$A$8:$D$16,4,FALSE),VLOOKUP(ABS(V65)+1,$A$8:$D$16,2,FALSE))</f>
      </c>
      <c r="W106" s="1">
        <f>IF(W65&gt;0,1/VLOOKUP(ABS(W65)+1,$A$8:$D$16,4,FALSE),VLOOKUP(ABS(W65)+1,$A$8:$D$16,2,FALSE))</f>
      </c>
      <c r="X106" s="1">
        <f>IF(X65&gt;0,1/VLOOKUP(ABS(X65)+1,$A$8:$D$16,4,FALSE),VLOOKUP(ABS(X65)+1,$A$8:$D$16,2,FALSE))</f>
      </c>
    </row>
    <row r="107">
      <c r="A107">
        <v>22</v>
      </c>
      <c r="B107" t="str">
        <v>CP4.4_vs_CP4.5</v>
      </c>
      <c r="C107" s="1">
        <f>IF(C66&gt;0,1/VLOOKUP(ABS(C66)+1,$A$8:$D$16,4,FALSE),VLOOKUP(ABS(C66)+1,$A$8:$D$16,2,FALSE))</f>
      </c>
      <c r="D107" s="1">
        <f>IF(D66&gt;0,1/VLOOKUP(ABS(D66)+1,$A$8:$D$16,4,FALSE),VLOOKUP(ABS(D66)+1,$A$8:$D$16,2,FALSE))</f>
      </c>
      <c r="E107" s="1">
        <f>IF(E66&gt;0,1/VLOOKUP(ABS(E66)+1,$A$8:$D$16,4,FALSE),VLOOKUP(ABS(E66)+1,$A$8:$D$16,2,FALSE))</f>
      </c>
      <c r="F107" s="1">
        <f>IF(F66&gt;0,1/VLOOKUP(ABS(F66)+1,$A$8:$D$16,4,FALSE),VLOOKUP(ABS(F66)+1,$A$8:$D$16,2,FALSE))</f>
      </c>
      <c r="G107" s="1">
        <f>IF(G66&gt;0,1/VLOOKUP(ABS(G66)+1,$A$8:$D$16,4,FALSE),VLOOKUP(ABS(G66)+1,$A$8:$D$16,2,FALSE))</f>
      </c>
      <c r="H107" s="1">
        <f>IF(H66&gt;0,1/VLOOKUP(ABS(H66)+1,$A$8:$D$16,4,FALSE),VLOOKUP(ABS(H66)+1,$A$8:$D$16,2,FALSE))</f>
      </c>
      <c r="I107" s="1">
        <f>IF(I66&gt;0,1/VLOOKUP(ABS(I66)+1,$A$8:$D$16,4,FALSE),VLOOKUP(ABS(I66)+1,$A$8:$D$16,2,FALSE))</f>
      </c>
      <c r="J107" s="1">
        <f>IF(J66&gt;0,1/VLOOKUP(ABS(J66)+1,$A$8:$D$16,4,FALSE),VLOOKUP(ABS(J66)+1,$A$8:$D$16,2,FALSE))</f>
      </c>
      <c r="K107" s="1">
        <f>IF(K66&gt;0,1/VLOOKUP(ABS(K66)+1,$A$8:$D$16,4,FALSE),VLOOKUP(ABS(K66)+1,$A$8:$D$16,2,FALSE))</f>
      </c>
      <c r="L107" s="1">
        <f>IF(L66&gt;0,1/VLOOKUP(ABS(L66)+1,$A$8:$D$16,4,FALSE),VLOOKUP(ABS(L66)+1,$A$8:$D$16,2,FALSE))</f>
      </c>
      <c r="M107" s="1">
        <f>IF(M66&gt;0,1/VLOOKUP(ABS(M66)+1,$A$8:$D$16,4,FALSE),VLOOKUP(ABS(M66)+1,$A$8:$D$16,2,FALSE))</f>
      </c>
      <c r="N107" s="1">
        <f>IF(N66&gt;0,1/VLOOKUP(ABS(N66)+1,$A$8:$D$16,4,FALSE),VLOOKUP(ABS(N66)+1,$A$8:$D$16,2,FALSE))</f>
      </c>
      <c r="O107" s="1">
        <f>IF(O66&gt;0,1/VLOOKUP(ABS(O66)+1,$A$8:$D$16,4,FALSE),VLOOKUP(ABS(O66)+1,$A$8:$D$16,2,FALSE))</f>
      </c>
      <c r="P107" s="1">
        <f>IF(P66&gt;0,1/VLOOKUP(ABS(P66)+1,$A$8:$D$16,4,FALSE),VLOOKUP(ABS(P66)+1,$A$8:$D$16,2,FALSE))</f>
      </c>
      <c r="Q107" s="1">
        <f>IF(Q66&gt;0,1/VLOOKUP(ABS(Q66)+1,$A$8:$D$16,4,FALSE),VLOOKUP(ABS(Q66)+1,$A$8:$D$16,2,FALSE))</f>
      </c>
      <c r="R107" s="1">
        <f>IF(R66&gt;0,1/VLOOKUP(ABS(R66)+1,$A$8:$D$16,4,FALSE),VLOOKUP(ABS(R66)+1,$A$8:$D$16,2,FALSE))</f>
      </c>
      <c r="S107" s="1">
        <f>IF(S66&gt;0,1/VLOOKUP(ABS(S66)+1,$A$8:$D$16,4,FALSE),VLOOKUP(ABS(S66)+1,$A$8:$D$16,2,FALSE))</f>
      </c>
      <c r="T107" s="1">
        <f>IF(T66&gt;0,1/VLOOKUP(ABS(T66)+1,$A$8:$D$16,4,FALSE),VLOOKUP(ABS(T66)+1,$A$8:$D$16,2,FALSE))</f>
      </c>
      <c r="U107" s="1">
        <f>IF(U66&gt;0,1/VLOOKUP(ABS(U66)+1,$A$8:$D$16,4,FALSE),VLOOKUP(ABS(U66)+1,$A$8:$D$16,2,FALSE))</f>
      </c>
      <c r="V107" s="1">
        <f>IF(V66&gt;0,1/VLOOKUP(ABS(V66)+1,$A$8:$D$16,4,FALSE),VLOOKUP(ABS(V66)+1,$A$8:$D$16,2,FALSE))</f>
      </c>
      <c r="W107" s="1">
        <f>IF(W66&gt;0,1/VLOOKUP(ABS(W66)+1,$A$8:$D$16,4,FALSE),VLOOKUP(ABS(W66)+1,$A$8:$D$16,2,FALSE))</f>
      </c>
      <c r="X107" s="1">
        <f>IF(X66&gt;0,1/VLOOKUP(ABS(X66)+1,$A$8:$D$16,4,FALSE),VLOOKUP(ABS(X66)+1,$A$8:$D$16,2,FALSE))</f>
      </c>
    </row>
    <row r="108">
      <c r="A108">
        <v>23</v>
      </c>
      <c r="B108" t="str">
        <v>CP4.4_vs_CP4.6</v>
      </c>
      <c r="C108" s="1">
        <f>IF(C67&gt;0,1/VLOOKUP(ABS(C67)+1,$A$8:$D$16,4,FALSE),VLOOKUP(ABS(C67)+1,$A$8:$D$16,2,FALSE))</f>
      </c>
      <c r="D108" s="1">
        <f>IF(D67&gt;0,1/VLOOKUP(ABS(D67)+1,$A$8:$D$16,4,FALSE),VLOOKUP(ABS(D67)+1,$A$8:$D$16,2,FALSE))</f>
      </c>
      <c r="E108" s="1">
        <f>IF(E67&gt;0,1/VLOOKUP(ABS(E67)+1,$A$8:$D$16,4,FALSE),VLOOKUP(ABS(E67)+1,$A$8:$D$16,2,FALSE))</f>
      </c>
      <c r="F108" s="1">
        <f>IF(F67&gt;0,1/VLOOKUP(ABS(F67)+1,$A$8:$D$16,4,FALSE),VLOOKUP(ABS(F67)+1,$A$8:$D$16,2,FALSE))</f>
      </c>
      <c r="G108" s="1">
        <f>IF(G67&gt;0,1/VLOOKUP(ABS(G67)+1,$A$8:$D$16,4,FALSE),VLOOKUP(ABS(G67)+1,$A$8:$D$16,2,FALSE))</f>
      </c>
      <c r="H108" s="1">
        <f>IF(H67&gt;0,1/VLOOKUP(ABS(H67)+1,$A$8:$D$16,4,FALSE),VLOOKUP(ABS(H67)+1,$A$8:$D$16,2,FALSE))</f>
      </c>
      <c r="I108" s="1">
        <f>IF(I67&gt;0,1/VLOOKUP(ABS(I67)+1,$A$8:$D$16,4,FALSE),VLOOKUP(ABS(I67)+1,$A$8:$D$16,2,FALSE))</f>
      </c>
      <c r="J108" s="1">
        <f>IF(J67&gt;0,1/VLOOKUP(ABS(J67)+1,$A$8:$D$16,4,FALSE),VLOOKUP(ABS(J67)+1,$A$8:$D$16,2,FALSE))</f>
      </c>
      <c r="K108" s="1">
        <f>IF(K67&gt;0,1/VLOOKUP(ABS(K67)+1,$A$8:$D$16,4,FALSE),VLOOKUP(ABS(K67)+1,$A$8:$D$16,2,FALSE))</f>
      </c>
      <c r="L108" s="1">
        <f>IF(L67&gt;0,1/VLOOKUP(ABS(L67)+1,$A$8:$D$16,4,FALSE),VLOOKUP(ABS(L67)+1,$A$8:$D$16,2,FALSE))</f>
      </c>
      <c r="M108" s="1">
        <f>IF(M67&gt;0,1/VLOOKUP(ABS(M67)+1,$A$8:$D$16,4,FALSE),VLOOKUP(ABS(M67)+1,$A$8:$D$16,2,FALSE))</f>
      </c>
      <c r="N108" s="1">
        <f>IF(N67&gt;0,1/VLOOKUP(ABS(N67)+1,$A$8:$D$16,4,FALSE),VLOOKUP(ABS(N67)+1,$A$8:$D$16,2,FALSE))</f>
      </c>
      <c r="O108" s="1">
        <f>IF(O67&gt;0,1/VLOOKUP(ABS(O67)+1,$A$8:$D$16,4,FALSE),VLOOKUP(ABS(O67)+1,$A$8:$D$16,2,FALSE))</f>
      </c>
      <c r="P108" s="1">
        <f>IF(P67&gt;0,1/VLOOKUP(ABS(P67)+1,$A$8:$D$16,4,FALSE),VLOOKUP(ABS(P67)+1,$A$8:$D$16,2,FALSE))</f>
      </c>
      <c r="Q108" s="1">
        <f>IF(Q67&gt;0,1/VLOOKUP(ABS(Q67)+1,$A$8:$D$16,4,FALSE),VLOOKUP(ABS(Q67)+1,$A$8:$D$16,2,FALSE))</f>
      </c>
      <c r="R108" s="1">
        <f>IF(R67&gt;0,1/VLOOKUP(ABS(R67)+1,$A$8:$D$16,4,FALSE),VLOOKUP(ABS(R67)+1,$A$8:$D$16,2,FALSE))</f>
      </c>
      <c r="S108" s="1">
        <f>IF(S67&gt;0,1/VLOOKUP(ABS(S67)+1,$A$8:$D$16,4,FALSE),VLOOKUP(ABS(S67)+1,$A$8:$D$16,2,FALSE))</f>
      </c>
      <c r="T108" s="1">
        <f>IF(T67&gt;0,1/VLOOKUP(ABS(T67)+1,$A$8:$D$16,4,FALSE),VLOOKUP(ABS(T67)+1,$A$8:$D$16,2,FALSE))</f>
      </c>
      <c r="U108" s="1">
        <f>IF(U67&gt;0,1/VLOOKUP(ABS(U67)+1,$A$8:$D$16,4,FALSE),VLOOKUP(ABS(U67)+1,$A$8:$D$16,2,FALSE))</f>
      </c>
      <c r="V108" s="1">
        <f>IF(V67&gt;0,1/VLOOKUP(ABS(V67)+1,$A$8:$D$16,4,FALSE),VLOOKUP(ABS(V67)+1,$A$8:$D$16,2,FALSE))</f>
      </c>
      <c r="W108" s="1">
        <f>IF(W67&gt;0,1/VLOOKUP(ABS(W67)+1,$A$8:$D$16,4,FALSE),VLOOKUP(ABS(W67)+1,$A$8:$D$16,2,FALSE))</f>
      </c>
      <c r="X108" s="1">
        <f>IF(X67&gt;0,1/VLOOKUP(ABS(X67)+1,$A$8:$D$16,4,FALSE),VLOOKUP(ABS(X67)+1,$A$8:$D$16,2,FALSE))</f>
      </c>
    </row>
    <row r="109">
      <c r="A109">
        <v>24</v>
      </c>
      <c r="B109" t="str">
        <v>CP4.4_vs_CP4.7</v>
      </c>
      <c r="C109" s="1">
        <f>IF(C68&gt;0,1/VLOOKUP(ABS(C68)+1,$A$8:$D$16,4,FALSE),VLOOKUP(ABS(C68)+1,$A$8:$D$16,2,FALSE))</f>
      </c>
      <c r="D109" s="1">
        <f>IF(D68&gt;0,1/VLOOKUP(ABS(D68)+1,$A$8:$D$16,4,FALSE),VLOOKUP(ABS(D68)+1,$A$8:$D$16,2,FALSE))</f>
      </c>
      <c r="E109" s="1">
        <f>IF(E68&gt;0,1/VLOOKUP(ABS(E68)+1,$A$8:$D$16,4,FALSE),VLOOKUP(ABS(E68)+1,$A$8:$D$16,2,FALSE))</f>
      </c>
      <c r="F109" s="1">
        <f>IF(F68&gt;0,1/VLOOKUP(ABS(F68)+1,$A$8:$D$16,4,FALSE),VLOOKUP(ABS(F68)+1,$A$8:$D$16,2,FALSE))</f>
      </c>
      <c r="G109" s="1">
        <f>IF(G68&gt;0,1/VLOOKUP(ABS(G68)+1,$A$8:$D$16,4,FALSE),VLOOKUP(ABS(G68)+1,$A$8:$D$16,2,FALSE))</f>
      </c>
      <c r="H109" s="1">
        <f>IF(H68&gt;0,1/VLOOKUP(ABS(H68)+1,$A$8:$D$16,4,FALSE),VLOOKUP(ABS(H68)+1,$A$8:$D$16,2,FALSE))</f>
      </c>
      <c r="I109" s="1">
        <f>IF(I68&gt;0,1/VLOOKUP(ABS(I68)+1,$A$8:$D$16,4,FALSE),VLOOKUP(ABS(I68)+1,$A$8:$D$16,2,FALSE))</f>
      </c>
      <c r="J109" s="1">
        <f>IF(J68&gt;0,1/VLOOKUP(ABS(J68)+1,$A$8:$D$16,4,FALSE),VLOOKUP(ABS(J68)+1,$A$8:$D$16,2,FALSE))</f>
      </c>
      <c r="K109" s="1">
        <f>IF(K68&gt;0,1/VLOOKUP(ABS(K68)+1,$A$8:$D$16,4,FALSE),VLOOKUP(ABS(K68)+1,$A$8:$D$16,2,FALSE))</f>
      </c>
      <c r="L109" s="1">
        <f>IF(L68&gt;0,1/VLOOKUP(ABS(L68)+1,$A$8:$D$16,4,FALSE),VLOOKUP(ABS(L68)+1,$A$8:$D$16,2,FALSE))</f>
      </c>
      <c r="M109" s="1">
        <f>IF(M68&gt;0,1/VLOOKUP(ABS(M68)+1,$A$8:$D$16,4,FALSE),VLOOKUP(ABS(M68)+1,$A$8:$D$16,2,FALSE))</f>
      </c>
      <c r="N109" s="1">
        <f>IF(N68&gt;0,1/VLOOKUP(ABS(N68)+1,$A$8:$D$16,4,FALSE),VLOOKUP(ABS(N68)+1,$A$8:$D$16,2,FALSE))</f>
      </c>
      <c r="O109" s="1">
        <f>IF(O68&gt;0,1/VLOOKUP(ABS(O68)+1,$A$8:$D$16,4,FALSE),VLOOKUP(ABS(O68)+1,$A$8:$D$16,2,FALSE))</f>
      </c>
      <c r="P109" s="1">
        <f>IF(P68&gt;0,1/VLOOKUP(ABS(P68)+1,$A$8:$D$16,4,FALSE),VLOOKUP(ABS(P68)+1,$A$8:$D$16,2,FALSE))</f>
      </c>
      <c r="Q109" s="1">
        <f>IF(Q68&gt;0,1/VLOOKUP(ABS(Q68)+1,$A$8:$D$16,4,FALSE),VLOOKUP(ABS(Q68)+1,$A$8:$D$16,2,FALSE))</f>
      </c>
      <c r="R109" s="1">
        <f>IF(R68&gt;0,1/VLOOKUP(ABS(R68)+1,$A$8:$D$16,4,FALSE),VLOOKUP(ABS(R68)+1,$A$8:$D$16,2,FALSE))</f>
      </c>
      <c r="S109" s="1">
        <f>IF(S68&gt;0,1/VLOOKUP(ABS(S68)+1,$A$8:$D$16,4,FALSE),VLOOKUP(ABS(S68)+1,$A$8:$D$16,2,FALSE))</f>
      </c>
      <c r="T109" s="1">
        <f>IF(T68&gt;0,1/VLOOKUP(ABS(T68)+1,$A$8:$D$16,4,FALSE),VLOOKUP(ABS(T68)+1,$A$8:$D$16,2,FALSE))</f>
      </c>
      <c r="U109" s="1">
        <f>IF(U68&gt;0,1/VLOOKUP(ABS(U68)+1,$A$8:$D$16,4,FALSE),VLOOKUP(ABS(U68)+1,$A$8:$D$16,2,FALSE))</f>
      </c>
      <c r="V109" s="1">
        <f>IF(V68&gt;0,1/VLOOKUP(ABS(V68)+1,$A$8:$D$16,4,FALSE),VLOOKUP(ABS(V68)+1,$A$8:$D$16,2,FALSE))</f>
      </c>
      <c r="W109" s="1">
        <f>IF(W68&gt;0,1/VLOOKUP(ABS(W68)+1,$A$8:$D$16,4,FALSE),VLOOKUP(ABS(W68)+1,$A$8:$D$16,2,FALSE))</f>
      </c>
      <c r="X109" s="1">
        <f>IF(X68&gt;0,1/VLOOKUP(ABS(X68)+1,$A$8:$D$16,4,FALSE),VLOOKUP(ABS(X68)+1,$A$8:$D$16,2,FALSE))</f>
      </c>
    </row>
    <row r="110">
      <c r="A110">
        <v>25</v>
      </c>
      <c r="B110" t="str">
        <v>CP4.4_vs_CP4.8</v>
      </c>
      <c r="C110" s="1">
        <f>IF(C69&gt;0,1/VLOOKUP(ABS(C69)+1,$A$8:$D$16,4,FALSE),VLOOKUP(ABS(C69)+1,$A$8:$D$16,2,FALSE))</f>
      </c>
      <c r="D110" s="1">
        <f>IF(D69&gt;0,1/VLOOKUP(ABS(D69)+1,$A$8:$D$16,4,FALSE),VLOOKUP(ABS(D69)+1,$A$8:$D$16,2,FALSE))</f>
      </c>
      <c r="E110" s="1">
        <f>IF(E69&gt;0,1/VLOOKUP(ABS(E69)+1,$A$8:$D$16,4,FALSE),VLOOKUP(ABS(E69)+1,$A$8:$D$16,2,FALSE))</f>
      </c>
      <c r="F110" s="1">
        <f>IF(F69&gt;0,1/VLOOKUP(ABS(F69)+1,$A$8:$D$16,4,FALSE),VLOOKUP(ABS(F69)+1,$A$8:$D$16,2,FALSE))</f>
      </c>
      <c r="G110" s="1">
        <f>IF(G69&gt;0,1/VLOOKUP(ABS(G69)+1,$A$8:$D$16,4,FALSE),VLOOKUP(ABS(G69)+1,$A$8:$D$16,2,FALSE))</f>
      </c>
      <c r="H110" s="1">
        <f>IF(H69&gt;0,1/VLOOKUP(ABS(H69)+1,$A$8:$D$16,4,FALSE),VLOOKUP(ABS(H69)+1,$A$8:$D$16,2,FALSE))</f>
      </c>
      <c r="I110" s="1">
        <f>IF(I69&gt;0,1/VLOOKUP(ABS(I69)+1,$A$8:$D$16,4,FALSE),VLOOKUP(ABS(I69)+1,$A$8:$D$16,2,FALSE))</f>
      </c>
      <c r="J110" s="1">
        <f>IF(J69&gt;0,1/VLOOKUP(ABS(J69)+1,$A$8:$D$16,4,FALSE),VLOOKUP(ABS(J69)+1,$A$8:$D$16,2,FALSE))</f>
      </c>
      <c r="K110" s="1">
        <f>IF(K69&gt;0,1/VLOOKUP(ABS(K69)+1,$A$8:$D$16,4,FALSE),VLOOKUP(ABS(K69)+1,$A$8:$D$16,2,FALSE))</f>
      </c>
      <c r="L110" s="1">
        <f>IF(L69&gt;0,1/VLOOKUP(ABS(L69)+1,$A$8:$D$16,4,FALSE),VLOOKUP(ABS(L69)+1,$A$8:$D$16,2,FALSE))</f>
      </c>
      <c r="M110" s="1">
        <f>IF(M69&gt;0,1/VLOOKUP(ABS(M69)+1,$A$8:$D$16,4,FALSE),VLOOKUP(ABS(M69)+1,$A$8:$D$16,2,FALSE))</f>
      </c>
      <c r="N110" s="1">
        <f>IF(N69&gt;0,1/VLOOKUP(ABS(N69)+1,$A$8:$D$16,4,FALSE),VLOOKUP(ABS(N69)+1,$A$8:$D$16,2,FALSE))</f>
      </c>
      <c r="O110" s="1">
        <f>IF(O69&gt;0,1/VLOOKUP(ABS(O69)+1,$A$8:$D$16,4,FALSE),VLOOKUP(ABS(O69)+1,$A$8:$D$16,2,FALSE))</f>
      </c>
      <c r="P110" s="1">
        <f>IF(P69&gt;0,1/VLOOKUP(ABS(P69)+1,$A$8:$D$16,4,FALSE),VLOOKUP(ABS(P69)+1,$A$8:$D$16,2,FALSE))</f>
      </c>
      <c r="Q110" s="1">
        <f>IF(Q69&gt;0,1/VLOOKUP(ABS(Q69)+1,$A$8:$D$16,4,FALSE),VLOOKUP(ABS(Q69)+1,$A$8:$D$16,2,FALSE))</f>
      </c>
      <c r="R110" s="1">
        <f>IF(R69&gt;0,1/VLOOKUP(ABS(R69)+1,$A$8:$D$16,4,FALSE),VLOOKUP(ABS(R69)+1,$A$8:$D$16,2,FALSE))</f>
      </c>
      <c r="S110" s="1">
        <f>IF(S69&gt;0,1/VLOOKUP(ABS(S69)+1,$A$8:$D$16,4,FALSE),VLOOKUP(ABS(S69)+1,$A$8:$D$16,2,FALSE))</f>
      </c>
      <c r="T110" s="1">
        <f>IF(T69&gt;0,1/VLOOKUP(ABS(T69)+1,$A$8:$D$16,4,FALSE),VLOOKUP(ABS(T69)+1,$A$8:$D$16,2,FALSE))</f>
      </c>
      <c r="U110" s="1">
        <f>IF(U69&gt;0,1/VLOOKUP(ABS(U69)+1,$A$8:$D$16,4,FALSE),VLOOKUP(ABS(U69)+1,$A$8:$D$16,2,FALSE))</f>
      </c>
      <c r="V110" s="1">
        <f>IF(V69&gt;0,1/VLOOKUP(ABS(V69)+1,$A$8:$D$16,4,FALSE),VLOOKUP(ABS(V69)+1,$A$8:$D$16,2,FALSE))</f>
      </c>
      <c r="W110" s="1">
        <f>IF(W69&gt;0,1/VLOOKUP(ABS(W69)+1,$A$8:$D$16,4,FALSE),VLOOKUP(ABS(W69)+1,$A$8:$D$16,2,FALSE))</f>
      </c>
      <c r="X110" s="1">
        <f>IF(X69&gt;0,1/VLOOKUP(ABS(X69)+1,$A$8:$D$16,4,FALSE),VLOOKUP(ABS(X69)+1,$A$8:$D$16,2,FALSE))</f>
      </c>
    </row>
    <row r="111">
      <c r="A111">
        <v>26</v>
      </c>
      <c r="B111" t="str">
        <v>CP4.4_vs_CP4.9</v>
      </c>
      <c r="C111" s="1">
        <f>IF(C70&gt;0,1/VLOOKUP(ABS(C70)+1,$A$8:$D$16,4,FALSE),VLOOKUP(ABS(C70)+1,$A$8:$D$16,2,FALSE))</f>
      </c>
      <c r="D111" s="1">
        <f>IF(D70&gt;0,1/VLOOKUP(ABS(D70)+1,$A$8:$D$16,4,FALSE),VLOOKUP(ABS(D70)+1,$A$8:$D$16,2,FALSE))</f>
      </c>
      <c r="E111" s="1">
        <f>IF(E70&gt;0,1/VLOOKUP(ABS(E70)+1,$A$8:$D$16,4,FALSE),VLOOKUP(ABS(E70)+1,$A$8:$D$16,2,FALSE))</f>
      </c>
      <c r="F111" s="1">
        <f>IF(F70&gt;0,1/VLOOKUP(ABS(F70)+1,$A$8:$D$16,4,FALSE),VLOOKUP(ABS(F70)+1,$A$8:$D$16,2,FALSE))</f>
      </c>
      <c r="G111" s="1">
        <f>IF(G70&gt;0,1/VLOOKUP(ABS(G70)+1,$A$8:$D$16,4,FALSE),VLOOKUP(ABS(G70)+1,$A$8:$D$16,2,FALSE))</f>
      </c>
      <c r="H111" s="1">
        <f>IF(H70&gt;0,1/VLOOKUP(ABS(H70)+1,$A$8:$D$16,4,FALSE),VLOOKUP(ABS(H70)+1,$A$8:$D$16,2,FALSE))</f>
      </c>
      <c r="I111" s="1">
        <f>IF(I70&gt;0,1/VLOOKUP(ABS(I70)+1,$A$8:$D$16,4,FALSE),VLOOKUP(ABS(I70)+1,$A$8:$D$16,2,FALSE))</f>
      </c>
      <c r="J111" s="1">
        <f>IF(J70&gt;0,1/VLOOKUP(ABS(J70)+1,$A$8:$D$16,4,FALSE),VLOOKUP(ABS(J70)+1,$A$8:$D$16,2,FALSE))</f>
      </c>
      <c r="K111" s="1">
        <f>IF(K70&gt;0,1/VLOOKUP(ABS(K70)+1,$A$8:$D$16,4,FALSE),VLOOKUP(ABS(K70)+1,$A$8:$D$16,2,FALSE))</f>
      </c>
      <c r="L111" s="1">
        <f>IF(L70&gt;0,1/VLOOKUP(ABS(L70)+1,$A$8:$D$16,4,FALSE),VLOOKUP(ABS(L70)+1,$A$8:$D$16,2,FALSE))</f>
      </c>
      <c r="M111" s="1">
        <f>IF(M70&gt;0,1/VLOOKUP(ABS(M70)+1,$A$8:$D$16,4,FALSE),VLOOKUP(ABS(M70)+1,$A$8:$D$16,2,FALSE))</f>
      </c>
      <c r="N111" s="1">
        <f>IF(N70&gt;0,1/VLOOKUP(ABS(N70)+1,$A$8:$D$16,4,FALSE),VLOOKUP(ABS(N70)+1,$A$8:$D$16,2,FALSE))</f>
      </c>
      <c r="O111" s="1">
        <f>IF(O70&gt;0,1/VLOOKUP(ABS(O70)+1,$A$8:$D$16,4,FALSE),VLOOKUP(ABS(O70)+1,$A$8:$D$16,2,FALSE))</f>
      </c>
      <c r="P111" s="1">
        <f>IF(P70&gt;0,1/VLOOKUP(ABS(P70)+1,$A$8:$D$16,4,FALSE),VLOOKUP(ABS(P70)+1,$A$8:$D$16,2,FALSE))</f>
      </c>
      <c r="Q111" s="1">
        <f>IF(Q70&gt;0,1/VLOOKUP(ABS(Q70)+1,$A$8:$D$16,4,FALSE),VLOOKUP(ABS(Q70)+1,$A$8:$D$16,2,FALSE))</f>
      </c>
      <c r="R111" s="1">
        <f>IF(R70&gt;0,1/VLOOKUP(ABS(R70)+1,$A$8:$D$16,4,FALSE),VLOOKUP(ABS(R70)+1,$A$8:$D$16,2,FALSE))</f>
      </c>
      <c r="S111" s="1">
        <f>IF(S70&gt;0,1/VLOOKUP(ABS(S70)+1,$A$8:$D$16,4,FALSE),VLOOKUP(ABS(S70)+1,$A$8:$D$16,2,FALSE))</f>
      </c>
      <c r="T111" s="1">
        <f>IF(T70&gt;0,1/VLOOKUP(ABS(T70)+1,$A$8:$D$16,4,FALSE),VLOOKUP(ABS(T70)+1,$A$8:$D$16,2,FALSE))</f>
      </c>
      <c r="U111" s="1">
        <f>IF(U70&gt;0,1/VLOOKUP(ABS(U70)+1,$A$8:$D$16,4,FALSE),VLOOKUP(ABS(U70)+1,$A$8:$D$16,2,FALSE))</f>
      </c>
      <c r="V111" s="1">
        <f>IF(V70&gt;0,1/VLOOKUP(ABS(V70)+1,$A$8:$D$16,4,FALSE),VLOOKUP(ABS(V70)+1,$A$8:$D$16,2,FALSE))</f>
      </c>
      <c r="W111" s="1">
        <f>IF(W70&gt;0,1/VLOOKUP(ABS(W70)+1,$A$8:$D$16,4,FALSE),VLOOKUP(ABS(W70)+1,$A$8:$D$16,2,FALSE))</f>
      </c>
      <c r="X111" s="1">
        <f>IF(X70&gt;0,1/VLOOKUP(ABS(X70)+1,$A$8:$D$16,4,FALSE),VLOOKUP(ABS(X70)+1,$A$8:$D$16,2,FALSE))</f>
      </c>
    </row>
    <row r="112">
      <c r="A112">
        <v>27</v>
      </c>
      <c r="B112" t="str">
        <v>CP4.5_vs_CP4.6</v>
      </c>
      <c r="C112" s="1">
        <f>IF(C71&gt;0,1/VLOOKUP(ABS(C71)+1,$A$8:$D$16,4,FALSE),VLOOKUP(ABS(C71)+1,$A$8:$D$16,2,FALSE))</f>
      </c>
      <c r="D112" s="1">
        <f>IF(D71&gt;0,1/VLOOKUP(ABS(D71)+1,$A$8:$D$16,4,FALSE),VLOOKUP(ABS(D71)+1,$A$8:$D$16,2,FALSE))</f>
      </c>
      <c r="E112" s="1">
        <f>IF(E71&gt;0,1/VLOOKUP(ABS(E71)+1,$A$8:$D$16,4,FALSE),VLOOKUP(ABS(E71)+1,$A$8:$D$16,2,FALSE))</f>
      </c>
      <c r="F112" s="1">
        <f>IF(F71&gt;0,1/VLOOKUP(ABS(F71)+1,$A$8:$D$16,4,FALSE),VLOOKUP(ABS(F71)+1,$A$8:$D$16,2,FALSE))</f>
      </c>
      <c r="G112" s="1">
        <f>IF(G71&gt;0,1/VLOOKUP(ABS(G71)+1,$A$8:$D$16,4,FALSE),VLOOKUP(ABS(G71)+1,$A$8:$D$16,2,FALSE))</f>
      </c>
      <c r="H112" s="1">
        <f>IF(H71&gt;0,1/VLOOKUP(ABS(H71)+1,$A$8:$D$16,4,FALSE),VLOOKUP(ABS(H71)+1,$A$8:$D$16,2,FALSE))</f>
      </c>
      <c r="I112" s="1">
        <f>IF(I71&gt;0,1/VLOOKUP(ABS(I71)+1,$A$8:$D$16,4,FALSE),VLOOKUP(ABS(I71)+1,$A$8:$D$16,2,FALSE))</f>
      </c>
      <c r="J112" s="1">
        <f>IF(J71&gt;0,1/VLOOKUP(ABS(J71)+1,$A$8:$D$16,4,FALSE),VLOOKUP(ABS(J71)+1,$A$8:$D$16,2,FALSE))</f>
      </c>
      <c r="K112" s="1">
        <f>IF(K71&gt;0,1/VLOOKUP(ABS(K71)+1,$A$8:$D$16,4,FALSE),VLOOKUP(ABS(K71)+1,$A$8:$D$16,2,FALSE))</f>
      </c>
      <c r="L112" s="1">
        <f>IF(L71&gt;0,1/VLOOKUP(ABS(L71)+1,$A$8:$D$16,4,FALSE),VLOOKUP(ABS(L71)+1,$A$8:$D$16,2,FALSE))</f>
      </c>
      <c r="M112" s="1">
        <f>IF(M71&gt;0,1/VLOOKUP(ABS(M71)+1,$A$8:$D$16,4,FALSE),VLOOKUP(ABS(M71)+1,$A$8:$D$16,2,FALSE))</f>
      </c>
      <c r="N112" s="1">
        <f>IF(N71&gt;0,1/VLOOKUP(ABS(N71)+1,$A$8:$D$16,4,FALSE),VLOOKUP(ABS(N71)+1,$A$8:$D$16,2,FALSE))</f>
      </c>
      <c r="O112" s="1">
        <f>IF(O71&gt;0,1/VLOOKUP(ABS(O71)+1,$A$8:$D$16,4,FALSE),VLOOKUP(ABS(O71)+1,$A$8:$D$16,2,FALSE))</f>
      </c>
      <c r="P112" s="1">
        <f>IF(P71&gt;0,1/VLOOKUP(ABS(P71)+1,$A$8:$D$16,4,FALSE),VLOOKUP(ABS(P71)+1,$A$8:$D$16,2,FALSE))</f>
      </c>
      <c r="Q112" s="1">
        <f>IF(Q71&gt;0,1/VLOOKUP(ABS(Q71)+1,$A$8:$D$16,4,FALSE),VLOOKUP(ABS(Q71)+1,$A$8:$D$16,2,FALSE))</f>
      </c>
      <c r="R112" s="1">
        <f>IF(R71&gt;0,1/VLOOKUP(ABS(R71)+1,$A$8:$D$16,4,FALSE),VLOOKUP(ABS(R71)+1,$A$8:$D$16,2,FALSE))</f>
      </c>
      <c r="S112" s="1">
        <f>IF(S71&gt;0,1/VLOOKUP(ABS(S71)+1,$A$8:$D$16,4,FALSE),VLOOKUP(ABS(S71)+1,$A$8:$D$16,2,FALSE))</f>
      </c>
      <c r="T112" s="1">
        <f>IF(T71&gt;0,1/VLOOKUP(ABS(T71)+1,$A$8:$D$16,4,FALSE),VLOOKUP(ABS(T71)+1,$A$8:$D$16,2,FALSE))</f>
      </c>
      <c r="U112" s="1">
        <f>IF(U71&gt;0,1/VLOOKUP(ABS(U71)+1,$A$8:$D$16,4,FALSE),VLOOKUP(ABS(U71)+1,$A$8:$D$16,2,FALSE))</f>
      </c>
      <c r="V112" s="1">
        <f>IF(V71&gt;0,1/VLOOKUP(ABS(V71)+1,$A$8:$D$16,4,FALSE),VLOOKUP(ABS(V71)+1,$A$8:$D$16,2,FALSE))</f>
      </c>
      <c r="W112" s="1">
        <f>IF(W71&gt;0,1/VLOOKUP(ABS(W71)+1,$A$8:$D$16,4,FALSE),VLOOKUP(ABS(W71)+1,$A$8:$D$16,2,FALSE))</f>
      </c>
      <c r="X112" s="1">
        <f>IF(X71&gt;0,1/VLOOKUP(ABS(X71)+1,$A$8:$D$16,4,FALSE),VLOOKUP(ABS(X71)+1,$A$8:$D$16,2,FALSE))</f>
      </c>
    </row>
    <row r="113">
      <c r="A113">
        <v>28</v>
      </c>
      <c r="B113" t="str">
        <v>CP4.5_vs_CP4.7</v>
      </c>
      <c r="C113" s="1">
        <f>IF(C72&gt;0,1/VLOOKUP(ABS(C72)+1,$A$8:$D$16,4,FALSE),VLOOKUP(ABS(C72)+1,$A$8:$D$16,2,FALSE))</f>
      </c>
      <c r="D113" s="1">
        <f>IF(D72&gt;0,1/VLOOKUP(ABS(D72)+1,$A$8:$D$16,4,FALSE),VLOOKUP(ABS(D72)+1,$A$8:$D$16,2,FALSE))</f>
      </c>
      <c r="E113" s="1">
        <f>IF(E72&gt;0,1/VLOOKUP(ABS(E72)+1,$A$8:$D$16,4,FALSE),VLOOKUP(ABS(E72)+1,$A$8:$D$16,2,FALSE))</f>
      </c>
      <c r="F113" s="1">
        <f>IF(F72&gt;0,1/VLOOKUP(ABS(F72)+1,$A$8:$D$16,4,FALSE),VLOOKUP(ABS(F72)+1,$A$8:$D$16,2,FALSE))</f>
      </c>
      <c r="G113" s="1">
        <f>IF(G72&gt;0,1/VLOOKUP(ABS(G72)+1,$A$8:$D$16,4,FALSE),VLOOKUP(ABS(G72)+1,$A$8:$D$16,2,FALSE))</f>
      </c>
      <c r="H113" s="1">
        <f>IF(H72&gt;0,1/VLOOKUP(ABS(H72)+1,$A$8:$D$16,4,FALSE),VLOOKUP(ABS(H72)+1,$A$8:$D$16,2,FALSE))</f>
      </c>
      <c r="I113" s="1">
        <f>IF(I72&gt;0,1/VLOOKUP(ABS(I72)+1,$A$8:$D$16,4,FALSE),VLOOKUP(ABS(I72)+1,$A$8:$D$16,2,FALSE))</f>
      </c>
      <c r="J113" s="1">
        <f>IF(J72&gt;0,1/VLOOKUP(ABS(J72)+1,$A$8:$D$16,4,FALSE),VLOOKUP(ABS(J72)+1,$A$8:$D$16,2,FALSE))</f>
      </c>
      <c r="K113" s="1">
        <f>IF(K72&gt;0,1/VLOOKUP(ABS(K72)+1,$A$8:$D$16,4,FALSE),VLOOKUP(ABS(K72)+1,$A$8:$D$16,2,FALSE))</f>
      </c>
      <c r="L113" s="1">
        <f>IF(L72&gt;0,1/VLOOKUP(ABS(L72)+1,$A$8:$D$16,4,FALSE),VLOOKUP(ABS(L72)+1,$A$8:$D$16,2,FALSE))</f>
      </c>
      <c r="M113" s="1">
        <f>IF(M72&gt;0,1/VLOOKUP(ABS(M72)+1,$A$8:$D$16,4,FALSE),VLOOKUP(ABS(M72)+1,$A$8:$D$16,2,FALSE))</f>
      </c>
      <c r="N113" s="1">
        <f>IF(N72&gt;0,1/VLOOKUP(ABS(N72)+1,$A$8:$D$16,4,FALSE),VLOOKUP(ABS(N72)+1,$A$8:$D$16,2,FALSE))</f>
      </c>
      <c r="O113" s="1">
        <f>IF(O72&gt;0,1/VLOOKUP(ABS(O72)+1,$A$8:$D$16,4,FALSE),VLOOKUP(ABS(O72)+1,$A$8:$D$16,2,FALSE))</f>
      </c>
      <c r="P113" s="1">
        <f>IF(P72&gt;0,1/VLOOKUP(ABS(P72)+1,$A$8:$D$16,4,FALSE),VLOOKUP(ABS(P72)+1,$A$8:$D$16,2,FALSE))</f>
      </c>
      <c r="Q113" s="1">
        <f>IF(Q72&gt;0,1/VLOOKUP(ABS(Q72)+1,$A$8:$D$16,4,FALSE),VLOOKUP(ABS(Q72)+1,$A$8:$D$16,2,FALSE))</f>
      </c>
      <c r="R113" s="1">
        <f>IF(R72&gt;0,1/VLOOKUP(ABS(R72)+1,$A$8:$D$16,4,FALSE),VLOOKUP(ABS(R72)+1,$A$8:$D$16,2,FALSE))</f>
      </c>
      <c r="S113" s="1">
        <f>IF(S72&gt;0,1/VLOOKUP(ABS(S72)+1,$A$8:$D$16,4,FALSE),VLOOKUP(ABS(S72)+1,$A$8:$D$16,2,FALSE))</f>
      </c>
      <c r="T113" s="1">
        <f>IF(T72&gt;0,1/VLOOKUP(ABS(T72)+1,$A$8:$D$16,4,FALSE),VLOOKUP(ABS(T72)+1,$A$8:$D$16,2,FALSE))</f>
      </c>
      <c r="U113" s="1">
        <f>IF(U72&gt;0,1/VLOOKUP(ABS(U72)+1,$A$8:$D$16,4,FALSE),VLOOKUP(ABS(U72)+1,$A$8:$D$16,2,FALSE))</f>
      </c>
      <c r="V113" s="1">
        <f>IF(V72&gt;0,1/VLOOKUP(ABS(V72)+1,$A$8:$D$16,4,FALSE),VLOOKUP(ABS(V72)+1,$A$8:$D$16,2,FALSE))</f>
      </c>
      <c r="W113" s="1">
        <f>IF(W72&gt;0,1/VLOOKUP(ABS(W72)+1,$A$8:$D$16,4,FALSE),VLOOKUP(ABS(W72)+1,$A$8:$D$16,2,FALSE))</f>
      </c>
      <c r="X113" s="1">
        <f>IF(X72&gt;0,1/VLOOKUP(ABS(X72)+1,$A$8:$D$16,4,FALSE),VLOOKUP(ABS(X72)+1,$A$8:$D$16,2,FALSE))</f>
      </c>
    </row>
    <row r="114">
      <c r="A114">
        <v>29</v>
      </c>
      <c r="B114" t="str">
        <v>CP4.5_vs_CP4.8</v>
      </c>
      <c r="C114" s="1">
        <f>IF(C73&gt;0,1/VLOOKUP(ABS(C73)+1,$A$8:$D$16,4,FALSE),VLOOKUP(ABS(C73)+1,$A$8:$D$16,2,FALSE))</f>
      </c>
      <c r="D114" s="1">
        <f>IF(D73&gt;0,1/VLOOKUP(ABS(D73)+1,$A$8:$D$16,4,FALSE),VLOOKUP(ABS(D73)+1,$A$8:$D$16,2,FALSE))</f>
      </c>
      <c r="E114" s="1">
        <f>IF(E73&gt;0,1/VLOOKUP(ABS(E73)+1,$A$8:$D$16,4,FALSE),VLOOKUP(ABS(E73)+1,$A$8:$D$16,2,FALSE))</f>
      </c>
      <c r="F114" s="1">
        <f>IF(F73&gt;0,1/VLOOKUP(ABS(F73)+1,$A$8:$D$16,4,FALSE),VLOOKUP(ABS(F73)+1,$A$8:$D$16,2,FALSE))</f>
      </c>
      <c r="G114" s="1">
        <f>IF(G73&gt;0,1/VLOOKUP(ABS(G73)+1,$A$8:$D$16,4,FALSE),VLOOKUP(ABS(G73)+1,$A$8:$D$16,2,FALSE))</f>
      </c>
      <c r="H114" s="1">
        <f>IF(H73&gt;0,1/VLOOKUP(ABS(H73)+1,$A$8:$D$16,4,FALSE),VLOOKUP(ABS(H73)+1,$A$8:$D$16,2,FALSE))</f>
      </c>
      <c r="I114" s="1">
        <f>IF(I73&gt;0,1/VLOOKUP(ABS(I73)+1,$A$8:$D$16,4,FALSE),VLOOKUP(ABS(I73)+1,$A$8:$D$16,2,FALSE))</f>
      </c>
      <c r="J114" s="1">
        <f>IF(J73&gt;0,1/VLOOKUP(ABS(J73)+1,$A$8:$D$16,4,FALSE),VLOOKUP(ABS(J73)+1,$A$8:$D$16,2,FALSE))</f>
      </c>
      <c r="K114" s="1">
        <f>IF(K73&gt;0,1/VLOOKUP(ABS(K73)+1,$A$8:$D$16,4,FALSE),VLOOKUP(ABS(K73)+1,$A$8:$D$16,2,FALSE))</f>
      </c>
      <c r="L114" s="1">
        <f>IF(L73&gt;0,1/VLOOKUP(ABS(L73)+1,$A$8:$D$16,4,FALSE),VLOOKUP(ABS(L73)+1,$A$8:$D$16,2,FALSE))</f>
      </c>
      <c r="M114" s="1">
        <f>IF(M73&gt;0,1/VLOOKUP(ABS(M73)+1,$A$8:$D$16,4,FALSE),VLOOKUP(ABS(M73)+1,$A$8:$D$16,2,FALSE))</f>
      </c>
      <c r="N114" s="1">
        <f>IF(N73&gt;0,1/VLOOKUP(ABS(N73)+1,$A$8:$D$16,4,FALSE),VLOOKUP(ABS(N73)+1,$A$8:$D$16,2,FALSE))</f>
      </c>
      <c r="O114" s="1">
        <f>IF(O73&gt;0,1/VLOOKUP(ABS(O73)+1,$A$8:$D$16,4,FALSE),VLOOKUP(ABS(O73)+1,$A$8:$D$16,2,FALSE))</f>
      </c>
      <c r="P114" s="1">
        <f>IF(P73&gt;0,1/VLOOKUP(ABS(P73)+1,$A$8:$D$16,4,FALSE),VLOOKUP(ABS(P73)+1,$A$8:$D$16,2,FALSE))</f>
      </c>
      <c r="Q114" s="1">
        <f>IF(Q73&gt;0,1/VLOOKUP(ABS(Q73)+1,$A$8:$D$16,4,FALSE),VLOOKUP(ABS(Q73)+1,$A$8:$D$16,2,FALSE))</f>
      </c>
      <c r="R114" s="1">
        <f>IF(R73&gt;0,1/VLOOKUP(ABS(R73)+1,$A$8:$D$16,4,FALSE),VLOOKUP(ABS(R73)+1,$A$8:$D$16,2,FALSE))</f>
      </c>
      <c r="S114" s="1">
        <f>IF(S73&gt;0,1/VLOOKUP(ABS(S73)+1,$A$8:$D$16,4,FALSE),VLOOKUP(ABS(S73)+1,$A$8:$D$16,2,FALSE))</f>
      </c>
      <c r="T114" s="1">
        <f>IF(T73&gt;0,1/VLOOKUP(ABS(T73)+1,$A$8:$D$16,4,FALSE),VLOOKUP(ABS(T73)+1,$A$8:$D$16,2,FALSE))</f>
      </c>
      <c r="U114" s="1">
        <f>IF(U73&gt;0,1/VLOOKUP(ABS(U73)+1,$A$8:$D$16,4,FALSE),VLOOKUP(ABS(U73)+1,$A$8:$D$16,2,FALSE))</f>
      </c>
      <c r="V114" s="1">
        <f>IF(V73&gt;0,1/VLOOKUP(ABS(V73)+1,$A$8:$D$16,4,FALSE),VLOOKUP(ABS(V73)+1,$A$8:$D$16,2,FALSE))</f>
      </c>
      <c r="W114" s="1">
        <f>IF(W73&gt;0,1/VLOOKUP(ABS(W73)+1,$A$8:$D$16,4,FALSE),VLOOKUP(ABS(W73)+1,$A$8:$D$16,2,FALSE))</f>
      </c>
      <c r="X114" s="1">
        <f>IF(X73&gt;0,1/VLOOKUP(ABS(X73)+1,$A$8:$D$16,4,FALSE),VLOOKUP(ABS(X73)+1,$A$8:$D$16,2,FALSE))</f>
      </c>
    </row>
    <row r="115">
      <c r="A115">
        <v>30</v>
      </c>
      <c r="B115" t="str">
        <v>CP4.5_vs_CP4.9</v>
      </c>
      <c r="C115" s="1">
        <f>IF(C74&gt;0,1/VLOOKUP(ABS(C74)+1,$A$8:$D$16,4,FALSE),VLOOKUP(ABS(C74)+1,$A$8:$D$16,2,FALSE))</f>
      </c>
      <c r="D115" s="1">
        <f>IF(D74&gt;0,1/VLOOKUP(ABS(D74)+1,$A$8:$D$16,4,FALSE),VLOOKUP(ABS(D74)+1,$A$8:$D$16,2,FALSE))</f>
      </c>
      <c r="E115" s="1">
        <f>IF(E74&gt;0,1/VLOOKUP(ABS(E74)+1,$A$8:$D$16,4,FALSE),VLOOKUP(ABS(E74)+1,$A$8:$D$16,2,FALSE))</f>
      </c>
      <c r="F115" s="1">
        <f>IF(F74&gt;0,1/VLOOKUP(ABS(F74)+1,$A$8:$D$16,4,FALSE),VLOOKUP(ABS(F74)+1,$A$8:$D$16,2,FALSE))</f>
      </c>
      <c r="G115" s="1">
        <f>IF(G74&gt;0,1/VLOOKUP(ABS(G74)+1,$A$8:$D$16,4,FALSE),VLOOKUP(ABS(G74)+1,$A$8:$D$16,2,FALSE))</f>
      </c>
      <c r="H115" s="1">
        <f>IF(H74&gt;0,1/VLOOKUP(ABS(H74)+1,$A$8:$D$16,4,FALSE),VLOOKUP(ABS(H74)+1,$A$8:$D$16,2,FALSE))</f>
      </c>
      <c r="I115" s="1">
        <f>IF(I74&gt;0,1/VLOOKUP(ABS(I74)+1,$A$8:$D$16,4,FALSE),VLOOKUP(ABS(I74)+1,$A$8:$D$16,2,FALSE))</f>
      </c>
      <c r="J115" s="1">
        <f>IF(J74&gt;0,1/VLOOKUP(ABS(J74)+1,$A$8:$D$16,4,FALSE),VLOOKUP(ABS(J74)+1,$A$8:$D$16,2,FALSE))</f>
      </c>
      <c r="K115" s="1">
        <f>IF(K74&gt;0,1/VLOOKUP(ABS(K74)+1,$A$8:$D$16,4,FALSE),VLOOKUP(ABS(K74)+1,$A$8:$D$16,2,FALSE))</f>
      </c>
      <c r="L115" s="1">
        <f>IF(L74&gt;0,1/VLOOKUP(ABS(L74)+1,$A$8:$D$16,4,FALSE),VLOOKUP(ABS(L74)+1,$A$8:$D$16,2,FALSE))</f>
      </c>
      <c r="M115" s="1">
        <f>IF(M74&gt;0,1/VLOOKUP(ABS(M74)+1,$A$8:$D$16,4,FALSE),VLOOKUP(ABS(M74)+1,$A$8:$D$16,2,FALSE))</f>
      </c>
      <c r="N115" s="1">
        <f>IF(N74&gt;0,1/VLOOKUP(ABS(N74)+1,$A$8:$D$16,4,FALSE),VLOOKUP(ABS(N74)+1,$A$8:$D$16,2,FALSE))</f>
      </c>
      <c r="O115" s="1">
        <f>IF(O74&gt;0,1/VLOOKUP(ABS(O74)+1,$A$8:$D$16,4,FALSE),VLOOKUP(ABS(O74)+1,$A$8:$D$16,2,FALSE))</f>
      </c>
      <c r="P115" s="1">
        <f>IF(P74&gt;0,1/VLOOKUP(ABS(P74)+1,$A$8:$D$16,4,FALSE),VLOOKUP(ABS(P74)+1,$A$8:$D$16,2,FALSE))</f>
      </c>
      <c r="Q115" s="1">
        <f>IF(Q74&gt;0,1/VLOOKUP(ABS(Q74)+1,$A$8:$D$16,4,FALSE),VLOOKUP(ABS(Q74)+1,$A$8:$D$16,2,FALSE))</f>
      </c>
      <c r="R115" s="1">
        <f>IF(R74&gt;0,1/VLOOKUP(ABS(R74)+1,$A$8:$D$16,4,FALSE),VLOOKUP(ABS(R74)+1,$A$8:$D$16,2,FALSE))</f>
      </c>
      <c r="S115" s="1">
        <f>IF(S74&gt;0,1/VLOOKUP(ABS(S74)+1,$A$8:$D$16,4,FALSE),VLOOKUP(ABS(S74)+1,$A$8:$D$16,2,FALSE))</f>
      </c>
      <c r="T115" s="1">
        <f>IF(T74&gt;0,1/VLOOKUP(ABS(T74)+1,$A$8:$D$16,4,FALSE),VLOOKUP(ABS(T74)+1,$A$8:$D$16,2,FALSE))</f>
      </c>
      <c r="U115" s="1">
        <f>IF(U74&gt;0,1/VLOOKUP(ABS(U74)+1,$A$8:$D$16,4,FALSE),VLOOKUP(ABS(U74)+1,$A$8:$D$16,2,FALSE))</f>
      </c>
      <c r="V115" s="1">
        <f>IF(V74&gt;0,1/VLOOKUP(ABS(V74)+1,$A$8:$D$16,4,FALSE),VLOOKUP(ABS(V74)+1,$A$8:$D$16,2,FALSE))</f>
      </c>
      <c r="W115" s="1">
        <f>IF(W74&gt;0,1/VLOOKUP(ABS(W74)+1,$A$8:$D$16,4,FALSE),VLOOKUP(ABS(W74)+1,$A$8:$D$16,2,FALSE))</f>
      </c>
      <c r="X115" s="1">
        <f>IF(X74&gt;0,1/VLOOKUP(ABS(X74)+1,$A$8:$D$16,4,FALSE),VLOOKUP(ABS(X74)+1,$A$8:$D$16,2,FALSE))</f>
      </c>
    </row>
    <row r="116">
      <c r="A116">
        <v>31</v>
      </c>
      <c r="B116" t="str">
        <v>CP4.6_vs_CP4.7</v>
      </c>
      <c r="C116" s="1">
        <f>IF(C75&gt;0,1/VLOOKUP(ABS(C75)+1,$A$8:$D$16,4,FALSE),VLOOKUP(ABS(C75)+1,$A$8:$D$16,2,FALSE))</f>
      </c>
      <c r="D116" s="1">
        <f>IF(D75&gt;0,1/VLOOKUP(ABS(D75)+1,$A$8:$D$16,4,FALSE),VLOOKUP(ABS(D75)+1,$A$8:$D$16,2,FALSE))</f>
      </c>
      <c r="E116" s="1">
        <f>IF(E75&gt;0,1/VLOOKUP(ABS(E75)+1,$A$8:$D$16,4,FALSE),VLOOKUP(ABS(E75)+1,$A$8:$D$16,2,FALSE))</f>
      </c>
      <c r="F116" s="1">
        <f>IF(F75&gt;0,1/VLOOKUP(ABS(F75)+1,$A$8:$D$16,4,FALSE),VLOOKUP(ABS(F75)+1,$A$8:$D$16,2,FALSE))</f>
      </c>
      <c r="G116" s="1">
        <f>IF(G75&gt;0,1/VLOOKUP(ABS(G75)+1,$A$8:$D$16,4,FALSE),VLOOKUP(ABS(G75)+1,$A$8:$D$16,2,FALSE))</f>
      </c>
      <c r="H116" s="1">
        <f>IF(H75&gt;0,1/VLOOKUP(ABS(H75)+1,$A$8:$D$16,4,FALSE),VLOOKUP(ABS(H75)+1,$A$8:$D$16,2,FALSE))</f>
      </c>
      <c r="I116" s="1">
        <f>IF(I75&gt;0,1/VLOOKUP(ABS(I75)+1,$A$8:$D$16,4,FALSE),VLOOKUP(ABS(I75)+1,$A$8:$D$16,2,FALSE))</f>
      </c>
      <c r="J116" s="1">
        <f>IF(J75&gt;0,1/VLOOKUP(ABS(J75)+1,$A$8:$D$16,4,FALSE),VLOOKUP(ABS(J75)+1,$A$8:$D$16,2,FALSE))</f>
      </c>
      <c r="K116" s="1">
        <f>IF(K75&gt;0,1/VLOOKUP(ABS(K75)+1,$A$8:$D$16,4,FALSE),VLOOKUP(ABS(K75)+1,$A$8:$D$16,2,FALSE))</f>
      </c>
      <c r="L116" s="1">
        <f>IF(L75&gt;0,1/VLOOKUP(ABS(L75)+1,$A$8:$D$16,4,FALSE),VLOOKUP(ABS(L75)+1,$A$8:$D$16,2,FALSE))</f>
      </c>
      <c r="M116" s="1">
        <f>IF(M75&gt;0,1/VLOOKUP(ABS(M75)+1,$A$8:$D$16,4,FALSE),VLOOKUP(ABS(M75)+1,$A$8:$D$16,2,FALSE))</f>
      </c>
      <c r="N116" s="1">
        <f>IF(N75&gt;0,1/VLOOKUP(ABS(N75)+1,$A$8:$D$16,4,FALSE),VLOOKUP(ABS(N75)+1,$A$8:$D$16,2,FALSE))</f>
      </c>
      <c r="O116" s="1">
        <f>IF(O75&gt;0,1/VLOOKUP(ABS(O75)+1,$A$8:$D$16,4,FALSE),VLOOKUP(ABS(O75)+1,$A$8:$D$16,2,FALSE))</f>
      </c>
      <c r="P116" s="1">
        <f>IF(P75&gt;0,1/VLOOKUP(ABS(P75)+1,$A$8:$D$16,4,FALSE),VLOOKUP(ABS(P75)+1,$A$8:$D$16,2,FALSE))</f>
      </c>
      <c r="Q116" s="1">
        <f>IF(Q75&gt;0,1/VLOOKUP(ABS(Q75)+1,$A$8:$D$16,4,FALSE),VLOOKUP(ABS(Q75)+1,$A$8:$D$16,2,FALSE))</f>
      </c>
      <c r="R116" s="1">
        <f>IF(R75&gt;0,1/VLOOKUP(ABS(R75)+1,$A$8:$D$16,4,FALSE),VLOOKUP(ABS(R75)+1,$A$8:$D$16,2,FALSE))</f>
      </c>
      <c r="S116" s="1">
        <f>IF(S75&gt;0,1/VLOOKUP(ABS(S75)+1,$A$8:$D$16,4,FALSE),VLOOKUP(ABS(S75)+1,$A$8:$D$16,2,FALSE))</f>
      </c>
      <c r="T116" s="1">
        <f>IF(T75&gt;0,1/VLOOKUP(ABS(T75)+1,$A$8:$D$16,4,FALSE),VLOOKUP(ABS(T75)+1,$A$8:$D$16,2,FALSE))</f>
      </c>
      <c r="U116" s="1">
        <f>IF(U75&gt;0,1/VLOOKUP(ABS(U75)+1,$A$8:$D$16,4,FALSE),VLOOKUP(ABS(U75)+1,$A$8:$D$16,2,FALSE))</f>
      </c>
      <c r="V116" s="1">
        <f>IF(V75&gt;0,1/VLOOKUP(ABS(V75)+1,$A$8:$D$16,4,FALSE),VLOOKUP(ABS(V75)+1,$A$8:$D$16,2,FALSE))</f>
      </c>
      <c r="W116" s="1">
        <f>IF(W75&gt;0,1/VLOOKUP(ABS(W75)+1,$A$8:$D$16,4,FALSE),VLOOKUP(ABS(W75)+1,$A$8:$D$16,2,FALSE))</f>
      </c>
      <c r="X116" s="1">
        <f>IF(X75&gt;0,1/VLOOKUP(ABS(X75)+1,$A$8:$D$16,4,FALSE),VLOOKUP(ABS(X75)+1,$A$8:$D$16,2,FALSE))</f>
      </c>
    </row>
    <row r="117">
      <c r="A117">
        <v>32</v>
      </c>
      <c r="B117" t="str">
        <v>CP4.6_vs_CP4.8</v>
      </c>
      <c r="C117" s="1">
        <f>IF(C76&gt;0,1/VLOOKUP(ABS(C76)+1,$A$8:$D$16,4,FALSE),VLOOKUP(ABS(C76)+1,$A$8:$D$16,2,FALSE))</f>
      </c>
      <c r="D117" s="1">
        <f>IF(D76&gt;0,1/VLOOKUP(ABS(D76)+1,$A$8:$D$16,4,FALSE),VLOOKUP(ABS(D76)+1,$A$8:$D$16,2,FALSE))</f>
      </c>
      <c r="E117" s="1">
        <f>IF(E76&gt;0,1/VLOOKUP(ABS(E76)+1,$A$8:$D$16,4,FALSE),VLOOKUP(ABS(E76)+1,$A$8:$D$16,2,FALSE))</f>
      </c>
      <c r="F117" s="1">
        <f>IF(F76&gt;0,1/VLOOKUP(ABS(F76)+1,$A$8:$D$16,4,FALSE),VLOOKUP(ABS(F76)+1,$A$8:$D$16,2,FALSE))</f>
      </c>
      <c r="G117" s="1">
        <f>IF(G76&gt;0,1/VLOOKUP(ABS(G76)+1,$A$8:$D$16,4,FALSE),VLOOKUP(ABS(G76)+1,$A$8:$D$16,2,FALSE))</f>
      </c>
      <c r="H117" s="1">
        <f>IF(H76&gt;0,1/VLOOKUP(ABS(H76)+1,$A$8:$D$16,4,FALSE),VLOOKUP(ABS(H76)+1,$A$8:$D$16,2,FALSE))</f>
      </c>
      <c r="I117" s="1">
        <f>IF(I76&gt;0,1/VLOOKUP(ABS(I76)+1,$A$8:$D$16,4,FALSE),VLOOKUP(ABS(I76)+1,$A$8:$D$16,2,FALSE))</f>
      </c>
      <c r="J117" s="1">
        <f>IF(J76&gt;0,1/VLOOKUP(ABS(J76)+1,$A$8:$D$16,4,FALSE),VLOOKUP(ABS(J76)+1,$A$8:$D$16,2,FALSE))</f>
      </c>
      <c r="K117" s="1">
        <f>IF(K76&gt;0,1/VLOOKUP(ABS(K76)+1,$A$8:$D$16,4,FALSE),VLOOKUP(ABS(K76)+1,$A$8:$D$16,2,FALSE))</f>
      </c>
      <c r="L117" s="1">
        <f>IF(L76&gt;0,1/VLOOKUP(ABS(L76)+1,$A$8:$D$16,4,FALSE),VLOOKUP(ABS(L76)+1,$A$8:$D$16,2,FALSE))</f>
      </c>
      <c r="M117" s="1">
        <f>IF(M76&gt;0,1/VLOOKUP(ABS(M76)+1,$A$8:$D$16,4,FALSE),VLOOKUP(ABS(M76)+1,$A$8:$D$16,2,FALSE))</f>
      </c>
      <c r="N117" s="1">
        <f>IF(N76&gt;0,1/VLOOKUP(ABS(N76)+1,$A$8:$D$16,4,FALSE),VLOOKUP(ABS(N76)+1,$A$8:$D$16,2,FALSE))</f>
      </c>
      <c r="O117" s="1">
        <f>IF(O76&gt;0,1/VLOOKUP(ABS(O76)+1,$A$8:$D$16,4,FALSE),VLOOKUP(ABS(O76)+1,$A$8:$D$16,2,FALSE))</f>
      </c>
      <c r="P117" s="1">
        <f>IF(P76&gt;0,1/VLOOKUP(ABS(P76)+1,$A$8:$D$16,4,FALSE),VLOOKUP(ABS(P76)+1,$A$8:$D$16,2,FALSE))</f>
      </c>
      <c r="Q117" s="1">
        <f>IF(Q76&gt;0,1/VLOOKUP(ABS(Q76)+1,$A$8:$D$16,4,FALSE),VLOOKUP(ABS(Q76)+1,$A$8:$D$16,2,FALSE))</f>
      </c>
      <c r="R117" s="1">
        <f>IF(R76&gt;0,1/VLOOKUP(ABS(R76)+1,$A$8:$D$16,4,FALSE),VLOOKUP(ABS(R76)+1,$A$8:$D$16,2,FALSE))</f>
      </c>
      <c r="S117" s="1">
        <f>IF(S76&gt;0,1/VLOOKUP(ABS(S76)+1,$A$8:$D$16,4,FALSE),VLOOKUP(ABS(S76)+1,$A$8:$D$16,2,FALSE))</f>
      </c>
      <c r="T117" s="1">
        <f>IF(T76&gt;0,1/VLOOKUP(ABS(T76)+1,$A$8:$D$16,4,FALSE),VLOOKUP(ABS(T76)+1,$A$8:$D$16,2,FALSE))</f>
      </c>
      <c r="U117" s="1">
        <f>IF(U76&gt;0,1/VLOOKUP(ABS(U76)+1,$A$8:$D$16,4,FALSE),VLOOKUP(ABS(U76)+1,$A$8:$D$16,2,FALSE))</f>
      </c>
      <c r="V117" s="1">
        <f>IF(V76&gt;0,1/VLOOKUP(ABS(V76)+1,$A$8:$D$16,4,FALSE),VLOOKUP(ABS(V76)+1,$A$8:$D$16,2,FALSE))</f>
      </c>
      <c r="W117" s="1">
        <f>IF(W76&gt;0,1/VLOOKUP(ABS(W76)+1,$A$8:$D$16,4,FALSE),VLOOKUP(ABS(W76)+1,$A$8:$D$16,2,FALSE))</f>
      </c>
      <c r="X117" s="1">
        <f>IF(X76&gt;0,1/VLOOKUP(ABS(X76)+1,$A$8:$D$16,4,FALSE),VLOOKUP(ABS(X76)+1,$A$8:$D$16,2,FALSE))</f>
      </c>
    </row>
    <row r="118">
      <c r="A118">
        <v>33</v>
      </c>
      <c r="B118" t="str">
        <v>CP4.6_vs_CP4.9</v>
      </c>
      <c r="C118" s="1">
        <f>IF(C77&gt;0,1/VLOOKUP(ABS(C77)+1,$A$8:$D$16,4,FALSE),VLOOKUP(ABS(C77)+1,$A$8:$D$16,2,FALSE))</f>
      </c>
      <c r="D118" s="1">
        <f>IF(D77&gt;0,1/VLOOKUP(ABS(D77)+1,$A$8:$D$16,4,FALSE),VLOOKUP(ABS(D77)+1,$A$8:$D$16,2,FALSE))</f>
      </c>
      <c r="E118" s="1">
        <f>IF(E77&gt;0,1/VLOOKUP(ABS(E77)+1,$A$8:$D$16,4,FALSE),VLOOKUP(ABS(E77)+1,$A$8:$D$16,2,FALSE))</f>
      </c>
      <c r="F118" s="1">
        <f>IF(F77&gt;0,1/VLOOKUP(ABS(F77)+1,$A$8:$D$16,4,FALSE),VLOOKUP(ABS(F77)+1,$A$8:$D$16,2,FALSE))</f>
      </c>
      <c r="G118" s="1">
        <f>IF(G77&gt;0,1/VLOOKUP(ABS(G77)+1,$A$8:$D$16,4,FALSE),VLOOKUP(ABS(G77)+1,$A$8:$D$16,2,FALSE))</f>
      </c>
      <c r="H118" s="1">
        <f>IF(H77&gt;0,1/VLOOKUP(ABS(H77)+1,$A$8:$D$16,4,FALSE),VLOOKUP(ABS(H77)+1,$A$8:$D$16,2,FALSE))</f>
      </c>
      <c r="I118" s="1">
        <f>IF(I77&gt;0,1/VLOOKUP(ABS(I77)+1,$A$8:$D$16,4,FALSE),VLOOKUP(ABS(I77)+1,$A$8:$D$16,2,FALSE))</f>
      </c>
      <c r="J118" s="1">
        <f>IF(J77&gt;0,1/VLOOKUP(ABS(J77)+1,$A$8:$D$16,4,FALSE),VLOOKUP(ABS(J77)+1,$A$8:$D$16,2,FALSE))</f>
      </c>
      <c r="K118" s="1">
        <f>IF(K77&gt;0,1/VLOOKUP(ABS(K77)+1,$A$8:$D$16,4,FALSE),VLOOKUP(ABS(K77)+1,$A$8:$D$16,2,FALSE))</f>
      </c>
      <c r="L118" s="1">
        <f>IF(L77&gt;0,1/VLOOKUP(ABS(L77)+1,$A$8:$D$16,4,FALSE),VLOOKUP(ABS(L77)+1,$A$8:$D$16,2,FALSE))</f>
      </c>
      <c r="M118" s="1">
        <f>IF(M77&gt;0,1/VLOOKUP(ABS(M77)+1,$A$8:$D$16,4,FALSE),VLOOKUP(ABS(M77)+1,$A$8:$D$16,2,FALSE))</f>
      </c>
      <c r="N118" s="1">
        <f>IF(N77&gt;0,1/VLOOKUP(ABS(N77)+1,$A$8:$D$16,4,FALSE),VLOOKUP(ABS(N77)+1,$A$8:$D$16,2,FALSE))</f>
      </c>
      <c r="O118" s="1">
        <f>IF(O77&gt;0,1/VLOOKUP(ABS(O77)+1,$A$8:$D$16,4,FALSE),VLOOKUP(ABS(O77)+1,$A$8:$D$16,2,FALSE))</f>
      </c>
      <c r="P118" s="1">
        <f>IF(P77&gt;0,1/VLOOKUP(ABS(P77)+1,$A$8:$D$16,4,FALSE),VLOOKUP(ABS(P77)+1,$A$8:$D$16,2,FALSE))</f>
      </c>
      <c r="Q118" s="1">
        <f>IF(Q77&gt;0,1/VLOOKUP(ABS(Q77)+1,$A$8:$D$16,4,FALSE),VLOOKUP(ABS(Q77)+1,$A$8:$D$16,2,FALSE))</f>
      </c>
      <c r="R118" s="1">
        <f>IF(R77&gt;0,1/VLOOKUP(ABS(R77)+1,$A$8:$D$16,4,FALSE),VLOOKUP(ABS(R77)+1,$A$8:$D$16,2,FALSE))</f>
      </c>
      <c r="S118" s="1">
        <f>IF(S77&gt;0,1/VLOOKUP(ABS(S77)+1,$A$8:$D$16,4,FALSE),VLOOKUP(ABS(S77)+1,$A$8:$D$16,2,FALSE))</f>
      </c>
      <c r="T118" s="1">
        <f>IF(T77&gt;0,1/VLOOKUP(ABS(T77)+1,$A$8:$D$16,4,FALSE),VLOOKUP(ABS(T77)+1,$A$8:$D$16,2,FALSE))</f>
      </c>
      <c r="U118" s="1">
        <f>IF(U77&gt;0,1/VLOOKUP(ABS(U77)+1,$A$8:$D$16,4,FALSE),VLOOKUP(ABS(U77)+1,$A$8:$D$16,2,FALSE))</f>
      </c>
      <c r="V118" s="1">
        <f>IF(V77&gt;0,1/VLOOKUP(ABS(V77)+1,$A$8:$D$16,4,FALSE),VLOOKUP(ABS(V77)+1,$A$8:$D$16,2,FALSE))</f>
      </c>
      <c r="W118" s="1">
        <f>IF(W77&gt;0,1/VLOOKUP(ABS(W77)+1,$A$8:$D$16,4,FALSE),VLOOKUP(ABS(W77)+1,$A$8:$D$16,2,FALSE))</f>
      </c>
      <c r="X118" s="1">
        <f>IF(X77&gt;0,1/VLOOKUP(ABS(X77)+1,$A$8:$D$16,4,FALSE),VLOOKUP(ABS(X77)+1,$A$8:$D$16,2,FALSE))</f>
      </c>
    </row>
    <row r="119">
      <c r="A119">
        <v>34</v>
      </c>
      <c r="B119" t="str">
        <v>CP4.7_vs_CP4.8</v>
      </c>
      <c r="C119" s="1">
        <f>IF(C78&gt;0,1/VLOOKUP(ABS(C78)+1,$A$8:$D$16,4,FALSE),VLOOKUP(ABS(C78)+1,$A$8:$D$16,2,FALSE))</f>
      </c>
      <c r="D119" s="1">
        <f>IF(D78&gt;0,1/VLOOKUP(ABS(D78)+1,$A$8:$D$16,4,FALSE),VLOOKUP(ABS(D78)+1,$A$8:$D$16,2,FALSE))</f>
      </c>
      <c r="E119" s="1">
        <f>IF(E78&gt;0,1/VLOOKUP(ABS(E78)+1,$A$8:$D$16,4,FALSE),VLOOKUP(ABS(E78)+1,$A$8:$D$16,2,FALSE))</f>
      </c>
      <c r="F119" s="1">
        <f>IF(F78&gt;0,1/VLOOKUP(ABS(F78)+1,$A$8:$D$16,4,FALSE),VLOOKUP(ABS(F78)+1,$A$8:$D$16,2,FALSE))</f>
      </c>
      <c r="G119" s="1">
        <f>IF(G78&gt;0,1/VLOOKUP(ABS(G78)+1,$A$8:$D$16,4,FALSE),VLOOKUP(ABS(G78)+1,$A$8:$D$16,2,FALSE))</f>
      </c>
      <c r="H119" s="1">
        <f>IF(H78&gt;0,1/VLOOKUP(ABS(H78)+1,$A$8:$D$16,4,FALSE),VLOOKUP(ABS(H78)+1,$A$8:$D$16,2,FALSE))</f>
      </c>
      <c r="I119" s="1">
        <f>IF(I78&gt;0,1/VLOOKUP(ABS(I78)+1,$A$8:$D$16,4,FALSE),VLOOKUP(ABS(I78)+1,$A$8:$D$16,2,FALSE))</f>
      </c>
      <c r="J119" s="1">
        <f>IF(J78&gt;0,1/VLOOKUP(ABS(J78)+1,$A$8:$D$16,4,FALSE),VLOOKUP(ABS(J78)+1,$A$8:$D$16,2,FALSE))</f>
      </c>
      <c r="K119" s="1">
        <f>IF(K78&gt;0,1/VLOOKUP(ABS(K78)+1,$A$8:$D$16,4,FALSE),VLOOKUP(ABS(K78)+1,$A$8:$D$16,2,FALSE))</f>
      </c>
      <c r="L119" s="1">
        <f>IF(L78&gt;0,1/VLOOKUP(ABS(L78)+1,$A$8:$D$16,4,FALSE),VLOOKUP(ABS(L78)+1,$A$8:$D$16,2,FALSE))</f>
      </c>
      <c r="M119" s="1">
        <f>IF(M78&gt;0,1/VLOOKUP(ABS(M78)+1,$A$8:$D$16,4,FALSE),VLOOKUP(ABS(M78)+1,$A$8:$D$16,2,FALSE))</f>
      </c>
      <c r="N119" s="1">
        <f>IF(N78&gt;0,1/VLOOKUP(ABS(N78)+1,$A$8:$D$16,4,FALSE),VLOOKUP(ABS(N78)+1,$A$8:$D$16,2,FALSE))</f>
      </c>
      <c r="O119" s="1">
        <f>IF(O78&gt;0,1/VLOOKUP(ABS(O78)+1,$A$8:$D$16,4,FALSE),VLOOKUP(ABS(O78)+1,$A$8:$D$16,2,FALSE))</f>
      </c>
      <c r="P119" s="1">
        <f>IF(P78&gt;0,1/VLOOKUP(ABS(P78)+1,$A$8:$D$16,4,FALSE),VLOOKUP(ABS(P78)+1,$A$8:$D$16,2,FALSE))</f>
      </c>
      <c r="Q119" s="1">
        <f>IF(Q78&gt;0,1/VLOOKUP(ABS(Q78)+1,$A$8:$D$16,4,FALSE),VLOOKUP(ABS(Q78)+1,$A$8:$D$16,2,FALSE))</f>
      </c>
      <c r="R119" s="1">
        <f>IF(R78&gt;0,1/VLOOKUP(ABS(R78)+1,$A$8:$D$16,4,FALSE),VLOOKUP(ABS(R78)+1,$A$8:$D$16,2,FALSE))</f>
      </c>
      <c r="S119" s="1">
        <f>IF(S78&gt;0,1/VLOOKUP(ABS(S78)+1,$A$8:$D$16,4,FALSE),VLOOKUP(ABS(S78)+1,$A$8:$D$16,2,FALSE))</f>
      </c>
      <c r="T119" s="1">
        <f>IF(T78&gt;0,1/VLOOKUP(ABS(T78)+1,$A$8:$D$16,4,FALSE),VLOOKUP(ABS(T78)+1,$A$8:$D$16,2,FALSE))</f>
      </c>
      <c r="U119" s="1">
        <f>IF(U78&gt;0,1/VLOOKUP(ABS(U78)+1,$A$8:$D$16,4,FALSE),VLOOKUP(ABS(U78)+1,$A$8:$D$16,2,FALSE))</f>
      </c>
      <c r="V119" s="1">
        <f>IF(V78&gt;0,1/VLOOKUP(ABS(V78)+1,$A$8:$D$16,4,FALSE),VLOOKUP(ABS(V78)+1,$A$8:$D$16,2,FALSE))</f>
      </c>
      <c r="W119" s="1">
        <f>IF(W78&gt;0,1/VLOOKUP(ABS(W78)+1,$A$8:$D$16,4,FALSE),VLOOKUP(ABS(W78)+1,$A$8:$D$16,2,FALSE))</f>
      </c>
      <c r="X119" s="1">
        <f>IF(X78&gt;0,1/VLOOKUP(ABS(X78)+1,$A$8:$D$16,4,FALSE),VLOOKUP(ABS(X78)+1,$A$8:$D$16,2,FALSE))</f>
      </c>
    </row>
    <row r="120">
      <c r="A120">
        <v>35</v>
      </c>
      <c r="B120" t="str">
        <v>CP4.7_vs_CP4.9</v>
      </c>
      <c r="C120" s="1">
        <f>IF(C79&gt;0,1/VLOOKUP(ABS(C79)+1,$A$8:$D$16,4,FALSE),VLOOKUP(ABS(C79)+1,$A$8:$D$16,2,FALSE))</f>
      </c>
      <c r="D120" s="1">
        <f>IF(D79&gt;0,1/VLOOKUP(ABS(D79)+1,$A$8:$D$16,4,FALSE),VLOOKUP(ABS(D79)+1,$A$8:$D$16,2,FALSE))</f>
      </c>
      <c r="E120" s="1">
        <f>IF(E79&gt;0,1/VLOOKUP(ABS(E79)+1,$A$8:$D$16,4,FALSE),VLOOKUP(ABS(E79)+1,$A$8:$D$16,2,FALSE))</f>
      </c>
      <c r="F120" s="1">
        <f>IF(F79&gt;0,1/VLOOKUP(ABS(F79)+1,$A$8:$D$16,4,FALSE),VLOOKUP(ABS(F79)+1,$A$8:$D$16,2,FALSE))</f>
      </c>
      <c r="G120" s="1">
        <f>IF(G79&gt;0,1/VLOOKUP(ABS(G79)+1,$A$8:$D$16,4,FALSE),VLOOKUP(ABS(G79)+1,$A$8:$D$16,2,FALSE))</f>
      </c>
      <c r="H120" s="1">
        <f>IF(H79&gt;0,1/VLOOKUP(ABS(H79)+1,$A$8:$D$16,4,FALSE),VLOOKUP(ABS(H79)+1,$A$8:$D$16,2,FALSE))</f>
      </c>
      <c r="I120" s="1">
        <f>IF(I79&gt;0,1/VLOOKUP(ABS(I79)+1,$A$8:$D$16,4,FALSE),VLOOKUP(ABS(I79)+1,$A$8:$D$16,2,FALSE))</f>
      </c>
      <c r="J120" s="1">
        <f>IF(J79&gt;0,1/VLOOKUP(ABS(J79)+1,$A$8:$D$16,4,FALSE),VLOOKUP(ABS(J79)+1,$A$8:$D$16,2,FALSE))</f>
      </c>
      <c r="K120" s="1">
        <f>IF(K79&gt;0,1/VLOOKUP(ABS(K79)+1,$A$8:$D$16,4,FALSE),VLOOKUP(ABS(K79)+1,$A$8:$D$16,2,FALSE))</f>
      </c>
      <c r="L120" s="1">
        <f>IF(L79&gt;0,1/VLOOKUP(ABS(L79)+1,$A$8:$D$16,4,FALSE),VLOOKUP(ABS(L79)+1,$A$8:$D$16,2,FALSE))</f>
      </c>
      <c r="M120" s="1">
        <f>IF(M79&gt;0,1/VLOOKUP(ABS(M79)+1,$A$8:$D$16,4,FALSE),VLOOKUP(ABS(M79)+1,$A$8:$D$16,2,FALSE))</f>
      </c>
      <c r="N120" s="1">
        <f>IF(N79&gt;0,1/VLOOKUP(ABS(N79)+1,$A$8:$D$16,4,FALSE),VLOOKUP(ABS(N79)+1,$A$8:$D$16,2,FALSE))</f>
      </c>
      <c r="O120" s="1">
        <f>IF(O79&gt;0,1/VLOOKUP(ABS(O79)+1,$A$8:$D$16,4,FALSE),VLOOKUP(ABS(O79)+1,$A$8:$D$16,2,FALSE))</f>
      </c>
      <c r="P120" s="1">
        <f>IF(P79&gt;0,1/VLOOKUP(ABS(P79)+1,$A$8:$D$16,4,FALSE),VLOOKUP(ABS(P79)+1,$A$8:$D$16,2,FALSE))</f>
      </c>
      <c r="Q120" s="1">
        <f>IF(Q79&gt;0,1/VLOOKUP(ABS(Q79)+1,$A$8:$D$16,4,FALSE),VLOOKUP(ABS(Q79)+1,$A$8:$D$16,2,FALSE))</f>
      </c>
      <c r="R120" s="1">
        <f>IF(R79&gt;0,1/VLOOKUP(ABS(R79)+1,$A$8:$D$16,4,FALSE),VLOOKUP(ABS(R79)+1,$A$8:$D$16,2,FALSE))</f>
      </c>
      <c r="S120" s="1">
        <f>IF(S79&gt;0,1/VLOOKUP(ABS(S79)+1,$A$8:$D$16,4,FALSE),VLOOKUP(ABS(S79)+1,$A$8:$D$16,2,FALSE))</f>
      </c>
      <c r="T120" s="1">
        <f>IF(T79&gt;0,1/VLOOKUP(ABS(T79)+1,$A$8:$D$16,4,FALSE),VLOOKUP(ABS(T79)+1,$A$8:$D$16,2,FALSE))</f>
      </c>
      <c r="U120" s="1">
        <f>IF(U79&gt;0,1/VLOOKUP(ABS(U79)+1,$A$8:$D$16,4,FALSE),VLOOKUP(ABS(U79)+1,$A$8:$D$16,2,FALSE))</f>
      </c>
      <c r="V120" s="1">
        <f>IF(V79&gt;0,1/VLOOKUP(ABS(V79)+1,$A$8:$D$16,4,FALSE),VLOOKUP(ABS(V79)+1,$A$8:$D$16,2,FALSE))</f>
      </c>
      <c r="W120" s="1">
        <f>IF(W79&gt;0,1/VLOOKUP(ABS(W79)+1,$A$8:$D$16,4,FALSE),VLOOKUP(ABS(W79)+1,$A$8:$D$16,2,FALSE))</f>
      </c>
      <c r="X120" s="1">
        <f>IF(X79&gt;0,1/VLOOKUP(ABS(X79)+1,$A$8:$D$16,4,FALSE),VLOOKUP(ABS(X79)+1,$A$8:$D$16,2,FALSE))</f>
      </c>
    </row>
    <row r="121">
      <c r="A121">
        <v>36</v>
      </c>
      <c r="B121" t="str">
        <v>CP4.8_vs_CP4.9</v>
      </c>
      <c r="C121" s="1">
        <f>IF(C80&gt;0,1/VLOOKUP(ABS(C80)+1,$A$8:$D$16,4,FALSE),VLOOKUP(ABS(C80)+1,$A$8:$D$16,2,FALSE))</f>
      </c>
      <c r="D121" s="1">
        <f>IF(D80&gt;0,1/VLOOKUP(ABS(D80)+1,$A$8:$D$16,4,FALSE),VLOOKUP(ABS(D80)+1,$A$8:$D$16,2,FALSE))</f>
      </c>
      <c r="E121" s="1">
        <f>IF(E80&gt;0,1/VLOOKUP(ABS(E80)+1,$A$8:$D$16,4,FALSE),VLOOKUP(ABS(E80)+1,$A$8:$D$16,2,FALSE))</f>
      </c>
      <c r="F121" s="1">
        <f>IF(F80&gt;0,1/VLOOKUP(ABS(F80)+1,$A$8:$D$16,4,FALSE),VLOOKUP(ABS(F80)+1,$A$8:$D$16,2,FALSE))</f>
      </c>
      <c r="G121" s="1">
        <f>IF(G80&gt;0,1/VLOOKUP(ABS(G80)+1,$A$8:$D$16,4,FALSE),VLOOKUP(ABS(G80)+1,$A$8:$D$16,2,FALSE))</f>
      </c>
      <c r="H121" s="1">
        <f>IF(H80&gt;0,1/VLOOKUP(ABS(H80)+1,$A$8:$D$16,4,FALSE),VLOOKUP(ABS(H80)+1,$A$8:$D$16,2,FALSE))</f>
      </c>
      <c r="I121" s="1">
        <f>IF(I80&gt;0,1/VLOOKUP(ABS(I80)+1,$A$8:$D$16,4,FALSE),VLOOKUP(ABS(I80)+1,$A$8:$D$16,2,FALSE))</f>
      </c>
      <c r="J121" s="1">
        <f>IF(J80&gt;0,1/VLOOKUP(ABS(J80)+1,$A$8:$D$16,4,FALSE),VLOOKUP(ABS(J80)+1,$A$8:$D$16,2,FALSE))</f>
      </c>
      <c r="K121" s="1">
        <f>IF(K80&gt;0,1/VLOOKUP(ABS(K80)+1,$A$8:$D$16,4,FALSE),VLOOKUP(ABS(K80)+1,$A$8:$D$16,2,FALSE))</f>
      </c>
      <c r="L121" s="1">
        <f>IF(L80&gt;0,1/VLOOKUP(ABS(L80)+1,$A$8:$D$16,4,FALSE),VLOOKUP(ABS(L80)+1,$A$8:$D$16,2,FALSE))</f>
      </c>
      <c r="M121" s="1">
        <f>IF(M80&gt;0,1/VLOOKUP(ABS(M80)+1,$A$8:$D$16,4,FALSE),VLOOKUP(ABS(M80)+1,$A$8:$D$16,2,FALSE))</f>
      </c>
      <c r="N121" s="1">
        <f>IF(N80&gt;0,1/VLOOKUP(ABS(N80)+1,$A$8:$D$16,4,FALSE),VLOOKUP(ABS(N80)+1,$A$8:$D$16,2,FALSE))</f>
      </c>
      <c r="O121" s="1">
        <f>IF(O80&gt;0,1/VLOOKUP(ABS(O80)+1,$A$8:$D$16,4,FALSE),VLOOKUP(ABS(O80)+1,$A$8:$D$16,2,FALSE))</f>
      </c>
      <c r="P121" s="1">
        <f>IF(P80&gt;0,1/VLOOKUP(ABS(P80)+1,$A$8:$D$16,4,FALSE),VLOOKUP(ABS(P80)+1,$A$8:$D$16,2,FALSE))</f>
      </c>
      <c r="Q121" s="1">
        <f>IF(Q80&gt;0,1/VLOOKUP(ABS(Q80)+1,$A$8:$D$16,4,FALSE),VLOOKUP(ABS(Q80)+1,$A$8:$D$16,2,FALSE))</f>
      </c>
      <c r="R121" s="1">
        <f>IF(R80&gt;0,1/VLOOKUP(ABS(R80)+1,$A$8:$D$16,4,FALSE),VLOOKUP(ABS(R80)+1,$A$8:$D$16,2,FALSE))</f>
      </c>
      <c r="S121" s="1">
        <f>IF(S80&gt;0,1/VLOOKUP(ABS(S80)+1,$A$8:$D$16,4,FALSE),VLOOKUP(ABS(S80)+1,$A$8:$D$16,2,FALSE))</f>
      </c>
      <c r="T121" s="1">
        <f>IF(T80&gt;0,1/VLOOKUP(ABS(T80)+1,$A$8:$D$16,4,FALSE),VLOOKUP(ABS(T80)+1,$A$8:$D$16,2,FALSE))</f>
      </c>
      <c r="U121" s="1">
        <f>IF(U80&gt;0,1/VLOOKUP(ABS(U80)+1,$A$8:$D$16,4,FALSE),VLOOKUP(ABS(U80)+1,$A$8:$D$16,2,FALSE))</f>
      </c>
      <c r="V121" s="1">
        <f>IF(V80&gt;0,1/VLOOKUP(ABS(V80)+1,$A$8:$D$16,4,FALSE),VLOOKUP(ABS(V80)+1,$A$8:$D$16,2,FALSE))</f>
      </c>
      <c r="W121" s="1">
        <f>IF(W80&gt;0,1/VLOOKUP(ABS(W80)+1,$A$8:$D$16,4,FALSE),VLOOKUP(ABS(W80)+1,$A$8:$D$16,2,FALSE))</f>
      </c>
      <c r="X121" s="1">
        <f>IF(X80&gt;0,1/VLOOKUP(ABS(X80)+1,$A$8:$D$16,4,FALSE),VLOOKUP(ABS(X80)+1,$A$8:$D$16,2,FALSE))</f>
      </c>
    </row>
    <row r="124">
      <c r="A124" t="str">
        <v>═══ BAGIAN 3: TFN m (Middle) per Responden ═══</v>
      </c>
    </row>
    <row r="125">
      <c r="A125" t="str">
        <v>No</v>
      </c>
      <c r="B125" t="str">
        <v>Pasangan</v>
      </c>
      <c r="C125" t="str">
        <v>R1_m</v>
      </c>
      <c r="D125" t="str">
        <v>R2_m</v>
      </c>
      <c r="E125" t="str">
        <v>R3_m</v>
      </c>
      <c r="F125" t="str">
        <v>R4_m</v>
      </c>
      <c r="G125" t="str">
        <v>R5_m</v>
      </c>
      <c r="H125" t="str">
        <v>R6_m</v>
      </c>
      <c r="I125" t="str">
        <v>R7_m</v>
      </c>
      <c r="J125" t="str">
        <v>R8_m</v>
      </c>
      <c r="K125" t="str">
        <v>R9_m</v>
      </c>
      <c r="L125" t="str">
        <v>R10_m</v>
      </c>
      <c r="M125" t="str">
        <v>R11_m</v>
      </c>
      <c r="N125" t="str">
        <v>R12_m</v>
      </c>
      <c r="O125" t="str">
        <v>R13_m</v>
      </c>
      <c r="P125" t="str">
        <v>R14_m</v>
      </c>
      <c r="Q125" t="str">
        <v>R15_m</v>
      </c>
      <c r="R125" t="str">
        <v>R16_m</v>
      </c>
      <c r="S125" t="str">
        <v>R17_m</v>
      </c>
      <c r="T125" t="str">
        <v>R18_m</v>
      </c>
      <c r="U125" t="str">
        <v>R19_m</v>
      </c>
      <c r="V125" t="str">
        <v>R20_m</v>
      </c>
      <c r="W125" t="str">
        <v>R21_m</v>
      </c>
      <c r="X125" t="str">
        <v>R22_m</v>
      </c>
    </row>
    <row r="126">
      <c r="A126">
        <v>1</v>
      </c>
      <c r="B126" t="str">
        <v>CP4.1_vs_CP4.2</v>
      </c>
      <c r="C126" s="1">
        <f>IF(C45&gt;0,1/VLOOKUP(ABS(C45)+1,$A$8:$D$16,3,FALSE),VLOOKUP(ABS(C45)+1,$A$8:$D$16,3,FALSE))</f>
      </c>
      <c r="D126" s="1">
        <f>IF(D45&gt;0,1/VLOOKUP(ABS(D45)+1,$A$8:$D$16,3,FALSE),VLOOKUP(ABS(D45)+1,$A$8:$D$16,3,FALSE))</f>
      </c>
      <c r="E126" s="1">
        <f>IF(E45&gt;0,1/VLOOKUP(ABS(E45)+1,$A$8:$D$16,3,FALSE),VLOOKUP(ABS(E45)+1,$A$8:$D$16,3,FALSE))</f>
      </c>
      <c r="F126" s="1">
        <f>IF(F45&gt;0,1/VLOOKUP(ABS(F45)+1,$A$8:$D$16,3,FALSE),VLOOKUP(ABS(F45)+1,$A$8:$D$16,3,FALSE))</f>
      </c>
      <c r="G126" s="1">
        <f>IF(G45&gt;0,1/VLOOKUP(ABS(G45)+1,$A$8:$D$16,3,FALSE),VLOOKUP(ABS(G45)+1,$A$8:$D$16,3,FALSE))</f>
      </c>
      <c r="H126" s="1">
        <f>IF(H45&gt;0,1/VLOOKUP(ABS(H45)+1,$A$8:$D$16,3,FALSE),VLOOKUP(ABS(H45)+1,$A$8:$D$16,3,FALSE))</f>
      </c>
      <c r="I126" s="1">
        <f>IF(I45&gt;0,1/VLOOKUP(ABS(I45)+1,$A$8:$D$16,3,FALSE),VLOOKUP(ABS(I45)+1,$A$8:$D$16,3,FALSE))</f>
      </c>
      <c r="J126" s="1">
        <f>IF(J45&gt;0,1/VLOOKUP(ABS(J45)+1,$A$8:$D$16,3,FALSE),VLOOKUP(ABS(J45)+1,$A$8:$D$16,3,FALSE))</f>
      </c>
      <c r="K126" s="1">
        <f>IF(K45&gt;0,1/VLOOKUP(ABS(K45)+1,$A$8:$D$16,3,FALSE),VLOOKUP(ABS(K45)+1,$A$8:$D$16,3,FALSE))</f>
      </c>
      <c r="L126" s="1">
        <f>IF(L45&gt;0,1/VLOOKUP(ABS(L45)+1,$A$8:$D$16,3,FALSE),VLOOKUP(ABS(L45)+1,$A$8:$D$16,3,FALSE))</f>
      </c>
      <c r="M126" s="1">
        <f>IF(M45&gt;0,1/VLOOKUP(ABS(M45)+1,$A$8:$D$16,3,FALSE),VLOOKUP(ABS(M45)+1,$A$8:$D$16,3,FALSE))</f>
      </c>
      <c r="N126" s="1">
        <f>IF(N45&gt;0,1/VLOOKUP(ABS(N45)+1,$A$8:$D$16,3,FALSE),VLOOKUP(ABS(N45)+1,$A$8:$D$16,3,FALSE))</f>
      </c>
      <c r="O126" s="1">
        <f>IF(O45&gt;0,1/VLOOKUP(ABS(O45)+1,$A$8:$D$16,3,FALSE),VLOOKUP(ABS(O45)+1,$A$8:$D$16,3,FALSE))</f>
      </c>
      <c r="P126" s="1">
        <f>IF(P45&gt;0,1/VLOOKUP(ABS(P45)+1,$A$8:$D$16,3,FALSE),VLOOKUP(ABS(P45)+1,$A$8:$D$16,3,FALSE))</f>
      </c>
      <c r="Q126" s="1">
        <f>IF(Q45&gt;0,1/VLOOKUP(ABS(Q45)+1,$A$8:$D$16,3,FALSE),VLOOKUP(ABS(Q45)+1,$A$8:$D$16,3,FALSE))</f>
      </c>
      <c r="R126" s="1">
        <f>IF(R45&gt;0,1/VLOOKUP(ABS(R45)+1,$A$8:$D$16,3,FALSE),VLOOKUP(ABS(R45)+1,$A$8:$D$16,3,FALSE))</f>
      </c>
      <c r="S126" s="1">
        <f>IF(S45&gt;0,1/VLOOKUP(ABS(S45)+1,$A$8:$D$16,3,FALSE),VLOOKUP(ABS(S45)+1,$A$8:$D$16,3,FALSE))</f>
      </c>
      <c r="T126" s="1">
        <f>IF(T45&gt;0,1/VLOOKUP(ABS(T45)+1,$A$8:$D$16,3,FALSE),VLOOKUP(ABS(T45)+1,$A$8:$D$16,3,FALSE))</f>
      </c>
      <c r="U126" s="1">
        <f>IF(U45&gt;0,1/VLOOKUP(ABS(U45)+1,$A$8:$D$16,3,FALSE),VLOOKUP(ABS(U45)+1,$A$8:$D$16,3,FALSE))</f>
      </c>
      <c r="V126" s="1">
        <f>IF(V45&gt;0,1/VLOOKUP(ABS(V45)+1,$A$8:$D$16,3,FALSE),VLOOKUP(ABS(V45)+1,$A$8:$D$16,3,FALSE))</f>
      </c>
      <c r="W126" s="1">
        <f>IF(W45&gt;0,1/VLOOKUP(ABS(W45)+1,$A$8:$D$16,3,FALSE),VLOOKUP(ABS(W45)+1,$A$8:$D$16,3,FALSE))</f>
      </c>
      <c r="X126" s="1">
        <f>IF(X45&gt;0,1/VLOOKUP(ABS(X45)+1,$A$8:$D$16,3,FALSE),VLOOKUP(ABS(X45)+1,$A$8:$D$16,3,FALSE))</f>
      </c>
    </row>
    <row r="127">
      <c r="A127">
        <v>2</v>
      </c>
      <c r="B127" t="str">
        <v>CP4.1_vs_CP4.3</v>
      </c>
      <c r="C127" s="1">
        <f>IF(C46&gt;0,1/VLOOKUP(ABS(C46)+1,$A$8:$D$16,3,FALSE),VLOOKUP(ABS(C46)+1,$A$8:$D$16,3,FALSE))</f>
      </c>
      <c r="D127" s="1">
        <f>IF(D46&gt;0,1/VLOOKUP(ABS(D46)+1,$A$8:$D$16,3,FALSE),VLOOKUP(ABS(D46)+1,$A$8:$D$16,3,FALSE))</f>
      </c>
      <c r="E127" s="1">
        <f>IF(E46&gt;0,1/VLOOKUP(ABS(E46)+1,$A$8:$D$16,3,FALSE),VLOOKUP(ABS(E46)+1,$A$8:$D$16,3,FALSE))</f>
      </c>
      <c r="F127" s="1">
        <f>IF(F46&gt;0,1/VLOOKUP(ABS(F46)+1,$A$8:$D$16,3,FALSE),VLOOKUP(ABS(F46)+1,$A$8:$D$16,3,FALSE))</f>
      </c>
      <c r="G127" s="1">
        <f>IF(G46&gt;0,1/VLOOKUP(ABS(G46)+1,$A$8:$D$16,3,FALSE),VLOOKUP(ABS(G46)+1,$A$8:$D$16,3,FALSE))</f>
      </c>
      <c r="H127" s="1">
        <f>IF(H46&gt;0,1/VLOOKUP(ABS(H46)+1,$A$8:$D$16,3,FALSE),VLOOKUP(ABS(H46)+1,$A$8:$D$16,3,FALSE))</f>
      </c>
      <c r="I127" s="1">
        <f>IF(I46&gt;0,1/VLOOKUP(ABS(I46)+1,$A$8:$D$16,3,FALSE),VLOOKUP(ABS(I46)+1,$A$8:$D$16,3,FALSE))</f>
      </c>
      <c r="J127" s="1">
        <f>IF(J46&gt;0,1/VLOOKUP(ABS(J46)+1,$A$8:$D$16,3,FALSE),VLOOKUP(ABS(J46)+1,$A$8:$D$16,3,FALSE))</f>
      </c>
      <c r="K127" s="1">
        <f>IF(K46&gt;0,1/VLOOKUP(ABS(K46)+1,$A$8:$D$16,3,FALSE),VLOOKUP(ABS(K46)+1,$A$8:$D$16,3,FALSE))</f>
      </c>
      <c r="L127" s="1">
        <f>IF(L46&gt;0,1/VLOOKUP(ABS(L46)+1,$A$8:$D$16,3,FALSE),VLOOKUP(ABS(L46)+1,$A$8:$D$16,3,FALSE))</f>
      </c>
      <c r="M127" s="1">
        <f>IF(M46&gt;0,1/VLOOKUP(ABS(M46)+1,$A$8:$D$16,3,FALSE),VLOOKUP(ABS(M46)+1,$A$8:$D$16,3,FALSE))</f>
      </c>
      <c r="N127" s="1">
        <f>IF(N46&gt;0,1/VLOOKUP(ABS(N46)+1,$A$8:$D$16,3,FALSE),VLOOKUP(ABS(N46)+1,$A$8:$D$16,3,FALSE))</f>
      </c>
      <c r="O127" s="1">
        <f>IF(O46&gt;0,1/VLOOKUP(ABS(O46)+1,$A$8:$D$16,3,FALSE),VLOOKUP(ABS(O46)+1,$A$8:$D$16,3,FALSE))</f>
      </c>
      <c r="P127" s="1">
        <f>IF(P46&gt;0,1/VLOOKUP(ABS(P46)+1,$A$8:$D$16,3,FALSE),VLOOKUP(ABS(P46)+1,$A$8:$D$16,3,FALSE))</f>
      </c>
      <c r="Q127" s="1">
        <f>IF(Q46&gt;0,1/VLOOKUP(ABS(Q46)+1,$A$8:$D$16,3,FALSE),VLOOKUP(ABS(Q46)+1,$A$8:$D$16,3,FALSE))</f>
      </c>
      <c r="R127" s="1">
        <f>IF(R46&gt;0,1/VLOOKUP(ABS(R46)+1,$A$8:$D$16,3,FALSE),VLOOKUP(ABS(R46)+1,$A$8:$D$16,3,FALSE))</f>
      </c>
      <c r="S127" s="1">
        <f>IF(S46&gt;0,1/VLOOKUP(ABS(S46)+1,$A$8:$D$16,3,FALSE),VLOOKUP(ABS(S46)+1,$A$8:$D$16,3,FALSE))</f>
      </c>
      <c r="T127" s="1">
        <f>IF(T46&gt;0,1/VLOOKUP(ABS(T46)+1,$A$8:$D$16,3,FALSE),VLOOKUP(ABS(T46)+1,$A$8:$D$16,3,FALSE))</f>
      </c>
      <c r="U127" s="1">
        <f>IF(U46&gt;0,1/VLOOKUP(ABS(U46)+1,$A$8:$D$16,3,FALSE),VLOOKUP(ABS(U46)+1,$A$8:$D$16,3,FALSE))</f>
      </c>
      <c r="V127" s="1">
        <f>IF(V46&gt;0,1/VLOOKUP(ABS(V46)+1,$A$8:$D$16,3,FALSE),VLOOKUP(ABS(V46)+1,$A$8:$D$16,3,FALSE))</f>
      </c>
      <c r="W127" s="1">
        <f>IF(W46&gt;0,1/VLOOKUP(ABS(W46)+1,$A$8:$D$16,3,FALSE),VLOOKUP(ABS(W46)+1,$A$8:$D$16,3,FALSE))</f>
      </c>
      <c r="X127" s="1">
        <f>IF(X46&gt;0,1/VLOOKUP(ABS(X46)+1,$A$8:$D$16,3,FALSE),VLOOKUP(ABS(X46)+1,$A$8:$D$16,3,FALSE))</f>
      </c>
    </row>
    <row r="128">
      <c r="A128">
        <v>3</v>
      </c>
      <c r="B128" t="str">
        <v>CP4.1_vs_CP4.4</v>
      </c>
      <c r="C128" s="1">
        <f>IF(C47&gt;0,1/VLOOKUP(ABS(C47)+1,$A$8:$D$16,3,FALSE),VLOOKUP(ABS(C47)+1,$A$8:$D$16,3,FALSE))</f>
      </c>
      <c r="D128" s="1">
        <f>IF(D47&gt;0,1/VLOOKUP(ABS(D47)+1,$A$8:$D$16,3,FALSE),VLOOKUP(ABS(D47)+1,$A$8:$D$16,3,FALSE))</f>
      </c>
      <c r="E128" s="1">
        <f>IF(E47&gt;0,1/VLOOKUP(ABS(E47)+1,$A$8:$D$16,3,FALSE),VLOOKUP(ABS(E47)+1,$A$8:$D$16,3,FALSE))</f>
      </c>
      <c r="F128" s="1">
        <f>IF(F47&gt;0,1/VLOOKUP(ABS(F47)+1,$A$8:$D$16,3,FALSE),VLOOKUP(ABS(F47)+1,$A$8:$D$16,3,FALSE))</f>
      </c>
      <c r="G128" s="1">
        <f>IF(G47&gt;0,1/VLOOKUP(ABS(G47)+1,$A$8:$D$16,3,FALSE),VLOOKUP(ABS(G47)+1,$A$8:$D$16,3,FALSE))</f>
      </c>
      <c r="H128" s="1">
        <f>IF(H47&gt;0,1/VLOOKUP(ABS(H47)+1,$A$8:$D$16,3,FALSE),VLOOKUP(ABS(H47)+1,$A$8:$D$16,3,FALSE))</f>
      </c>
      <c r="I128" s="1">
        <f>IF(I47&gt;0,1/VLOOKUP(ABS(I47)+1,$A$8:$D$16,3,FALSE),VLOOKUP(ABS(I47)+1,$A$8:$D$16,3,FALSE))</f>
      </c>
      <c r="J128" s="1">
        <f>IF(J47&gt;0,1/VLOOKUP(ABS(J47)+1,$A$8:$D$16,3,FALSE),VLOOKUP(ABS(J47)+1,$A$8:$D$16,3,FALSE))</f>
      </c>
      <c r="K128" s="1">
        <f>IF(K47&gt;0,1/VLOOKUP(ABS(K47)+1,$A$8:$D$16,3,FALSE),VLOOKUP(ABS(K47)+1,$A$8:$D$16,3,FALSE))</f>
      </c>
      <c r="L128" s="1">
        <f>IF(L47&gt;0,1/VLOOKUP(ABS(L47)+1,$A$8:$D$16,3,FALSE),VLOOKUP(ABS(L47)+1,$A$8:$D$16,3,FALSE))</f>
      </c>
      <c r="M128" s="1">
        <f>IF(M47&gt;0,1/VLOOKUP(ABS(M47)+1,$A$8:$D$16,3,FALSE),VLOOKUP(ABS(M47)+1,$A$8:$D$16,3,FALSE))</f>
      </c>
      <c r="N128" s="1">
        <f>IF(N47&gt;0,1/VLOOKUP(ABS(N47)+1,$A$8:$D$16,3,FALSE),VLOOKUP(ABS(N47)+1,$A$8:$D$16,3,FALSE))</f>
      </c>
      <c r="O128" s="1">
        <f>IF(O47&gt;0,1/VLOOKUP(ABS(O47)+1,$A$8:$D$16,3,FALSE),VLOOKUP(ABS(O47)+1,$A$8:$D$16,3,FALSE))</f>
      </c>
      <c r="P128" s="1">
        <f>IF(P47&gt;0,1/VLOOKUP(ABS(P47)+1,$A$8:$D$16,3,FALSE),VLOOKUP(ABS(P47)+1,$A$8:$D$16,3,FALSE))</f>
      </c>
      <c r="Q128" s="1">
        <f>IF(Q47&gt;0,1/VLOOKUP(ABS(Q47)+1,$A$8:$D$16,3,FALSE),VLOOKUP(ABS(Q47)+1,$A$8:$D$16,3,FALSE))</f>
      </c>
      <c r="R128" s="1">
        <f>IF(R47&gt;0,1/VLOOKUP(ABS(R47)+1,$A$8:$D$16,3,FALSE),VLOOKUP(ABS(R47)+1,$A$8:$D$16,3,FALSE))</f>
      </c>
      <c r="S128" s="1">
        <f>IF(S47&gt;0,1/VLOOKUP(ABS(S47)+1,$A$8:$D$16,3,FALSE),VLOOKUP(ABS(S47)+1,$A$8:$D$16,3,FALSE))</f>
      </c>
      <c r="T128" s="1">
        <f>IF(T47&gt;0,1/VLOOKUP(ABS(T47)+1,$A$8:$D$16,3,FALSE),VLOOKUP(ABS(T47)+1,$A$8:$D$16,3,FALSE))</f>
      </c>
      <c r="U128" s="1">
        <f>IF(U47&gt;0,1/VLOOKUP(ABS(U47)+1,$A$8:$D$16,3,FALSE),VLOOKUP(ABS(U47)+1,$A$8:$D$16,3,FALSE))</f>
      </c>
      <c r="V128" s="1">
        <f>IF(V47&gt;0,1/VLOOKUP(ABS(V47)+1,$A$8:$D$16,3,FALSE),VLOOKUP(ABS(V47)+1,$A$8:$D$16,3,FALSE))</f>
      </c>
      <c r="W128" s="1">
        <f>IF(W47&gt;0,1/VLOOKUP(ABS(W47)+1,$A$8:$D$16,3,FALSE),VLOOKUP(ABS(W47)+1,$A$8:$D$16,3,FALSE))</f>
      </c>
      <c r="X128" s="1">
        <f>IF(X47&gt;0,1/VLOOKUP(ABS(X47)+1,$A$8:$D$16,3,FALSE),VLOOKUP(ABS(X47)+1,$A$8:$D$16,3,FALSE))</f>
      </c>
    </row>
    <row r="129">
      <c r="A129">
        <v>4</v>
      </c>
      <c r="B129" t="str">
        <v>CP4.1_vs_CP4.5</v>
      </c>
      <c r="C129" s="1">
        <f>IF(C48&gt;0,1/VLOOKUP(ABS(C48)+1,$A$8:$D$16,3,FALSE),VLOOKUP(ABS(C48)+1,$A$8:$D$16,3,FALSE))</f>
      </c>
      <c r="D129" s="1">
        <f>IF(D48&gt;0,1/VLOOKUP(ABS(D48)+1,$A$8:$D$16,3,FALSE),VLOOKUP(ABS(D48)+1,$A$8:$D$16,3,FALSE))</f>
      </c>
      <c r="E129" s="1">
        <f>IF(E48&gt;0,1/VLOOKUP(ABS(E48)+1,$A$8:$D$16,3,FALSE),VLOOKUP(ABS(E48)+1,$A$8:$D$16,3,FALSE))</f>
      </c>
      <c r="F129" s="1">
        <f>IF(F48&gt;0,1/VLOOKUP(ABS(F48)+1,$A$8:$D$16,3,FALSE),VLOOKUP(ABS(F48)+1,$A$8:$D$16,3,FALSE))</f>
      </c>
      <c r="G129" s="1">
        <f>IF(G48&gt;0,1/VLOOKUP(ABS(G48)+1,$A$8:$D$16,3,FALSE),VLOOKUP(ABS(G48)+1,$A$8:$D$16,3,FALSE))</f>
      </c>
      <c r="H129" s="1">
        <f>IF(H48&gt;0,1/VLOOKUP(ABS(H48)+1,$A$8:$D$16,3,FALSE),VLOOKUP(ABS(H48)+1,$A$8:$D$16,3,FALSE))</f>
      </c>
      <c r="I129" s="1">
        <f>IF(I48&gt;0,1/VLOOKUP(ABS(I48)+1,$A$8:$D$16,3,FALSE),VLOOKUP(ABS(I48)+1,$A$8:$D$16,3,FALSE))</f>
      </c>
      <c r="J129" s="1">
        <f>IF(J48&gt;0,1/VLOOKUP(ABS(J48)+1,$A$8:$D$16,3,FALSE),VLOOKUP(ABS(J48)+1,$A$8:$D$16,3,FALSE))</f>
      </c>
      <c r="K129" s="1">
        <f>IF(K48&gt;0,1/VLOOKUP(ABS(K48)+1,$A$8:$D$16,3,FALSE),VLOOKUP(ABS(K48)+1,$A$8:$D$16,3,FALSE))</f>
      </c>
      <c r="L129" s="1">
        <f>IF(L48&gt;0,1/VLOOKUP(ABS(L48)+1,$A$8:$D$16,3,FALSE),VLOOKUP(ABS(L48)+1,$A$8:$D$16,3,FALSE))</f>
      </c>
      <c r="M129" s="1">
        <f>IF(M48&gt;0,1/VLOOKUP(ABS(M48)+1,$A$8:$D$16,3,FALSE),VLOOKUP(ABS(M48)+1,$A$8:$D$16,3,FALSE))</f>
      </c>
      <c r="N129" s="1">
        <f>IF(N48&gt;0,1/VLOOKUP(ABS(N48)+1,$A$8:$D$16,3,FALSE),VLOOKUP(ABS(N48)+1,$A$8:$D$16,3,FALSE))</f>
      </c>
      <c r="O129" s="1">
        <f>IF(O48&gt;0,1/VLOOKUP(ABS(O48)+1,$A$8:$D$16,3,FALSE),VLOOKUP(ABS(O48)+1,$A$8:$D$16,3,FALSE))</f>
      </c>
      <c r="P129" s="1">
        <f>IF(P48&gt;0,1/VLOOKUP(ABS(P48)+1,$A$8:$D$16,3,FALSE),VLOOKUP(ABS(P48)+1,$A$8:$D$16,3,FALSE))</f>
      </c>
      <c r="Q129" s="1">
        <f>IF(Q48&gt;0,1/VLOOKUP(ABS(Q48)+1,$A$8:$D$16,3,FALSE),VLOOKUP(ABS(Q48)+1,$A$8:$D$16,3,FALSE))</f>
      </c>
      <c r="R129" s="1">
        <f>IF(R48&gt;0,1/VLOOKUP(ABS(R48)+1,$A$8:$D$16,3,FALSE),VLOOKUP(ABS(R48)+1,$A$8:$D$16,3,FALSE))</f>
      </c>
      <c r="S129" s="1">
        <f>IF(S48&gt;0,1/VLOOKUP(ABS(S48)+1,$A$8:$D$16,3,FALSE),VLOOKUP(ABS(S48)+1,$A$8:$D$16,3,FALSE))</f>
      </c>
      <c r="T129" s="1">
        <f>IF(T48&gt;0,1/VLOOKUP(ABS(T48)+1,$A$8:$D$16,3,FALSE),VLOOKUP(ABS(T48)+1,$A$8:$D$16,3,FALSE))</f>
      </c>
      <c r="U129" s="1">
        <f>IF(U48&gt;0,1/VLOOKUP(ABS(U48)+1,$A$8:$D$16,3,FALSE),VLOOKUP(ABS(U48)+1,$A$8:$D$16,3,FALSE))</f>
      </c>
      <c r="V129" s="1">
        <f>IF(V48&gt;0,1/VLOOKUP(ABS(V48)+1,$A$8:$D$16,3,FALSE),VLOOKUP(ABS(V48)+1,$A$8:$D$16,3,FALSE))</f>
      </c>
      <c r="W129" s="1">
        <f>IF(W48&gt;0,1/VLOOKUP(ABS(W48)+1,$A$8:$D$16,3,FALSE),VLOOKUP(ABS(W48)+1,$A$8:$D$16,3,FALSE))</f>
      </c>
      <c r="X129" s="1">
        <f>IF(X48&gt;0,1/VLOOKUP(ABS(X48)+1,$A$8:$D$16,3,FALSE),VLOOKUP(ABS(X48)+1,$A$8:$D$16,3,FALSE))</f>
      </c>
    </row>
    <row r="130">
      <c r="A130">
        <v>5</v>
      </c>
      <c r="B130" t="str">
        <v>CP4.1_vs_CP4.6</v>
      </c>
      <c r="C130" s="1">
        <f>IF(C49&gt;0,1/VLOOKUP(ABS(C49)+1,$A$8:$D$16,3,FALSE),VLOOKUP(ABS(C49)+1,$A$8:$D$16,3,FALSE))</f>
      </c>
      <c r="D130" s="1">
        <f>IF(D49&gt;0,1/VLOOKUP(ABS(D49)+1,$A$8:$D$16,3,FALSE),VLOOKUP(ABS(D49)+1,$A$8:$D$16,3,FALSE))</f>
      </c>
      <c r="E130" s="1">
        <f>IF(E49&gt;0,1/VLOOKUP(ABS(E49)+1,$A$8:$D$16,3,FALSE),VLOOKUP(ABS(E49)+1,$A$8:$D$16,3,FALSE))</f>
      </c>
      <c r="F130" s="1">
        <f>IF(F49&gt;0,1/VLOOKUP(ABS(F49)+1,$A$8:$D$16,3,FALSE),VLOOKUP(ABS(F49)+1,$A$8:$D$16,3,FALSE))</f>
      </c>
      <c r="G130" s="1">
        <f>IF(G49&gt;0,1/VLOOKUP(ABS(G49)+1,$A$8:$D$16,3,FALSE),VLOOKUP(ABS(G49)+1,$A$8:$D$16,3,FALSE))</f>
      </c>
      <c r="H130" s="1">
        <f>IF(H49&gt;0,1/VLOOKUP(ABS(H49)+1,$A$8:$D$16,3,FALSE),VLOOKUP(ABS(H49)+1,$A$8:$D$16,3,FALSE))</f>
      </c>
      <c r="I130" s="1">
        <f>IF(I49&gt;0,1/VLOOKUP(ABS(I49)+1,$A$8:$D$16,3,FALSE),VLOOKUP(ABS(I49)+1,$A$8:$D$16,3,FALSE))</f>
      </c>
      <c r="J130" s="1">
        <f>IF(J49&gt;0,1/VLOOKUP(ABS(J49)+1,$A$8:$D$16,3,FALSE),VLOOKUP(ABS(J49)+1,$A$8:$D$16,3,FALSE))</f>
      </c>
      <c r="K130" s="1">
        <f>IF(K49&gt;0,1/VLOOKUP(ABS(K49)+1,$A$8:$D$16,3,FALSE),VLOOKUP(ABS(K49)+1,$A$8:$D$16,3,FALSE))</f>
      </c>
      <c r="L130" s="1">
        <f>IF(L49&gt;0,1/VLOOKUP(ABS(L49)+1,$A$8:$D$16,3,FALSE),VLOOKUP(ABS(L49)+1,$A$8:$D$16,3,FALSE))</f>
      </c>
      <c r="M130" s="1">
        <f>IF(M49&gt;0,1/VLOOKUP(ABS(M49)+1,$A$8:$D$16,3,FALSE),VLOOKUP(ABS(M49)+1,$A$8:$D$16,3,FALSE))</f>
      </c>
      <c r="N130" s="1">
        <f>IF(N49&gt;0,1/VLOOKUP(ABS(N49)+1,$A$8:$D$16,3,FALSE),VLOOKUP(ABS(N49)+1,$A$8:$D$16,3,FALSE))</f>
      </c>
      <c r="O130" s="1">
        <f>IF(O49&gt;0,1/VLOOKUP(ABS(O49)+1,$A$8:$D$16,3,FALSE),VLOOKUP(ABS(O49)+1,$A$8:$D$16,3,FALSE))</f>
      </c>
      <c r="P130" s="1">
        <f>IF(P49&gt;0,1/VLOOKUP(ABS(P49)+1,$A$8:$D$16,3,FALSE),VLOOKUP(ABS(P49)+1,$A$8:$D$16,3,FALSE))</f>
      </c>
      <c r="Q130" s="1">
        <f>IF(Q49&gt;0,1/VLOOKUP(ABS(Q49)+1,$A$8:$D$16,3,FALSE),VLOOKUP(ABS(Q49)+1,$A$8:$D$16,3,FALSE))</f>
      </c>
      <c r="R130" s="1">
        <f>IF(R49&gt;0,1/VLOOKUP(ABS(R49)+1,$A$8:$D$16,3,FALSE),VLOOKUP(ABS(R49)+1,$A$8:$D$16,3,FALSE))</f>
      </c>
      <c r="S130" s="1">
        <f>IF(S49&gt;0,1/VLOOKUP(ABS(S49)+1,$A$8:$D$16,3,FALSE),VLOOKUP(ABS(S49)+1,$A$8:$D$16,3,FALSE))</f>
      </c>
      <c r="T130" s="1">
        <f>IF(T49&gt;0,1/VLOOKUP(ABS(T49)+1,$A$8:$D$16,3,FALSE),VLOOKUP(ABS(T49)+1,$A$8:$D$16,3,FALSE))</f>
      </c>
      <c r="U130" s="1">
        <f>IF(U49&gt;0,1/VLOOKUP(ABS(U49)+1,$A$8:$D$16,3,FALSE),VLOOKUP(ABS(U49)+1,$A$8:$D$16,3,FALSE))</f>
      </c>
      <c r="V130" s="1">
        <f>IF(V49&gt;0,1/VLOOKUP(ABS(V49)+1,$A$8:$D$16,3,FALSE),VLOOKUP(ABS(V49)+1,$A$8:$D$16,3,FALSE))</f>
      </c>
      <c r="W130" s="1">
        <f>IF(W49&gt;0,1/VLOOKUP(ABS(W49)+1,$A$8:$D$16,3,FALSE),VLOOKUP(ABS(W49)+1,$A$8:$D$16,3,FALSE))</f>
      </c>
      <c r="X130" s="1">
        <f>IF(X49&gt;0,1/VLOOKUP(ABS(X49)+1,$A$8:$D$16,3,FALSE),VLOOKUP(ABS(X49)+1,$A$8:$D$16,3,FALSE))</f>
      </c>
    </row>
    <row r="131">
      <c r="A131">
        <v>6</v>
      </c>
      <c r="B131" t="str">
        <v>CP4.1_vs_CP4.7</v>
      </c>
      <c r="C131" s="1">
        <f>IF(C50&gt;0,1/VLOOKUP(ABS(C50)+1,$A$8:$D$16,3,FALSE),VLOOKUP(ABS(C50)+1,$A$8:$D$16,3,FALSE))</f>
      </c>
      <c r="D131" s="1">
        <f>IF(D50&gt;0,1/VLOOKUP(ABS(D50)+1,$A$8:$D$16,3,FALSE),VLOOKUP(ABS(D50)+1,$A$8:$D$16,3,FALSE))</f>
      </c>
      <c r="E131" s="1">
        <f>IF(E50&gt;0,1/VLOOKUP(ABS(E50)+1,$A$8:$D$16,3,FALSE),VLOOKUP(ABS(E50)+1,$A$8:$D$16,3,FALSE))</f>
      </c>
      <c r="F131" s="1">
        <f>IF(F50&gt;0,1/VLOOKUP(ABS(F50)+1,$A$8:$D$16,3,FALSE),VLOOKUP(ABS(F50)+1,$A$8:$D$16,3,FALSE))</f>
      </c>
      <c r="G131" s="1">
        <f>IF(G50&gt;0,1/VLOOKUP(ABS(G50)+1,$A$8:$D$16,3,FALSE),VLOOKUP(ABS(G50)+1,$A$8:$D$16,3,FALSE))</f>
      </c>
      <c r="H131" s="1">
        <f>IF(H50&gt;0,1/VLOOKUP(ABS(H50)+1,$A$8:$D$16,3,FALSE),VLOOKUP(ABS(H50)+1,$A$8:$D$16,3,FALSE))</f>
      </c>
      <c r="I131" s="1">
        <f>IF(I50&gt;0,1/VLOOKUP(ABS(I50)+1,$A$8:$D$16,3,FALSE),VLOOKUP(ABS(I50)+1,$A$8:$D$16,3,FALSE))</f>
      </c>
      <c r="J131" s="1">
        <f>IF(J50&gt;0,1/VLOOKUP(ABS(J50)+1,$A$8:$D$16,3,FALSE),VLOOKUP(ABS(J50)+1,$A$8:$D$16,3,FALSE))</f>
      </c>
      <c r="K131" s="1">
        <f>IF(K50&gt;0,1/VLOOKUP(ABS(K50)+1,$A$8:$D$16,3,FALSE),VLOOKUP(ABS(K50)+1,$A$8:$D$16,3,FALSE))</f>
      </c>
      <c r="L131" s="1">
        <f>IF(L50&gt;0,1/VLOOKUP(ABS(L50)+1,$A$8:$D$16,3,FALSE),VLOOKUP(ABS(L50)+1,$A$8:$D$16,3,FALSE))</f>
      </c>
      <c r="M131" s="1">
        <f>IF(M50&gt;0,1/VLOOKUP(ABS(M50)+1,$A$8:$D$16,3,FALSE),VLOOKUP(ABS(M50)+1,$A$8:$D$16,3,FALSE))</f>
      </c>
      <c r="N131" s="1">
        <f>IF(N50&gt;0,1/VLOOKUP(ABS(N50)+1,$A$8:$D$16,3,FALSE),VLOOKUP(ABS(N50)+1,$A$8:$D$16,3,FALSE))</f>
      </c>
      <c r="O131" s="1">
        <f>IF(O50&gt;0,1/VLOOKUP(ABS(O50)+1,$A$8:$D$16,3,FALSE),VLOOKUP(ABS(O50)+1,$A$8:$D$16,3,FALSE))</f>
      </c>
      <c r="P131" s="1">
        <f>IF(P50&gt;0,1/VLOOKUP(ABS(P50)+1,$A$8:$D$16,3,FALSE),VLOOKUP(ABS(P50)+1,$A$8:$D$16,3,FALSE))</f>
      </c>
      <c r="Q131" s="1">
        <f>IF(Q50&gt;0,1/VLOOKUP(ABS(Q50)+1,$A$8:$D$16,3,FALSE),VLOOKUP(ABS(Q50)+1,$A$8:$D$16,3,FALSE))</f>
      </c>
      <c r="R131" s="1">
        <f>IF(R50&gt;0,1/VLOOKUP(ABS(R50)+1,$A$8:$D$16,3,FALSE),VLOOKUP(ABS(R50)+1,$A$8:$D$16,3,FALSE))</f>
      </c>
      <c r="S131" s="1">
        <f>IF(S50&gt;0,1/VLOOKUP(ABS(S50)+1,$A$8:$D$16,3,FALSE),VLOOKUP(ABS(S50)+1,$A$8:$D$16,3,FALSE))</f>
      </c>
      <c r="T131" s="1">
        <f>IF(T50&gt;0,1/VLOOKUP(ABS(T50)+1,$A$8:$D$16,3,FALSE),VLOOKUP(ABS(T50)+1,$A$8:$D$16,3,FALSE))</f>
      </c>
      <c r="U131" s="1">
        <f>IF(U50&gt;0,1/VLOOKUP(ABS(U50)+1,$A$8:$D$16,3,FALSE),VLOOKUP(ABS(U50)+1,$A$8:$D$16,3,FALSE))</f>
      </c>
      <c r="V131" s="1">
        <f>IF(V50&gt;0,1/VLOOKUP(ABS(V50)+1,$A$8:$D$16,3,FALSE),VLOOKUP(ABS(V50)+1,$A$8:$D$16,3,FALSE))</f>
      </c>
      <c r="W131" s="1">
        <f>IF(W50&gt;0,1/VLOOKUP(ABS(W50)+1,$A$8:$D$16,3,FALSE),VLOOKUP(ABS(W50)+1,$A$8:$D$16,3,FALSE))</f>
      </c>
      <c r="X131" s="1">
        <f>IF(X50&gt;0,1/VLOOKUP(ABS(X50)+1,$A$8:$D$16,3,FALSE),VLOOKUP(ABS(X50)+1,$A$8:$D$16,3,FALSE))</f>
      </c>
    </row>
    <row r="132">
      <c r="A132">
        <v>7</v>
      </c>
      <c r="B132" t="str">
        <v>CP4.1_vs_CP4.8</v>
      </c>
      <c r="C132" s="1">
        <f>IF(C51&gt;0,1/VLOOKUP(ABS(C51)+1,$A$8:$D$16,3,FALSE),VLOOKUP(ABS(C51)+1,$A$8:$D$16,3,FALSE))</f>
      </c>
      <c r="D132" s="1">
        <f>IF(D51&gt;0,1/VLOOKUP(ABS(D51)+1,$A$8:$D$16,3,FALSE),VLOOKUP(ABS(D51)+1,$A$8:$D$16,3,FALSE))</f>
      </c>
      <c r="E132" s="1">
        <f>IF(E51&gt;0,1/VLOOKUP(ABS(E51)+1,$A$8:$D$16,3,FALSE),VLOOKUP(ABS(E51)+1,$A$8:$D$16,3,FALSE))</f>
      </c>
      <c r="F132" s="1">
        <f>IF(F51&gt;0,1/VLOOKUP(ABS(F51)+1,$A$8:$D$16,3,FALSE),VLOOKUP(ABS(F51)+1,$A$8:$D$16,3,FALSE))</f>
      </c>
      <c r="G132" s="1">
        <f>IF(G51&gt;0,1/VLOOKUP(ABS(G51)+1,$A$8:$D$16,3,FALSE),VLOOKUP(ABS(G51)+1,$A$8:$D$16,3,FALSE))</f>
      </c>
      <c r="H132" s="1">
        <f>IF(H51&gt;0,1/VLOOKUP(ABS(H51)+1,$A$8:$D$16,3,FALSE),VLOOKUP(ABS(H51)+1,$A$8:$D$16,3,FALSE))</f>
      </c>
      <c r="I132" s="1">
        <f>IF(I51&gt;0,1/VLOOKUP(ABS(I51)+1,$A$8:$D$16,3,FALSE),VLOOKUP(ABS(I51)+1,$A$8:$D$16,3,FALSE))</f>
      </c>
      <c r="J132" s="1">
        <f>IF(J51&gt;0,1/VLOOKUP(ABS(J51)+1,$A$8:$D$16,3,FALSE),VLOOKUP(ABS(J51)+1,$A$8:$D$16,3,FALSE))</f>
      </c>
      <c r="K132" s="1">
        <f>IF(K51&gt;0,1/VLOOKUP(ABS(K51)+1,$A$8:$D$16,3,FALSE),VLOOKUP(ABS(K51)+1,$A$8:$D$16,3,FALSE))</f>
      </c>
      <c r="L132" s="1">
        <f>IF(L51&gt;0,1/VLOOKUP(ABS(L51)+1,$A$8:$D$16,3,FALSE),VLOOKUP(ABS(L51)+1,$A$8:$D$16,3,FALSE))</f>
      </c>
      <c r="M132" s="1">
        <f>IF(M51&gt;0,1/VLOOKUP(ABS(M51)+1,$A$8:$D$16,3,FALSE),VLOOKUP(ABS(M51)+1,$A$8:$D$16,3,FALSE))</f>
      </c>
      <c r="N132" s="1">
        <f>IF(N51&gt;0,1/VLOOKUP(ABS(N51)+1,$A$8:$D$16,3,FALSE),VLOOKUP(ABS(N51)+1,$A$8:$D$16,3,FALSE))</f>
      </c>
      <c r="O132" s="1">
        <f>IF(O51&gt;0,1/VLOOKUP(ABS(O51)+1,$A$8:$D$16,3,FALSE),VLOOKUP(ABS(O51)+1,$A$8:$D$16,3,FALSE))</f>
      </c>
      <c r="P132" s="1">
        <f>IF(P51&gt;0,1/VLOOKUP(ABS(P51)+1,$A$8:$D$16,3,FALSE),VLOOKUP(ABS(P51)+1,$A$8:$D$16,3,FALSE))</f>
      </c>
      <c r="Q132" s="1">
        <f>IF(Q51&gt;0,1/VLOOKUP(ABS(Q51)+1,$A$8:$D$16,3,FALSE),VLOOKUP(ABS(Q51)+1,$A$8:$D$16,3,FALSE))</f>
      </c>
      <c r="R132" s="1">
        <f>IF(R51&gt;0,1/VLOOKUP(ABS(R51)+1,$A$8:$D$16,3,FALSE),VLOOKUP(ABS(R51)+1,$A$8:$D$16,3,FALSE))</f>
      </c>
      <c r="S132" s="1">
        <f>IF(S51&gt;0,1/VLOOKUP(ABS(S51)+1,$A$8:$D$16,3,FALSE),VLOOKUP(ABS(S51)+1,$A$8:$D$16,3,FALSE))</f>
      </c>
      <c r="T132" s="1">
        <f>IF(T51&gt;0,1/VLOOKUP(ABS(T51)+1,$A$8:$D$16,3,FALSE),VLOOKUP(ABS(T51)+1,$A$8:$D$16,3,FALSE))</f>
      </c>
      <c r="U132" s="1">
        <f>IF(U51&gt;0,1/VLOOKUP(ABS(U51)+1,$A$8:$D$16,3,FALSE),VLOOKUP(ABS(U51)+1,$A$8:$D$16,3,FALSE))</f>
      </c>
      <c r="V132" s="1">
        <f>IF(V51&gt;0,1/VLOOKUP(ABS(V51)+1,$A$8:$D$16,3,FALSE),VLOOKUP(ABS(V51)+1,$A$8:$D$16,3,FALSE))</f>
      </c>
      <c r="W132" s="1">
        <f>IF(W51&gt;0,1/VLOOKUP(ABS(W51)+1,$A$8:$D$16,3,FALSE),VLOOKUP(ABS(W51)+1,$A$8:$D$16,3,FALSE))</f>
      </c>
      <c r="X132" s="1">
        <f>IF(X51&gt;0,1/VLOOKUP(ABS(X51)+1,$A$8:$D$16,3,FALSE),VLOOKUP(ABS(X51)+1,$A$8:$D$16,3,FALSE))</f>
      </c>
    </row>
    <row r="133">
      <c r="A133">
        <v>8</v>
      </c>
      <c r="B133" t="str">
        <v>CP4.1_vs_CP4.9</v>
      </c>
      <c r="C133" s="1">
        <f>IF(C52&gt;0,1/VLOOKUP(ABS(C52)+1,$A$8:$D$16,3,FALSE),VLOOKUP(ABS(C52)+1,$A$8:$D$16,3,FALSE))</f>
      </c>
      <c r="D133" s="1">
        <f>IF(D52&gt;0,1/VLOOKUP(ABS(D52)+1,$A$8:$D$16,3,FALSE),VLOOKUP(ABS(D52)+1,$A$8:$D$16,3,FALSE))</f>
      </c>
      <c r="E133" s="1">
        <f>IF(E52&gt;0,1/VLOOKUP(ABS(E52)+1,$A$8:$D$16,3,FALSE),VLOOKUP(ABS(E52)+1,$A$8:$D$16,3,FALSE))</f>
      </c>
      <c r="F133" s="1">
        <f>IF(F52&gt;0,1/VLOOKUP(ABS(F52)+1,$A$8:$D$16,3,FALSE),VLOOKUP(ABS(F52)+1,$A$8:$D$16,3,FALSE))</f>
      </c>
      <c r="G133" s="1">
        <f>IF(G52&gt;0,1/VLOOKUP(ABS(G52)+1,$A$8:$D$16,3,FALSE),VLOOKUP(ABS(G52)+1,$A$8:$D$16,3,FALSE))</f>
      </c>
      <c r="H133" s="1">
        <f>IF(H52&gt;0,1/VLOOKUP(ABS(H52)+1,$A$8:$D$16,3,FALSE),VLOOKUP(ABS(H52)+1,$A$8:$D$16,3,FALSE))</f>
      </c>
      <c r="I133" s="1">
        <f>IF(I52&gt;0,1/VLOOKUP(ABS(I52)+1,$A$8:$D$16,3,FALSE),VLOOKUP(ABS(I52)+1,$A$8:$D$16,3,FALSE))</f>
      </c>
      <c r="J133" s="1">
        <f>IF(J52&gt;0,1/VLOOKUP(ABS(J52)+1,$A$8:$D$16,3,FALSE),VLOOKUP(ABS(J52)+1,$A$8:$D$16,3,FALSE))</f>
      </c>
      <c r="K133" s="1">
        <f>IF(K52&gt;0,1/VLOOKUP(ABS(K52)+1,$A$8:$D$16,3,FALSE),VLOOKUP(ABS(K52)+1,$A$8:$D$16,3,FALSE))</f>
      </c>
      <c r="L133" s="1">
        <f>IF(L52&gt;0,1/VLOOKUP(ABS(L52)+1,$A$8:$D$16,3,FALSE),VLOOKUP(ABS(L52)+1,$A$8:$D$16,3,FALSE))</f>
      </c>
      <c r="M133" s="1">
        <f>IF(M52&gt;0,1/VLOOKUP(ABS(M52)+1,$A$8:$D$16,3,FALSE),VLOOKUP(ABS(M52)+1,$A$8:$D$16,3,FALSE))</f>
      </c>
      <c r="N133" s="1">
        <f>IF(N52&gt;0,1/VLOOKUP(ABS(N52)+1,$A$8:$D$16,3,FALSE),VLOOKUP(ABS(N52)+1,$A$8:$D$16,3,FALSE))</f>
      </c>
      <c r="O133" s="1">
        <f>IF(O52&gt;0,1/VLOOKUP(ABS(O52)+1,$A$8:$D$16,3,FALSE),VLOOKUP(ABS(O52)+1,$A$8:$D$16,3,FALSE))</f>
      </c>
      <c r="P133" s="1">
        <f>IF(P52&gt;0,1/VLOOKUP(ABS(P52)+1,$A$8:$D$16,3,FALSE),VLOOKUP(ABS(P52)+1,$A$8:$D$16,3,FALSE))</f>
      </c>
      <c r="Q133" s="1">
        <f>IF(Q52&gt;0,1/VLOOKUP(ABS(Q52)+1,$A$8:$D$16,3,FALSE),VLOOKUP(ABS(Q52)+1,$A$8:$D$16,3,FALSE))</f>
      </c>
      <c r="R133" s="1">
        <f>IF(R52&gt;0,1/VLOOKUP(ABS(R52)+1,$A$8:$D$16,3,FALSE),VLOOKUP(ABS(R52)+1,$A$8:$D$16,3,FALSE))</f>
      </c>
      <c r="S133" s="1">
        <f>IF(S52&gt;0,1/VLOOKUP(ABS(S52)+1,$A$8:$D$16,3,FALSE),VLOOKUP(ABS(S52)+1,$A$8:$D$16,3,FALSE))</f>
      </c>
      <c r="T133" s="1">
        <f>IF(T52&gt;0,1/VLOOKUP(ABS(T52)+1,$A$8:$D$16,3,FALSE),VLOOKUP(ABS(T52)+1,$A$8:$D$16,3,FALSE))</f>
      </c>
      <c r="U133" s="1">
        <f>IF(U52&gt;0,1/VLOOKUP(ABS(U52)+1,$A$8:$D$16,3,FALSE),VLOOKUP(ABS(U52)+1,$A$8:$D$16,3,FALSE))</f>
      </c>
      <c r="V133" s="1">
        <f>IF(V52&gt;0,1/VLOOKUP(ABS(V52)+1,$A$8:$D$16,3,FALSE),VLOOKUP(ABS(V52)+1,$A$8:$D$16,3,FALSE))</f>
      </c>
      <c r="W133" s="1">
        <f>IF(W52&gt;0,1/VLOOKUP(ABS(W52)+1,$A$8:$D$16,3,FALSE),VLOOKUP(ABS(W52)+1,$A$8:$D$16,3,FALSE))</f>
      </c>
      <c r="X133" s="1">
        <f>IF(X52&gt;0,1/VLOOKUP(ABS(X52)+1,$A$8:$D$16,3,FALSE),VLOOKUP(ABS(X52)+1,$A$8:$D$16,3,FALSE))</f>
      </c>
    </row>
    <row r="134">
      <c r="A134">
        <v>9</v>
      </c>
      <c r="B134" t="str">
        <v>CP4.2_vs_CP4.3</v>
      </c>
      <c r="C134" s="1">
        <f>IF(C53&gt;0,1/VLOOKUP(ABS(C53)+1,$A$8:$D$16,3,FALSE),VLOOKUP(ABS(C53)+1,$A$8:$D$16,3,FALSE))</f>
      </c>
      <c r="D134" s="1">
        <f>IF(D53&gt;0,1/VLOOKUP(ABS(D53)+1,$A$8:$D$16,3,FALSE),VLOOKUP(ABS(D53)+1,$A$8:$D$16,3,FALSE))</f>
      </c>
      <c r="E134" s="1">
        <f>IF(E53&gt;0,1/VLOOKUP(ABS(E53)+1,$A$8:$D$16,3,FALSE),VLOOKUP(ABS(E53)+1,$A$8:$D$16,3,FALSE))</f>
      </c>
      <c r="F134" s="1">
        <f>IF(F53&gt;0,1/VLOOKUP(ABS(F53)+1,$A$8:$D$16,3,FALSE),VLOOKUP(ABS(F53)+1,$A$8:$D$16,3,FALSE))</f>
      </c>
      <c r="G134" s="1">
        <f>IF(G53&gt;0,1/VLOOKUP(ABS(G53)+1,$A$8:$D$16,3,FALSE),VLOOKUP(ABS(G53)+1,$A$8:$D$16,3,FALSE))</f>
      </c>
      <c r="H134" s="1">
        <f>IF(H53&gt;0,1/VLOOKUP(ABS(H53)+1,$A$8:$D$16,3,FALSE),VLOOKUP(ABS(H53)+1,$A$8:$D$16,3,FALSE))</f>
      </c>
      <c r="I134" s="1">
        <f>IF(I53&gt;0,1/VLOOKUP(ABS(I53)+1,$A$8:$D$16,3,FALSE),VLOOKUP(ABS(I53)+1,$A$8:$D$16,3,FALSE))</f>
      </c>
      <c r="J134" s="1">
        <f>IF(J53&gt;0,1/VLOOKUP(ABS(J53)+1,$A$8:$D$16,3,FALSE),VLOOKUP(ABS(J53)+1,$A$8:$D$16,3,FALSE))</f>
      </c>
      <c r="K134" s="1">
        <f>IF(K53&gt;0,1/VLOOKUP(ABS(K53)+1,$A$8:$D$16,3,FALSE),VLOOKUP(ABS(K53)+1,$A$8:$D$16,3,FALSE))</f>
      </c>
      <c r="L134" s="1">
        <f>IF(L53&gt;0,1/VLOOKUP(ABS(L53)+1,$A$8:$D$16,3,FALSE),VLOOKUP(ABS(L53)+1,$A$8:$D$16,3,FALSE))</f>
      </c>
      <c r="M134" s="1">
        <f>IF(M53&gt;0,1/VLOOKUP(ABS(M53)+1,$A$8:$D$16,3,FALSE),VLOOKUP(ABS(M53)+1,$A$8:$D$16,3,FALSE))</f>
      </c>
      <c r="N134" s="1">
        <f>IF(N53&gt;0,1/VLOOKUP(ABS(N53)+1,$A$8:$D$16,3,FALSE),VLOOKUP(ABS(N53)+1,$A$8:$D$16,3,FALSE))</f>
      </c>
      <c r="O134" s="1">
        <f>IF(O53&gt;0,1/VLOOKUP(ABS(O53)+1,$A$8:$D$16,3,FALSE),VLOOKUP(ABS(O53)+1,$A$8:$D$16,3,FALSE))</f>
      </c>
      <c r="P134" s="1">
        <f>IF(P53&gt;0,1/VLOOKUP(ABS(P53)+1,$A$8:$D$16,3,FALSE),VLOOKUP(ABS(P53)+1,$A$8:$D$16,3,FALSE))</f>
      </c>
      <c r="Q134" s="1">
        <f>IF(Q53&gt;0,1/VLOOKUP(ABS(Q53)+1,$A$8:$D$16,3,FALSE),VLOOKUP(ABS(Q53)+1,$A$8:$D$16,3,FALSE))</f>
      </c>
      <c r="R134" s="1">
        <f>IF(R53&gt;0,1/VLOOKUP(ABS(R53)+1,$A$8:$D$16,3,FALSE),VLOOKUP(ABS(R53)+1,$A$8:$D$16,3,FALSE))</f>
      </c>
      <c r="S134" s="1">
        <f>IF(S53&gt;0,1/VLOOKUP(ABS(S53)+1,$A$8:$D$16,3,FALSE),VLOOKUP(ABS(S53)+1,$A$8:$D$16,3,FALSE))</f>
      </c>
      <c r="T134" s="1">
        <f>IF(T53&gt;0,1/VLOOKUP(ABS(T53)+1,$A$8:$D$16,3,FALSE),VLOOKUP(ABS(T53)+1,$A$8:$D$16,3,FALSE))</f>
      </c>
      <c r="U134" s="1">
        <f>IF(U53&gt;0,1/VLOOKUP(ABS(U53)+1,$A$8:$D$16,3,FALSE),VLOOKUP(ABS(U53)+1,$A$8:$D$16,3,FALSE))</f>
      </c>
      <c r="V134" s="1">
        <f>IF(V53&gt;0,1/VLOOKUP(ABS(V53)+1,$A$8:$D$16,3,FALSE),VLOOKUP(ABS(V53)+1,$A$8:$D$16,3,FALSE))</f>
      </c>
      <c r="W134" s="1">
        <f>IF(W53&gt;0,1/VLOOKUP(ABS(W53)+1,$A$8:$D$16,3,FALSE),VLOOKUP(ABS(W53)+1,$A$8:$D$16,3,FALSE))</f>
      </c>
      <c r="X134" s="1">
        <f>IF(X53&gt;0,1/VLOOKUP(ABS(X53)+1,$A$8:$D$16,3,FALSE),VLOOKUP(ABS(X53)+1,$A$8:$D$16,3,FALSE))</f>
      </c>
    </row>
    <row r="135">
      <c r="A135">
        <v>10</v>
      </c>
      <c r="B135" t="str">
        <v>CP4.2_vs_CP4.4</v>
      </c>
      <c r="C135" s="1">
        <f>IF(C54&gt;0,1/VLOOKUP(ABS(C54)+1,$A$8:$D$16,3,FALSE),VLOOKUP(ABS(C54)+1,$A$8:$D$16,3,FALSE))</f>
      </c>
      <c r="D135" s="1">
        <f>IF(D54&gt;0,1/VLOOKUP(ABS(D54)+1,$A$8:$D$16,3,FALSE),VLOOKUP(ABS(D54)+1,$A$8:$D$16,3,FALSE))</f>
      </c>
      <c r="E135" s="1">
        <f>IF(E54&gt;0,1/VLOOKUP(ABS(E54)+1,$A$8:$D$16,3,FALSE),VLOOKUP(ABS(E54)+1,$A$8:$D$16,3,FALSE))</f>
      </c>
      <c r="F135" s="1">
        <f>IF(F54&gt;0,1/VLOOKUP(ABS(F54)+1,$A$8:$D$16,3,FALSE),VLOOKUP(ABS(F54)+1,$A$8:$D$16,3,FALSE))</f>
      </c>
      <c r="G135" s="1">
        <f>IF(G54&gt;0,1/VLOOKUP(ABS(G54)+1,$A$8:$D$16,3,FALSE),VLOOKUP(ABS(G54)+1,$A$8:$D$16,3,FALSE))</f>
      </c>
      <c r="H135" s="1">
        <f>IF(H54&gt;0,1/VLOOKUP(ABS(H54)+1,$A$8:$D$16,3,FALSE),VLOOKUP(ABS(H54)+1,$A$8:$D$16,3,FALSE))</f>
      </c>
      <c r="I135" s="1">
        <f>IF(I54&gt;0,1/VLOOKUP(ABS(I54)+1,$A$8:$D$16,3,FALSE),VLOOKUP(ABS(I54)+1,$A$8:$D$16,3,FALSE))</f>
      </c>
      <c r="J135" s="1">
        <f>IF(J54&gt;0,1/VLOOKUP(ABS(J54)+1,$A$8:$D$16,3,FALSE),VLOOKUP(ABS(J54)+1,$A$8:$D$16,3,FALSE))</f>
      </c>
      <c r="K135" s="1">
        <f>IF(K54&gt;0,1/VLOOKUP(ABS(K54)+1,$A$8:$D$16,3,FALSE),VLOOKUP(ABS(K54)+1,$A$8:$D$16,3,FALSE))</f>
      </c>
      <c r="L135" s="1">
        <f>IF(L54&gt;0,1/VLOOKUP(ABS(L54)+1,$A$8:$D$16,3,FALSE),VLOOKUP(ABS(L54)+1,$A$8:$D$16,3,FALSE))</f>
      </c>
      <c r="M135" s="1">
        <f>IF(M54&gt;0,1/VLOOKUP(ABS(M54)+1,$A$8:$D$16,3,FALSE),VLOOKUP(ABS(M54)+1,$A$8:$D$16,3,FALSE))</f>
      </c>
      <c r="N135" s="1">
        <f>IF(N54&gt;0,1/VLOOKUP(ABS(N54)+1,$A$8:$D$16,3,FALSE),VLOOKUP(ABS(N54)+1,$A$8:$D$16,3,FALSE))</f>
      </c>
      <c r="O135" s="1">
        <f>IF(O54&gt;0,1/VLOOKUP(ABS(O54)+1,$A$8:$D$16,3,FALSE),VLOOKUP(ABS(O54)+1,$A$8:$D$16,3,FALSE))</f>
      </c>
      <c r="P135" s="1">
        <f>IF(P54&gt;0,1/VLOOKUP(ABS(P54)+1,$A$8:$D$16,3,FALSE),VLOOKUP(ABS(P54)+1,$A$8:$D$16,3,FALSE))</f>
      </c>
      <c r="Q135" s="1">
        <f>IF(Q54&gt;0,1/VLOOKUP(ABS(Q54)+1,$A$8:$D$16,3,FALSE),VLOOKUP(ABS(Q54)+1,$A$8:$D$16,3,FALSE))</f>
      </c>
      <c r="R135" s="1">
        <f>IF(R54&gt;0,1/VLOOKUP(ABS(R54)+1,$A$8:$D$16,3,FALSE),VLOOKUP(ABS(R54)+1,$A$8:$D$16,3,FALSE))</f>
      </c>
      <c r="S135" s="1">
        <f>IF(S54&gt;0,1/VLOOKUP(ABS(S54)+1,$A$8:$D$16,3,FALSE),VLOOKUP(ABS(S54)+1,$A$8:$D$16,3,FALSE))</f>
      </c>
      <c r="T135" s="1">
        <f>IF(T54&gt;0,1/VLOOKUP(ABS(T54)+1,$A$8:$D$16,3,FALSE),VLOOKUP(ABS(T54)+1,$A$8:$D$16,3,FALSE))</f>
      </c>
      <c r="U135" s="1">
        <f>IF(U54&gt;0,1/VLOOKUP(ABS(U54)+1,$A$8:$D$16,3,FALSE),VLOOKUP(ABS(U54)+1,$A$8:$D$16,3,FALSE))</f>
      </c>
      <c r="V135" s="1">
        <f>IF(V54&gt;0,1/VLOOKUP(ABS(V54)+1,$A$8:$D$16,3,FALSE),VLOOKUP(ABS(V54)+1,$A$8:$D$16,3,FALSE))</f>
      </c>
      <c r="W135" s="1">
        <f>IF(W54&gt;0,1/VLOOKUP(ABS(W54)+1,$A$8:$D$16,3,FALSE),VLOOKUP(ABS(W54)+1,$A$8:$D$16,3,FALSE))</f>
      </c>
      <c r="X135" s="1">
        <f>IF(X54&gt;0,1/VLOOKUP(ABS(X54)+1,$A$8:$D$16,3,FALSE),VLOOKUP(ABS(X54)+1,$A$8:$D$16,3,FALSE))</f>
      </c>
    </row>
    <row r="136">
      <c r="A136">
        <v>11</v>
      </c>
      <c r="B136" t="str">
        <v>CP4.2_vs_CP4.5</v>
      </c>
      <c r="C136" s="1">
        <f>IF(C55&gt;0,1/VLOOKUP(ABS(C55)+1,$A$8:$D$16,3,FALSE),VLOOKUP(ABS(C55)+1,$A$8:$D$16,3,FALSE))</f>
      </c>
      <c r="D136" s="1">
        <f>IF(D55&gt;0,1/VLOOKUP(ABS(D55)+1,$A$8:$D$16,3,FALSE),VLOOKUP(ABS(D55)+1,$A$8:$D$16,3,FALSE))</f>
      </c>
      <c r="E136" s="1">
        <f>IF(E55&gt;0,1/VLOOKUP(ABS(E55)+1,$A$8:$D$16,3,FALSE),VLOOKUP(ABS(E55)+1,$A$8:$D$16,3,FALSE))</f>
      </c>
      <c r="F136" s="1">
        <f>IF(F55&gt;0,1/VLOOKUP(ABS(F55)+1,$A$8:$D$16,3,FALSE),VLOOKUP(ABS(F55)+1,$A$8:$D$16,3,FALSE))</f>
      </c>
      <c r="G136" s="1">
        <f>IF(G55&gt;0,1/VLOOKUP(ABS(G55)+1,$A$8:$D$16,3,FALSE),VLOOKUP(ABS(G55)+1,$A$8:$D$16,3,FALSE))</f>
      </c>
      <c r="H136" s="1">
        <f>IF(H55&gt;0,1/VLOOKUP(ABS(H55)+1,$A$8:$D$16,3,FALSE),VLOOKUP(ABS(H55)+1,$A$8:$D$16,3,FALSE))</f>
      </c>
      <c r="I136" s="1">
        <f>IF(I55&gt;0,1/VLOOKUP(ABS(I55)+1,$A$8:$D$16,3,FALSE),VLOOKUP(ABS(I55)+1,$A$8:$D$16,3,FALSE))</f>
      </c>
      <c r="J136" s="1">
        <f>IF(J55&gt;0,1/VLOOKUP(ABS(J55)+1,$A$8:$D$16,3,FALSE),VLOOKUP(ABS(J55)+1,$A$8:$D$16,3,FALSE))</f>
      </c>
      <c r="K136" s="1">
        <f>IF(K55&gt;0,1/VLOOKUP(ABS(K55)+1,$A$8:$D$16,3,FALSE),VLOOKUP(ABS(K55)+1,$A$8:$D$16,3,FALSE))</f>
      </c>
      <c r="L136" s="1">
        <f>IF(L55&gt;0,1/VLOOKUP(ABS(L55)+1,$A$8:$D$16,3,FALSE),VLOOKUP(ABS(L55)+1,$A$8:$D$16,3,FALSE))</f>
      </c>
      <c r="M136" s="1">
        <f>IF(M55&gt;0,1/VLOOKUP(ABS(M55)+1,$A$8:$D$16,3,FALSE),VLOOKUP(ABS(M55)+1,$A$8:$D$16,3,FALSE))</f>
      </c>
      <c r="N136" s="1">
        <f>IF(N55&gt;0,1/VLOOKUP(ABS(N55)+1,$A$8:$D$16,3,FALSE),VLOOKUP(ABS(N55)+1,$A$8:$D$16,3,FALSE))</f>
      </c>
      <c r="O136" s="1">
        <f>IF(O55&gt;0,1/VLOOKUP(ABS(O55)+1,$A$8:$D$16,3,FALSE),VLOOKUP(ABS(O55)+1,$A$8:$D$16,3,FALSE))</f>
      </c>
      <c r="P136" s="1">
        <f>IF(P55&gt;0,1/VLOOKUP(ABS(P55)+1,$A$8:$D$16,3,FALSE),VLOOKUP(ABS(P55)+1,$A$8:$D$16,3,FALSE))</f>
      </c>
      <c r="Q136" s="1">
        <f>IF(Q55&gt;0,1/VLOOKUP(ABS(Q55)+1,$A$8:$D$16,3,FALSE),VLOOKUP(ABS(Q55)+1,$A$8:$D$16,3,FALSE))</f>
      </c>
      <c r="R136" s="1">
        <f>IF(R55&gt;0,1/VLOOKUP(ABS(R55)+1,$A$8:$D$16,3,FALSE),VLOOKUP(ABS(R55)+1,$A$8:$D$16,3,FALSE))</f>
      </c>
      <c r="S136" s="1">
        <f>IF(S55&gt;0,1/VLOOKUP(ABS(S55)+1,$A$8:$D$16,3,FALSE),VLOOKUP(ABS(S55)+1,$A$8:$D$16,3,FALSE))</f>
      </c>
      <c r="T136" s="1">
        <f>IF(T55&gt;0,1/VLOOKUP(ABS(T55)+1,$A$8:$D$16,3,FALSE),VLOOKUP(ABS(T55)+1,$A$8:$D$16,3,FALSE))</f>
      </c>
      <c r="U136" s="1">
        <f>IF(U55&gt;0,1/VLOOKUP(ABS(U55)+1,$A$8:$D$16,3,FALSE),VLOOKUP(ABS(U55)+1,$A$8:$D$16,3,FALSE))</f>
      </c>
      <c r="V136" s="1">
        <f>IF(V55&gt;0,1/VLOOKUP(ABS(V55)+1,$A$8:$D$16,3,FALSE),VLOOKUP(ABS(V55)+1,$A$8:$D$16,3,FALSE))</f>
      </c>
      <c r="W136" s="1">
        <f>IF(W55&gt;0,1/VLOOKUP(ABS(W55)+1,$A$8:$D$16,3,FALSE),VLOOKUP(ABS(W55)+1,$A$8:$D$16,3,FALSE))</f>
      </c>
      <c r="X136" s="1">
        <f>IF(X55&gt;0,1/VLOOKUP(ABS(X55)+1,$A$8:$D$16,3,FALSE),VLOOKUP(ABS(X55)+1,$A$8:$D$16,3,FALSE))</f>
      </c>
    </row>
    <row r="137">
      <c r="A137">
        <v>12</v>
      </c>
      <c r="B137" t="str">
        <v>CP4.2_vs_CP4.6</v>
      </c>
      <c r="C137" s="1">
        <f>IF(C56&gt;0,1/VLOOKUP(ABS(C56)+1,$A$8:$D$16,3,FALSE),VLOOKUP(ABS(C56)+1,$A$8:$D$16,3,FALSE))</f>
      </c>
      <c r="D137" s="1">
        <f>IF(D56&gt;0,1/VLOOKUP(ABS(D56)+1,$A$8:$D$16,3,FALSE),VLOOKUP(ABS(D56)+1,$A$8:$D$16,3,FALSE))</f>
      </c>
      <c r="E137" s="1">
        <f>IF(E56&gt;0,1/VLOOKUP(ABS(E56)+1,$A$8:$D$16,3,FALSE),VLOOKUP(ABS(E56)+1,$A$8:$D$16,3,FALSE))</f>
      </c>
      <c r="F137" s="1">
        <f>IF(F56&gt;0,1/VLOOKUP(ABS(F56)+1,$A$8:$D$16,3,FALSE),VLOOKUP(ABS(F56)+1,$A$8:$D$16,3,FALSE))</f>
      </c>
      <c r="G137" s="1">
        <f>IF(G56&gt;0,1/VLOOKUP(ABS(G56)+1,$A$8:$D$16,3,FALSE),VLOOKUP(ABS(G56)+1,$A$8:$D$16,3,FALSE))</f>
      </c>
      <c r="H137" s="1">
        <f>IF(H56&gt;0,1/VLOOKUP(ABS(H56)+1,$A$8:$D$16,3,FALSE),VLOOKUP(ABS(H56)+1,$A$8:$D$16,3,FALSE))</f>
      </c>
      <c r="I137" s="1">
        <f>IF(I56&gt;0,1/VLOOKUP(ABS(I56)+1,$A$8:$D$16,3,FALSE),VLOOKUP(ABS(I56)+1,$A$8:$D$16,3,FALSE))</f>
      </c>
      <c r="J137" s="1">
        <f>IF(J56&gt;0,1/VLOOKUP(ABS(J56)+1,$A$8:$D$16,3,FALSE),VLOOKUP(ABS(J56)+1,$A$8:$D$16,3,FALSE))</f>
      </c>
      <c r="K137" s="1">
        <f>IF(K56&gt;0,1/VLOOKUP(ABS(K56)+1,$A$8:$D$16,3,FALSE),VLOOKUP(ABS(K56)+1,$A$8:$D$16,3,FALSE))</f>
      </c>
      <c r="L137" s="1">
        <f>IF(L56&gt;0,1/VLOOKUP(ABS(L56)+1,$A$8:$D$16,3,FALSE),VLOOKUP(ABS(L56)+1,$A$8:$D$16,3,FALSE))</f>
      </c>
      <c r="M137" s="1">
        <f>IF(M56&gt;0,1/VLOOKUP(ABS(M56)+1,$A$8:$D$16,3,FALSE),VLOOKUP(ABS(M56)+1,$A$8:$D$16,3,FALSE))</f>
      </c>
      <c r="N137" s="1">
        <f>IF(N56&gt;0,1/VLOOKUP(ABS(N56)+1,$A$8:$D$16,3,FALSE),VLOOKUP(ABS(N56)+1,$A$8:$D$16,3,FALSE))</f>
      </c>
      <c r="O137" s="1">
        <f>IF(O56&gt;0,1/VLOOKUP(ABS(O56)+1,$A$8:$D$16,3,FALSE),VLOOKUP(ABS(O56)+1,$A$8:$D$16,3,FALSE))</f>
      </c>
      <c r="P137" s="1">
        <f>IF(P56&gt;0,1/VLOOKUP(ABS(P56)+1,$A$8:$D$16,3,FALSE),VLOOKUP(ABS(P56)+1,$A$8:$D$16,3,FALSE))</f>
      </c>
      <c r="Q137" s="1">
        <f>IF(Q56&gt;0,1/VLOOKUP(ABS(Q56)+1,$A$8:$D$16,3,FALSE),VLOOKUP(ABS(Q56)+1,$A$8:$D$16,3,FALSE))</f>
      </c>
      <c r="R137" s="1">
        <f>IF(R56&gt;0,1/VLOOKUP(ABS(R56)+1,$A$8:$D$16,3,FALSE),VLOOKUP(ABS(R56)+1,$A$8:$D$16,3,FALSE))</f>
      </c>
      <c r="S137" s="1">
        <f>IF(S56&gt;0,1/VLOOKUP(ABS(S56)+1,$A$8:$D$16,3,FALSE),VLOOKUP(ABS(S56)+1,$A$8:$D$16,3,FALSE))</f>
      </c>
      <c r="T137" s="1">
        <f>IF(T56&gt;0,1/VLOOKUP(ABS(T56)+1,$A$8:$D$16,3,FALSE),VLOOKUP(ABS(T56)+1,$A$8:$D$16,3,FALSE))</f>
      </c>
      <c r="U137" s="1">
        <f>IF(U56&gt;0,1/VLOOKUP(ABS(U56)+1,$A$8:$D$16,3,FALSE),VLOOKUP(ABS(U56)+1,$A$8:$D$16,3,FALSE))</f>
      </c>
      <c r="V137" s="1">
        <f>IF(V56&gt;0,1/VLOOKUP(ABS(V56)+1,$A$8:$D$16,3,FALSE),VLOOKUP(ABS(V56)+1,$A$8:$D$16,3,FALSE))</f>
      </c>
      <c r="W137" s="1">
        <f>IF(W56&gt;0,1/VLOOKUP(ABS(W56)+1,$A$8:$D$16,3,FALSE),VLOOKUP(ABS(W56)+1,$A$8:$D$16,3,FALSE))</f>
      </c>
      <c r="X137" s="1">
        <f>IF(X56&gt;0,1/VLOOKUP(ABS(X56)+1,$A$8:$D$16,3,FALSE),VLOOKUP(ABS(X56)+1,$A$8:$D$16,3,FALSE))</f>
      </c>
    </row>
    <row r="138">
      <c r="A138">
        <v>13</v>
      </c>
      <c r="B138" t="str">
        <v>CP4.2_vs_CP4.7</v>
      </c>
      <c r="C138" s="1">
        <f>IF(C57&gt;0,1/VLOOKUP(ABS(C57)+1,$A$8:$D$16,3,FALSE),VLOOKUP(ABS(C57)+1,$A$8:$D$16,3,FALSE))</f>
      </c>
      <c r="D138" s="1">
        <f>IF(D57&gt;0,1/VLOOKUP(ABS(D57)+1,$A$8:$D$16,3,FALSE),VLOOKUP(ABS(D57)+1,$A$8:$D$16,3,FALSE))</f>
      </c>
      <c r="E138" s="1">
        <f>IF(E57&gt;0,1/VLOOKUP(ABS(E57)+1,$A$8:$D$16,3,FALSE),VLOOKUP(ABS(E57)+1,$A$8:$D$16,3,FALSE))</f>
      </c>
      <c r="F138" s="1">
        <f>IF(F57&gt;0,1/VLOOKUP(ABS(F57)+1,$A$8:$D$16,3,FALSE),VLOOKUP(ABS(F57)+1,$A$8:$D$16,3,FALSE))</f>
      </c>
      <c r="G138" s="1">
        <f>IF(G57&gt;0,1/VLOOKUP(ABS(G57)+1,$A$8:$D$16,3,FALSE),VLOOKUP(ABS(G57)+1,$A$8:$D$16,3,FALSE))</f>
      </c>
      <c r="H138" s="1">
        <f>IF(H57&gt;0,1/VLOOKUP(ABS(H57)+1,$A$8:$D$16,3,FALSE),VLOOKUP(ABS(H57)+1,$A$8:$D$16,3,FALSE))</f>
      </c>
      <c r="I138" s="1">
        <f>IF(I57&gt;0,1/VLOOKUP(ABS(I57)+1,$A$8:$D$16,3,FALSE),VLOOKUP(ABS(I57)+1,$A$8:$D$16,3,FALSE))</f>
      </c>
      <c r="J138" s="1">
        <f>IF(J57&gt;0,1/VLOOKUP(ABS(J57)+1,$A$8:$D$16,3,FALSE),VLOOKUP(ABS(J57)+1,$A$8:$D$16,3,FALSE))</f>
      </c>
      <c r="K138" s="1">
        <f>IF(K57&gt;0,1/VLOOKUP(ABS(K57)+1,$A$8:$D$16,3,FALSE),VLOOKUP(ABS(K57)+1,$A$8:$D$16,3,FALSE))</f>
      </c>
      <c r="L138" s="1">
        <f>IF(L57&gt;0,1/VLOOKUP(ABS(L57)+1,$A$8:$D$16,3,FALSE),VLOOKUP(ABS(L57)+1,$A$8:$D$16,3,FALSE))</f>
      </c>
      <c r="M138" s="1">
        <f>IF(M57&gt;0,1/VLOOKUP(ABS(M57)+1,$A$8:$D$16,3,FALSE),VLOOKUP(ABS(M57)+1,$A$8:$D$16,3,FALSE))</f>
      </c>
      <c r="N138" s="1">
        <f>IF(N57&gt;0,1/VLOOKUP(ABS(N57)+1,$A$8:$D$16,3,FALSE),VLOOKUP(ABS(N57)+1,$A$8:$D$16,3,FALSE))</f>
      </c>
      <c r="O138" s="1">
        <f>IF(O57&gt;0,1/VLOOKUP(ABS(O57)+1,$A$8:$D$16,3,FALSE),VLOOKUP(ABS(O57)+1,$A$8:$D$16,3,FALSE))</f>
      </c>
      <c r="P138" s="1">
        <f>IF(P57&gt;0,1/VLOOKUP(ABS(P57)+1,$A$8:$D$16,3,FALSE),VLOOKUP(ABS(P57)+1,$A$8:$D$16,3,FALSE))</f>
      </c>
      <c r="Q138" s="1">
        <f>IF(Q57&gt;0,1/VLOOKUP(ABS(Q57)+1,$A$8:$D$16,3,FALSE),VLOOKUP(ABS(Q57)+1,$A$8:$D$16,3,FALSE))</f>
      </c>
      <c r="R138" s="1">
        <f>IF(R57&gt;0,1/VLOOKUP(ABS(R57)+1,$A$8:$D$16,3,FALSE),VLOOKUP(ABS(R57)+1,$A$8:$D$16,3,FALSE))</f>
      </c>
      <c r="S138" s="1">
        <f>IF(S57&gt;0,1/VLOOKUP(ABS(S57)+1,$A$8:$D$16,3,FALSE),VLOOKUP(ABS(S57)+1,$A$8:$D$16,3,FALSE))</f>
      </c>
      <c r="T138" s="1">
        <f>IF(T57&gt;0,1/VLOOKUP(ABS(T57)+1,$A$8:$D$16,3,FALSE),VLOOKUP(ABS(T57)+1,$A$8:$D$16,3,FALSE))</f>
      </c>
      <c r="U138" s="1">
        <f>IF(U57&gt;0,1/VLOOKUP(ABS(U57)+1,$A$8:$D$16,3,FALSE),VLOOKUP(ABS(U57)+1,$A$8:$D$16,3,FALSE))</f>
      </c>
      <c r="V138" s="1">
        <f>IF(V57&gt;0,1/VLOOKUP(ABS(V57)+1,$A$8:$D$16,3,FALSE),VLOOKUP(ABS(V57)+1,$A$8:$D$16,3,FALSE))</f>
      </c>
      <c r="W138" s="1">
        <f>IF(W57&gt;0,1/VLOOKUP(ABS(W57)+1,$A$8:$D$16,3,FALSE),VLOOKUP(ABS(W57)+1,$A$8:$D$16,3,FALSE))</f>
      </c>
      <c r="X138" s="1">
        <f>IF(X57&gt;0,1/VLOOKUP(ABS(X57)+1,$A$8:$D$16,3,FALSE),VLOOKUP(ABS(X57)+1,$A$8:$D$16,3,FALSE))</f>
      </c>
    </row>
    <row r="139">
      <c r="A139">
        <v>14</v>
      </c>
      <c r="B139" t="str">
        <v>CP4.2_vs_CP4.8</v>
      </c>
      <c r="C139" s="1">
        <f>IF(C58&gt;0,1/VLOOKUP(ABS(C58)+1,$A$8:$D$16,3,FALSE),VLOOKUP(ABS(C58)+1,$A$8:$D$16,3,FALSE))</f>
      </c>
      <c r="D139" s="1">
        <f>IF(D58&gt;0,1/VLOOKUP(ABS(D58)+1,$A$8:$D$16,3,FALSE),VLOOKUP(ABS(D58)+1,$A$8:$D$16,3,FALSE))</f>
      </c>
      <c r="E139" s="1">
        <f>IF(E58&gt;0,1/VLOOKUP(ABS(E58)+1,$A$8:$D$16,3,FALSE),VLOOKUP(ABS(E58)+1,$A$8:$D$16,3,FALSE))</f>
      </c>
      <c r="F139" s="1">
        <f>IF(F58&gt;0,1/VLOOKUP(ABS(F58)+1,$A$8:$D$16,3,FALSE),VLOOKUP(ABS(F58)+1,$A$8:$D$16,3,FALSE))</f>
      </c>
      <c r="G139" s="1">
        <f>IF(G58&gt;0,1/VLOOKUP(ABS(G58)+1,$A$8:$D$16,3,FALSE),VLOOKUP(ABS(G58)+1,$A$8:$D$16,3,FALSE))</f>
      </c>
      <c r="H139" s="1">
        <f>IF(H58&gt;0,1/VLOOKUP(ABS(H58)+1,$A$8:$D$16,3,FALSE),VLOOKUP(ABS(H58)+1,$A$8:$D$16,3,FALSE))</f>
      </c>
      <c r="I139" s="1">
        <f>IF(I58&gt;0,1/VLOOKUP(ABS(I58)+1,$A$8:$D$16,3,FALSE),VLOOKUP(ABS(I58)+1,$A$8:$D$16,3,FALSE))</f>
      </c>
      <c r="J139" s="1">
        <f>IF(J58&gt;0,1/VLOOKUP(ABS(J58)+1,$A$8:$D$16,3,FALSE),VLOOKUP(ABS(J58)+1,$A$8:$D$16,3,FALSE))</f>
      </c>
      <c r="K139" s="1">
        <f>IF(K58&gt;0,1/VLOOKUP(ABS(K58)+1,$A$8:$D$16,3,FALSE),VLOOKUP(ABS(K58)+1,$A$8:$D$16,3,FALSE))</f>
      </c>
      <c r="L139" s="1">
        <f>IF(L58&gt;0,1/VLOOKUP(ABS(L58)+1,$A$8:$D$16,3,FALSE),VLOOKUP(ABS(L58)+1,$A$8:$D$16,3,FALSE))</f>
      </c>
      <c r="M139" s="1">
        <f>IF(M58&gt;0,1/VLOOKUP(ABS(M58)+1,$A$8:$D$16,3,FALSE),VLOOKUP(ABS(M58)+1,$A$8:$D$16,3,FALSE))</f>
      </c>
      <c r="N139" s="1">
        <f>IF(N58&gt;0,1/VLOOKUP(ABS(N58)+1,$A$8:$D$16,3,FALSE),VLOOKUP(ABS(N58)+1,$A$8:$D$16,3,FALSE))</f>
      </c>
      <c r="O139" s="1">
        <f>IF(O58&gt;0,1/VLOOKUP(ABS(O58)+1,$A$8:$D$16,3,FALSE),VLOOKUP(ABS(O58)+1,$A$8:$D$16,3,FALSE))</f>
      </c>
      <c r="P139" s="1">
        <f>IF(P58&gt;0,1/VLOOKUP(ABS(P58)+1,$A$8:$D$16,3,FALSE),VLOOKUP(ABS(P58)+1,$A$8:$D$16,3,FALSE))</f>
      </c>
      <c r="Q139" s="1">
        <f>IF(Q58&gt;0,1/VLOOKUP(ABS(Q58)+1,$A$8:$D$16,3,FALSE),VLOOKUP(ABS(Q58)+1,$A$8:$D$16,3,FALSE))</f>
      </c>
      <c r="R139" s="1">
        <f>IF(R58&gt;0,1/VLOOKUP(ABS(R58)+1,$A$8:$D$16,3,FALSE),VLOOKUP(ABS(R58)+1,$A$8:$D$16,3,FALSE))</f>
      </c>
      <c r="S139" s="1">
        <f>IF(S58&gt;0,1/VLOOKUP(ABS(S58)+1,$A$8:$D$16,3,FALSE),VLOOKUP(ABS(S58)+1,$A$8:$D$16,3,FALSE))</f>
      </c>
      <c r="T139" s="1">
        <f>IF(T58&gt;0,1/VLOOKUP(ABS(T58)+1,$A$8:$D$16,3,FALSE),VLOOKUP(ABS(T58)+1,$A$8:$D$16,3,FALSE))</f>
      </c>
      <c r="U139" s="1">
        <f>IF(U58&gt;0,1/VLOOKUP(ABS(U58)+1,$A$8:$D$16,3,FALSE),VLOOKUP(ABS(U58)+1,$A$8:$D$16,3,FALSE))</f>
      </c>
      <c r="V139" s="1">
        <f>IF(V58&gt;0,1/VLOOKUP(ABS(V58)+1,$A$8:$D$16,3,FALSE),VLOOKUP(ABS(V58)+1,$A$8:$D$16,3,FALSE))</f>
      </c>
      <c r="W139" s="1">
        <f>IF(W58&gt;0,1/VLOOKUP(ABS(W58)+1,$A$8:$D$16,3,FALSE),VLOOKUP(ABS(W58)+1,$A$8:$D$16,3,FALSE))</f>
      </c>
      <c r="X139" s="1">
        <f>IF(X58&gt;0,1/VLOOKUP(ABS(X58)+1,$A$8:$D$16,3,FALSE),VLOOKUP(ABS(X58)+1,$A$8:$D$16,3,FALSE))</f>
      </c>
    </row>
    <row r="140">
      <c r="A140">
        <v>15</v>
      </c>
      <c r="B140" t="str">
        <v>CP4.2_vs_CP4.9</v>
      </c>
      <c r="C140" s="1">
        <f>IF(C59&gt;0,1/VLOOKUP(ABS(C59)+1,$A$8:$D$16,3,FALSE),VLOOKUP(ABS(C59)+1,$A$8:$D$16,3,FALSE))</f>
      </c>
      <c r="D140" s="1">
        <f>IF(D59&gt;0,1/VLOOKUP(ABS(D59)+1,$A$8:$D$16,3,FALSE),VLOOKUP(ABS(D59)+1,$A$8:$D$16,3,FALSE))</f>
      </c>
      <c r="E140" s="1">
        <f>IF(E59&gt;0,1/VLOOKUP(ABS(E59)+1,$A$8:$D$16,3,FALSE),VLOOKUP(ABS(E59)+1,$A$8:$D$16,3,FALSE))</f>
      </c>
      <c r="F140" s="1">
        <f>IF(F59&gt;0,1/VLOOKUP(ABS(F59)+1,$A$8:$D$16,3,FALSE),VLOOKUP(ABS(F59)+1,$A$8:$D$16,3,FALSE))</f>
      </c>
      <c r="G140" s="1">
        <f>IF(G59&gt;0,1/VLOOKUP(ABS(G59)+1,$A$8:$D$16,3,FALSE),VLOOKUP(ABS(G59)+1,$A$8:$D$16,3,FALSE))</f>
      </c>
      <c r="H140" s="1">
        <f>IF(H59&gt;0,1/VLOOKUP(ABS(H59)+1,$A$8:$D$16,3,FALSE),VLOOKUP(ABS(H59)+1,$A$8:$D$16,3,FALSE))</f>
      </c>
      <c r="I140" s="1">
        <f>IF(I59&gt;0,1/VLOOKUP(ABS(I59)+1,$A$8:$D$16,3,FALSE),VLOOKUP(ABS(I59)+1,$A$8:$D$16,3,FALSE))</f>
      </c>
      <c r="J140" s="1">
        <f>IF(J59&gt;0,1/VLOOKUP(ABS(J59)+1,$A$8:$D$16,3,FALSE),VLOOKUP(ABS(J59)+1,$A$8:$D$16,3,FALSE))</f>
      </c>
      <c r="K140" s="1">
        <f>IF(K59&gt;0,1/VLOOKUP(ABS(K59)+1,$A$8:$D$16,3,FALSE),VLOOKUP(ABS(K59)+1,$A$8:$D$16,3,FALSE))</f>
      </c>
      <c r="L140" s="1">
        <f>IF(L59&gt;0,1/VLOOKUP(ABS(L59)+1,$A$8:$D$16,3,FALSE),VLOOKUP(ABS(L59)+1,$A$8:$D$16,3,FALSE))</f>
      </c>
      <c r="M140" s="1">
        <f>IF(M59&gt;0,1/VLOOKUP(ABS(M59)+1,$A$8:$D$16,3,FALSE),VLOOKUP(ABS(M59)+1,$A$8:$D$16,3,FALSE))</f>
      </c>
      <c r="N140" s="1">
        <f>IF(N59&gt;0,1/VLOOKUP(ABS(N59)+1,$A$8:$D$16,3,FALSE),VLOOKUP(ABS(N59)+1,$A$8:$D$16,3,FALSE))</f>
      </c>
      <c r="O140" s="1">
        <f>IF(O59&gt;0,1/VLOOKUP(ABS(O59)+1,$A$8:$D$16,3,FALSE),VLOOKUP(ABS(O59)+1,$A$8:$D$16,3,FALSE))</f>
      </c>
      <c r="P140" s="1">
        <f>IF(P59&gt;0,1/VLOOKUP(ABS(P59)+1,$A$8:$D$16,3,FALSE),VLOOKUP(ABS(P59)+1,$A$8:$D$16,3,FALSE))</f>
      </c>
      <c r="Q140" s="1">
        <f>IF(Q59&gt;0,1/VLOOKUP(ABS(Q59)+1,$A$8:$D$16,3,FALSE),VLOOKUP(ABS(Q59)+1,$A$8:$D$16,3,FALSE))</f>
      </c>
      <c r="R140" s="1">
        <f>IF(R59&gt;0,1/VLOOKUP(ABS(R59)+1,$A$8:$D$16,3,FALSE),VLOOKUP(ABS(R59)+1,$A$8:$D$16,3,FALSE))</f>
      </c>
      <c r="S140" s="1">
        <f>IF(S59&gt;0,1/VLOOKUP(ABS(S59)+1,$A$8:$D$16,3,FALSE),VLOOKUP(ABS(S59)+1,$A$8:$D$16,3,FALSE))</f>
      </c>
      <c r="T140" s="1">
        <f>IF(T59&gt;0,1/VLOOKUP(ABS(T59)+1,$A$8:$D$16,3,FALSE),VLOOKUP(ABS(T59)+1,$A$8:$D$16,3,FALSE))</f>
      </c>
      <c r="U140" s="1">
        <f>IF(U59&gt;0,1/VLOOKUP(ABS(U59)+1,$A$8:$D$16,3,FALSE),VLOOKUP(ABS(U59)+1,$A$8:$D$16,3,FALSE))</f>
      </c>
      <c r="V140" s="1">
        <f>IF(V59&gt;0,1/VLOOKUP(ABS(V59)+1,$A$8:$D$16,3,FALSE),VLOOKUP(ABS(V59)+1,$A$8:$D$16,3,FALSE))</f>
      </c>
      <c r="W140" s="1">
        <f>IF(W59&gt;0,1/VLOOKUP(ABS(W59)+1,$A$8:$D$16,3,FALSE),VLOOKUP(ABS(W59)+1,$A$8:$D$16,3,FALSE))</f>
      </c>
      <c r="X140" s="1">
        <f>IF(X59&gt;0,1/VLOOKUP(ABS(X59)+1,$A$8:$D$16,3,FALSE),VLOOKUP(ABS(X59)+1,$A$8:$D$16,3,FALSE))</f>
      </c>
    </row>
    <row r="141">
      <c r="A141">
        <v>16</v>
      </c>
      <c r="B141" t="str">
        <v>CP4.3_vs_CP4.4</v>
      </c>
      <c r="C141" s="1">
        <f>IF(C60&gt;0,1/VLOOKUP(ABS(C60)+1,$A$8:$D$16,3,FALSE),VLOOKUP(ABS(C60)+1,$A$8:$D$16,3,FALSE))</f>
      </c>
      <c r="D141" s="1">
        <f>IF(D60&gt;0,1/VLOOKUP(ABS(D60)+1,$A$8:$D$16,3,FALSE),VLOOKUP(ABS(D60)+1,$A$8:$D$16,3,FALSE))</f>
      </c>
      <c r="E141" s="1">
        <f>IF(E60&gt;0,1/VLOOKUP(ABS(E60)+1,$A$8:$D$16,3,FALSE),VLOOKUP(ABS(E60)+1,$A$8:$D$16,3,FALSE))</f>
      </c>
      <c r="F141" s="1">
        <f>IF(F60&gt;0,1/VLOOKUP(ABS(F60)+1,$A$8:$D$16,3,FALSE),VLOOKUP(ABS(F60)+1,$A$8:$D$16,3,FALSE))</f>
      </c>
      <c r="G141" s="1">
        <f>IF(G60&gt;0,1/VLOOKUP(ABS(G60)+1,$A$8:$D$16,3,FALSE),VLOOKUP(ABS(G60)+1,$A$8:$D$16,3,FALSE))</f>
      </c>
      <c r="H141" s="1">
        <f>IF(H60&gt;0,1/VLOOKUP(ABS(H60)+1,$A$8:$D$16,3,FALSE),VLOOKUP(ABS(H60)+1,$A$8:$D$16,3,FALSE))</f>
      </c>
      <c r="I141" s="1">
        <f>IF(I60&gt;0,1/VLOOKUP(ABS(I60)+1,$A$8:$D$16,3,FALSE),VLOOKUP(ABS(I60)+1,$A$8:$D$16,3,FALSE))</f>
      </c>
      <c r="J141" s="1">
        <f>IF(J60&gt;0,1/VLOOKUP(ABS(J60)+1,$A$8:$D$16,3,FALSE),VLOOKUP(ABS(J60)+1,$A$8:$D$16,3,FALSE))</f>
      </c>
      <c r="K141" s="1">
        <f>IF(K60&gt;0,1/VLOOKUP(ABS(K60)+1,$A$8:$D$16,3,FALSE),VLOOKUP(ABS(K60)+1,$A$8:$D$16,3,FALSE))</f>
      </c>
      <c r="L141" s="1">
        <f>IF(L60&gt;0,1/VLOOKUP(ABS(L60)+1,$A$8:$D$16,3,FALSE),VLOOKUP(ABS(L60)+1,$A$8:$D$16,3,FALSE))</f>
      </c>
      <c r="M141" s="1">
        <f>IF(M60&gt;0,1/VLOOKUP(ABS(M60)+1,$A$8:$D$16,3,FALSE),VLOOKUP(ABS(M60)+1,$A$8:$D$16,3,FALSE))</f>
      </c>
      <c r="N141" s="1">
        <f>IF(N60&gt;0,1/VLOOKUP(ABS(N60)+1,$A$8:$D$16,3,FALSE),VLOOKUP(ABS(N60)+1,$A$8:$D$16,3,FALSE))</f>
      </c>
      <c r="O141" s="1">
        <f>IF(O60&gt;0,1/VLOOKUP(ABS(O60)+1,$A$8:$D$16,3,FALSE),VLOOKUP(ABS(O60)+1,$A$8:$D$16,3,FALSE))</f>
      </c>
      <c r="P141" s="1">
        <f>IF(P60&gt;0,1/VLOOKUP(ABS(P60)+1,$A$8:$D$16,3,FALSE),VLOOKUP(ABS(P60)+1,$A$8:$D$16,3,FALSE))</f>
      </c>
      <c r="Q141" s="1">
        <f>IF(Q60&gt;0,1/VLOOKUP(ABS(Q60)+1,$A$8:$D$16,3,FALSE),VLOOKUP(ABS(Q60)+1,$A$8:$D$16,3,FALSE))</f>
      </c>
      <c r="R141" s="1">
        <f>IF(R60&gt;0,1/VLOOKUP(ABS(R60)+1,$A$8:$D$16,3,FALSE),VLOOKUP(ABS(R60)+1,$A$8:$D$16,3,FALSE))</f>
      </c>
      <c r="S141" s="1">
        <f>IF(S60&gt;0,1/VLOOKUP(ABS(S60)+1,$A$8:$D$16,3,FALSE),VLOOKUP(ABS(S60)+1,$A$8:$D$16,3,FALSE))</f>
      </c>
      <c r="T141" s="1">
        <f>IF(T60&gt;0,1/VLOOKUP(ABS(T60)+1,$A$8:$D$16,3,FALSE),VLOOKUP(ABS(T60)+1,$A$8:$D$16,3,FALSE))</f>
      </c>
      <c r="U141" s="1">
        <f>IF(U60&gt;0,1/VLOOKUP(ABS(U60)+1,$A$8:$D$16,3,FALSE),VLOOKUP(ABS(U60)+1,$A$8:$D$16,3,FALSE))</f>
      </c>
      <c r="V141" s="1">
        <f>IF(V60&gt;0,1/VLOOKUP(ABS(V60)+1,$A$8:$D$16,3,FALSE),VLOOKUP(ABS(V60)+1,$A$8:$D$16,3,FALSE))</f>
      </c>
      <c r="W141" s="1">
        <f>IF(W60&gt;0,1/VLOOKUP(ABS(W60)+1,$A$8:$D$16,3,FALSE),VLOOKUP(ABS(W60)+1,$A$8:$D$16,3,FALSE))</f>
      </c>
      <c r="X141" s="1">
        <f>IF(X60&gt;0,1/VLOOKUP(ABS(X60)+1,$A$8:$D$16,3,FALSE),VLOOKUP(ABS(X60)+1,$A$8:$D$16,3,FALSE))</f>
      </c>
    </row>
    <row r="142">
      <c r="A142">
        <v>17</v>
      </c>
      <c r="B142" t="str">
        <v>CP4.3_vs_CP4.5</v>
      </c>
      <c r="C142" s="1">
        <f>IF(C61&gt;0,1/VLOOKUP(ABS(C61)+1,$A$8:$D$16,3,FALSE),VLOOKUP(ABS(C61)+1,$A$8:$D$16,3,FALSE))</f>
      </c>
      <c r="D142" s="1">
        <f>IF(D61&gt;0,1/VLOOKUP(ABS(D61)+1,$A$8:$D$16,3,FALSE),VLOOKUP(ABS(D61)+1,$A$8:$D$16,3,FALSE))</f>
      </c>
      <c r="E142" s="1">
        <f>IF(E61&gt;0,1/VLOOKUP(ABS(E61)+1,$A$8:$D$16,3,FALSE),VLOOKUP(ABS(E61)+1,$A$8:$D$16,3,FALSE))</f>
      </c>
      <c r="F142" s="1">
        <f>IF(F61&gt;0,1/VLOOKUP(ABS(F61)+1,$A$8:$D$16,3,FALSE),VLOOKUP(ABS(F61)+1,$A$8:$D$16,3,FALSE))</f>
      </c>
      <c r="G142" s="1">
        <f>IF(G61&gt;0,1/VLOOKUP(ABS(G61)+1,$A$8:$D$16,3,FALSE),VLOOKUP(ABS(G61)+1,$A$8:$D$16,3,FALSE))</f>
      </c>
      <c r="H142" s="1">
        <f>IF(H61&gt;0,1/VLOOKUP(ABS(H61)+1,$A$8:$D$16,3,FALSE),VLOOKUP(ABS(H61)+1,$A$8:$D$16,3,FALSE))</f>
      </c>
      <c r="I142" s="1">
        <f>IF(I61&gt;0,1/VLOOKUP(ABS(I61)+1,$A$8:$D$16,3,FALSE),VLOOKUP(ABS(I61)+1,$A$8:$D$16,3,FALSE))</f>
      </c>
      <c r="J142" s="1">
        <f>IF(J61&gt;0,1/VLOOKUP(ABS(J61)+1,$A$8:$D$16,3,FALSE),VLOOKUP(ABS(J61)+1,$A$8:$D$16,3,FALSE))</f>
      </c>
      <c r="K142" s="1">
        <f>IF(K61&gt;0,1/VLOOKUP(ABS(K61)+1,$A$8:$D$16,3,FALSE),VLOOKUP(ABS(K61)+1,$A$8:$D$16,3,FALSE))</f>
      </c>
      <c r="L142" s="1">
        <f>IF(L61&gt;0,1/VLOOKUP(ABS(L61)+1,$A$8:$D$16,3,FALSE),VLOOKUP(ABS(L61)+1,$A$8:$D$16,3,FALSE))</f>
      </c>
      <c r="M142" s="1">
        <f>IF(M61&gt;0,1/VLOOKUP(ABS(M61)+1,$A$8:$D$16,3,FALSE),VLOOKUP(ABS(M61)+1,$A$8:$D$16,3,FALSE))</f>
      </c>
      <c r="N142" s="1">
        <f>IF(N61&gt;0,1/VLOOKUP(ABS(N61)+1,$A$8:$D$16,3,FALSE),VLOOKUP(ABS(N61)+1,$A$8:$D$16,3,FALSE))</f>
      </c>
      <c r="O142" s="1">
        <f>IF(O61&gt;0,1/VLOOKUP(ABS(O61)+1,$A$8:$D$16,3,FALSE),VLOOKUP(ABS(O61)+1,$A$8:$D$16,3,FALSE))</f>
      </c>
      <c r="P142" s="1">
        <f>IF(P61&gt;0,1/VLOOKUP(ABS(P61)+1,$A$8:$D$16,3,FALSE),VLOOKUP(ABS(P61)+1,$A$8:$D$16,3,FALSE))</f>
      </c>
      <c r="Q142" s="1">
        <f>IF(Q61&gt;0,1/VLOOKUP(ABS(Q61)+1,$A$8:$D$16,3,FALSE),VLOOKUP(ABS(Q61)+1,$A$8:$D$16,3,FALSE))</f>
      </c>
      <c r="R142" s="1">
        <f>IF(R61&gt;0,1/VLOOKUP(ABS(R61)+1,$A$8:$D$16,3,FALSE),VLOOKUP(ABS(R61)+1,$A$8:$D$16,3,FALSE))</f>
      </c>
      <c r="S142" s="1">
        <f>IF(S61&gt;0,1/VLOOKUP(ABS(S61)+1,$A$8:$D$16,3,FALSE),VLOOKUP(ABS(S61)+1,$A$8:$D$16,3,FALSE))</f>
      </c>
      <c r="T142" s="1">
        <f>IF(T61&gt;0,1/VLOOKUP(ABS(T61)+1,$A$8:$D$16,3,FALSE),VLOOKUP(ABS(T61)+1,$A$8:$D$16,3,FALSE))</f>
      </c>
      <c r="U142" s="1">
        <f>IF(U61&gt;0,1/VLOOKUP(ABS(U61)+1,$A$8:$D$16,3,FALSE),VLOOKUP(ABS(U61)+1,$A$8:$D$16,3,FALSE))</f>
      </c>
      <c r="V142" s="1">
        <f>IF(V61&gt;0,1/VLOOKUP(ABS(V61)+1,$A$8:$D$16,3,FALSE),VLOOKUP(ABS(V61)+1,$A$8:$D$16,3,FALSE))</f>
      </c>
      <c r="W142" s="1">
        <f>IF(W61&gt;0,1/VLOOKUP(ABS(W61)+1,$A$8:$D$16,3,FALSE),VLOOKUP(ABS(W61)+1,$A$8:$D$16,3,FALSE))</f>
      </c>
      <c r="X142" s="1">
        <f>IF(X61&gt;0,1/VLOOKUP(ABS(X61)+1,$A$8:$D$16,3,FALSE),VLOOKUP(ABS(X61)+1,$A$8:$D$16,3,FALSE))</f>
      </c>
    </row>
    <row r="143">
      <c r="A143">
        <v>18</v>
      </c>
      <c r="B143" t="str">
        <v>CP4.3_vs_CP4.6</v>
      </c>
      <c r="C143" s="1">
        <f>IF(C62&gt;0,1/VLOOKUP(ABS(C62)+1,$A$8:$D$16,3,FALSE),VLOOKUP(ABS(C62)+1,$A$8:$D$16,3,FALSE))</f>
      </c>
      <c r="D143" s="1">
        <f>IF(D62&gt;0,1/VLOOKUP(ABS(D62)+1,$A$8:$D$16,3,FALSE),VLOOKUP(ABS(D62)+1,$A$8:$D$16,3,FALSE))</f>
      </c>
      <c r="E143" s="1">
        <f>IF(E62&gt;0,1/VLOOKUP(ABS(E62)+1,$A$8:$D$16,3,FALSE),VLOOKUP(ABS(E62)+1,$A$8:$D$16,3,FALSE))</f>
      </c>
      <c r="F143" s="1">
        <f>IF(F62&gt;0,1/VLOOKUP(ABS(F62)+1,$A$8:$D$16,3,FALSE),VLOOKUP(ABS(F62)+1,$A$8:$D$16,3,FALSE))</f>
      </c>
      <c r="G143" s="1">
        <f>IF(G62&gt;0,1/VLOOKUP(ABS(G62)+1,$A$8:$D$16,3,FALSE),VLOOKUP(ABS(G62)+1,$A$8:$D$16,3,FALSE))</f>
      </c>
      <c r="H143" s="1">
        <f>IF(H62&gt;0,1/VLOOKUP(ABS(H62)+1,$A$8:$D$16,3,FALSE),VLOOKUP(ABS(H62)+1,$A$8:$D$16,3,FALSE))</f>
      </c>
      <c r="I143" s="1">
        <f>IF(I62&gt;0,1/VLOOKUP(ABS(I62)+1,$A$8:$D$16,3,FALSE),VLOOKUP(ABS(I62)+1,$A$8:$D$16,3,FALSE))</f>
      </c>
      <c r="J143" s="1">
        <f>IF(J62&gt;0,1/VLOOKUP(ABS(J62)+1,$A$8:$D$16,3,FALSE),VLOOKUP(ABS(J62)+1,$A$8:$D$16,3,FALSE))</f>
      </c>
      <c r="K143" s="1">
        <f>IF(K62&gt;0,1/VLOOKUP(ABS(K62)+1,$A$8:$D$16,3,FALSE),VLOOKUP(ABS(K62)+1,$A$8:$D$16,3,FALSE))</f>
      </c>
      <c r="L143" s="1">
        <f>IF(L62&gt;0,1/VLOOKUP(ABS(L62)+1,$A$8:$D$16,3,FALSE),VLOOKUP(ABS(L62)+1,$A$8:$D$16,3,FALSE))</f>
      </c>
      <c r="M143" s="1">
        <f>IF(M62&gt;0,1/VLOOKUP(ABS(M62)+1,$A$8:$D$16,3,FALSE),VLOOKUP(ABS(M62)+1,$A$8:$D$16,3,FALSE))</f>
      </c>
      <c r="N143" s="1">
        <f>IF(N62&gt;0,1/VLOOKUP(ABS(N62)+1,$A$8:$D$16,3,FALSE),VLOOKUP(ABS(N62)+1,$A$8:$D$16,3,FALSE))</f>
      </c>
      <c r="O143" s="1">
        <f>IF(O62&gt;0,1/VLOOKUP(ABS(O62)+1,$A$8:$D$16,3,FALSE),VLOOKUP(ABS(O62)+1,$A$8:$D$16,3,FALSE))</f>
      </c>
      <c r="P143" s="1">
        <f>IF(P62&gt;0,1/VLOOKUP(ABS(P62)+1,$A$8:$D$16,3,FALSE),VLOOKUP(ABS(P62)+1,$A$8:$D$16,3,FALSE))</f>
      </c>
      <c r="Q143" s="1">
        <f>IF(Q62&gt;0,1/VLOOKUP(ABS(Q62)+1,$A$8:$D$16,3,FALSE),VLOOKUP(ABS(Q62)+1,$A$8:$D$16,3,FALSE))</f>
      </c>
      <c r="R143" s="1">
        <f>IF(R62&gt;0,1/VLOOKUP(ABS(R62)+1,$A$8:$D$16,3,FALSE),VLOOKUP(ABS(R62)+1,$A$8:$D$16,3,FALSE))</f>
      </c>
      <c r="S143" s="1">
        <f>IF(S62&gt;0,1/VLOOKUP(ABS(S62)+1,$A$8:$D$16,3,FALSE),VLOOKUP(ABS(S62)+1,$A$8:$D$16,3,FALSE))</f>
      </c>
      <c r="T143" s="1">
        <f>IF(T62&gt;0,1/VLOOKUP(ABS(T62)+1,$A$8:$D$16,3,FALSE),VLOOKUP(ABS(T62)+1,$A$8:$D$16,3,FALSE))</f>
      </c>
      <c r="U143" s="1">
        <f>IF(U62&gt;0,1/VLOOKUP(ABS(U62)+1,$A$8:$D$16,3,FALSE),VLOOKUP(ABS(U62)+1,$A$8:$D$16,3,FALSE))</f>
      </c>
      <c r="V143" s="1">
        <f>IF(V62&gt;0,1/VLOOKUP(ABS(V62)+1,$A$8:$D$16,3,FALSE),VLOOKUP(ABS(V62)+1,$A$8:$D$16,3,FALSE))</f>
      </c>
      <c r="W143" s="1">
        <f>IF(W62&gt;0,1/VLOOKUP(ABS(W62)+1,$A$8:$D$16,3,FALSE),VLOOKUP(ABS(W62)+1,$A$8:$D$16,3,FALSE))</f>
      </c>
      <c r="X143" s="1">
        <f>IF(X62&gt;0,1/VLOOKUP(ABS(X62)+1,$A$8:$D$16,3,FALSE),VLOOKUP(ABS(X62)+1,$A$8:$D$16,3,FALSE))</f>
      </c>
    </row>
    <row r="144">
      <c r="A144">
        <v>19</v>
      </c>
      <c r="B144" t="str">
        <v>CP4.3_vs_CP4.7</v>
      </c>
      <c r="C144" s="1">
        <f>IF(C63&gt;0,1/VLOOKUP(ABS(C63)+1,$A$8:$D$16,3,FALSE),VLOOKUP(ABS(C63)+1,$A$8:$D$16,3,FALSE))</f>
      </c>
      <c r="D144" s="1">
        <f>IF(D63&gt;0,1/VLOOKUP(ABS(D63)+1,$A$8:$D$16,3,FALSE),VLOOKUP(ABS(D63)+1,$A$8:$D$16,3,FALSE))</f>
      </c>
      <c r="E144" s="1">
        <f>IF(E63&gt;0,1/VLOOKUP(ABS(E63)+1,$A$8:$D$16,3,FALSE),VLOOKUP(ABS(E63)+1,$A$8:$D$16,3,FALSE))</f>
      </c>
      <c r="F144" s="1">
        <f>IF(F63&gt;0,1/VLOOKUP(ABS(F63)+1,$A$8:$D$16,3,FALSE),VLOOKUP(ABS(F63)+1,$A$8:$D$16,3,FALSE))</f>
      </c>
      <c r="G144" s="1">
        <f>IF(G63&gt;0,1/VLOOKUP(ABS(G63)+1,$A$8:$D$16,3,FALSE),VLOOKUP(ABS(G63)+1,$A$8:$D$16,3,FALSE))</f>
      </c>
      <c r="H144" s="1">
        <f>IF(H63&gt;0,1/VLOOKUP(ABS(H63)+1,$A$8:$D$16,3,FALSE),VLOOKUP(ABS(H63)+1,$A$8:$D$16,3,FALSE))</f>
      </c>
      <c r="I144" s="1">
        <f>IF(I63&gt;0,1/VLOOKUP(ABS(I63)+1,$A$8:$D$16,3,FALSE),VLOOKUP(ABS(I63)+1,$A$8:$D$16,3,FALSE))</f>
      </c>
      <c r="J144" s="1">
        <f>IF(J63&gt;0,1/VLOOKUP(ABS(J63)+1,$A$8:$D$16,3,FALSE),VLOOKUP(ABS(J63)+1,$A$8:$D$16,3,FALSE))</f>
      </c>
      <c r="K144" s="1">
        <f>IF(K63&gt;0,1/VLOOKUP(ABS(K63)+1,$A$8:$D$16,3,FALSE),VLOOKUP(ABS(K63)+1,$A$8:$D$16,3,FALSE))</f>
      </c>
      <c r="L144" s="1">
        <f>IF(L63&gt;0,1/VLOOKUP(ABS(L63)+1,$A$8:$D$16,3,FALSE),VLOOKUP(ABS(L63)+1,$A$8:$D$16,3,FALSE))</f>
      </c>
      <c r="M144" s="1">
        <f>IF(M63&gt;0,1/VLOOKUP(ABS(M63)+1,$A$8:$D$16,3,FALSE),VLOOKUP(ABS(M63)+1,$A$8:$D$16,3,FALSE))</f>
      </c>
      <c r="N144" s="1">
        <f>IF(N63&gt;0,1/VLOOKUP(ABS(N63)+1,$A$8:$D$16,3,FALSE),VLOOKUP(ABS(N63)+1,$A$8:$D$16,3,FALSE))</f>
      </c>
      <c r="O144" s="1">
        <f>IF(O63&gt;0,1/VLOOKUP(ABS(O63)+1,$A$8:$D$16,3,FALSE),VLOOKUP(ABS(O63)+1,$A$8:$D$16,3,FALSE))</f>
      </c>
      <c r="P144" s="1">
        <f>IF(P63&gt;0,1/VLOOKUP(ABS(P63)+1,$A$8:$D$16,3,FALSE),VLOOKUP(ABS(P63)+1,$A$8:$D$16,3,FALSE))</f>
      </c>
      <c r="Q144" s="1">
        <f>IF(Q63&gt;0,1/VLOOKUP(ABS(Q63)+1,$A$8:$D$16,3,FALSE),VLOOKUP(ABS(Q63)+1,$A$8:$D$16,3,FALSE))</f>
      </c>
      <c r="R144" s="1">
        <f>IF(R63&gt;0,1/VLOOKUP(ABS(R63)+1,$A$8:$D$16,3,FALSE),VLOOKUP(ABS(R63)+1,$A$8:$D$16,3,FALSE))</f>
      </c>
      <c r="S144" s="1">
        <f>IF(S63&gt;0,1/VLOOKUP(ABS(S63)+1,$A$8:$D$16,3,FALSE),VLOOKUP(ABS(S63)+1,$A$8:$D$16,3,FALSE))</f>
      </c>
      <c r="T144" s="1">
        <f>IF(T63&gt;0,1/VLOOKUP(ABS(T63)+1,$A$8:$D$16,3,FALSE),VLOOKUP(ABS(T63)+1,$A$8:$D$16,3,FALSE))</f>
      </c>
      <c r="U144" s="1">
        <f>IF(U63&gt;0,1/VLOOKUP(ABS(U63)+1,$A$8:$D$16,3,FALSE),VLOOKUP(ABS(U63)+1,$A$8:$D$16,3,FALSE))</f>
      </c>
      <c r="V144" s="1">
        <f>IF(V63&gt;0,1/VLOOKUP(ABS(V63)+1,$A$8:$D$16,3,FALSE),VLOOKUP(ABS(V63)+1,$A$8:$D$16,3,FALSE))</f>
      </c>
      <c r="W144" s="1">
        <f>IF(W63&gt;0,1/VLOOKUP(ABS(W63)+1,$A$8:$D$16,3,FALSE),VLOOKUP(ABS(W63)+1,$A$8:$D$16,3,FALSE))</f>
      </c>
      <c r="X144" s="1">
        <f>IF(X63&gt;0,1/VLOOKUP(ABS(X63)+1,$A$8:$D$16,3,FALSE),VLOOKUP(ABS(X63)+1,$A$8:$D$16,3,FALSE))</f>
      </c>
    </row>
    <row r="145">
      <c r="A145">
        <v>20</v>
      </c>
      <c r="B145" t="str">
        <v>CP4.3_vs_CP4.8</v>
      </c>
      <c r="C145" s="1">
        <f>IF(C64&gt;0,1/VLOOKUP(ABS(C64)+1,$A$8:$D$16,3,FALSE),VLOOKUP(ABS(C64)+1,$A$8:$D$16,3,FALSE))</f>
      </c>
      <c r="D145" s="1">
        <f>IF(D64&gt;0,1/VLOOKUP(ABS(D64)+1,$A$8:$D$16,3,FALSE),VLOOKUP(ABS(D64)+1,$A$8:$D$16,3,FALSE))</f>
      </c>
      <c r="E145" s="1">
        <f>IF(E64&gt;0,1/VLOOKUP(ABS(E64)+1,$A$8:$D$16,3,FALSE),VLOOKUP(ABS(E64)+1,$A$8:$D$16,3,FALSE))</f>
      </c>
      <c r="F145" s="1">
        <f>IF(F64&gt;0,1/VLOOKUP(ABS(F64)+1,$A$8:$D$16,3,FALSE),VLOOKUP(ABS(F64)+1,$A$8:$D$16,3,FALSE))</f>
      </c>
      <c r="G145" s="1">
        <f>IF(G64&gt;0,1/VLOOKUP(ABS(G64)+1,$A$8:$D$16,3,FALSE),VLOOKUP(ABS(G64)+1,$A$8:$D$16,3,FALSE))</f>
      </c>
      <c r="H145" s="1">
        <f>IF(H64&gt;0,1/VLOOKUP(ABS(H64)+1,$A$8:$D$16,3,FALSE),VLOOKUP(ABS(H64)+1,$A$8:$D$16,3,FALSE))</f>
      </c>
      <c r="I145" s="1">
        <f>IF(I64&gt;0,1/VLOOKUP(ABS(I64)+1,$A$8:$D$16,3,FALSE),VLOOKUP(ABS(I64)+1,$A$8:$D$16,3,FALSE))</f>
      </c>
      <c r="J145" s="1">
        <f>IF(J64&gt;0,1/VLOOKUP(ABS(J64)+1,$A$8:$D$16,3,FALSE),VLOOKUP(ABS(J64)+1,$A$8:$D$16,3,FALSE))</f>
      </c>
      <c r="K145" s="1">
        <f>IF(K64&gt;0,1/VLOOKUP(ABS(K64)+1,$A$8:$D$16,3,FALSE),VLOOKUP(ABS(K64)+1,$A$8:$D$16,3,FALSE))</f>
      </c>
      <c r="L145" s="1">
        <f>IF(L64&gt;0,1/VLOOKUP(ABS(L64)+1,$A$8:$D$16,3,FALSE),VLOOKUP(ABS(L64)+1,$A$8:$D$16,3,FALSE))</f>
      </c>
      <c r="M145" s="1">
        <f>IF(M64&gt;0,1/VLOOKUP(ABS(M64)+1,$A$8:$D$16,3,FALSE),VLOOKUP(ABS(M64)+1,$A$8:$D$16,3,FALSE))</f>
      </c>
      <c r="N145" s="1">
        <f>IF(N64&gt;0,1/VLOOKUP(ABS(N64)+1,$A$8:$D$16,3,FALSE),VLOOKUP(ABS(N64)+1,$A$8:$D$16,3,FALSE))</f>
      </c>
      <c r="O145" s="1">
        <f>IF(O64&gt;0,1/VLOOKUP(ABS(O64)+1,$A$8:$D$16,3,FALSE),VLOOKUP(ABS(O64)+1,$A$8:$D$16,3,FALSE))</f>
      </c>
      <c r="P145" s="1">
        <f>IF(P64&gt;0,1/VLOOKUP(ABS(P64)+1,$A$8:$D$16,3,FALSE),VLOOKUP(ABS(P64)+1,$A$8:$D$16,3,FALSE))</f>
      </c>
      <c r="Q145" s="1">
        <f>IF(Q64&gt;0,1/VLOOKUP(ABS(Q64)+1,$A$8:$D$16,3,FALSE),VLOOKUP(ABS(Q64)+1,$A$8:$D$16,3,FALSE))</f>
      </c>
      <c r="R145" s="1">
        <f>IF(R64&gt;0,1/VLOOKUP(ABS(R64)+1,$A$8:$D$16,3,FALSE),VLOOKUP(ABS(R64)+1,$A$8:$D$16,3,FALSE))</f>
      </c>
      <c r="S145" s="1">
        <f>IF(S64&gt;0,1/VLOOKUP(ABS(S64)+1,$A$8:$D$16,3,FALSE),VLOOKUP(ABS(S64)+1,$A$8:$D$16,3,FALSE))</f>
      </c>
      <c r="T145" s="1">
        <f>IF(T64&gt;0,1/VLOOKUP(ABS(T64)+1,$A$8:$D$16,3,FALSE),VLOOKUP(ABS(T64)+1,$A$8:$D$16,3,FALSE))</f>
      </c>
      <c r="U145" s="1">
        <f>IF(U64&gt;0,1/VLOOKUP(ABS(U64)+1,$A$8:$D$16,3,FALSE),VLOOKUP(ABS(U64)+1,$A$8:$D$16,3,FALSE))</f>
      </c>
      <c r="V145" s="1">
        <f>IF(V64&gt;0,1/VLOOKUP(ABS(V64)+1,$A$8:$D$16,3,FALSE),VLOOKUP(ABS(V64)+1,$A$8:$D$16,3,FALSE))</f>
      </c>
      <c r="W145" s="1">
        <f>IF(W64&gt;0,1/VLOOKUP(ABS(W64)+1,$A$8:$D$16,3,FALSE),VLOOKUP(ABS(W64)+1,$A$8:$D$16,3,FALSE))</f>
      </c>
      <c r="X145" s="1">
        <f>IF(X64&gt;0,1/VLOOKUP(ABS(X64)+1,$A$8:$D$16,3,FALSE),VLOOKUP(ABS(X64)+1,$A$8:$D$16,3,FALSE))</f>
      </c>
    </row>
    <row r="146">
      <c r="A146">
        <v>21</v>
      </c>
      <c r="B146" t="str">
        <v>CP4.3_vs_CP4.9</v>
      </c>
      <c r="C146" s="1">
        <f>IF(C65&gt;0,1/VLOOKUP(ABS(C65)+1,$A$8:$D$16,3,FALSE),VLOOKUP(ABS(C65)+1,$A$8:$D$16,3,FALSE))</f>
      </c>
      <c r="D146" s="1">
        <f>IF(D65&gt;0,1/VLOOKUP(ABS(D65)+1,$A$8:$D$16,3,FALSE),VLOOKUP(ABS(D65)+1,$A$8:$D$16,3,FALSE))</f>
      </c>
      <c r="E146" s="1">
        <f>IF(E65&gt;0,1/VLOOKUP(ABS(E65)+1,$A$8:$D$16,3,FALSE),VLOOKUP(ABS(E65)+1,$A$8:$D$16,3,FALSE))</f>
      </c>
      <c r="F146" s="1">
        <f>IF(F65&gt;0,1/VLOOKUP(ABS(F65)+1,$A$8:$D$16,3,FALSE),VLOOKUP(ABS(F65)+1,$A$8:$D$16,3,FALSE))</f>
      </c>
      <c r="G146" s="1">
        <f>IF(G65&gt;0,1/VLOOKUP(ABS(G65)+1,$A$8:$D$16,3,FALSE),VLOOKUP(ABS(G65)+1,$A$8:$D$16,3,FALSE))</f>
      </c>
      <c r="H146" s="1">
        <f>IF(H65&gt;0,1/VLOOKUP(ABS(H65)+1,$A$8:$D$16,3,FALSE),VLOOKUP(ABS(H65)+1,$A$8:$D$16,3,FALSE))</f>
      </c>
      <c r="I146" s="1">
        <f>IF(I65&gt;0,1/VLOOKUP(ABS(I65)+1,$A$8:$D$16,3,FALSE),VLOOKUP(ABS(I65)+1,$A$8:$D$16,3,FALSE))</f>
      </c>
      <c r="J146" s="1">
        <f>IF(J65&gt;0,1/VLOOKUP(ABS(J65)+1,$A$8:$D$16,3,FALSE),VLOOKUP(ABS(J65)+1,$A$8:$D$16,3,FALSE))</f>
      </c>
      <c r="K146" s="1">
        <f>IF(K65&gt;0,1/VLOOKUP(ABS(K65)+1,$A$8:$D$16,3,FALSE),VLOOKUP(ABS(K65)+1,$A$8:$D$16,3,FALSE))</f>
      </c>
      <c r="L146" s="1">
        <f>IF(L65&gt;0,1/VLOOKUP(ABS(L65)+1,$A$8:$D$16,3,FALSE),VLOOKUP(ABS(L65)+1,$A$8:$D$16,3,FALSE))</f>
      </c>
      <c r="M146" s="1">
        <f>IF(M65&gt;0,1/VLOOKUP(ABS(M65)+1,$A$8:$D$16,3,FALSE),VLOOKUP(ABS(M65)+1,$A$8:$D$16,3,FALSE))</f>
      </c>
      <c r="N146" s="1">
        <f>IF(N65&gt;0,1/VLOOKUP(ABS(N65)+1,$A$8:$D$16,3,FALSE),VLOOKUP(ABS(N65)+1,$A$8:$D$16,3,FALSE))</f>
      </c>
      <c r="O146" s="1">
        <f>IF(O65&gt;0,1/VLOOKUP(ABS(O65)+1,$A$8:$D$16,3,FALSE),VLOOKUP(ABS(O65)+1,$A$8:$D$16,3,FALSE))</f>
      </c>
      <c r="P146" s="1">
        <f>IF(P65&gt;0,1/VLOOKUP(ABS(P65)+1,$A$8:$D$16,3,FALSE),VLOOKUP(ABS(P65)+1,$A$8:$D$16,3,FALSE))</f>
      </c>
      <c r="Q146" s="1">
        <f>IF(Q65&gt;0,1/VLOOKUP(ABS(Q65)+1,$A$8:$D$16,3,FALSE),VLOOKUP(ABS(Q65)+1,$A$8:$D$16,3,FALSE))</f>
      </c>
      <c r="R146" s="1">
        <f>IF(R65&gt;0,1/VLOOKUP(ABS(R65)+1,$A$8:$D$16,3,FALSE),VLOOKUP(ABS(R65)+1,$A$8:$D$16,3,FALSE))</f>
      </c>
      <c r="S146" s="1">
        <f>IF(S65&gt;0,1/VLOOKUP(ABS(S65)+1,$A$8:$D$16,3,FALSE),VLOOKUP(ABS(S65)+1,$A$8:$D$16,3,FALSE))</f>
      </c>
      <c r="T146" s="1">
        <f>IF(T65&gt;0,1/VLOOKUP(ABS(T65)+1,$A$8:$D$16,3,FALSE),VLOOKUP(ABS(T65)+1,$A$8:$D$16,3,FALSE))</f>
      </c>
      <c r="U146" s="1">
        <f>IF(U65&gt;0,1/VLOOKUP(ABS(U65)+1,$A$8:$D$16,3,FALSE),VLOOKUP(ABS(U65)+1,$A$8:$D$16,3,FALSE))</f>
      </c>
      <c r="V146" s="1">
        <f>IF(V65&gt;0,1/VLOOKUP(ABS(V65)+1,$A$8:$D$16,3,FALSE),VLOOKUP(ABS(V65)+1,$A$8:$D$16,3,FALSE))</f>
      </c>
      <c r="W146" s="1">
        <f>IF(W65&gt;0,1/VLOOKUP(ABS(W65)+1,$A$8:$D$16,3,FALSE),VLOOKUP(ABS(W65)+1,$A$8:$D$16,3,FALSE))</f>
      </c>
      <c r="X146" s="1">
        <f>IF(X65&gt;0,1/VLOOKUP(ABS(X65)+1,$A$8:$D$16,3,FALSE),VLOOKUP(ABS(X65)+1,$A$8:$D$16,3,FALSE))</f>
      </c>
    </row>
    <row r="147">
      <c r="A147">
        <v>22</v>
      </c>
      <c r="B147" t="str">
        <v>CP4.4_vs_CP4.5</v>
      </c>
      <c r="C147" s="1">
        <f>IF(C66&gt;0,1/VLOOKUP(ABS(C66)+1,$A$8:$D$16,3,FALSE),VLOOKUP(ABS(C66)+1,$A$8:$D$16,3,FALSE))</f>
      </c>
      <c r="D147" s="1">
        <f>IF(D66&gt;0,1/VLOOKUP(ABS(D66)+1,$A$8:$D$16,3,FALSE),VLOOKUP(ABS(D66)+1,$A$8:$D$16,3,FALSE))</f>
      </c>
      <c r="E147" s="1">
        <f>IF(E66&gt;0,1/VLOOKUP(ABS(E66)+1,$A$8:$D$16,3,FALSE),VLOOKUP(ABS(E66)+1,$A$8:$D$16,3,FALSE))</f>
      </c>
      <c r="F147" s="1">
        <f>IF(F66&gt;0,1/VLOOKUP(ABS(F66)+1,$A$8:$D$16,3,FALSE),VLOOKUP(ABS(F66)+1,$A$8:$D$16,3,FALSE))</f>
      </c>
      <c r="G147" s="1">
        <f>IF(G66&gt;0,1/VLOOKUP(ABS(G66)+1,$A$8:$D$16,3,FALSE),VLOOKUP(ABS(G66)+1,$A$8:$D$16,3,FALSE))</f>
      </c>
      <c r="H147" s="1">
        <f>IF(H66&gt;0,1/VLOOKUP(ABS(H66)+1,$A$8:$D$16,3,FALSE),VLOOKUP(ABS(H66)+1,$A$8:$D$16,3,FALSE))</f>
      </c>
      <c r="I147" s="1">
        <f>IF(I66&gt;0,1/VLOOKUP(ABS(I66)+1,$A$8:$D$16,3,FALSE),VLOOKUP(ABS(I66)+1,$A$8:$D$16,3,FALSE))</f>
      </c>
      <c r="J147" s="1">
        <f>IF(J66&gt;0,1/VLOOKUP(ABS(J66)+1,$A$8:$D$16,3,FALSE),VLOOKUP(ABS(J66)+1,$A$8:$D$16,3,FALSE))</f>
      </c>
      <c r="K147" s="1">
        <f>IF(K66&gt;0,1/VLOOKUP(ABS(K66)+1,$A$8:$D$16,3,FALSE),VLOOKUP(ABS(K66)+1,$A$8:$D$16,3,FALSE))</f>
      </c>
      <c r="L147" s="1">
        <f>IF(L66&gt;0,1/VLOOKUP(ABS(L66)+1,$A$8:$D$16,3,FALSE),VLOOKUP(ABS(L66)+1,$A$8:$D$16,3,FALSE))</f>
      </c>
      <c r="M147" s="1">
        <f>IF(M66&gt;0,1/VLOOKUP(ABS(M66)+1,$A$8:$D$16,3,FALSE),VLOOKUP(ABS(M66)+1,$A$8:$D$16,3,FALSE))</f>
      </c>
      <c r="N147" s="1">
        <f>IF(N66&gt;0,1/VLOOKUP(ABS(N66)+1,$A$8:$D$16,3,FALSE),VLOOKUP(ABS(N66)+1,$A$8:$D$16,3,FALSE))</f>
      </c>
      <c r="O147" s="1">
        <f>IF(O66&gt;0,1/VLOOKUP(ABS(O66)+1,$A$8:$D$16,3,FALSE),VLOOKUP(ABS(O66)+1,$A$8:$D$16,3,FALSE))</f>
      </c>
      <c r="P147" s="1">
        <f>IF(P66&gt;0,1/VLOOKUP(ABS(P66)+1,$A$8:$D$16,3,FALSE),VLOOKUP(ABS(P66)+1,$A$8:$D$16,3,FALSE))</f>
      </c>
      <c r="Q147" s="1">
        <f>IF(Q66&gt;0,1/VLOOKUP(ABS(Q66)+1,$A$8:$D$16,3,FALSE),VLOOKUP(ABS(Q66)+1,$A$8:$D$16,3,FALSE))</f>
      </c>
      <c r="R147" s="1">
        <f>IF(R66&gt;0,1/VLOOKUP(ABS(R66)+1,$A$8:$D$16,3,FALSE),VLOOKUP(ABS(R66)+1,$A$8:$D$16,3,FALSE))</f>
      </c>
      <c r="S147" s="1">
        <f>IF(S66&gt;0,1/VLOOKUP(ABS(S66)+1,$A$8:$D$16,3,FALSE),VLOOKUP(ABS(S66)+1,$A$8:$D$16,3,FALSE))</f>
      </c>
      <c r="T147" s="1">
        <f>IF(T66&gt;0,1/VLOOKUP(ABS(T66)+1,$A$8:$D$16,3,FALSE),VLOOKUP(ABS(T66)+1,$A$8:$D$16,3,FALSE))</f>
      </c>
      <c r="U147" s="1">
        <f>IF(U66&gt;0,1/VLOOKUP(ABS(U66)+1,$A$8:$D$16,3,FALSE),VLOOKUP(ABS(U66)+1,$A$8:$D$16,3,FALSE))</f>
      </c>
      <c r="V147" s="1">
        <f>IF(V66&gt;0,1/VLOOKUP(ABS(V66)+1,$A$8:$D$16,3,FALSE),VLOOKUP(ABS(V66)+1,$A$8:$D$16,3,FALSE))</f>
      </c>
      <c r="W147" s="1">
        <f>IF(W66&gt;0,1/VLOOKUP(ABS(W66)+1,$A$8:$D$16,3,FALSE),VLOOKUP(ABS(W66)+1,$A$8:$D$16,3,FALSE))</f>
      </c>
      <c r="X147" s="1">
        <f>IF(X66&gt;0,1/VLOOKUP(ABS(X66)+1,$A$8:$D$16,3,FALSE),VLOOKUP(ABS(X66)+1,$A$8:$D$16,3,FALSE))</f>
      </c>
    </row>
    <row r="148">
      <c r="A148">
        <v>23</v>
      </c>
      <c r="B148" t="str">
        <v>CP4.4_vs_CP4.6</v>
      </c>
      <c r="C148" s="1">
        <f>IF(C67&gt;0,1/VLOOKUP(ABS(C67)+1,$A$8:$D$16,3,FALSE),VLOOKUP(ABS(C67)+1,$A$8:$D$16,3,FALSE))</f>
      </c>
      <c r="D148" s="1">
        <f>IF(D67&gt;0,1/VLOOKUP(ABS(D67)+1,$A$8:$D$16,3,FALSE),VLOOKUP(ABS(D67)+1,$A$8:$D$16,3,FALSE))</f>
      </c>
      <c r="E148" s="1">
        <f>IF(E67&gt;0,1/VLOOKUP(ABS(E67)+1,$A$8:$D$16,3,FALSE),VLOOKUP(ABS(E67)+1,$A$8:$D$16,3,FALSE))</f>
      </c>
      <c r="F148" s="1">
        <f>IF(F67&gt;0,1/VLOOKUP(ABS(F67)+1,$A$8:$D$16,3,FALSE),VLOOKUP(ABS(F67)+1,$A$8:$D$16,3,FALSE))</f>
      </c>
      <c r="G148" s="1">
        <f>IF(G67&gt;0,1/VLOOKUP(ABS(G67)+1,$A$8:$D$16,3,FALSE),VLOOKUP(ABS(G67)+1,$A$8:$D$16,3,FALSE))</f>
      </c>
      <c r="H148" s="1">
        <f>IF(H67&gt;0,1/VLOOKUP(ABS(H67)+1,$A$8:$D$16,3,FALSE),VLOOKUP(ABS(H67)+1,$A$8:$D$16,3,FALSE))</f>
      </c>
      <c r="I148" s="1">
        <f>IF(I67&gt;0,1/VLOOKUP(ABS(I67)+1,$A$8:$D$16,3,FALSE),VLOOKUP(ABS(I67)+1,$A$8:$D$16,3,FALSE))</f>
      </c>
      <c r="J148" s="1">
        <f>IF(J67&gt;0,1/VLOOKUP(ABS(J67)+1,$A$8:$D$16,3,FALSE),VLOOKUP(ABS(J67)+1,$A$8:$D$16,3,FALSE))</f>
      </c>
      <c r="K148" s="1">
        <f>IF(K67&gt;0,1/VLOOKUP(ABS(K67)+1,$A$8:$D$16,3,FALSE),VLOOKUP(ABS(K67)+1,$A$8:$D$16,3,FALSE))</f>
      </c>
      <c r="L148" s="1">
        <f>IF(L67&gt;0,1/VLOOKUP(ABS(L67)+1,$A$8:$D$16,3,FALSE),VLOOKUP(ABS(L67)+1,$A$8:$D$16,3,FALSE))</f>
      </c>
      <c r="M148" s="1">
        <f>IF(M67&gt;0,1/VLOOKUP(ABS(M67)+1,$A$8:$D$16,3,FALSE),VLOOKUP(ABS(M67)+1,$A$8:$D$16,3,FALSE))</f>
      </c>
      <c r="N148" s="1">
        <f>IF(N67&gt;0,1/VLOOKUP(ABS(N67)+1,$A$8:$D$16,3,FALSE),VLOOKUP(ABS(N67)+1,$A$8:$D$16,3,FALSE))</f>
      </c>
      <c r="O148" s="1">
        <f>IF(O67&gt;0,1/VLOOKUP(ABS(O67)+1,$A$8:$D$16,3,FALSE),VLOOKUP(ABS(O67)+1,$A$8:$D$16,3,FALSE))</f>
      </c>
      <c r="P148" s="1">
        <f>IF(P67&gt;0,1/VLOOKUP(ABS(P67)+1,$A$8:$D$16,3,FALSE),VLOOKUP(ABS(P67)+1,$A$8:$D$16,3,FALSE))</f>
      </c>
      <c r="Q148" s="1">
        <f>IF(Q67&gt;0,1/VLOOKUP(ABS(Q67)+1,$A$8:$D$16,3,FALSE),VLOOKUP(ABS(Q67)+1,$A$8:$D$16,3,FALSE))</f>
      </c>
      <c r="R148" s="1">
        <f>IF(R67&gt;0,1/VLOOKUP(ABS(R67)+1,$A$8:$D$16,3,FALSE),VLOOKUP(ABS(R67)+1,$A$8:$D$16,3,FALSE))</f>
      </c>
      <c r="S148" s="1">
        <f>IF(S67&gt;0,1/VLOOKUP(ABS(S67)+1,$A$8:$D$16,3,FALSE),VLOOKUP(ABS(S67)+1,$A$8:$D$16,3,FALSE))</f>
      </c>
      <c r="T148" s="1">
        <f>IF(T67&gt;0,1/VLOOKUP(ABS(T67)+1,$A$8:$D$16,3,FALSE),VLOOKUP(ABS(T67)+1,$A$8:$D$16,3,FALSE))</f>
      </c>
      <c r="U148" s="1">
        <f>IF(U67&gt;0,1/VLOOKUP(ABS(U67)+1,$A$8:$D$16,3,FALSE),VLOOKUP(ABS(U67)+1,$A$8:$D$16,3,FALSE))</f>
      </c>
      <c r="V148" s="1">
        <f>IF(V67&gt;0,1/VLOOKUP(ABS(V67)+1,$A$8:$D$16,3,FALSE),VLOOKUP(ABS(V67)+1,$A$8:$D$16,3,FALSE))</f>
      </c>
      <c r="W148" s="1">
        <f>IF(W67&gt;0,1/VLOOKUP(ABS(W67)+1,$A$8:$D$16,3,FALSE),VLOOKUP(ABS(W67)+1,$A$8:$D$16,3,FALSE))</f>
      </c>
      <c r="X148" s="1">
        <f>IF(X67&gt;0,1/VLOOKUP(ABS(X67)+1,$A$8:$D$16,3,FALSE),VLOOKUP(ABS(X67)+1,$A$8:$D$16,3,FALSE))</f>
      </c>
    </row>
    <row r="149">
      <c r="A149">
        <v>24</v>
      </c>
      <c r="B149" t="str">
        <v>CP4.4_vs_CP4.7</v>
      </c>
      <c r="C149" s="1">
        <f>IF(C68&gt;0,1/VLOOKUP(ABS(C68)+1,$A$8:$D$16,3,FALSE),VLOOKUP(ABS(C68)+1,$A$8:$D$16,3,FALSE))</f>
      </c>
      <c r="D149" s="1">
        <f>IF(D68&gt;0,1/VLOOKUP(ABS(D68)+1,$A$8:$D$16,3,FALSE),VLOOKUP(ABS(D68)+1,$A$8:$D$16,3,FALSE))</f>
      </c>
      <c r="E149" s="1">
        <f>IF(E68&gt;0,1/VLOOKUP(ABS(E68)+1,$A$8:$D$16,3,FALSE),VLOOKUP(ABS(E68)+1,$A$8:$D$16,3,FALSE))</f>
      </c>
      <c r="F149" s="1">
        <f>IF(F68&gt;0,1/VLOOKUP(ABS(F68)+1,$A$8:$D$16,3,FALSE),VLOOKUP(ABS(F68)+1,$A$8:$D$16,3,FALSE))</f>
      </c>
      <c r="G149" s="1">
        <f>IF(G68&gt;0,1/VLOOKUP(ABS(G68)+1,$A$8:$D$16,3,FALSE),VLOOKUP(ABS(G68)+1,$A$8:$D$16,3,FALSE))</f>
      </c>
      <c r="H149" s="1">
        <f>IF(H68&gt;0,1/VLOOKUP(ABS(H68)+1,$A$8:$D$16,3,FALSE),VLOOKUP(ABS(H68)+1,$A$8:$D$16,3,FALSE))</f>
      </c>
      <c r="I149" s="1">
        <f>IF(I68&gt;0,1/VLOOKUP(ABS(I68)+1,$A$8:$D$16,3,FALSE),VLOOKUP(ABS(I68)+1,$A$8:$D$16,3,FALSE))</f>
      </c>
      <c r="J149" s="1">
        <f>IF(J68&gt;0,1/VLOOKUP(ABS(J68)+1,$A$8:$D$16,3,FALSE),VLOOKUP(ABS(J68)+1,$A$8:$D$16,3,FALSE))</f>
      </c>
      <c r="K149" s="1">
        <f>IF(K68&gt;0,1/VLOOKUP(ABS(K68)+1,$A$8:$D$16,3,FALSE),VLOOKUP(ABS(K68)+1,$A$8:$D$16,3,FALSE))</f>
      </c>
      <c r="L149" s="1">
        <f>IF(L68&gt;0,1/VLOOKUP(ABS(L68)+1,$A$8:$D$16,3,FALSE),VLOOKUP(ABS(L68)+1,$A$8:$D$16,3,FALSE))</f>
      </c>
      <c r="M149" s="1">
        <f>IF(M68&gt;0,1/VLOOKUP(ABS(M68)+1,$A$8:$D$16,3,FALSE),VLOOKUP(ABS(M68)+1,$A$8:$D$16,3,FALSE))</f>
      </c>
      <c r="N149" s="1">
        <f>IF(N68&gt;0,1/VLOOKUP(ABS(N68)+1,$A$8:$D$16,3,FALSE),VLOOKUP(ABS(N68)+1,$A$8:$D$16,3,FALSE))</f>
      </c>
      <c r="O149" s="1">
        <f>IF(O68&gt;0,1/VLOOKUP(ABS(O68)+1,$A$8:$D$16,3,FALSE),VLOOKUP(ABS(O68)+1,$A$8:$D$16,3,FALSE))</f>
      </c>
      <c r="P149" s="1">
        <f>IF(P68&gt;0,1/VLOOKUP(ABS(P68)+1,$A$8:$D$16,3,FALSE),VLOOKUP(ABS(P68)+1,$A$8:$D$16,3,FALSE))</f>
      </c>
      <c r="Q149" s="1">
        <f>IF(Q68&gt;0,1/VLOOKUP(ABS(Q68)+1,$A$8:$D$16,3,FALSE),VLOOKUP(ABS(Q68)+1,$A$8:$D$16,3,FALSE))</f>
      </c>
      <c r="R149" s="1">
        <f>IF(R68&gt;0,1/VLOOKUP(ABS(R68)+1,$A$8:$D$16,3,FALSE),VLOOKUP(ABS(R68)+1,$A$8:$D$16,3,FALSE))</f>
      </c>
      <c r="S149" s="1">
        <f>IF(S68&gt;0,1/VLOOKUP(ABS(S68)+1,$A$8:$D$16,3,FALSE),VLOOKUP(ABS(S68)+1,$A$8:$D$16,3,FALSE))</f>
      </c>
      <c r="T149" s="1">
        <f>IF(T68&gt;0,1/VLOOKUP(ABS(T68)+1,$A$8:$D$16,3,FALSE),VLOOKUP(ABS(T68)+1,$A$8:$D$16,3,FALSE))</f>
      </c>
      <c r="U149" s="1">
        <f>IF(U68&gt;0,1/VLOOKUP(ABS(U68)+1,$A$8:$D$16,3,FALSE),VLOOKUP(ABS(U68)+1,$A$8:$D$16,3,FALSE))</f>
      </c>
      <c r="V149" s="1">
        <f>IF(V68&gt;0,1/VLOOKUP(ABS(V68)+1,$A$8:$D$16,3,FALSE),VLOOKUP(ABS(V68)+1,$A$8:$D$16,3,FALSE))</f>
      </c>
      <c r="W149" s="1">
        <f>IF(W68&gt;0,1/VLOOKUP(ABS(W68)+1,$A$8:$D$16,3,FALSE),VLOOKUP(ABS(W68)+1,$A$8:$D$16,3,FALSE))</f>
      </c>
      <c r="X149" s="1">
        <f>IF(X68&gt;0,1/VLOOKUP(ABS(X68)+1,$A$8:$D$16,3,FALSE),VLOOKUP(ABS(X68)+1,$A$8:$D$16,3,FALSE))</f>
      </c>
    </row>
    <row r="150">
      <c r="A150">
        <v>25</v>
      </c>
      <c r="B150" t="str">
        <v>CP4.4_vs_CP4.8</v>
      </c>
      <c r="C150" s="1">
        <f>IF(C69&gt;0,1/VLOOKUP(ABS(C69)+1,$A$8:$D$16,3,FALSE),VLOOKUP(ABS(C69)+1,$A$8:$D$16,3,FALSE))</f>
      </c>
      <c r="D150" s="1">
        <f>IF(D69&gt;0,1/VLOOKUP(ABS(D69)+1,$A$8:$D$16,3,FALSE),VLOOKUP(ABS(D69)+1,$A$8:$D$16,3,FALSE))</f>
      </c>
      <c r="E150" s="1">
        <f>IF(E69&gt;0,1/VLOOKUP(ABS(E69)+1,$A$8:$D$16,3,FALSE),VLOOKUP(ABS(E69)+1,$A$8:$D$16,3,FALSE))</f>
      </c>
      <c r="F150" s="1">
        <f>IF(F69&gt;0,1/VLOOKUP(ABS(F69)+1,$A$8:$D$16,3,FALSE),VLOOKUP(ABS(F69)+1,$A$8:$D$16,3,FALSE))</f>
      </c>
      <c r="G150" s="1">
        <f>IF(G69&gt;0,1/VLOOKUP(ABS(G69)+1,$A$8:$D$16,3,FALSE),VLOOKUP(ABS(G69)+1,$A$8:$D$16,3,FALSE))</f>
      </c>
      <c r="H150" s="1">
        <f>IF(H69&gt;0,1/VLOOKUP(ABS(H69)+1,$A$8:$D$16,3,FALSE),VLOOKUP(ABS(H69)+1,$A$8:$D$16,3,FALSE))</f>
      </c>
      <c r="I150" s="1">
        <f>IF(I69&gt;0,1/VLOOKUP(ABS(I69)+1,$A$8:$D$16,3,FALSE),VLOOKUP(ABS(I69)+1,$A$8:$D$16,3,FALSE))</f>
      </c>
      <c r="J150" s="1">
        <f>IF(J69&gt;0,1/VLOOKUP(ABS(J69)+1,$A$8:$D$16,3,FALSE),VLOOKUP(ABS(J69)+1,$A$8:$D$16,3,FALSE))</f>
      </c>
      <c r="K150" s="1">
        <f>IF(K69&gt;0,1/VLOOKUP(ABS(K69)+1,$A$8:$D$16,3,FALSE),VLOOKUP(ABS(K69)+1,$A$8:$D$16,3,FALSE))</f>
      </c>
      <c r="L150" s="1">
        <f>IF(L69&gt;0,1/VLOOKUP(ABS(L69)+1,$A$8:$D$16,3,FALSE),VLOOKUP(ABS(L69)+1,$A$8:$D$16,3,FALSE))</f>
      </c>
      <c r="M150" s="1">
        <f>IF(M69&gt;0,1/VLOOKUP(ABS(M69)+1,$A$8:$D$16,3,FALSE),VLOOKUP(ABS(M69)+1,$A$8:$D$16,3,FALSE))</f>
      </c>
      <c r="N150" s="1">
        <f>IF(N69&gt;0,1/VLOOKUP(ABS(N69)+1,$A$8:$D$16,3,FALSE),VLOOKUP(ABS(N69)+1,$A$8:$D$16,3,FALSE))</f>
      </c>
      <c r="O150" s="1">
        <f>IF(O69&gt;0,1/VLOOKUP(ABS(O69)+1,$A$8:$D$16,3,FALSE),VLOOKUP(ABS(O69)+1,$A$8:$D$16,3,FALSE))</f>
      </c>
      <c r="P150" s="1">
        <f>IF(P69&gt;0,1/VLOOKUP(ABS(P69)+1,$A$8:$D$16,3,FALSE),VLOOKUP(ABS(P69)+1,$A$8:$D$16,3,FALSE))</f>
      </c>
      <c r="Q150" s="1">
        <f>IF(Q69&gt;0,1/VLOOKUP(ABS(Q69)+1,$A$8:$D$16,3,FALSE),VLOOKUP(ABS(Q69)+1,$A$8:$D$16,3,FALSE))</f>
      </c>
      <c r="R150" s="1">
        <f>IF(R69&gt;0,1/VLOOKUP(ABS(R69)+1,$A$8:$D$16,3,FALSE),VLOOKUP(ABS(R69)+1,$A$8:$D$16,3,FALSE))</f>
      </c>
      <c r="S150" s="1">
        <f>IF(S69&gt;0,1/VLOOKUP(ABS(S69)+1,$A$8:$D$16,3,FALSE),VLOOKUP(ABS(S69)+1,$A$8:$D$16,3,FALSE))</f>
      </c>
      <c r="T150" s="1">
        <f>IF(T69&gt;0,1/VLOOKUP(ABS(T69)+1,$A$8:$D$16,3,FALSE),VLOOKUP(ABS(T69)+1,$A$8:$D$16,3,FALSE))</f>
      </c>
      <c r="U150" s="1">
        <f>IF(U69&gt;0,1/VLOOKUP(ABS(U69)+1,$A$8:$D$16,3,FALSE),VLOOKUP(ABS(U69)+1,$A$8:$D$16,3,FALSE))</f>
      </c>
      <c r="V150" s="1">
        <f>IF(V69&gt;0,1/VLOOKUP(ABS(V69)+1,$A$8:$D$16,3,FALSE),VLOOKUP(ABS(V69)+1,$A$8:$D$16,3,FALSE))</f>
      </c>
      <c r="W150" s="1">
        <f>IF(W69&gt;0,1/VLOOKUP(ABS(W69)+1,$A$8:$D$16,3,FALSE),VLOOKUP(ABS(W69)+1,$A$8:$D$16,3,FALSE))</f>
      </c>
      <c r="X150" s="1">
        <f>IF(X69&gt;0,1/VLOOKUP(ABS(X69)+1,$A$8:$D$16,3,FALSE),VLOOKUP(ABS(X69)+1,$A$8:$D$16,3,FALSE))</f>
      </c>
    </row>
    <row r="151">
      <c r="A151">
        <v>26</v>
      </c>
      <c r="B151" t="str">
        <v>CP4.4_vs_CP4.9</v>
      </c>
      <c r="C151" s="1">
        <f>IF(C70&gt;0,1/VLOOKUP(ABS(C70)+1,$A$8:$D$16,3,FALSE),VLOOKUP(ABS(C70)+1,$A$8:$D$16,3,FALSE))</f>
      </c>
      <c r="D151" s="1">
        <f>IF(D70&gt;0,1/VLOOKUP(ABS(D70)+1,$A$8:$D$16,3,FALSE),VLOOKUP(ABS(D70)+1,$A$8:$D$16,3,FALSE))</f>
      </c>
      <c r="E151" s="1">
        <f>IF(E70&gt;0,1/VLOOKUP(ABS(E70)+1,$A$8:$D$16,3,FALSE),VLOOKUP(ABS(E70)+1,$A$8:$D$16,3,FALSE))</f>
      </c>
      <c r="F151" s="1">
        <f>IF(F70&gt;0,1/VLOOKUP(ABS(F70)+1,$A$8:$D$16,3,FALSE),VLOOKUP(ABS(F70)+1,$A$8:$D$16,3,FALSE))</f>
      </c>
      <c r="G151" s="1">
        <f>IF(G70&gt;0,1/VLOOKUP(ABS(G70)+1,$A$8:$D$16,3,FALSE),VLOOKUP(ABS(G70)+1,$A$8:$D$16,3,FALSE))</f>
      </c>
      <c r="H151" s="1">
        <f>IF(H70&gt;0,1/VLOOKUP(ABS(H70)+1,$A$8:$D$16,3,FALSE),VLOOKUP(ABS(H70)+1,$A$8:$D$16,3,FALSE))</f>
      </c>
      <c r="I151" s="1">
        <f>IF(I70&gt;0,1/VLOOKUP(ABS(I70)+1,$A$8:$D$16,3,FALSE),VLOOKUP(ABS(I70)+1,$A$8:$D$16,3,FALSE))</f>
      </c>
      <c r="J151" s="1">
        <f>IF(J70&gt;0,1/VLOOKUP(ABS(J70)+1,$A$8:$D$16,3,FALSE),VLOOKUP(ABS(J70)+1,$A$8:$D$16,3,FALSE))</f>
      </c>
      <c r="K151" s="1">
        <f>IF(K70&gt;0,1/VLOOKUP(ABS(K70)+1,$A$8:$D$16,3,FALSE),VLOOKUP(ABS(K70)+1,$A$8:$D$16,3,FALSE))</f>
      </c>
      <c r="L151" s="1">
        <f>IF(L70&gt;0,1/VLOOKUP(ABS(L70)+1,$A$8:$D$16,3,FALSE),VLOOKUP(ABS(L70)+1,$A$8:$D$16,3,FALSE))</f>
      </c>
      <c r="M151" s="1">
        <f>IF(M70&gt;0,1/VLOOKUP(ABS(M70)+1,$A$8:$D$16,3,FALSE),VLOOKUP(ABS(M70)+1,$A$8:$D$16,3,FALSE))</f>
      </c>
      <c r="N151" s="1">
        <f>IF(N70&gt;0,1/VLOOKUP(ABS(N70)+1,$A$8:$D$16,3,FALSE),VLOOKUP(ABS(N70)+1,$A$8:$D$16,3,FALSE))</f>
      </c>
      <c r="O151" s="1">
        <f>IF(O70&gt;0,1/VLOOKUP(ABS(O70)+1,$A$8:$D$16,3,FALSE),VLOOKUP(ABS(O70)+1,$A$8:$D$16,3,FALSE))</f>
      </c>
      <c r="P151" s="1">
        <f>IF(P70&gt;0,1/VLOOKUP(ABS(P70)+1,$A$8:$D$16,3,FALSE),VLOOKUP(ABS(P70)+1,$A$8:$D$16,3,FALSE))</f>
      </c>
      <c r="Q151" s="1">
        <f>IF(Q70&gt;0,1/VLOOKUP(ABS(Q70)+1,$A$8:$D$16,3,FALSE),VLOOKUP(ABS(Q70)+1,$A$8:$D$16,3,FALSE))</f>
      </c>
      <c r="R151" s="1">
        <f>IF(R70&gt;0,1/VLOOKUP(ABS(R70)+1,$A$8:$D$16,3,FALSE),VLOOKUP(ABS(R70)+1,$A$8:$D$16,3,FALSE))</f>
      </c>
      <c r="S151" s="1">
        <f>IF(S70&gt;0,1/VLOOKUP(ABS(S70)+1,$A$8:$D$16,3,FALSE),VLOOKUP(ABS(S70)+1,$A$8:$D$16,3,FALSE))</f>
      </c>
      <c r="T151" s="1">
        <f>IF(T70&gt;0,1/VLOOKUP(ABS(T70)+1,$A$8:$D$16,3,FALSE),VLOOKUP(ABS(T70)+1,$A$8:$D$16,3,FALSE))</f>
      </c>
      <c r="U151" s="1">
        <f>IF(U70&gt;0,1/VLOOKUP(ABS(U70)+1,$A$8:$D$16,3,FALSE),VLOOKUP(ABS(U70)+1,$A$8:$D$16,3,FALSE))</f>
      </c>
      <c r="V151" s="1">
        <f>IF(V70&gt;0,1/VLOOKUP(ABS(V70)+1,$A$8:$D$16,3,FALSE),VLOOKUP(ABS(V70)+1,$A$8:$D$16,3,FALSE))</f>
      </c>
      <c r="W151" s="1">
        <f>IF(W70&gt;0,1/VLOOKUP(ABS(W70)+1,$A$8:$D$16,3,FALSE),VLOOKUP(ABS(W70)+1,$A$8:$D$16,3,FALSE))</f>
      </c>
      <c r="X151" s="1">
        <f>IF(X70&gt;0,1/VLOOKUP(ABS(X70)+1,$A$8:$D$16,3,FALSE),VLOOKUP(ABS(X70)+1,$A$8:$D$16,3,FALSE))</f>
      </c>
    </row>
    <row r="152">
      <c r="A152">
        <v>27</v>
      </c>
      <c r="B152" t="str">
        <v>CP4.5_vs_CP4.6</v>
      </c>
      <c r="C152" s="1">
        <f>IF(C71&gt;0,1/VLOOKUP(ABS(C71)+1,$A$8:$D$16,3,FALSE),VLOOKUP(ABS(C71)+1,$A$8:$D$16,3,FALSE))</f>
      </c>
      <c r="D152" s="1">
        <f>IF(D71&gt;0,1/VLOOKUP(ABS(D71)+1,$A$8:$D$16,3,FALSE),VLOOKUP(ABS(D71)+1,$A$8:$D$16,3,FALSE))</f>
      </c>
      <c r="E152" s="1">
        <f>IF(E71&gt;0,1/VLOOKUP(ABS(E71)+1,$A$8:$D$16,3,FALSE),VLOOKUP(ABS(E71)+1,$A$8:$D$16,3,FALSE))</f>
      </c>
      <c r="F152" s="1">
        <f>IF(F71&gt;0,1/VLOOKUP(ABS(F71)+1,$A$8:$D$16,3,FALSE),VLOOKUP(ABS(F71)+1,$A$8:$D$16,3,FALSE))</f>
      </c>
      <c r="G152" s="1">
        <f>IF(G71&gt;0,1/VLOOKUP(ABS(G71)+1,$A$8:$D$16,3,FALSE),VLOOKUP(ABS(G71)+1,$A$8:$D$16,3,FALSE))</f>
      </c>
      <c r="H152" s="1">
        <f>IF(H71&gt;0,1/VLOOKUP(ABS(H71)+1,$A$8:$D$16,3,FALSE),VLOOKUP(ABS(H71)+1,$A$8:$D$16,3,FALSE))</f>
      </c>
      <c r="I152" s="1">
        <f>IF(I71&gt;0,1/VLOOKUP(ABS(I71)+1,$A$8:$D$16,3,FALSE),VLOOKUP(ABS(I71)+1,$A$8:$D$16,3,FALSE))</f>
      </c>
      <c r="J152" s="1">
        <f>IF(J71&gt;0,1/VLOOKUP(ABS(J71)+1,$A$8:$D$16,3,FALSE),VLOOKUP(ABS(J71)+1,$A$8:$D$16,3,FALSE))</f>
      </c>
      <c r="K152" s="1">
        <f>IF(K71&gt;0,1/VLOOKUP(ABS(K71)+1,$A$8:$D$16,3,FALSE),VLOOKUP(ABS(K71)+1,$A$8:$D$16,3,FALSE))</f>
      </c>
      <c r="L152" s="1">
        <f>IF(L71&gt;0,1/VLOOKUP(ABS(L71)+1,$A$8:$D$16,3,FALSE),VLOOKUP(ABS(L71)+1,$A$8:$D$16,3,FALSE))</f>
      </c>
      <c r="M152" s="1">
        <f>IF(M71&gt;0,1/VLOOKUP(ABS(M71)+1,$A$8:$D$16,3,FALSE),VLOOKUP(ABS(M71)+1,$A$8:$D$16,3,FALSE))</f>
      </c>
      <c r="N152" s="1">
        <f>IF(N71&gt;0,1/VLOOKUP(ABS(N71)+1,$A$8:$D$16,3,FALSE),VLOOKUP(ABS(N71)+1,$A$8:$D$16,3,FALSE))</f>
      </c>
      <c r="O152" s="1">
        <f>IF(O71&gt;0,1/VLOOKUP(ABS(O71)+1,$A$8:$D$16,3,FALSE),VLOOKUP(ABS(O71)+1,$A$8:$D$16,3,FALSE))</f>
      </c>
      <c r="P152" s="1">
        <f>IF(P71&gt;0,1/VLOOKUP(ABS(P71)+1,$A$8:$D$16,3,FALSE),VLOOKUP(ABS(P71)+1,$A$8:$D$16,3,FALSE))</f>
      </c>
      <c r="Q152" s="1">
        <f>IF(Q71&gt;0,1/VLOOKUP(ABS(Q71)+1,$A$8:$D$16,3,FALSE),VLOOKUP(ABS(Q71)+1,$A$8:$D$16,3,FALSE))</f>
      </c>
      <c r="R152" s="1">
        <f>IF(R71&gt;0,1/VLOOKUP(ABS(R71)+1,$A$8:$D$16,3,FALSE),VLOOKUP(ABS(R71)+1,$A$8:$D$16,3,FALSE))</f>
      </c>
      <c r="S152" s="1">
        <f>IF(S71&gt;0,1/VLOOKUP(ABS(S71)+1,$A$8:$D$16,3,FALSE),VLOOKUP(ABS(S71)+1,$A$8:$D$16,3,FALSE))</f>
      </c>
      <c r="T152" s="1">
        <f>IF(T71&gt;0,1/VLOOKUP(ABS(T71)+1,$A$8:$D$16,3,FALSE),VLOOKUP(ABS(T71)+1,$A$8:$D$16,3,FALSE))</f>
      </c>
      <c r="U152" s="1">
        <f>IF(U71&gt;0,1/VLOOKUP(ABS(U71)+1,$A$8:$D$16,3,FALSE),VLOOKUP(ABS(U71)+1,$A$8:$D$16,3,FALSE))</f>
      </c>
      <c r="V152" s="1">
        <f>IF(V71&gt;0,1/VLOOKUP(ABS(V71)+1,$A$8:$D$16,3,FALSE),VLOOKUP(ABS(V71)+1,$A$8:$D$16,3,FALSE))</f>
      </c>
      <c r="W152" s="1">
        <f>IF(W71&gt;0,1/VLOOKUP(ABS(W71)+1,$A$8:$D$16,3,FALSE),VLOOKUP(ABS(W71)+1,$A$8:$D$16,3,FALSE))</f>
      </c>
      <c r="X152" s="1">
        <f>IF(X71&gt;0,1/VLOOKUP(ABS(X71)+1,$A$8:$D$16,3,FALSE),VLOOKUP(ABS(X71)+1,$A$8:$D$16,3,FALSE))</f>
      </c>
    </row>
    <row r="153">
      <c r="A153">
        <v>28</v>
      </c>
      <c r="B153" t="str">
        <v>CP4.5_vs_CP4.7</v>
      </c>
      <c r="C153" s="1">
        <f>IF(C72&gt;0,1/VLOOKUP(ABS(C72)+1,$A$8:$D$16,3,FALSE),VLOOKUP(ABS(C72)+1,$A$8:$D$16,3,FALSE))</f>
      </c>
      <c r="D153" s="1">
        <f>IF(D72&gt;0,1/VLOOKUP(ABS(D72)+1,$A$8:$D$16,3,FALSE),VLOOKUP(ABS(D72)+1,$A$8:$D$16,3,FALSE))</f>
      </c>
      <c r="E153" s="1">
        <f>IF(E72&gt;0,1/VLOOKUP(ABS(E72)+1,$A$8:$D$16,3,FALSE),VLOOKUP(ABS(E72)+1,$A$8:$D$16,3,FALSE))</f>
      </c>
      <c r="F153" s="1">
        <f>IF(F72&gt;0,1/VLOOKUP(ABS(F72)+1,$A$8:$D$16,3,FALSE),VLOOKUP(ABS(F72)+1,$A$8:$D$16,3,FALSE))</f>
      </c>
      <c r="G153" s="1">
        <f>IF(G72&gt;0,1/VLOOKUP(ABS(G72)+1,$A$8:$D$16,3,FALSE),VLOOKUP(ABS(G72)+1,$A$8:$D$16,3,FALSE))</f>
      </c>
      <c r="H153" s="1">
        <f>IF(H72&gt;0,1/VLOOKUP(ABS(H72)+1,$A$8:$D$16,3,FALSE),VLOOKUP(ABS(H72)+1,$A$8:$D$16,3,FALSE))</f>
      </c>
      <c r="I153" s="1">
        <f>IF(I72&gt;0,1/VLOOKUP(ABS(I72)+1,$A$8:$D$16,3,FALSE),VLOOKUP(ABS(I72)+1,$A$8:$D$16,3,FALSE))</f>
      </c>
      <c r="J153" s="1">
        <f>IF(J72&gt;0,1/VLOOKUP(ABS(J72)+1,$A$8:$D$16,3,FALSE),VLOOKUP(ABS(J72)+1,$A$8:$D$16,3,FALSE))</f>
      </c>
      <c r="K153" s="1">
        <f>IF(K72&gt;0,1/VLOOKUP(ABS(K72)+1,$A$8:$D$16,3,FALSE),VLOOKUP(ABS(K72)+1,$A$8:$D$16,3,FALSE))</f>
      </c>
      <c r="L153" s="1">
        <f>IF(L72&gt;0,1/VLOOKUP(ABS(L72)+1,$A$8:$D$16,3,FALSE),VLOOKUP(ABS(L72)+1,$A$8:$D$16,3,FALSE))</f>
      </c>
      <c r="M153" s="1">
        <f>IF(M72&gt;0,1/VLOOKUP(ABS(M72)+1,$A$8:$D$16,3,FALSE),VLOOKUP(ABS(M72)+1,$A$8:$D$16,3,FALSE))</f>
      </c>
      <c r="N153" s="1">
        <f>IF(N72&gt;0,1/VLOOKUP(ABS(N72)+1,$A$8:$D$16,3,FALSE),VLOOKUP(ABS(N72)+1,$A$8:$D$16,3,FALSE))</f>
      </c>
      <c r="O153" s="1">
        <f>IF(O72&gt;0,1/VLOOKUP(ABS(O72)+1,$A$8:$D$16,3,FALSE),VLOOKUP(ABS(O72)+1,$A$8:$D$16,3,FALSE))</f>
      </c>
      <c r="P153" s="1">
        <f>IF(P72&gt;0,1/VLOOKUP(ABS(P72)+1,$A$8:$D$16,3,FALSE),VLOOKUP(ABS(P72)+1,$A$8:$D$16,3,FALSE))</f>
      </c>
      <c r="Q153" s="1">
        <f>IF(Q72&gt;0,1/VLOOKUP(ABS(Q72)+1,$A$8:$D$16,3,FALSE),VLOOKUP(ABS(Q72)+1,$A$8:$D$16,3,FALSE))</f>
      </c>
      <c r="R153" s="1">
        <f>IF(R72&gt;0,1/VLOOKUP(ABS(R72)+1,$A$8:$D$16,3,FALSE),VLOOKUP(ABS(R72)+1,$A$8:$D$16,3,FALSE))</f>
      </c>
      <c r="S153" s="1">
        <f>IF(S72&gt;0,1/VLOOKUP(ABS(S72)+1,$A$8:$D$16,3,FALSE),VLOOKUP(ABS(S72)+1,$A$8:$D$16,3,FALSE))</f>
      </c>
      <c r="T153" s="1">
        <f>IF(T72&gt;0,1/VLOOKUP(ABS(T72)+1,$A$8:$D$16,3,FALSE),VLOOKUP(ABS(T72)+1,$A$8:$D$16,3,FALSE))</f>
      </c>
      <c r="U153" s="1">
        <f>IF(U72&gt;0,1/VLOOKUP(ABS(U72)+1,$A$8:$D$16,3,FALSE),VLOOKUP(ABS(U72)+1,$A$8:$D$16,3,FALSE))</f>
      </c>
      <c r="V153" s="1">
        <f>IF(V72&gt;0,1/VLOOKUP(ABS(V72)+1,$A$8:$D$16,3,FALSE),VLOOKUP(ABS(V72)+1,$A$8:$D$16,3,FALSE))</f>
      </c>
      <c r="W153" s="1">
        <f>IF(W72&gt;0,1/VLOOKUP(ABS(W72)+1,$A$8:$D$16,3,FALSE),VLOOKUP(ABS(W72)+1,$A$8:$D$16,3,FALSE))</f>
      </c>
      <c r="X153" s="1">
        <f>IF(X72&gt;0,1/VLOOKUP(ABS(X72)+1,$A$8:$D$16,3,FALSE),VLOOKUP(ABS(X72)+1,$A$8:$D$16,3,FALSE))</f>
      </c>
    </row>
    <row r="154">
      <c r="A154">
        <v>29</v>
      </c>
      <c r="B154" t="str">
        <v>CP4.5_vs_CP4.8</v>
      </c>
      <c r="C154" s="1">
        <f>IF(C73&gt;0,1/VLOOKUP(ABS(C73)+1,$A$8:$D$16,3,FALSE),VLOOKUP(ABS(C73)+1,$A$8:$D$16,3,FALSE))</f>
      </c>
      <c r="D154" s="1">
        <f>IF(D73&gt;0,1/VLOOKUP(ABS(D73)+1,$A$8:$D$16,3,FALSE),VLOOKUP(ABS(D73)+1,$A$8:$D$16,3,FALSE))</f>
      </c>
      <c r="E154" s="1">
        <f>IF(E73&gt;0,1/VLOOKUP(ABS(E73)+1,$A$8:$D$16,3,FALSE),VLOOKUP(ABS(E73)+1,$A$8:$D$16,3,FALSE))</f>
      </c>
      <c r="F154" s="1">
        <f>IF(F73&gt;0,1/VLOOKUP(ABS(F73)+1,$A$8:$D$16,3,FALSE),VLOOKUP(ABS(F73)+1,$A$8:$D$16,3,FALSE))</f>
      </c>
      <c r="G154" s="1">
        <f>IF(G73&gt;0,1/VLOOKUP(ABS(G73)+1,$A$8:$D$16,3,FALSE),VLOOKUP(ABS(G73)+1,$A$8:$D$16,3,FALSE))</f>
      </c>
      <c r="H154" s="1">
        <f>IF(H73&gt;0,1/VLOOKUP(ABS(H73)+1,$A$8:$D$16,3,FALSE),VLOOKUP(ABS(H73)+1,$A$8:$D$16,3,FALSE))</f>
      </c>
      <c r="I154" s="1">
        <f>IF(I73&gt;0,1/VLOOKUP(ABS(I73)+1,$A$8:$D$16,3,FALSE),VLOOKUP(ABS(I73)+1,$A$8:$D$16,3,FALSE))</f>
      </c>
      <c r="J154" s="1">
        <f>IF(J73&gt;0,1/VLOOKUP(ABS(J73)+1,$A$8:$D$16,3,FALSE),VLOOKUP(ABS(J73)+1,$A$8:$D$16,3,FALSE))</f>
      </c>
      <c r="K154" s="1">
        <f>IF(K73&gt;0,1/VLOOKUP(ABS(K73)+1,$A$8:$D$16,3,FALSE),VLOOKUP(ABS(K73)+1,$A$8:$D$16,3,FALSE))</f>
      </c>
      <c r="L154" s="1">
        <f>IF(L73&gt;0,1/VLOOKUP(ABS(L73)+1,$A$8:$D$16,3,FALSE),VLOOKUP(ABS(L73)+1,$A$8:$D$16,3,FALSE))</f>
      </c>
      <c r="M154" s="1">
        <f>IF(M73&gt;0,1/VLOOKUP(ABS(M73)+1,$A$8:$D$16,3,FALSE),VLOOKUP(ABS(M73)+1,$A$8:$D$16,3,FALSE))</f>
      </c>
      <c r="N154" s="1">
        <f>IF(N73&gt;0,1/VLOOKUP(ABS(N73)+1,$A$8:$D$16,3,FALSE),VLOOKUP(ABS(N73)+1,$A$8:$D$16,3,FALSE))</f>
      </c>
      <c r="O154" s="1">
        <f>IF(O73&gt;0,1/VLOOKUP(ABS(O73)+1,$A$8:$D$16,3,FALSE),VLOOKUP(ABS(O73)+1,$A$8:$D$16,3,FALSE))</f>
      </c>
      <c r="P154" s="1">
        <f>IF(P73&gt;0,1/VLOOKUP(ABS(P73)+1,$A$8:$D$16,3,FALSE),VLOOKUP(ABS(P73)+1,$A$8:$D$16,3,FALSE))</f>
      </c>
      <c r="Q154" s="1">
        <f>IF(Q73&gt;0,1/VLOOKUP(ABS(Q73)+1,$A$8:$D$16,3,FALSE),VLOOKUP(ABS(Q73)+1,$A$8:$D$16,3,FALSE))</f>
      </c>
      <c r="R154" s="1">
        <f>IF(R73&gt;0,1/VLOOKUP(ABS(R73)+1,$A$8:$D$16,3,FALSE),VLOOKUP(ABS(R73)+1,$A$8:$D$16,3,FALSE))</f>
      </c>
      <c r="S154" s="1">
        <f>IF(S73&gt;0,1/VLOOKUP(ABS(S73)+1,$A$8:$D$16,3,FALSE),VLOOKUP(ABS(S73)+1,$A$8:$D$16,3,FALSE))</f>
      </c>
      <c r="T154" s="1">
        <f>IF(T73&gt;0,1/VLOOKUP(ABS(T73)+1,$A$8:$D$16,3,FALSE),VLOOKUP(ABS(T73)+1,$A$8:$D$16,3,FALSE))</f>
      </c>
      <c r="U154" s="1">
        <f>IF(U73&gt;0,1/VLOOKUP(ABS(U73)+1,$A$8:$D$16,3,FALSE),VLOOKUP(ABS(U73)+1,$A$8:$D$16,3,FALSE))</f>
      </c>
      <c r="V154" s="1">
        <f>IF(V73&gt;0,1/VLOOKUP(ABS(V73)+1,$A$8:$D$16,3,FALSE),VLOOKUP(ABS(V73)+1,$A$8:$D$16,3,FALSE))</f>
      </c>
      <c r="W154" s="1">
        <f>IF(W73&gt;0,1/VLOOKUP(ABS(W73)+1,$A$8:$D$16,3,FALSE),VLOOKUP(ABS(W73)+1,$A$8:$D$16,3,FALSE))</f>
      </c>
      <c r="X154" s="1">
        <f>IF(X73&gt;0,1/VLOOKUP(ABS(X73)+1,$A$8:$D$16,3,FALSE),VLOOKUP(ABS(X73)+1,$A$8:$D$16,3,FALSE))</f>
      </c>
    </row>
    <row r="155">
      <c r="A155">
        <v>30</v>
      </c>
      <c r="B155" t="str">
        <v>CP4.5_vs_CP4.9</v>
      </c>
      <c r="C155" s="1">
        <f>IF(C74&gt;0,1/VLOOKUP(ABS(C74)+1,$A$8:$D$16,3,FALSE),VLOOKUP(ABS(C74)+1,$A$8:$D$16,3,FALSE))</f>
      </c>
      <c r="D155" s="1">
        <f>IF(D74&gt;0,1/VLOOKUP(ABS(D74)+1,$A$8:$D$16,3,FALSE),VLOOKUP(ABS(D74)+1,$A$8:$D$16,3,FALSE))</f>
      </c>
      <c r="E155" s="1">
        <f>IF(E74&gt;0,1/VLOOKUP(ABS(E74)+1,$A$8:$D$16,3,FALSE),VLOOKUP(ABS(E74)+1,$A$8:$D$16,3,FALSE))</f>
      </c>
      <c r="F155" s="1">
        <f>IF(F74&gt;0,1/VLOOKUP(ABS(F74)+1,$A$8:$D$16,3,FALSE),VLOOKUP(ABS(F74)+1,$A$8:$D$16,3,FALSE))</f>
      </c>
      <c r="G155" s="1">
        <f>IF(G74&gt;0,1/VLOOKUP(ABS(G74)+1,$A$8:$D$16,3,FALSE),VLOOKUP(ABS(G74)+1,$A$8:$D$16,3,FALSE))</f>
      </c>
      <c r="H155" s="1">
        <f>IF(H74&gt;0,1/VLOOKUP(ABS(H74)+1,$A$8:$D$16,3,FALSE),VLOOKUP(ABS(H74)+1,$A$8:$D$16,3,FALSE))</f>
      </c>
      <c r="I155" s="1">
        <f>IF(I74&gt;0,1/VLOOKUP(ABS(I74)+1,$A$8:$D$16,3,FALSE),VLOOKUP(ABS(I74)+1,$A$8:$D$16,3,FALSE))</f>
      </c>
      <c r="J155" s="1">
        <f>IF(J74&gt;0,1/VLOOKUP(ABS(J74)+1,$A$8:$D$16,3,FALSE),VLOOKUP(ABS(J74)+1,$A$8:$D$16,3,FALSE))</f>
      </c>
      <c r="K155" s="1">
        <f>IF(K74&gt;0,1/VLOOKUP(ABS(K74)+1,$A$8:$D$16,3,FALSE),VLOOKUP(ABS(K74)+1,$A$8:$D$16,3,FALSE))</f>
      </c>
      <c r="L155" s="1">
        <f>IF(L74&gt;0,1/VLOOKUP(ABS(L74)+1,$A$8:$D$16,3,FALSE),VLOOKUP(ABS(L74)+1,$A$8:$D$16,3,FALSE))</f>
      </c>
      <c r="M155" s="1">
        <f>IF(M74&gt;0,1/VLOOKUP(ABS(M74)+1,$A$8:$D$16,3,FALSE),VLOOKUP(ABS(M74)+1,$A$8:$D$16,3,FALSE))</f>
      </c>
      <c r="N155" s="1">
        <f>IF(N74&gt;0,1/VLOOKUP(ABS(N74)+1,$A$8:$D$16,3,FALSE),VLOOKUP(ABS(N74)+1,$A$8:$D$16,3,FALSE))</f>
      </c>
      <c r="O155" s="1">
        <f>IF(O74&gt;0,1/VLOOKUP(ABS(O74)+1,$A$8:$D$16,3,FALSE),VLOOKUP(ABS(O74)+1,$A$8:$D$16,3,FALSE))</f>
      </c>
      <c r="P155" s="1">
        <f>IF(P74&gt;0,1/VLOOKUP(ABS(P74)+1,$A$8:$D$16,3,FALSE),VLOOKUP(ABS(P74)+1,$A$8:$D$16,3,FALSE))</f>
      </c>
      <c r="Q155" s="1">
        <f>IF(Q74&gt;0,1/VLOOKUP(ABS(Q74)+1,$A$8:$D$16,3,FALSE),VLOOKUP(ABS(Q74)+1,$A$8:$D$16,3,FALSE))</f>
      </c>
      <c r="R155" s="1">
        <f>IF(R74&gt;0,1/VLOOKUP(ABS(R74)+1,$A$8:$D$16,3,FALSE),VLOOKUP(ABS(R74)+1,$A$8:$D$16,3,FALSE))</f>
      </c>
      <c r="S155" s="1">
        <f>IF(S74&gt;0,1/VLOOKUP(ABS(S74)+1,$A$8:$D$16,3,FALSE),VLOOKUP(ABS(S74)+1,$A$8:$D$16,3,FALSE))</f>
      </c>
      <c r="T155" s="1">
        <f>IF(T74&gt;0,1/VLOOKUP(ABS(T74)+1,$A$8:$D$16,3,FALSE),VLOOKUP(ABS(T74)+1,$A$8:$D$16,3,FALSE))</f>
      </c>
      <c r="U155" s="1">
        <f>IF(U74&gt;0,1/VLOOKUP(ABS(U74)+1,$A$8:$D$16,3,FALSE),VLOOKUP(ABS(U74)+1,$A$8:$D$16,3,FALSE))</f>
      </c>
      <c r="V155" s="1">
        <f>IF(V74&gt;0,1/VLOOKUP(ABS(V74)+1,$A$8:$D$16,3,FALSE),VLOOKUP(ABS(V74)+1,$A$8:$D$16,3,FALSE))</f>
      </c>
      <c r="W155" s="1">
        <f>IF(W74&gt;0,1/VLOOKUP(ABS(W74)+1,$A$8:$D$16,3,FALSE),VLOOKUP(ABS(W74)+1,$A$8:$D$16,3,FALSE))</f>
      </c>
      <c r="X155" s="1">
        <f>IF(X74&gt;0,1/VLOOKUP(ABS(X74)+1,$A$8:$D$16,3,FALSE),VLOOKUP(ABS(X74)+1,$A$8:$D$16,3,FALSE))</f>
      </c>
    </row>
    <row r="156">
      <c r="A156">
        <v>31</v>
      </c>
      <c r="B156" t="str">
        <v>CP4.6_vs_CP4.7</v>
      </c>
      <c r="C156" s="1">
        <f>IF(C75&gt;0,1/VLOOKUP(ABS(C75)+1,$A$8:$D$16,3,FALSE),VLOOKUP(ABS(C75)+1,$A$8:$D$16,3,FALSE))</f>
      </c>
      <c r="D156" s="1">
        <f>IF(D75&gt;0,1/VLOOKUP(ABS(D75)+1,$A$8:$D$16,3,FALSE),VLOOKUP(ABS(D75)+1,$A$8:$D$16,3,FALSE))</f>
      </c>
      <c r="E156" s="1">
        <f>IF(E75&gt;0,1/VLOOKUP(ABS(E75)+1,$A$8:$D$16,3,FALSE),VLOOKUP(ABS(E75)+1,$A$8:$D$16,3,FALSE))</f>
      </c>
      <c r="F156" s="1">
        <f>IF(F75&gt;0,1/VLOOKUP(ABS(F75)+1,$A$8:$D$16,3,FALSE),VLOOKUP(ABS(F75)+1,$A$8:$D$16,3,FALSE))</f>
      </c>
      <c r="G156" s="1">
        <f>IF(G75&gt;0,1/VLOOKUP(ABS(G75)+1,$A$8:$D$16,3,FALSE),VLOOKUP(ABS(G75)+1,$A$8:$D$16,3,FALSE))</f>
      </c>
      <c r="H156" s="1">
        <f>IF(H75&gt;0,1/VLOOKUP(ABS(H75)+1,$A$8:$D$16,3,FALSE),VLOOKUP(ABS(H75)+1,$A$8:$D$16,3,FALSE))</f>
      </c>
      <c r="I156" s="1">
        <f>IF(I75&gt;0,1/VLOOKUP(ABS(I75)+1,$A$8:$D$16,3,FALSE),VLOOKUP(ABS(I75)+1,$A$8:$D$16,3,FALSE))</f>
      </c>
      <c r="J156" s="1">
        <f>IF(J75&gt;0,1/VLOOKUP(ABS(J75)+1,$A$8:$D$16,3,FALSE),VLOOKUP(ABS(J75)+1,$A$8:$D$16,3,FALSE))</f>
      </c>
      <c r="K156" s="1">
        <f>IF(K75&gt;0,1/VLOOKUP(ABS(K75)+1,$A$8:$D$16,3,FALSE),VLOOKUP(ABS(K75)+1,$A$8:$D$16,3,FALSE))</f>
      </c>
      <c r="L156" s="1">
        <f>IF(L75&gt;0,1/VLOOKUP(ABS(L75)+1,$A$8:$D$16,3,FALSE),VLOOKUP(ABS(L75)+1,$A$8:$D$16,3,FALSE))</f>
      </c>
      <c r="M156" s="1">
        <f>IF(M75&gt;0,1/VLOOKUP(ABS(M75)+1,$A$8:$D$16,3,FALSE),VLOOKUP(ABS(M75)+1,$A$8:$D$16,3,FALSE))</f>
      </c>
      <c r="N156" s="1">
        <f>IF(N75&gt;0,1/VLOOKUP(ABS(N75)+1,$A$8:$D$16,3,FALSE),VLOOKUP(ABS(N75)+1,$A$8:$D$16,3,FALSE))</f>
      </c>
      <c r="O156" s="1">
        <f>IF(O75&gt;0,1/VLOOKUP(ABS(O75)+1,$A$8:$D$16,3,FALSE),VLOOKUP(ABS(O75)+1,$A$8:$D$16,3,FALSE))</f>
      </c>
      <c r="P156" s="1">
        <f>IF(P75&gt;0,1/VLOOKUP(ABS(P75)+1,$A$8:$D$16,3,FALSE),VLOOKUP(ABS(P75)+1,$A$8:$D$16,3,FALSE))</f>
      </c>
      <c r="Q156" s="1">
        <f>IF(Q75&gt;0,1/VLOOKUP(ABS(Q75)+1,$A$8:$D$16,3,FALSE),VLOOKUP(ABS(Q75)+1,$A$8:$D$16,3,FALSE))</f>
      </c>
      <c r="R156" s="1">
        <f>IF(R75&gt;0,1/VLOOKUP(ABS(R75)+1,$A$8:$D$16,3,FALSE),VLOOKUP(ABS(R75)+1,$A$8:$D$16,3,FALSE))</f>
      </c>
      <c r="S156" s="1">
        <f>IF(S75&gt;0,1/VLOOKUP(ABS(S75)+1,$A$8:$D$16,3,FALSE),VLOOKUP(ABS(S75)+1,$A$8:$D$16,3,FALSE))</f>
      </c>
      <c r="T156" s="1">
        <f>IF(T75&gt;0,1/VLOOKUP(ABS(T75)+1,$A$8:$D$16,3,FALSE),VLOOKUP(ABS(T75)+1,$A$8:$D$16,3,FALSE))</f>
      </c>
      <c r="U156" s="1">
        <f>IF(U75&gt;0,1/VLOOKUP(ABS(U75)+1,$A$8:$D$16,3,FALSE),VLOOKUP(ABS(U75)+1,$A$8:$D$16,3,FALSE))</f>
      </c>
      <c r="V156" s="1">
        <f>IF(V75&gt;0,1/VLOOKUP(ABS(V75)+1,$A$8:$D$16,3,FALSE),VLOOKUP(ABS(V75)+1,$A$8:$D$16,3,FALSE))</f>
      </c>
      <c r="W156" s="1">
        <f>IF(W75&gt;0,1/VLOOKUP(ABS(W75)+1,$A$8:$D$16,3,FALSE),VLOOKUP(ABS(W75)+1,$A$8:$D$16,3,FALSE))</f>
      </c>
      <c r="X156" s="1">
        <f>IF(X75&gt;0,1/VLOOKUP(ABS(X75)+1,$A$8:$D$16,3,FALSE),VLOOKUP(ABS(X75)+1,$A$8:$D$16,3,FALSE))</f>
      </c>
    </row>
    <row r="157">
      <c r="A157">
        <v>32</v>
      </c>
      <c r="B157" t="str">
        <v>CP4.6_vs_CP4.8</v>
      </c>
      <c r="C157" s="1">
        <f>IF(C76&gt;0,1/VLOOKUP(ABS(C76)+1,$A$8:$D$16,3,FALSE),VLOOKUP(ABS(C76)+1,$A$8:$D$16,3,FALSE))</f>
      </c>
      <c r="D157" s="1">
        <f>IF(D76&gt;0,1/VLOOKUP(ABS(D76)+1,$A$8:$D$16,3,FALSE),VLOOKUP(ABS(D76)+1,$A$8:$D$16,3,FALSE))</f>
      </c>
      <c r="E157" s="1">
        <f>IF(E76&gt;0,1/VLOOKUP(ABS(E76)+1,$A$8:$D$16,3,FALSE),VLOOKUP(ABS(E76)+1,$A$8:$D$16,3,FALSE))</f>
      </c>
      <c r="F157" s="1">
        <f>IF(F76&gt;0,1/VLOOKUP(ABS(F76)+1,$A$8:$D$16,3,FALSE),VLOOKUP(ABS(F76)+1,$A$8:$D$16,3,FALSE))</f>
      </c>
      <c r="G157" s="1">
        <f>IF(G76&gt;0,1/VLOOKUP(ABS(G76)+1,$A$8:$D$16,3,FALSE),VLOOKUP(ABS(G76)+1,$A$8:$D$16,3,FALSE))</f>
      </c>
      <c r="H157" s="1">
        <f>IF(H76&gt;0,1/VLOOKUP(ABS(H76)+1,$A$8:$D$16,3,FALSE),VLOOKUP(ABS(H76)+1,$A$8:$D$16,3,FALSE))</f>
      </c>
      <c r="I157" s="1">
        <f>IF(I76&gt;0,1/VLOOKUP(ABS(I76)+1,$A$8:$D$16,3,FALSE),VLOOKUP(ABS(I76)+1,$A$8:$D$16,3,FALSE))</f>
      </c>
      <c r="J157" s="1">
        <f>IF(J76&gt;0,1/VLOOKUP(ABS(J76)+1,$A$8:$D$16,3,FALSE),VLOOKUP(ABS(J76)+1,$A$8:$D$16,3,FALSE))</f>
      </c>
      <c r="K157" s="1">
        <f>IF(K76&gt;0,1/VLOOKUP(ABS(K76)+1,$A$8:$D$16,3,FALSE),VLOOKUP(ABS(K76)+1,$A$8:$D$16,3,FALSE))</f>
      </c>
      <c r="L157" s="1">
        <f>IF(L76&gt;0,1/VLOOKUP(ABS(L76)+1,$A$8:$D$16,3,FALSE),VLOOKUP(ABS(L76)+1,$A$8:$D$16,3,FALSE))</f>
      </c>
      <c r="M157" s="1">
        <f>IF(M76&gt;0,1/VLOOKUP(ABS(M76)+1,$A$8:$D$16,3,FALSE),VLOOKUP(ABS(M76)+1,$A$8:$D$16,3,FALSE))</f>
      </c>
      <c r="N157" s="1">
        <f>IF(N76&gt;0,1/VLOOKUP(ABS(N76)+1,$A$8:$D$16,3,FALSE),VLOOKUP(ABS(N76)+1,$A$8:$D$16,3,FALSE))</f>
      </c>
      <c r="O157" s="1">
        <f>IF(O76&gt;0,1/VLOOKUP(ABS(O76)+1,$A$8:$D$16,3,FALSE),VLOOKUP(ABS(O76)+1,$A$8:$D$16,3,FALSE))</f>
      </c>
      <c r="P157" s="1">
        <f>IF(P76&gt;0,1/VLOOKUP(ABS(P76)+1,$A$8:$D$16,3,FALSE),VLOOKUP(ABS(P76)+1,$A$8:$D$16,3,FALSE))</f>
      </c>
      <c r="Q157" s="1">
        <f>IF(Q76&gt;0,1/VLOOKUP(ABS(Q76)+1,$A$8:$D$16,3,FALSE),VLOOKUP(ABS(Q76)+1,$A$8:$D$16,3,FALSE))</f>
      </c>
      <c r="R157" s="1">
        <f>IF(R76&gt;0,1/VLOOKUP(ABS(R76)+1,$A$8:$D$16,3,FALSE),VLOOKUP(ABS(R76)+1,$A$8:$D$16,3,FALSE))</f>
      </c>
      <c r="S157" s="1">
        <f>IF(S76&gt;0,1/VLOOKUP(ABS(S76)+1,$A$8:$D$16,3,FALSE),VLOOKUP(ABS(S76)+1,$A$8:$D$16,3,FALSE))</f>
      </c>
      <c r="T157" s="1">
        <f>IF(T76&gt;0,1/VLOOKUP(ABS(T76)+1,$A$8:$D$16,3,FALSE),VLOOKUP(ABS(T76)+1,$A$8:$D$16,3,FALSE))</f>
      </c>
      <c r="U157" s="1">
        <f>IF(U76&gt;0,1/VLOOKUP(ABS(U76)+1,$A$8:$D$16,3,FALSE),VLOOKUP(ABS(U76)+1,$A$8:$D$16,3,FALSE))</f>
      </c>
      <c r="V157" s="1">
        <f>IF(V76&gt;0,1/VLOOKUP(ABS(V76)+1,$A$8:$D$16,3,FALSE),VLOOKUP(ABS(V76)+1,$A$8:$D$16,3,FALSE))</f>
      </c>
      <c r="W157" s="1">
        <f>IF(W76&gt;0,1/VLOOKUP(ABS(W76)+1,$A$8:$D$16,3,FALSE),VLOOKUP(ABS(W76)+1,$A$8:$D$16,3,FALSE))</f>
      </c>
      <c r="X157" s="1">
        <f>IF(X76&gt;0,1/VLOOKUP(ABS(X76)+1,$A$8:$D$16,3,FALSE),VLOOKUP(ABS(X76)+1,$A$8:$D$16,3,FALSE))</f>
      </c>
    </row>
    <row r="158">
      <c r="A158">
        <v>33</v>
      </c>
      <c r="B158" t="str">
        <v>CP4.6_vs_CP4.9</v>
      </c>
      <c r="C158" s="1">
        <f>IF(C77&gt;0,1/VLOOKUP(ABS(C77)+1,$A$8:$D$16,3,FALSE),VLOOKUP(ABS(C77)+1,$A$8:$D$16,3,FALSE))</f>
      </c>
      <c r="D158" s="1">
        <f>IF(D77&gt;0,1/VLOOKUP(ABS(D77)+1,$A$8:$D$16,3,FALSE),VLOOKUP(ABS(D77)+1,$A$8:$D$16,3,FALSE))</f>
      </c>
      <c r="E158" s="1">
        <f>IF(E77&gt;0,1/VLOOKUP(ABS(E77)+1,$A$8:$D$16,3,FALSE),VLOOKUP(ABS(E77)+1,$A$8:$D$16,3,FALSE))</f>
      </c>
      <c r="F158" s="1">
        <f>IF(F77&gt;0,1/VLOOKUP(ABS(F77)+1,$A$8:$D$16,3,FALSE),VLOOKUP(ABS(F77)+1,$A$8:$D$16,3,FALSE))</f>
      </c>
      <c r="G158" s="1">
        <f>IF(G77&gt;0,1/VLOOKUP(ABS(G77)+1,$A$8:$D$16,3,FALSE),VLOOKUP(ABS(G77)+1,$A$8:$D$16,3,FALSE))</f>
      </c>
      <c r="H158" s="1">
        <f>IF(H77&gt;0,1/VLOOKUP(ABS(H77)+1,$A$8:$D$16,3,FALSE),VLOOKUP(ABS(H77)+1,$A$8:$D$16,3,FALSE))</f>
      </c>
      <c r="I158" s="1">
        <f>IF(I77&gt;0,1/VLOOKUP(ABS(I77)+1,$A$8:$D$16,3,FALSE),VLOOKUP(ABS(I77)+1,$A$8:$D$16,3,FALSE))</f>
      </c>
      <c r="J158" s="1">
        <f>IF(J77&gt;0,1/VLOOKUP(ABS(J77)+1,$A$8:$D$16,3,FALSE),VLOOKUP(ABS(J77)+1,$A$8:$D$16,3,FALSE))</f>
      </c>
      <c r="K158" s="1">
        <f>IF(K77&gt;0,1/VLOOKUP(ABS(K77)+1,$A$8:$D$16,3,FALSE),VLOOKUP(ABS(K77)+1,$A$8:$D$16,3,FALSE))</f>
      </c>
      <c r="L158" s="1">
        <f>IF(L77&gt;0,1/VLOOKUP(ABS(L77)+1,$A$8:$D$16,3,FALSE),VLOOKUP(ABS(L77)+1,$A$8:$D$16,3,FALSE))</f>
      </c>
      <c r="M158" s="1">
        <f>IF(M77&gt;0,1/VLOOKUP(ABS(M77)+1,$A$8:$D$16,3,FALSE),VLOOKUP(ABS(M77)+1,$A$8:$D$16,3,FALSE))</f>
      </c>
      <c r="N158" s="1">
        <f>IF(N77&gt;0,1/VLOOKUP(ABS(N77)+1,$A$8:$D$16,3,FALSE),VLOOKUP(ABS(N77)+1,$A$8:$D$16,3,FALSE))</f>
      </c>
      <c r="O158" s="1">
        <f>IF(O77&gt;0,1/VLOOKUP(ABS(O77)+1,$A$8:$D$16,3,FALSE),VLOOKUP(ABS(O77)+1,$A$8:$D$16,3,FALSE))</f>
      </c>
      <c r="P158" s="1">
        <f>IF(P77&gt;0,1/VLOOKUP(ABS(P77)+1,$A$8:$D$16,3,FALSE),VLOOKUP(ABS(P77)+1,$A$8:$D$16,3,FALSE))</f>
      </c>
      <c r="Q158" s="1">
        <f>IF(Q77&gt;0,1/VLOOKUP(ABS(Q77)+1,$A$8:$D$16,3,FALSE),VLOOKUP(ABS(Q77)+1,$A$8:$D$16,3,FALSE))</f>
      </c>
      <c r="R158" s="1">
        <f>IF(R77&gt;0,1/VLOOKUP(ABS(R77)+1,$A$8:$D$16,3,FALSE),VLOOKUP(ABS(R77)+1,$A$8:$D$16,3,FALSE))</f>
      </c>
      <c r="S158" s="1">
        <f>IF(S77&gt;0,1/VLOOKUP(ABS(S77)+1,$A$8:$D$16,3,FALSE),VLOOKUP(ABS(S77)+1,$A$8:$D$16,3,FALSE))</f>
      </c>
      <c r="T158" s="1">
        <f>IF(T77&gt;0,1/VLOOKUP(ABS(T77)+1,$A$8:$D$16,3,FALSE),VLOOKUP(ABS(T77)+1,$A$8:$D$16,3,FALSE))</f>
      </c>
      <c r="U158" s="1">
        <f>IF(U77&gt;0,1/VLOOKUP(ABS(U77)+1,$A$8:$D$16,3,FALSE),VLOOKUP(ABS(U77)+1,$A$8:$D$16,3,FALSE))</f>
      </c>
      <c r="V158" s="1">
        <f>IF(V77&gt;0,1/VLOOKUP(ABS(V77)+1,$A$8:$D$16,3,FALSE),VLOOKUP(ABS(V77)+1,$A$8:$D$16,3,FALSE))</f>
      </c>
      <c r="W158" s="1">
        <f>IF(W77&gt;0,1/VLOOKUP(ABS(W77)+1,$A$8:$D$16,3,FALSE),VLOOKUP(ABS(W77)+1,$A$8:$D$16,3,FALSE))</f>
      </c>
      <c r="X158" s="1">
        <f>IF(X77&gt;0,1/VLOOKUP(ABS(X77)+1,$A$8:$D$16,3,FALSE),VLOOKUP(ABS(X77)+1,$A$8:$D$16,3,FALSE))</f>
      </c>
    </row>
    <row r="159">
      <c r="A159">
        <v>34</v>
      </c>
      <c r="B159" t="str">
        <v>CP4.7_vs_CP4.8</v>
      </c>
      <c r="C159" s="1">
        <f>IF(C78&gt;0,1/VLOOKUP(ABS(C78)+1,$A$8:$D$16,3,FALSE),VLOOKUP(ABS(C78)+1,$A$8:$D$16,3,FALSE))</f>
      </c>
      <c r="D159" s="1">
        <f>IF(D78&gt;0,1/VLOOKUP(ABS(D78)+1,$A$8:$D$16,3,FALSE),VLOOKUP(ABS(D78)+1,$A$8:$D$16,3,FALSE))</f>
      </c>
      <c r="E159" s="1">
        <f>IF(E78&gt;0,1/VLOOKUP(ABS(E78)+1,$A$8:$D$16,3,FALSE),VLOOKUP(ABS(E78)+1,$A$8:$D$16,3,FALSE))</f>
      </c>
      <c r="F159" s="1">
        <f>IF(F78&gt;0,1/VLOOKUP(ABS(F78)+1,$A$8:$D$16,3,FALSE),VLOOKUP(ABS(F78)+1,$A$8:$D$16,3,FALSE))</f>
      </c>
      <c r="G159" s="1">
        <f>IF(G78&gt;0,1/VLOOKUP(ABS(G78)+1,$A$8:$D$16,3,FALSE),VLOOKUP(ABS(G78)+1,$A$8:$D$16,3,FALSE))</f>
      </c>
      <c r="H159" s="1">
        <f>IF(H78&gt;0,1/VLOOKUP(ABS(H78)+1,$A$8:$D$16,3,FALSE),VLOOKUP(ABS(H78)+1,$A$8:$D$16,3,FALSE))</f>
      </c>
      <c r="I159" s="1">
        <f>IF(I78&gt;0,1/VLOOKUP(ABS(I78)+1,$A$8:$D$16,3,FALSE),VLOOKUP(ABS(I78)+1,$A$8:$D$16,3,FALSE))</f>
      </c>
      <c r="J159" s="1">
        <f>IF(J78&gt;0,1/VLOOKUP(ABS(J78)+1,$A$8:$D$16,3,FALSE),VLOOKUP(ABS(J78)+1,$A$8:$D$16,3,FALSE))</f>
      </c>
      <c r="K159" s="1">
        <f>IF(K78&gt;0,1/VLOOKUP(ABS(K78)+1,$A$8:$D$16,3,FALSE),VLOOKUP(ABS(K78)+1,$A$8:$D$16,3,FALSE))</f>
      </c>
      <c r="L159" s="1">
        <f>IF(L78&gt;0,1/VLOOKUP(ABS(L78)+1,$A$8:$D$16,3,FALSE),VLOOKUP(ABS(L78)+1,$A$8:$D$16,3,FALSE))</f>
      </c>
      <c r="M159" s="1">
        <f>IF(M78&gt;0,1/VLOOKUP(ABS(M78)+1,$A$8:$D$16,3,FALSE),VLOOKUP(ABS(M78)+1,$A$8:$D$16,3,FALSE))</f>
      </c>
      <c r="N159" s="1">
        <f>IF(N78&gt;0,1/VLOOKUP(ABS(N78)+1,$A$8:$D$16,3,FALSE),VLOOKUP(ABS(N78)+1,$A$8:$D$16,3,FALSE))</f>
      </c>
      <c r="O159" s="1">
        <f>IF(O78&gt;0,1/VLOOKUP(ABS(O78)+1,$A$8:$D$16,3,FALSE),VLOOKUP(ABS(O78)+1,$A$8:$D$16,3,FALSE))</f>
      </c>
      <c r="P159" s="1">
        <f>IF(P78&gt;0,1/VLOOKUP(ABS(P78)+1,$A$8:$D$16,3,FALSE),VLOOKUP(ABS(P78)+1,$A$8:$D$16,3,FALSE))</f>
      </c>
      <c r="Q159" s="1">
        <f>IF(Q78&gt;0,1/VLOOKUP(ABS(Q78)+1,$A$8:$D$16,3,FALSE),VLOOKUP(ABS(Q78)+1,$A$8:$D$16,3,FALSE))</f>
      </c>
      <c r="R159" s="1">
        <f>IF(R78&gt;0,1/VLOOKUP(ABS(R78)+1,$A$8:$D$16,3,FALSE),VLOOKUP(ABS(R78)+1,$A$8:$D$16,3,FALSE))</f>
      </c>
      <c r="S159" s="1">
        <f>IF(S78&gt;0,1/VLOOKUP(ABS(S78)+1,$A$8:$D$16,3,FALSE),VLOOKUP(ABS(S78)+1,$A$8:$D$16,3,FALSE))</f>
      </c>
      <c r="T159" s="1">
        <f>IF(T78&gt;0,1/VLOOKUP(ABS(T78)+1,$A$8:$D$16,3,FALSE),VLOOKUP(ABS(T78)+1,$A$8:$D$16,3,FALSE))</f>
      </c>
      <c r="U159" s="1">
        <f>IF(U78&gt;0,1/VLOOKUP(ABS(U78)+1,$A$8:$D$16,3,FALSE),VLOOKUP(ABS(U78)+1,$A$8:$D$16,3,FALSE))</f>
      </c>
      <c r="V159" s="1">
        <f>IF(V78&gt;0,1/VLOOKUP(ABS(V78)+1,$A$8:$D$16,3,FALSE),VLOOKUP(ABS(V78)+1,$A$8:$D$16,3,FALSE))</f>
      </c>
      <c r="W159" s="1">
        <f>IF(W78&gt;0,1/VLOOKUP(ABS(W78)+1,$A$8:$D$16,3,FALSE),VLOOKUP(ABS(W78)+1,$A$8:$D$16,3,FALSE))</f>
      </c>
      <c r="X159" s="1">
        <f>IF(X78&gt;0,1/VLOOKUP(ABS(X78)+1,$A$8:$D$16,3,FALSE),VLOOKUP(ABS(X78)+1,$A$8:$D$16,3,FALSE))</f>
      </c>
    </row>
    <row r="160">
      <c r="A160">
        <v>35</v>
      </c>
      <c r="B160" t="str">
        <v>CP4.7_vs_CP4.9</v>
      </c>
      <c r="C160" s="1">
        <f>IF(C79&gt;0,1/VLOOKUP(ABS(C79)+1,$A$8:$D$16,3,FALSE),VLOOKUP(ABS(C79)+1,$A$8:$D$16,3,FALSE))</f>
      </c>
      <c r="D160" s="1">
        <f>IF(D79&gt;0,1/VLOOKUP(ABS(D79)+1,$A$8:$D$16,3,FALSE),VLOOKUP(ABS(D79)+1,$A$8:$D$16,3,FALSE))</f>
      </c>
      <c r="E160" s="1">
        <f>IF(E79&gt;0,1/VLOOKUP(ABS(E79)+1,$A$8:$D$16,3,FALSE),VLOOKUP(ABS(E79)+1,$A$8:$D$16,3,FALSE))</f>
      </c>
      <c r="F160" s="1">
        <f>IF(F79&gt;0,1/VLOOKUP(ABS(F79)+1,$A$8:$D$16,3,FALSE),VLOOKUP(ABS(F79)+1,$A$8:$D$16,3,FALSE))</f>
      </c>
      <c r="G160" s="1">
        <f>IF(G79&gt;0,1/VLOOKUP(ABS(G79)+1,$A$8:$D$16,3,FALSE),VLOOKUP(ABS(G79)+1,$A$8:$D$16,3,FALSE))</f>
      </c>
      <c r="H160" s="1">
        <f>IF(H79&gt;0,1/VLOOKUP(ABS(H79)+1,$A$8:$D$16,3,FALSE),VLOOKUP(ABS(H79)+1,$A$8:$D$16,3,FALSE))</f>
      </c>
      <c r="I160" s="1">
        <f>IF(I79&gt;0,1/VLOOKUP(ABS(I79)+1,$A$8:$D$16,3,FALSE),VLOOKUP(ABS(I79)+1,$A$8:$D$16,3,FALSE))</f>
      </c>
      <c r="J160" s="1">
        <f>IF(J79&gt;0,1/VLOOKUP(ABS(J79)+1,$A$8:$D$16,3,FALSE),VLOOKUP(ABS(J79)+1,$A$8:$D$16,3,FALSE))</f>
      </c>
      <c r="K160" s="1">
        <f>IF(K79&gt;0,1/VLOOKUP(ABS(K79)+1,$A$8:$D$16,3,FALSE),VLOOKUP(ABS(K79)+1,$A$8:$D$16,3,FALSE))</f>
      </c>
      <c r="L160" s="1">
        <f>IF(L79&gt;0,1/VLOOKUP(ABS(L79)+1,$A$8:$D$16,3,FALSE),VLOOKUP(ABS(L79)+1,$A$8:$D$16,3,FALSE))</f>
      </c>
      <c r="M160" s="1">
        <f>IF(M79&gt;0,1/VLOOKUP(ABS(M79)+1,$A$8:$D$16,3,FALSE),VLOOKUP(ABS(M79)+1,$A$8:$D$16,3,FALSE))</f>
      </c>
      <c r="N160" s="1">
        <f>IF(N79&gt;0,1/VLOOKUP(ABS(N79)+1,$A$8:$D$16,3,FALSE),VLOOKUP(ABS(N79)+1,$A$8:$D$16,3,FALSE))</f>
      </c>
      <c r="O160" s="1">
        <f>IF(O79&gt;0,1/VLOOKUP(ABS(O79)+1,$A$8:$D$16,3,FALSE),VLOOKUP(ABS(O79)+1,$A$8:$D$16,3,FALSE))</f>
      </c>
      <c r="P160" s="1">
        <f>IF(P79&gt;0,1/VLOOKUP(ABS(P79)+1,$A$8:$D$16,3,FALSE),VLOOKUP(ABS(P79)+1,$A$8:$D$16,3,FALSE))</f>
      </c>
      <c r="Q160" s="1">
        <f>IF(Q79&gt;0,1/VLOOKUP(ABS(Q79)+1,$A$8:$D$16,3,FALSE),VLOOKUP(ABS(Q79)+1,$A$8:$D$16,3,FALSE))</f>
      </c>
      <c r="R160" s="1">
        <f>IF(R79&gt;0,1/VLOOKUP(ABS(R79)+1,$A$8:$D$16,3,FALSE),VLOOKUP(ABS(R79)+1,$A$8:$D$16,3,FALSE))</f>
      </c>
      <c r="S160" s="1">
        <f>IF(S79&gt;0,1/VLOOKUP(ABS(S79)+1,$A$8:$D$16,3,FALSE),VLOOKUP(ABS(S79)+1,$A$8:$D$16,3,FALSE))</f>
      </c>
      <c r="T160" s="1">
        <f>IF(T79&gt;0,1/VLOOKUP(ABS(T79)+1,$A$8:$D$16,3,FALSE),VLOOKUP(ABS(T79)+1,$A$8:$D$16,3,FALSE))</f>
      </c>
      <c r="U160" s="1">
        <f>IF(U79&gt;0,1/VLOOKUP(ABS(U79)+1,$A$8:$D$16,3,FALSE),VLOOKUP(ABS(U79)+1,$A$8:$D$16,3,FALSE))</f>
      </c>
      <c r="V160" s="1">
        <f>IF(V79&gt;0,1/VLOOKUP(ABS(V79)+1,$A$8:$D$16,3,FALSE),VLOOKUP(ABS(V79)+1,$A$8:$D$16,3,FALSE))</f>
      </c>
      <c r="W160" s="1">
        <f>IF(W79&gt;0,1/VLOOKUP(ABS(W79)+1,$A$8:$D$16,3,FALSE),VLOOKUP(ABS(W79)+1,$A$8:$D$16,3,FALSE))</f>
      </c>
      <c r="X160" s="1">
        <f>IF(X79&gt;0,1/VLOOKUP(ABS(X79)+1,$A$8:$D$16,3,FALSE),VLOOKUP(ABS(X79)+1,$A$8:$D$16,3,FALSE))</f>
      </c>
    </row>
    <row r="161">
      <c r="A161">
        <v>36</v>
      </c>
      <c r="B161" t="str">
        <v>CP4.8_vs_CP4.9</v>
      </c>
      <c r="C161" s="1">
        <f>IF(C80&gt;0,1/VLOOKUP(ABS(C80)+1,$A$8:$D$16,3,FALSE),VLOOKUP(ABS(C80)+1,$A$8:$D$16,3,FALSE))</f>
      </c>
      <c r="D161" s="1">
        <f>IF(D80&gt;0,1/VLOOKUP(ABS(D80)+1,$A$8:$D$16,3,FALSE),VLOOKUP(ABS(D80)+1,$A$8:$D$16,3,FALSE))</f>
      </c>
      <c r="E161" s="1">
        <f>IF(E80&gt;0,1/VLOOKUP(ABS(E80)+1,$A$8:$D$16,3,FALSE),VLOOKUP(ABS(E80)+1,$A$8:$D$16,3,FALSE))</f>
      </c>
      <c r="F161" s="1">
        <f>IF(F80&gt;0,1/VLOOKUP(ABS(F80)+1,$A$8:$D$16,3,FALSE),VLOOKUP(ABS(F80)+1,$A$8:$D$16,3,FALSE))</f>
      </c>
      <c r="G161" s="1">
        <f>IF(G80&gt;0,1/VLOOKUP(ABS(G80)+1,$A$8:$D$16,3,FALSE),VLOOKUP(ABS(G80)+1,$A$8:$D$16,3,FALSE))</f>
      </c>
      <c r="H161" s="1">
        <f>IF(H80&gt;0,1/VLOOKUP(ABS(H80)+1,$A$8:$D$16,3,FALSE),VLOOKUP(ABS(H80)+1,$A$8:$D$16,3,FALSE))</f>
      </c>
      <c r="I161" s="1">
        <f>IF(I80&gt;0,1/VLOOKUP(ABS(I80)+1,$A$8:$D$16,3,FALSE),VLOOKUP(ABS(I80)+1,$A$8:$D$16,3,FALSE))</f>
      </c>
      <c r="J161" s="1">
        <f>IF(J80&gt;0,1/VLOOKUP(ABS(J80)+1,$A$8:$D$16,3,FALSE),VLOOKUP(ABS(J80)+1,$A$8:$D$16,3,FALSE))</f>
      </c>
      <c r="K161" s="1">
        <f>IF(K80&gt;0,1/VLOOKUP(ABS(K80)+1,$A$8:$D$16,3,FALSE),VLOOKUP(ABS(K80)+1,$A$8:$D$16,3,FALSE))</f>
      </c>
      <c r="L161" s="1">
        <f>IF(L80&gt;0,1/VLOOKUP(ABS(L80)+1,$A$8:$D$16,3,FALSE),VLOOKUP(ABS(L80)+1,$A$8:$D$16,3,FALSE))</f>
      </c>
      <c r="M161" s="1">
        <f>IF(M80&gt;0,1/VLOOKUP(ABS(M80)+1,$A$8:$D$16,3,FALSE),VLOOKUP(ABS(M80)+1,$A$8:$D$16,3,FALSE))</f>
      </c>
      <c r="N161" s="1">
        <f>IF(N80&gt;0,1/VLOOKUP(ABS(N80)+1,$A$8:$D$16,3,FALSE),VLOOKUP(ABS(N80)+1,$A$8:$D$16,3,FALSE))</f>
      </c>
      <c r="O161" s="1">
        <f>IF(O80&gt;0,1/VLOOKUP(ABS(O80)+1,$A$8:$D$16,3,FALSE),VLOOKUP(ABS(O80)+1,$A$8:$D$16,3,FALSE))</f>
      </c>
      <c r="P161" s="1">
        <f>IF(P80&gt;0,1/VLOOKUP(ABS(P80)+1,$A$8:$D$16,3,FALSE),VLOOKUP(ABS(P80)+1,$A$8:$D$16,3,FALSE))</f>
      </c>
      <c r="Q161" s="1">
        <f>IF(Q80&gt;0,1/VLOOKUP(ABS(Q80)+1,$A$8:$D$16,3,FALSE),VLOOKUP(ABS(Q80)+1,$A$8:$D$16,3,FALSE))</f>
      </c>
      <c r="R161" s="1">
        <f>IF(R80&gt;0,1/VLOOKUP(ABS(R80)+1,$A$8:$D$16,3,FALSE),VLOOKUP(ABS(R80)+1,$A$8:$D$16,3,FALSE))</f>
      </c>
      <c r="S161" s="1">
        <f>IF(S80&gt;0,1/VLOOKUP(ABS(S80)+1,$A$8:$D$16,3,FALSE),VLOOKUP(ABS(S80)+1,$A$8:$D$16,3,FALSE))</f>
      </c>
      <c r="T161" s="1">
        <f>IF(T80&gt;0,1/VLOOKUP(ABS(T80)+1,$A$8:$D$16,3,FALSE),VLOOKUP(ABS(T80)+1,$A$8:$D$16,3,FALSE))</f>
      </c>
      <c r="U161" s="1">
        <f>IF(U80&gt;0,1/VLOOKUP(ABS(U80)+1,$A$8:$D$16,3,FALSE),VLOOKUP(ABS(U80)+1,$A$8:$D$16,3,FALSE))</f>
      </c>
      <c r="V161" s="1">
        <f>IF(V80&gt;0,1/VLOOKUP(ABS(V80)+1,$A$8:$D$16,3,FALSE),VLOOKUP(ABS(V80)+1,$A$8:$D$16,3,FALSE))</f>
      </c>
      <c r="W161" s="1">
        <f>IF(W80&gt;0,1/VLOOKUP(ABS(W80)+1,$A$8:$D$16,3,FALSE),VLOOKUP(ABS(W80)+1,$A$8:$D$16,3,FALSE))</f>
      </c>
      <c r="X161" s="1">
        <f>IF(X80&gt;0,1/VLOOKUP(ABS(X80)+1,$A$8:$D$16,3,FALSE),VLOOKUP(ABS(X80)+1,$A$8:$D$16,3,FALSE))</f>
      </c>
    </row>
    <row r="164">
      <c r="A164" t="str">
        <v>═══ BAGIAN 4: TFN u (Upper) per Responden ═══</v>
      </c>
    </row>
    <row r="165">
      <c r="A165" t="str">
        <v>No</v>
      </c>
      <c r="B165" t="str">
        <v>Pasangan</v>
      </c>
      <c r="C165" t="str">
        <v>R1_u</v>
      </c>
      <c r="D165" t="str">
        <v>R2_u</v>
      </c>
      <c r="E165" t="str">
        <v>R3_u</v>
      </c>
      <c r="F165" t="str">
        <v>R4_u</v>
      </c>
      <c r="G165" t="str">
        <v>R5_u</v>
      </c>
      <c r="H165" t="str">
        <v>R6_u</v>
      </c>
      <c r="I165" t="str">
        <v>R7_u</v>
      </c>
      <c r="J165" t="str">
        <v>R8_u</v>
      </c>
      <c r="K165" t="str">
        <v>R9_u</v>
      </c>
      <c r="L165" t="str">
        <v>R10_u</v>
      </c>
      <c r="M165" t="str">
        <v>R11_u</v>
      </c>
      <c r="N165" t="str">
        <v>R12_u</v>
      </c>
      <c r="O165" t="str">
        <v>R13_u</v>
      </c>
      <c r="P165" t="str">
        <v>R14_u</v>
      </c>
      <c r="Q165" t="str">
        <v>R15_u</v>
      </c>
      <c r="R165" t="str">
        <v>R16_u</v>
      </c>
      <c r="S165" t="str">
        <v>R17_u</v>
      </c>
      <c r="T165" t="str">
        <v>R18_u</v>
      </c>
      <c r="U165" t="str">
        <v>R19_u</v>
      </c>
      <c r="V165" t="str">
        <v>R20_u</v>
      </c>
      <c r="W165" t="str">
        <v>R21_u</v>
      </c>
      <c r="X165" t="str">
        <v>R22_u</v>
      </c>
    </row>
    <row r="166">
      <c r="A166">
        <v>1</v>
      </c>
      <c r="B166" t="str">
        <v>CP4.1_vs_CP4.2</v>
      </c>
      <c r="C166" s="1">
        <f>IF(C45&gt;0,1/VLOOKUP(ABS(C45)+1,$A$8:$D$16,2,FALSE),VLOOKUP(ABS(C45)+1,$A$8:$D$16,4,FALSE))</f>
      </c>
      <c r="D166" s="1">
        <f>IF(D45&gt;0,1/VLOOKUP(ABS(D45)+1,$A$8:$D$16,2,FALSE),VLOOKUP(ABS(D45)+1,$A$8:$D$16,4,FALSE))</f>
      </c>
      <c r="E166" s="1">
        <f>IF(E45&gt;0,1/VLOOKUP(ABS(E45)+1,$A$8:$D$16,2,FALSE),VLOOKUP(ABS(E45)+1,$A$8:$D$16,4,FALSE))</f>
      </c>
      <c r="F166" s="1">
        <f>IF(F45&gt;0,1/VLOOKUP(ABS(F45)+1,$A$8:$D$16,2,FALSE),VLOOKUP(ABS(F45)+1,$A$8:$D$16,4,FALSE))</f>
      </c>
      <c r="G166" s="1">
        <f>IF(G45&gt;0,1/VLOOKUP(ABS(G45)+1,$A$8:$D$16,2,FALSE),VLOOKUP(ABS(G45)+1,$A$8:$D$16,4,FALSE))</f>
      </c>
      <c r="H166" s="1">
        <f>IF(H45&gt;0,1/VLOOKUP(ABS(H45)+1,$A$8:$D$16,2,FALSE),VLOOKUP(ABS(H45)+1,$A$8:$D$16,4,FALSE))</f>
      </c>
      <c r="I166" s="1">
        <f>IF(I45&gt;0,1/VLOOKUP(ABS(I45)+1,$A$8:$D$16,2,FALSE),VLOOKUP(ABS(I45)+1,$A$8:$D$16,4,FALSE))</f>
      </c>
      <c r="J166" s="1">
        <f>IF(J45&gt;0,1/VLOOKUP(ABS(J45)+1,$A$8:$D$16,2,FALSE),VLOOKUP(ABS(J45)+1,$A$8:$D$16,4,FALSE))</f>
      </c>
      <c r="K166" s="1">
        <f>IF(K45&gt;0,1/VLOOKUP(ABS(K45)+1,$A$8:$D$16,2,FALSE),VLOOKUP(ABS(K45)+1,$A$8:$D$16,4,FALSE))</f>
      </c>
      <c r="L166" s="1">
        <f>IF(L45&gt;0,1/VLOOKUP(ABS(L45)+1,$A$8:$D$16,2,FALSE),VLOOKUP(ABS(L45)+1,$A$8:$D$16,4,FALSE))</f>
      </c>
      <c r="M166" s="1">
        <f>IF(M45&gt;0,1/VLOOKUP(ABS(M45)+1,$A$8:$D$16,2,FALSE),VLOOKUP(ABS(M45)+1,$A$8:$D$16,4,FALSE))</f>
      </c>
      <c r="N166" s="1">
        <f>IF(N45&gt;0,1/VLOOKUP(ABS(N45)+1,$A$8:$D$16,2,FALSE),VLOOKUP(ABS(N45)+1,$A$8:$D$16,4,FALSE))</f>
      </c>
      <c r="O166" s="1">
        <f>IF(O45&gt;0,1/VLOOKUP(ABS(O45)+1,$A$8:$D$16,2,FALSE),VLOOKUP(ABS(O45)+1,$A$8:$D$16,4,FALSE))</f>
      </c>
      <c r="P166" s="1">
        <f>IF(P45&gt;0,1/VLOOKUP(ABS(P45)+1,$A$8:$D$16,2,FALSE),VLOOKUP(ABS(P45)+1,$A$8:$D$16,4,FALSE))</f>
      </c>
      <c r="Q166" s="1">
        <f>IF(Q45&gt;0,1/VLOOKUP(ABS(Q45)+1,$A$8:$D$16,2,FALSE),VLOOKUP(ABS(Q45)+1,$A$8:$D$16,4,FALSE))</f>
      </c>
      <c r="R166" s="1">
        <f>IF(R45&gt;0,1/VLOOKUP(ABS(R45)+1,$A$8:$D$16,2,FALSE),VLOOKUP(ABS(R45)+1,$A$8:$D$16,4,FALSE))</f>
      </c>
      <c r="S166" s="1">
        <f>IF(S45&gt;0,1/VLOOKUP(ABS(S45)+1,$A$8:$D$16,2,FALSE),VLOOKUP(ABS(S45)+1,$A$8:$D$16,4,FALSE))</f>
      </c>
      <c r="T166" s="1">
        <f>IF(T45&gt;0,1/VLOOKUP(ABS(T45)+1,$A$8:$D$16,2,FALSE),VLOOKUP(ABS(T45)+1,$A$8:$D$16,4,FALSE))</f>
      </c>
      <c r="U166" s="1">
        <f>IF(U45&gt;0,1/VLOOKUP(ABS(U45)+1,$A$8:$D$16,2,FALSE),VLOOKUP(ABS(U45)+1,$A$8:$D$16,4,FALSE))</f>
      </c>
      <c r="V166" s="1">
        <f>IF(V45&gt;0,1/VLOOKUP(ABS(V45)+1,$A$8:$D$16,2,FALSE),VLOOKUP(ABS(V45)+1,$A$8:$D$16,4,FALSE))</f>
      </c>
      <c r="W166" s="1">
        <f>IF(W45&gt;0,1/VLOOKUP(ABS(W45)+1,$A$8:$D$16,2,FALSE),VLOOKUP(ABS(W45)+1,$A$8:$D$16,4,FALSE))</f>
      </c>
      <c r="X166" s="1">
        <f>IF(X45&gt;0,1/VLOOKUP(ABS(X45)+1,$A$8:$D$16,2,FALSE),VLOOKUP(ABS(X45)+1,$A$8:$D$16,4,FALSE))</f>
      </c>
    </row>
    <row r="167">
      <c r="A167">
        <v>2</v>
      </c>
      <c r="B167" t="str">
        <v>CP4.1_vs_CP4.3</v>
      </c>
      <c r="C167" s="1">
        <f>IF(C46&gt;0,1/VLOOKUP(ABS(C46)+1,$A$8:$D$16,2,FALSE),VLOOKUP(ABS(C46)+1,$A$8:$D$16,4,FALSE))</f>
      </c>
      <c r="D167" s="1">
        <f>IF(D46&gt;0,1/VLOOKUP(ABS(D46)+1,$A$8:$D$16,2,FALSE),VLOOKUP(ABS(D46)+1,$A$8:$D$16,4,FALSE))</f>
      </c>
      <c r="E167" s="1">
        <f>IF(E46&gt;0,1/VLOOKUP(ABS(E46)+1,$A$8:$D$16,2,FALSE),VLOOKUP(ABS(E46)+1,$A$8:$D$16,4,FALSE))</f>
      </c>
      <c r="F167" s="1">
        <f>IF(F46&gt;0,1/VLOOKUP(ABS(F46)+1,$A$8:$D$16,2,FALSE),VLOOKUP(ABS(F46)+1,$A$8:$D$16,4,FALSE))</f>
      </c>
      <c r="G167" s="1">
        <f>IF(G46&gt;0,1/VLOOKUP(ABS(G46)+1,$A$8:$D$16,2,FALSE),VLOOKUP(ABS(G46)+1,$A$8:$D$16,4,FALSE))</f>
      </c>
      <c r="H167" s="1">
        <f>IF(H46&gt;0,1/VLOOKUP(ABS(H46)+1,$A$8:$D$16,2,FALSE),VLOOKUP(ABS(H46)+1,$A$8:$D$16,4,FALSE))</f>
      </c>
      <c r="I167" s="1">
        <f>IF(I46&gt;0,1/VLOOKUP(ABS(I46)+1,$A$8:$D$16,2,FALSE),VLOOKUP(ABS(I46)+1,$A$8:$D$16,4,FALSE))</f>
      </c>
      <c r="J167" s="1">
        <f>IF(J46&gt;0,1/VLOOKUP(ABS(J46)+1,$A$8:$D$16,2,FALSE),VLOOKUP(ABS(J46)+1,$A$8:$D$16,4,FALSE))</f>
      </c>
      <c r="K167" s="1">
        <f>IF(K46&gt;0,1/VLOOKUP(ABS(K46)+1,$A$8:$D$16,2,FALSE),VLOOKUP(ABS(K46)+1,$A$8:$D$16,4,FALSE))</f>
      </c>
      <c r="L167" s="1">
        <f>IF(L46&gt;0,1/VLOOKUP(ABS(L46)+1,$A$8:$D$16,2,FALSE),VLOOKUP(ABS(L46)+1,$A$8:$D$16,4,FALSE))</f>
      </c>
      <c r="M167" s="1">
        <f>IF(M46&gt;0,1/VLOOKUP(ABS(M46)+1,$A$8:$D$16,2,FALSE),VLOOKUP(ABS(M46)+1,$A$8:$D$16,4,FALSE))</f>
      </c>
      <c r="N167" s="1">
        <f>IF(N46&gt;0,1/VLOOKUP(ABS(N46)+1,$A$8:$D$16,2,FALSE),VLOOKUP(ABS(N46)+1,$A$8:$D$16,4,FALSE))</f>
      </c>
      <c r="O167" s="1">
        <f>IF(O46&gt;0,1/VLOOKUP(ABS(O46)+1,$A$8:$D$16,2,FALSE),VLOOKUP(ABS(O46)+1,$A$8:$D$16,4,FALSE))</f>
      </c>
      <c r="P167" s="1">
        <f>IF(P46&gt;0,1/VLOOKUP(ABS(P46)+1,$A$8:$D$16,2,FALSE),VLOOKUP(ABS(P46)+1,$A$8:$D$16,4,FALSE))</f>
      </c>
      <c r="Q167" s="1">
        <f>IF(Q46&gt;0,1/VLOOKUP(ABS(Q46)+1,$A$8:$D$16,2,FALSE),VLOOKUP(ABS(Q46)+1,$A$8:$D$16,4,FALSE))</f>
      </c>
      <c r="R167" s="1">
        <f>IF(R46&gt;0,1/VLOOKUP(ABS(R46)+1,$A$8:$D$16,2,FALSE),VLOOKUP(ABS(R46)+1,$A$8:$D$16,4,FALSE))</f>
      </c>
      <c r="S167" s="1">
        <f>IF(S46&gt;0,1/VLOOKUP(ABS(S46)+1,$A$8:$D$16,2,FALSE),VLOOKUP(ABS(S46)+1,$A$8:$D$16,4,FALSE))</f>
      </c>
      <c r="T167" s="1">
        <f>IF(T46&gt;0,1/VLOOKUP(ABS(T46)+1,$A$8:$D$16,2,FALSE),VLOOKUP(ABS(T46)+1,$A$8:$D$16,4,FALSE))</f>
      </c>
      <c r="U167" s="1">
        <f>IF(U46&gt;0,1/VLOOKUP(ABS(U46)+1,$A$8:$D$16,2,FALSE),VLOOKUP(ABS(U46)+1,$A$8:$D$16,4,FALSE))</f>
      </c>
      <c r="V167" s="1">
        <f>IF(V46&gt;0,1/VLOOKUP(ABS(V46)+1,$A$8:$D$16,2,FALSE),VLOOKUP(ABS(V46)+1,$A$8:$D$16,4,FALSE))</f>
      </c>
      <c r="W167" s="1">
        <f>IF(W46&gt;0,1/VLOOKUP(ABS(W46)+1,$A$8:$D$16,2,FALSE),VLOOKUP(ABS(W46)+1,$A$8:$D$16,4,FALSE))</f>
      </c>
      <c r="X167" s="1">
        <f>IF(X46&gt;0,1/VLOOKUP(ABS(X46)+1,$A$8:$D$16,2,FALSE),VLOOKUP(ABS(X46)+1,$A$8:$D$16,4,FALSE))</f>
      </c>
    </row>
    <row r="168">
      <c r="A168">
        <v>3</v>
      </c>
      <c r="B168" t="str">
        <v>CP4.1_vs_CP4.4</v>
      </c>
      <c r="C168" s="1">
        <f>IF(C47&gt;0,1/VLOOKUP(ABS(C47)+1,$A$8:$D$16,2,FALSE),VLOOKUP(ABS(C47)+1,$A$8:$D$16,4,FALSE))</f>
      </c>
      <c r="D168" s="1">
        <f>IF(D47&gt;0,1/VLOOKUP(ABS(D47)+1,$A$8:$D$16,2,FALSE),VLOOKUP(ABS(D47)+1,$A$8:$D$16,4,FALSE))</f>
      </c>
      <c r="E168" s="1">
        <f>IF(E47&gt;0,1/VLOOKUP(ABS(E47)+1,$A$8:$D$16,2,FALSE),VLOOKUP(ABS(E47)+1,$A$8:$D$16,4,FALSE))</f>
      </c>
      <c r="F168" s="1">
        <f>IF(F47&gt;0,1/VLOOKUP(ABS(F47)+1,$A$8:$D$16,2,FALSE),VLOOKUP(ABS(F47)+1,$A$8:$D$16,4,FALSE))</f>
      </c>
      <c r="G168" s="1">
        <f>IF(G47&gt;0,1/VLOOKUP(ABS(G47)+1,$A$8:$D$16,2,FALSE),VLOOKUP(ABS(G47)+1,$A$8:$D$16,4,FALSE))</f>
      </c>
      <c r="H168" s="1">
        <f>IF(H47&gt;0,1/VLOOKUP(ABS(H47)+1,$A$8:$D$16,2,FALSE),VLOOKUP(ABS(H47)+1,$A$8:$D$16,4,FALSE))</f>
      </c>
      <c r="I168" s="1">
        <f>IF(I47&gt;0,1/VLOOKUP(ABS(I47)+1,$A$8:$D$16,2,FALSE),VLOOKUP(ABS(I47)+1,$A$8:$D$16,4,FALSE))</f>
      </c>
      <c r="J168" s="1">
        <f>IF(J47&gt;0,1/VLOOKUP(ABS(J47)+1,$A$8:$D$16,2,FALSE),VLOOKUP(ABS(J47)+1,$A$8:$D$16,4,FALSE))</f>
      </c>
      <c r="K168" s="1">
        <f>IF(K47&gt;0,1/VLOOKUP(ABS(K47)+1,$A$8:$D$16,2,FALSE),VLOOKUP(ABS(K47)+1,$A$8:$D$16,4,FALSE))</f>
      </c>
      <c r="L168" s="1">
        <f>IF(L47&gt;0,1/VLOOKUP(ABS(L47)+1,$A$8:$D$16,2,FALSE),VLOOKUP(ABS(L47)+1,$A$8:$D$16,4,FALSE))</f>
      </c>
      <c r="M168" s="1">
        <f>IF(M47&gt;0,1/VLOOKUP(ABS(M47)+1,$A$8:$D$16,2,FALSE),VLOOKUP(ABS(M47)+1,$A$8:$D$16,4,FALSE))</f>
      </c>
      <c r="N168" s="1">
        <f>IF(N47&gt;0,1/VLOOKUP(ABS(N47)+1,$A$8:$D$16,2,FALSE),VLOOKUP(ABS(N47)+1,$A$8:$D$16,4,FALSE))</f>
      </c>
      <c r="O168" s="1">
        <f>IF(O47&gt;0,1/VLOOKUP(ABS(O47)+1,$A$8:$D$16,2,FALSE),VLOOKUP(ABS(O47)+1,$A$8:$D$16,4,FALSE))</f>
      </c>
      <c r="P168" s="1">
        <f>IF(P47&gt;0,1/VLOOKUP(ABS(P47)+1,$A$8:$D$16,2,FALSE),VLOOKUP(ABS(P47)+1,$A$8:$D$16,4,FALSE))</f>
      </c>
      <c r="Q168" s="1">
        <f>IF(Q47&gt;0,1/VLOOKUP(ABS(Q47)+1,$A$8:$D$16,2,FALSE),VLOOKUP(ABS(Q47)+1,$A$8:$D$16,4,FALSE))</f>
      </c>
      <c r="R168" s="1">
        <f>IF(R47&gt;0,1/VLOOKUP(ABS(R47)+1,$A$8:$D$16,2,FALSE),VLOOKUP(ABS(R47)+1,$A$8:$D$16,4,FALSE))</f>
      </c>
      <c r="S168" s="1">
        <f>IF(S47&gt;0,1/VLOOKUP(ABS(S47)+1,$A$8:$D$16,2,FALSE),VLOOKUP(ABS(S47)+1,$A$8:$D$16,4,FALSE))</f>
      </c>
      <c r="T168" s="1">
        <f>IF(T47&gt;0,1/VLOOKUP(ABS(T47)+1,$A$8:$D$16,2,FALSE),VLOOKUP(ABS(T47)+1,$A$8:$D$16,4,FALSE))</f>
      </c>
      <c r="U168" s="1">
        <f>IF(U47&gt;0,1/VLOOKUP(ABS(U47)+1,$A$8:$D$16,2,FALSE),VLOOKUP(ABS(U47)+1,$A$8:$D$16,4,FALSE))</f>
      </c>
      <c r="V168" s="1">
        <f>IF(V47&gt;0,1/VLOOKUP(ABS(V47)+1,$A$8:$D$16,2,FALSE),VLOOKUP(ABS(V47)+1,$A$8:$D$16,4,FALSE))</f>
      </c>
      <c r="W168" s="1">
        <f>IF(W47&gt;0,1/VLOOKUP(ABS(W47)+1,$A$8:$D$16,2,FALSE),VLOOKUP(ABS(W47)+1,$A$8:$D$16,4,FALSE))</f>
      </c>
      <c r="X168" s="1">
        <f>IF(X47&gt;0,1/VLOOKUP(ABS(X47)+1,$A$8:$D$16,2,FALSE),VLOOKUP(ABS(X47)+1,$A$8:$D$16,4,FALSE))</f>
      </c>
    </row>
    <row r="169">
      <c r="A169">
        <v>4</v>
      </c>
      <c r="B169" t="str">
        <v>CP4.1_vs_CP4.5</v>
      </c>
      <c r="C169" s="1">
        <f>IF(C48&gt;0,1/VLOOKUP(ABS(C48)+1,$A$8:$D$16,2,FALSE),VLOOKUP(ABS(C48)+1,$A$8:$D$16,4,FALSE))</f>
      </c>
      <c r="D169" s="1">
        <f>IF(D48&gt;0,1/VLOOKUP(ABS(D48)+1,$A$8:$D$16,2,FALSE),VLOOKUP(ABS(D48)+1,$A$8:$D$16,4,FALSE))</f>
      </c>
      <c r="E169" s="1">
        <f>IF(E48&gt;0,1/VLOOKUP(ABS(E48)+1,$A$8:$D$16,2,FALSE),VLOOKUP(ABS(E48)+1,$A$8:$D$16,4,FALSE))</f>
      </c>
      <c r="F169" s="1">
        <f>IF(F48&gt;0,1/VLOOKUP(ABS(F48)+1,$A$8:$D$16,2,FALSE),VLOOKUP(ABS(F48)+1,$A$8:$D$16,4,FALSE))</f>
      </c>
      <c r="G169" s="1">
        <f>IF(G48&gt;0,1/VLOOKUP(ABS(G48)+1,$A$8:$D$16,2,FALSE),VLOOKUP(ABS(G48)+1,$A$8:$D$16,4,FALSE))</f>
      </c>
      <c r="H169" s="1">
        <f>IF(H48&gt;0,1/VLOOKUP(ABS(H48)+1,$A$8:$D$16,2,FALSE),VLOOKUP(ABS(H48)+1,$A$8:$D$16,4,FALSE))</f>
      </c>
      <c r="I169" s="1">
        <f>IF(I48&gt;0,1/VLOOKUP(ABS(I48)+1,$A$8:$D$16,2,FALSE),VLOOKUP(ABS(I48)+1,$A$8:$D$16,4,FALSE))</f>
      </c>
      <c r="J169" s="1">
        <f>IF(J48&gt;0,1/VLOOKUP(ABS(J48)+1,$A$8:$D$16,2,FALSE),VLOOKUP(ABS(J48)+1,$A$8:$D$16,4,FALSE))</f>
      </c>
      <c r="K169" s="1">
        <f>IF(K48&gt;0,1/VLOOKUP(ABS(K48)+1,$A$8:$D$16,2,FALSE),VLOOKUP(ABS(K48)+1,$A$8:$D$16,4,FALSE))</f>
      </c>
      <c r="L169" s="1">
        <f>IF(L48&gt;0,1/VLOOKUP(ABS(L48)+1,$A$8:$D$16,2,FALSE),VLOOKUP(ABS(L48)+1,$A$8:$D$16,4,FALSE))</f>
      </c>
      <c r="M169" s="1">
        <f>IF(M48&gt;0,1/VLOOKUP(ABS(M48)+1,$A$8:$D$16,2,FALSE),VLOOKUP(ABS(M48)+1,$A$8:$D$16,4,FALSE))</f>
      </c>
      <c r="N169" s="1">
        <f>IF(N48&gt;0,1/VLOOKUP(ABS(N48)+1,$A$8:$D$16,2,FALSE),VLOOKUP(ABS(N48)+1,$A$8:$D$16,4,FALSE))</f>
      </c>
      <c r="O169" s="1">
        <f>IF(O48&gt;0,1/VLOOKUP(ABS(O48)+1,$A$8:$D$16,2,FALSE),VLOOKUP(ABS(O48)+1,$A$8:$D$16,4,FALSE))</f>
      </c>
      <c r="P169" s="1">
        <f>IF(P48&gt;0,1/VLOOKUP(ABS(P48)+1,$A$8:$D$16,2,FALSE),VLOOKUP(ABS(P48)+1,$A$8:$D$16,4,FALSE))</f>
      </c>
      <c r="Q169" s="1">
        <f>IF(Q48&gt;0,1/VLOOKUP(ABS(Q48)+1,$A$8:$D$16,2,FALSE),VLOOKUP(ABS(Q48)+1,$A$8:$D$16,4,FALSE))</f>
      </c>
      <c r="R169" s="1">
        <f>IF(R48&gt;0,1/VLOOKUP(ABS(R48)+1,$A$8:$D$16,2,FALSE),VLOOKUP(ABS(R48)+1,$A$8:$D$16,4,FALSE))</f>
      </c>
      <c r="S169" s="1">
        <f>IF(S48&gt;0,1/VLOOKUP(ABS(S48)+1,$A$8:$D$16,2,FALSE),VLOOKUP(ABS(S48)+1,$A$8:$D$16,4,FALSE))</f>
      </c>
      <c r="T169" s="1">
        <f>IF(T48&gt;0,1/VLOOKUP(ABS(T48)+1,$A$8:$D$16,2,FALSE),VLOOKUP(ABS(T48)+1,$A$8:$D$16,4,FALSE))</f>
      </c>
      <c r="U169" s="1">
        <f>IF(U48&gt;0,1/VLOOKUP(ABS(U48)+1,$A$8:$D$16,2,FALSE),VLOOKUP(ABS(U48)+1,$A$8:$D$16,4,FALSE))</f>
      </c>
      <c r="V169" s="1">
        <f>IF(V48&gt;0,1/VLOOKUP(ABS(V48)+1,$A$8:$D$16,2,FALSE),VLOOKUP(ABS(V48)+1,$A$8:$D$16,4,FALSE))</f>
      </c>
      <c r="W169" s="1">
        <f>IF(W48&gt;0,1/VLOOKUP(ABS(W48)+1,$A$8:$D$16,2,FALSE),VLOOKUP(ABS(W48)+1,$A$8:$D$16,4,FALSE))</f>
      </c>
      <c r="X169" s="1">
        <f>IF(X48&gt;0,1/VLOOKUP(ABS(X48)+1,$A$8:$D$16,2,FALSE),VLOOKUP(ABS(X48)+1,$A$8:$D$16,4,FALSE))</f>
      </c>
    </row>
    <row r="170">
      <c r="A170">
        <v>5</v>
      </c>
      <c r="B170" t="str">
        <v>CP4.1_vs_CP4.6</v>
      </c>
      <c r="C170" s="1">
        <f>IF(C49&gt;0,1/VLOOKUP(ABS(C49)+1,$A$8:$D$16,2,FALSE),VLOOKUP(ABS(C49)+1,$A$8:$D$16,4,FALSE))</f>
      </c>
      <c r="D170" s="1">
        <f>IF(D49&gt;0,1/VLOOKUP(ABS(D49)+1,$A$8:$D$16,2,FALSE),VLOOKUP(ABS(D49)+1,$A$8:$D$16,4,FALSE))</f>
      </c>
      <c r="E170" s="1">
        <f>IF(E49&gt;0,1/VLOOKUP(ABS(E49)+1,$A$8:$D$16,2,FALSE),VLOOKUP(ABS(E49)+1,$A$8:$D$16,4,FALSE))</f>
      </c>
      <c r="F170" s="1">
        <f>IF(F49&gt;0,1/VLOOKUP(ABS(F49)+1,$A$8:$D$16,2,FALSE),VLOOKUP(ABS(F49)+1,$A$8:$D$16,4,FALSE))</f>
      </c>
      <c r="G170" s="1">
        <f>IF(G49&gt;0,1/VLOOKUP(ABS(G49)+1,$A$8:$D$16,2,FALSE),VLOOKUP(ABS(G49)+1,$A$8:$D$16,4,FALSE))</f>
      </c>
      <c r="H170" s="1">
        <f>IF(H49&gt;0,1/VLOOKUP(ABS(H49)+1,$A$8:$D$16,2,FALSE),VLOOKUP(ABS(H49)+1,$A$8:$D$16,4,FALSE))</f>
      </c>
      <c r="I170" s="1">
        <f>IF(I49&gt;0,1/VLOOKUP(ABS(I49)+1,$A$8:$D$16,2,FALSE),VLOOKUP(ABS(I49)+1,$A$8:$D$16,4,FALSE))</f>
      </c>
      <c r="J170" s="1">
        <f>IF(J49&gt;0,1/VLOOKUP(ABS(J49)+1,$A$8:$D$16,2,FALSE),VLOOKUP(ABS(J49)+1,$A$8:$D$16,4,FALSE))</f>
      </c>
      <c r="K170" s="1">
        <f>IF(K49&gt;0,1/VLOOKUP(ABS(K49)+1,$A$8:$D$16,2,FALSE),VLOOKUP(ABS(K49)+1,$A$8:$D$16,4,FALSE))</f>
      </c>
      <c r="L170" s="1">
        <f>IF(L49&gt;0,1/VLOOKUP(ABS(L49)+1,$A$8:$D$16,2,FALSE),VLOOKUP(ABS(L49)+1,$A$8:$D$16,4,FALSE))</f>
      </c>
      <c r="M170" s="1">
        <f>IF(M49&gt;0,1/VLOOKUP(ABS(M49)+1,$A$8:$D$16,2,FALSE),VLOOKUP(ABS(M49)+1,$A$8:$D$16,4,FALSE))</f>
      </c>
      <c r="N170" s="1">
        <f>IF(N49&gt;0,1/VLOOKUP(ABS(N49)+1,$A$8:$D$16,2,FALSE),VLOOKUP(ABS(N49)+1,$A$8:$D$16,4,FALSE))</f>
      </c>
      <c r="O170" s="1">
        <f>IF(O49&gt;0,1/VLOOKUP(ABS(O49)+1,$A$8:$D$16,2,FALSE),VLOOKUP(ABS(O49)+1,$A$8:$D$16,4,FALSE))</f>
      </c>
      <c r="P170" s="1">
        <f>IF(P49&gt;0,1/VLOOKUP(ABS(P49)+1,$A$8:$D$16,2,FALSE),VLOOKUP(ABS(P49)+1,$A$8:$D$16,4,FALSE))</f>
      </c>
      <c r="Q170" s="1">
        <f>IF(Q49&gt;0,1/VLOOKUP(ABS(Q49)+1,$A$8:$D$16,2,FALSE),VLOOKUP(ABS(Q49)+1,$A$8:$D$16,4,FALSE))</f>
      </c>
      <c r="R170" s="1">
        <f>IF(R49&gt;0,1/VLOOKUP(ABS(R49)+1,$A$8:$D$16,2,FALSE),VLOOKUP(ABS(R49)+1,$A$8:$D$16,4,FALSE))</f>
      </c>
      <c r="S170" s="1">
        <f>IF(S49&gt;0,1/VLOOKUP(ABS(S49)+1,$A$8:$D$16,2,FALSE),VLOOKUP(ABS(S49)+1,$A$8:$D$16,4,FALSE))</f>
      </c>
      <c r="T170" s="1">
        <f>IF(T49&gt;0,1/VLOOKUP(ABS(T49)+1,$A$8:$D$16,2,FALSE),VLOOKUP(ABS(T49)+1,$A$8:$D$16,4,FALSE))</f>
      </c>
      <c r="U170" s="1">
        <f>IF(U49&gt;0,1/VLOOKUP(ABS(U49)+1,$A$8:$D$16,2,FALSE),VLOOKUP(ABS(U49)+1,$A$8:$D$16,4,FALSE))</f>
      </c>
      <c r="V170" s="1">
        <f>IF(V49&gt;0,1/VLOOKUP(ABS(V49)+1,$A$8:$D$16,2,FALSE),VLOOKUP(ABS(V49)+1,$A$8:$D$16,4,FALSE))</f>
      </c>
      <c r="W170" s="1">
        <f>IF(W49&gt;0,1/VLOOKUP(ABS(W49)+1,$A$8:$D$16,2,FALSE),VLOOKUP(ABS(W49)+1,$A$8:$D$16,4,FALSE))</f>
      </c>
      <c r="X170" s="1">
        <f>IF(X49&gt;0,1/VLOOKUP(ABS(X49)+1,$A$8:$D$16,2,FALSE),VLOOKUP(ABS(X49)+1,$A$8:$D$16,4,FALSE))</f>
      </c>
    </row>
    <row r="171">
      <c r="A171">
        <v>6</v>
      </c>
      <c r="B171" t="str">
        <v>CP4.1_vs_CP4.7</v>
      </c>
      <c r="C171" s="1">
        <f>IF(C50&gt;0,1/VLOOKUP(ABS(C50)+1,$A$8:$D$16,2,FALSE),VLOOKUP(ABS(C50)+1,$A$8:$D$16,4,FALSE))</f>
      </c>
      <c r="D171" s="1">
        <f>IF(D50&gt;0,1/VLOOKUP(ABS(D50)+1,$A$8:$D$16,2,FALSE),VLOOKUP(ABS(D50)+1,$A$8:$D$16,4,FALSE))</f>
      </c>
      <c r="E171" s="1">
        <f>IF(E50&gt;0,1/VLOOKUP(ABS(E50)+1,$A$8:$D$16,2,FALSE),VLOOKUP(ABS(E50)+1,$A$8:$D$16,4,FALSE))</f>
      </c>
      <c r="F171" s="1">
        <f>IF(F50&gt;0,1/VLOOKUP(ABS(F50)+1,$A$8:$D$16,2,FALSE),VLOOKUP(ABS(F50)+1,$A$8:$D$16,4,FALSE))</f>
      </c>
      <c r="G171" s="1">
        <f>IF(G50&gt;0,1/VLOOKUP(ABS(G50)+1,$A$8:$D$16,2,FALSE),VLOOKUP(ABS(G50)+1,$A$8:$D$16,4,FALSE))</f>
      </c>
      <c r="H171" s="1">
        <f>IF(H50&gt;0,1/VLOOKUP(ABS(H50)+1,$A$8:$D$16,2,FALSE),VLOOKUP(ABS(H50)+1,$A$8:$D$16,4,FALSE))</f>
      </c>
      <c r="I171" s="1">
        <f>IF(I50&gt;0,1/VLOOKUP(ABS(I50)+1,$A$8:$D$16,2,FALSE),VLOOKUP(ABS(I50)+1,$A$8:$D$16,4,FALSE))</f>
      </c>
      <c r="J171" s="1">
        <f>IF(J50&gt;0,1/VLOOKUP(ABS(J50)+1,$A$8:$D$16,2,FALSE),VLOOKUP(ABS(J50)+1,$A$8:$D$16,4,FALSE))</f>
      </c>
      <c r="K171" s="1">
        <f>IF(K50&gt;0,1/VLOOKUP(ABS(K50)+1,$A$8:$D$16,2,FALSE),VLOOKUP(ABS(K50)+1,$A$8:$D$16,4,FALSE))</f>
      </c>
      <c r="L171" s="1">
        <f>IF(L50&gt;0,1/VLOOKUP(ABS(L50)+1,$A$8:$D$16,2,FALSE),VLOOKUP(ABS(L50)+1,$A$8:$D$16,4,FALSE))</f>
      </c>
      <c r="M171" s="1">
        <f>IF(M50&gt;0,1/VLOOKUP(ABS(M50)+1,$A$8:$D$16,2,FALSE),VLOOKUP(ABS(M50)+1,$A$8:$D$16,4,FALSE))</f>
      </c>
      <c r="N171" s="1">
        <f>IF(N50&gt;0,1/VLOOKUP(ABS(N50)+1,$A$8:$D$16,2,FALSE),VLOOKUP(ABS(N50)+1,$A$8:$D$16,4,FALSE))</f>
      </c>
      <c r="O171" s="1">
        <f>IF(O50&gt;0,1/VLOOKUP(ABS(O50)+1,$A$8:$D$16,2,FALSE),VLOOKUP(ABS(O50)+1,$A$8:$D$16,4,FALSE))</f>
      </c>
      <c r="P171" s="1">
        <f>IF(P50&gt;0,1/VLOOKUP(ABS(P50)+1,$A$8:$D$16,2,FALSE),VLOOKUP(ABS(P50)+1,$A$8:$D$16,4,FALSE))</f>
      </c>
      <c r="Q171" s="1">
        <f>IF(Q50&gt;0,1/VLOOKUP(ABS(Q50)+1,$A$8:$D$16,2,FALSE),VLOOKUP(ABS(Q50)+1,$A$8:$D$16,4,FALSE))</f>
      </c>
      <c r="R171" s="1">
        <f>IF(R50&gt;0,1/VLOOKUP(ABS(R50)+1,$A$8:$D$16,2,FALSE),VLOOKUP(ABS(R50)+1,$A$8:$D$16,4,FALSE))</f>
      </c>
      <c r="S171" s="1">
        <f>IF(S50&gt;0,1/VLOOKUP(ABS(S50)+1,$A$8:$D$16,2,FALSE),VLOOKUP(ABS(S50)+1,$A$8:$D$16,4,FALSE))</f>
      </c>
      <c r="T171" s="1">
        <f>IF(T50&gt;0,1/VLOOKUP(ABS(T50)+1,$A$8:$D$16,2,FALSE),VLOOKUP(ABS(T50)+1,$A$8:$D$16,4,FALSE))</f>
      </c>
      <c r="U171" s="1">
        <f>IF(U50&gt;0,1/VLOOKUP(ABS(U50)+1,$A$8:$D$16,2,FALSE),VLOOKUP(ABS(U50)+1,$A$8:$D$16,4,FALSE))</f>
      </c>
      <c r="V171" s="1">
        <f>IF(V50&gt;0,1/VLOOKUP(ABS(V50)+1,$A$8:$D$16,2,FALSE),VLOOKUP(ABS(V50)+1,$A$8:$D$16,4,FALSE))</f>
      </c>
      <c r="W171" s="1">
        <f>IF(W50&gt;0,1/VLOOKUP(ABS(W50)+1,$A$8:$D$16,2,FALSE),VLOOKUP(ABS(W50)+1,$A$8:$D$16,4,FALSE))</f>
      </c>
      <c r="X171" s="1">
        <f>IF(X50&gt;0,1/VLOOKUP(ABS(X50)+1,$A$8:$D$16,2,FALSE),VLOOKUP(ABS(X50)+1,$A$8:$D$16,4,FALSE))</f>
      </c>
    </row>
    <row r="172">
      <c r="A172">
        <v>7</v>
      </c>
      <c r="B172" t="str">
        <v>CP4.1_vs_CP4.8</v>
      </c>
      <c r="C172" s="1">
        <f>IF(C51&gt;0,1/VLOOKUP(ABS(C51)+1,$A$8:$D$16,2,FALSE),VLOOKUP(ABS(C51)+1,$A$8:$D$16,4,FALSE))</f>
      </c>
      <c r="D172" s="1">
        <f>IF(D51&gt;0,1/VLOOKUP(ABS(D51)+1,$A$8:$D$16,2,FALSE),VLOOKUP(ABS(D51)+1,$A$8:$D$16,4,FALSE))</f>
      </c>
      <c r="E172" s="1">
        <f>IF(E51&gt;0,1/VLOOKUP(ABS(E51)+1,$A$8:$D$16,2,FALSE),VLOOKUP(ABS(E51)+1,$A$8:$D$16,4,FALSE))</f>
      </c>
      <c r="F172" s="1">
        <f>IF(F51&gt;0,1/VLOOKUP(ABS(F51)+1,$A$8:$D$16,2,FALSE),VLOOKUP(ABS(F51)+1,$A$8:$D$16,4,FALSE))</f>
      </c>
      <c r="G172" s="1">
        <f>IF(G51&gt;0,1/VLOOKUP(ABS(G51)+1,$A$8:$D$16,2,FALSE),VLOOKUP(ABS(G51)+1,$A$8:$D$16,4,FALSE))</f>
      </c>
      <c r="H172" s="1">
        <f>IF(H51&gt;0,1/VLOOKUP(ABS(H51)+1,$A$8:$D$16,2,FALSE),VLOOKUP(ABS(H51)+1,$A$8:$D$16,4,FALSE))</f>
      </c>
      <c r="I172" s="1">
        <f>IF(I51&gt;0,1/VLOOKUP(ABS(I51)+1,$A$8:$D$16,2,FALSE),VLOOKUP(ABS(I51)+1,$A$8:$D$16,4,FALSE))</f>
      </c>
      <c r="J172" s="1">
        <f>IF(J51&gt;0,1/VLOOKUP(ABS(J51)+1,$A$8:$D$16,2,FALSE),VLOOKUP(ABS(J51)+1,$A$8:$D$16,4,FALSE))</f>
      </c>
      <c r="K172" s="1">
        <f>IF(K51&gt;0,1/VLOOKUP(ABS(K51)+1,$A$8:$D$16,2,FALSE),VLOOKUP(ABS(K51)+1,$A$8:$D$16,4,FALSE))</f>
      </c>
      <c r="L172" s="1">
        <f>IF(L51&gt;0,1/VLOOKUP(ABS(L51)+1,$A$8:$D$16,2,FALSE),VLOOKUP(ABS(L51)+1,$A$8:$D$16,4,FALSE))</f>
      </c>
      <c r="M172" s="1">
        <f>IF(M51&gt;0,1/VLOOKUP(ABS(M51)+1,$A$8:$D$16,2,FALSE),VLOOKUP(ABS(M51)+1,$A$8:$D$16,4,FALSE))</f>
      </c>
      <c r="N172" s="1">
        <f>IF(N51&gt;0,1/VLOOKUP(ABS(N51)+1,$A$8:$D$16,2,FALSE),VLOOKUP(ABS(N51)+1,$A$8:$D$16,4,FALSE))</f>
      </c>
      <c r="O172" s="1">
        <f>IF(O51&gt;0,1/VLOOKUP(ABS(O51)+1,$A$8:$D$16,2,FALSE),VLOOKUP(ABS(O51)+1,$A$8:$D$16,4,FALSE))</f>
      </c>
      <c r="P172" s="1">
        <f>IF(P51&gt;0,1/VLOOKUP(ABS(P51)+1,$A$8:$D$16,2,FALSE),VLOOKUP(ABS(P51)+1,$A$8:$D$16,4,FALSE))</f>
      </c>
      <c r="Q172" s="1">
        <f>IF(Q51&gt;0,1/VLOOKUP(ABS(Q51)+1,$A$8:$D$16,2,FALSE),VLOOKUP(ABS(Q51)+1,$A$8:$D$16,4,FALSE))</f>
      </c>
      <c r="R172" s="1">
        <f>IF(R51&gt;0,1/VLOOKUP(ABS(R51)+1,$A$8:$D$16,2,FALSE),VLOOKUP(ABS(R51)+1,$A$8:$D$16,4,FALSE))</f>
      </c>
      <c r="S172" s="1">
        <f>IF(S51&gt;0,1/VLOOKUP(ABS(S51)+1,$A$8:$D$16,2,FALSE),VLOOKUP(ABS(S51)+1,$A$8:$D$16,4,FALSE))</f>
      </c>
      <c r="T172" s="1">
        <f>IF(T51&gt;0,1/VLOOKUP(ABS(T51)+1,$A$8:$D$16,2,FALSE),VLOOKUP(ABS(T51)+1,$A$8:$D$16,4,FALSE))</f>
      </c>
      <c r="U172" s="1">
        <f>IF(U51&gt;0,1/VLOOKUP(ABS(U51)+1,$A$8:$D$16,2,FALSE),VLOOKUP(ABS(U51)+1,$A$8:$D$16,4,FALSE))</f>
      </c>
      <c r="V172" s="1">
        <f>IF(V51&gt;0,1/VLOOKUP(ABS(V51)+1,$A$8:$D$16,2,FALSE),VLOOKUP(ABS(V51)+1,$A$8:$D$16,4,FALSE))</f>
      </c>
      <c r="W172" s="1">
        <f>IF(W51&gt;0,1/VLOOKUP(ABS(W51)+1,$A$8:$D$16,2,FALSE),VLOOKUP(ABS(W51)+1,$A$8:$D$16,4,FALSE))</f>
      </c>
      <c r="X172" s="1">
        <f>IF(X51&gt;0,1/VLOOKUP(ABS(X51)+1,$A$8:$D$16,2,FALSE),VLOOKUP(ABS(X51)+1,$A$8:$D$16,4,FALSE))</f>
      </c>
    </row>
    <row r="173">
      <c r="A173">
        <v>8</v>
      </c>
      <c r="B173" t="str">
        <v>CP4.1_vs_CP4.9</v>
      </c>
      <c r="C173" s="1">
        <f>IF(C52&gt;0,1/VLOOKUP(ABS(C52)+1,$A$8:$D$16,2,FALSE),VLOOKUP(ABS(C52)+1,$A$8:$D$16,4,FALSE))</f>
      </c>
      <c r="D173" s="1">
        <f>IF(D52&gt;0,1/VLOOKUP(ABS(D52)+1,$A$8:$D$16,2,FALSE),VLOOKUP(ABS(D52)+1,$A$8:$D$16,4,FALSE))</f>
      </c>
      <c r="E173" s="1">
        <f>IF(E52&gt;0,1/VLOOKUP(ABS(E52)+1,$A$8:$D$16,2,FALSE),VLOOKUP(ABS(E52)+1,$A$8:$D$16,4,FALSE))</f>
      </c>
      <c r="F173" s="1">
        <f>IF(F52&gt;0,1/VLOOKUP(ABS(F52)+1,$A$8:$D$16,2,FALSE),VLOOKUP(ABS(F52)+1,$A$8:$D$16,4,FALSE))</f>
      </c>
      <c r="G173" s="1">
        <f>IF(G52&gt;0,1/VLOOKUP(ABS(G52)+1,$A$8:$D$16,2,FALSE),VLOOKUP(ABS(G52)+1,$A$8:$D$16,4,FALSE))</f>
      </c>
      <c r="H173" s="1">
        <f>IF(H52&gt;0,1/VLOOKUP(ABS(H52)+1,$A$8:$D$16,2,FALSE),VLOOKUP(ABS(H52)+1,$A$8:$D$16,4,FALSE))</f>
      </c>
      <c r="I173" s="1">
        <f>IF(I52&gt;0,1/VLOOKUP(ABS(I52)+1,$A$8:$D$16,2,FALSE),VLOOKUP(ABS(I52)+1,$A$8:$D$16,4,FALSE))</f>
      </c>
      <c r="J173" s="1">
        <f>IF(J52&gt;0,1/VLOOKUP(ABS(J52)+1,$A$8:$D$16,2,FALSE),VLOOKUP(ABS(J52)+1,$A$8:$D$16,4,FALSE))</f>
      </c>
      <c r="K173" s="1">
        <f>IF(K52&gt;0,1/VLOOKUP(ABS(K52)+1,$A$8:$D$16,2,FALSE),VLOOKUP(ABS(K52)+1,$A$8:$D$16,4,FALSE))</f>
      </c>
      <c r="L173" s="1">
        <f>IF(L52&gt;0,1/VLOOKUP(ABS(L52)+1,$A$8:$D$16,2,FALSE),VLOOKUP(ABS(L52)+1,$A$8:$D$16,4,FALSE))</f>
      </c>
      <c r="M173" s="1">
        <f>IF(M52&gt;0,1/VLOOKUP(ABS(M52)+1,$A$8:$D$16,2,FALSE),VLOOKUP(ABS(M52)+1,$A$8:$D$16,4,FALSE))</f>
      </c>
      <c r="N173" s="1">
        <f>IF(N52&gt;0,1/VLOOKUP(ABS(N52)+1,$A$8:$D$16,2,FALSE),VLOOKUP(ABS(N52)+1,$A$8:$D$16,4,FALSE))</f>
      </c>
      <c r="O173" s="1">
        <f>IF(O52&gt;0,1/VLOOKUP(ABS(O52)+1,$A$8:$D$16,2,FALSE),VLOOKUP(ABS(O52)+1,$A$8:$D$16,4,FALSE))</f>
      </c>
      <c r="P173" s="1">
        <f>IF(P52&gt;0,1/VLOOKUP(ABS(P52)+1,$A$8:$D$16,2,FALSE),VLOOKUP(ABS(P52)+1,$A$8:$D$16,4,FALSE))</f>
      </c>
      <c r="Q173" s="1">
        <f>IF(Q52&gt;0,1/VLOOKUP(ABS(Q52)+1,$A$8:$D$16,2,FALSE),VLOOKUP(ABS(Q52)+1,$A$8:$D$16,4,FALSE))</f>
      </c>
      <c r="R173" s="1">
        <f>IF(R52&gt;0,1/VLOOKUP(ABS(R52)+1,$A$8:$D$16,2,FALSE),VLOOKUP(ABS(R52)+1,$A$8:$D$16,4,FALSE))</f>
      </c>
      <c r="S173" s="1">
        <f>IF(S52&gt;0,1/VLOOKUP(ABS(S52)+1,$A$8:$D$16,2,FALSE),VLOOKUP(ABS(S52)+1,$A$8:$D$16,4,FALSE))</f>
      </c>
      <c r="T173" s="1">
        <f>IF(T52&gt;0,1/VLOOKUP(ABS(T52)+1,$A$8:$D$16,2,FALSE),VLOOKUP(ABS(T52)+1,$A$8:$D$16,4,FALSE))</f>
      </c>
      <c r="U173" s="1">
        <f>IF(U52&gt;0,1/VLOOKUP(ABS(U52)+1,$A$8:$D$16,2,FALSE),VLOOKUP(ABS(U52)+1,$A$8:$D$16,4,FALSE))</f>
      </c>
      <c r="V173" s="1">
        <f>IF(V52&gt;0,1/VLOOKUP(ABS(V52)+1,$A$8:$D$16,2,FALSE),VLOOKUP(ABS(V52)+1,$A$8:$D$16,4,FALSE))</f>
      </c>
      <c r="W173" s="1">
        <f>IF(W52&gt;0,1/VLOOKUP(ABS(W52)+1,$A$8:$D$16,2,FALSE),VLOOKUP(ABS(W52)+1,$A$8:$D$16,4,FALSE))</f>
      </c>
      <c r="X173" s="1">
        <f>IF(X52&gt;0,1/VLOOKUP(ABS(X52)+1,$A$8:$D$16,2,FALSE),VLOOKUP(ABS(X52)+1,$A$8:$D$16,4,FALSE))</f>
      </c>
    </row>
    <row r="174">
      <c r="A174">
        <v>9</v>
      </c>
      <c r="B174" t="str">
        <v>CP4.2_vs_CP4.3</v>
      </c>
      <c r="C174" s="1">
        <f>IF(C53&gt;0,1/VLOOKUP(ABS(C53)+1,$A$8:$D$16,2,FALSE),VLOOKUP(ABS(C53)+1,$A$8:$D$16,4,FALSE))</f>
      </c>
      <c r="D174" s="1">
        <f>IF(D53&gt;0,1/VLOOKUP(ABS(D53)+1,$A$8:$D$16,2,FALSE),VLOOKUP(ABS(D53)+1,$A$8:$D$16,4,FALSE))</f>
      </c>
      <c r="E174" s="1">
        <f>IF(E53&gt;0,1/VLOOKUP(ABS(E53)+1,$A$8:$D$16,2,FALSE),VLOOKUP(ABS(E53)+1,$A$8:$D$16,4,FALSE))</f>
      </c>
      <c r="F174" s="1">
        <f>IF(F53&gt;0,1/VLOOKUP(ABS(F53)+1,$A$8:$D$16,2,FALSE),VLOOKUP(ABS(F53)+1,$A$8:$D$16,4,FALSE))</f>
      </c>
      <c r="G174" s="1">
        <f>IF(G53&gt;0,1/VLOOKUP(ABS(G53)+1,$A$8:$D$16,2,FALSE),VLOOKUP(ABS(G53)+1,$A$8:$D$16,4,FALSE))</f>
      </c>
      <c r="H174" s="1">
        <f>IF(H53&gt;0,1/VLOOKUP(ABS(H53)+1,$A$8:$D$16,2,FALSE),VLOOKUP(ABS(H53)+1,$A$8:$D$16,4,FALSE))</f>
      </c>
      <c r="I174" s="1">
        <f>IF(I53&gt;0,1/VLOOKUP(ABS(I53)+1,$A$8:$D$16,2,FALSE),VLOOKUP(ABS(I53)+1,$A$8:$D$16,4,FALSE))</f>
      </c>
      <c r="J174" s="1">
        <f>IF(J53&gt;0,1/VLOOKUP(ABS(J53)+1,$A$8:$D$16,2,FALSE),VLOOKUP(ABS(J53)+1,$A$8:$D$16,4,FALSE))</f>
      </c>
      <c r="K174" s="1">
        <f>IF(K53&gt;0,1/VLOOKUP(ABS(K53)+1,$A$8:$D$16,2,FALSE),VLOOKUP(ABS(K53)+1,$A$8:$D$16,4,FALSE))</f>
      </c>
      <c r="L174" s="1">
        <f>IF(L53&gt;0,1/VLOOKUP(ABS(L53)+1,$A$8:$D$16,2,FALSE),VLOOKUP(ABS(L53)+1,$A$8:$D$16,4,FALSE))</f>
      </c>
      <c r="M174" s="1">
        <f>IF(M53&gt;0,1/VLOOKUP(ABS(M53)+1,$A$8:$D$16,2,FALSE),VLOOKUP(ABS(M53)+1,$A$8:$D$16,4,FALSE))</f>
      </c>
      <c r="N174" s="1">
        <f>IF(N53&gt;0,1/VLOOKUP(ABS(N53)+1,$A$8:$D$16,2,FALSE),VLOOKUP(ABS(N53)+1,$A$8:$D$16,4,FALSE))</f>
      </c>
      <c r="O174" s="1">
        <f>IF(O53&gt;0,1/VLOOKUP(ABS(O53)+1,$A$8:$D$16,2,FALSE),VLOOKUP(ABS(O53)+1,$A$8:$D$16,4,FALSE))</f>
      </c>
      <c r="P174" s="1">
        <f>IF(P53&gt;0,1/VLOOKUP(ABS(P53)+1,$A$8:$D$16,2,FALSE),VLOOKUP(ABS(P53)+1,$A$8:$D$16,4,FALSE))</f>
      </c>
      <c r="Q174" s="1">
        <f>IF(Q53&gt;0,1/VLOOKUP(ABS(Q53)+1,$A$8:$D$16,2,FALSE),VLOOKUP(ABS(Q53)+1,$A$8:$D$16,4,FALSE))</f>
      </c>
      <c r="R174" s="1">
        <f>IF(R53&gt;0,1/VLOOKUP(ABS(R53)+1,$A$8:$D$16,2,FALSE),VLOOKUP(ABS(R53)+1,$A$8:$D$16,4,FALSE))</f>
      </c>
      <c r="S174" s="1">
        <f>IF(S53&gt;0,1/VLOOKUP(ABS(S53)+1,$A$8:$D$16,2,FALSE),VLOOKUP(ABS(S53)+1,$A$8:$D$16,4,FALSE))</f>
      </c>
      <c r="T174" s="1">
        <f>IF(T53&gt;0,1/VLOOKUP(ABS(T53)+1,$A$8:$D$16,2,FALSE),VLOOKUP(ABS(T53)+1,$A$8:$D$16,4,FALSE))</f>
      </c>
      <c r="U174" s="1">
        <f>IF(U53&gt;0,1/VLOOKUP(ABS(U53)+1,$A$8:$D$16,2,FALSE),VLOOKUP(ABS(U53)+1,$A$8:$D$16,4,FALSE))</f>
      </c>
      <c r="V174" s="1">
        <f>IF(V53&gt;0,1/VLOOKUP(ABS(V53)+1,$A$8:$D$16,2,FALSE),VLOOKUP(ABS(V53)+1,$A$8:$D$16,4,FALSE))</f>
      </c>
      <c r="W174" s="1">
        <f>IF(W53&gt;0,1/VLOOKUP(ABS(W53)+1,$A$8:$D$16,2,FALSE),VLOOKUP(ABS(W53)+1,$A$8:$D$16,4,FALSE))</f>
      </c>
      <c r="X174" s="1">
        <f>IF(X53&gt;0,1/VLOOKUP(ABS(X53)+1,$A$8:$D$16,2,FALSE),VLOOKUP(ABS(X53)+1,$A$8:$D$16,4,FALSE))</f>
      </c>
    </row>
    <row r="175">
      <c r="A175">
        <v>10</v>
      </c>
      <c r="B175" t="str">
        <v>CP4.2_vs_CP4.4</v>
      </c>
      <c r="C175" s="1">
        <f>IF(C54&gt;0,1/VLOOKUP(ABS(C54)+1,$A$8:$D$16,2,FALSE),VLOOKUP(ABS(C54)+1,$A$8:$D$16,4,FALSE))</f>
      </c>
      <c r="D175" s="1">
        <f>IF(D54&gt;0,1/VLOOKUP(ABS(D54)+1,$A$8:$D$16,2,FALSE),VLOOKUP(ABS(D54)+1,$A$8:$D$16,4,FALSE))</f>
      </c>
      <c r="E175" s="1">
        <f>IF(E54&gt;0,1/VLOOKUP(ABS(E54)+1,$A$8:$D$16,2,FALSE),VLOOKUP(ABS(E54)+1,$A$8:$D$16,4,FALSE))</f>
      </c>
      <c r="F175" s="1">
        <f>IF(F54&gt;0,1/VLOOKUP(ABS(F54)+1,$A$8:$D$16,2,FALSE),VLOOKUP(ABS(F54)+1,$A$8:$D$16,4,FALSE))</f>
      </c>
      <c r="G175" s="1">
        <f>IF(G54&gt;0,1/VLOOKUP(ABS(G54)+1,$A$8:$D$16,2,FALSE),VLOOKUP(ABS(G54)+1,$A$8:$D$16,4,FALSE))</f>
      </c>
      <c r="H175" s="1">
        <f>IF(H54&gt;0,1/VLOOKUP(ABS(H54)+1,$A$8:$D$16,2,FALSE),VLOOKUP(ABS(H54)+1,$A$8:$D$16,4,FALSE))</f>
      </c>
      <c r="I175" s="1">
        <f>IF(I54&gt;0,1/VLOOKUP(ABS(I54)+1,$A$8:$D$16,2,FALSE),VLOOKUP(ABS(I54)+1,$A$8:$D$16,4,FALSE))</f>
      </c>
      <c r="J175" s="1">
        <f>IF(J54&gt;0,1/VLOOKUP(ABS(J54)+1,$A$8:$D$16,2,FALSE),VLOOKUP(ABS(J54)+1,$A$8:$D$16,4,FALSE))</f>
      </c>
      <c r="K175" s="1">
        <f>IF(K54&gt;0,1/VLOOKUP(ABS(K54)+1,$A$8:$D$16,2,FALSE),VLOOKUP(ABS(K54)+1,$A$8:$D$16,4,FALSE))</f>
      </c>
      <c r="L175" s="1">
        <f>IF(L54&gt;0,1/VLOOKUP(ABS(L54)+1,$A$8:$D$16,2,FALSE),VLOOKUP(ABS(L54)+1,$A$8:$D$16,4,FALSE))</f>
      </c>
      <c r="M175" s="1">
        <f>IF(M54&gt;0,1/VLOOKUP(ABS(M54)+1,$A$8:$D$16,2,FALSE),VLOOKUP(ABS(M54)+1,$A$8:$D$16,4,FALSE))</f>
      </c>
      <c r="N175" s="1">
        <f>IF(N54&gt;0,1/VLOOKUP(ABS(N54)+1,$A$8:$D$16,2,FALSE),VLOOKUP(ABS(N54)+1,$A$8:$D$16,4,FALSE))</f>
      </c>
      <c r="O175" s="1">
        <f>IF(O54&gt;0,1/VLOOKUP(ABS(O54)+1,$A$8:$D$16,2,FALSE),VLOOKUP(ABS(O54)+1,$A$8:$D$16,4,FALSE))</f>
      </c>
      <c r="P175" s="1">
        <f>IF(P54&gt;0,1/VLOOKUP(ABS(P54)+1,$A$8:$D$16,2,FALSE),VLOOKUP(ABS(P54)+1,$A$8:$D$16,4,FALSE))</f>
      </c>
      <c r="Q175" s="1">
        <f>IF(Q54&gt;0,1/VLOOKUP(ABS(Q54)+1,$A$8:$D$16,2,FALSE),VLOOKUP(ABS(Q54)+1,$A$8:$D$16,4,FALSE))</f>
      </c>
      <c r="R175" s="1">
        <f>IF(R54&gt;0,1/VLOOKUP(ABS(R54)+1,$A$8:$D$16,2,FALSE),VLOOKUP(ABS(R54)+1,$A$8:$D$16,4,FALSE))</f>
      </c>
      <c r="S175" s="1">
        <f>IF(S54&gt;0,1/VLOOKUP(ABS(S54)+1,$A$8:$D$16,2,FALSE),VLOOKUP(ABS(S54)+1,$A$8:$D$16,4,FALSE))</f>
      </c>
      <c r="T175" s="1">
        <f>IF(T54&gt;0,1/VLOOKUP(ABS(T54)+1,$A$8:$D$16,2,FALSE),VLOOKUP(ABS(T54)+1,$A$8:$D$16,4,FALSE))</f>
      </c>
      <c r="U175" s="1">
        <f>IF(U54&gt;0,1/VLOOKUP(ABS(U54)+1,$A$8:$D$16,2,FALSE),VLOOKUP(ABS(U54)+1,$A$8:$D$16,4,FALSE))</f>
      </c>
      <c r="V175" s="1">
        <f>IF(V54&gt;0,1/VLOOKUP(ABS(V54)+1,$A$8:$D$16,2,FALSE),VLOOKUP(ABS(V54)+1,$A$8:$D$16,4,FALSE))</f>
      </c>
      <c r="W175" s="1">
        <f>IF(W54&gt;0,1/VLOOKUP(ABS(W54)+1,$A$8:$D$16,2,FALSE),VLOOKUP(ABS(W54)+1,$A$8:$D$16,4,FALSE))</f>
      </c>
      <c r="X175" s="1">
        <f>IF(X54&gt;0,1/VLOOKUP(ABS(X54)+1,$A$8:$D$16,2,FALSE),VLOOKUP(ABS(X54)+1,$A$8:$D$16,4,FALSE))</f>
      </c>
    </row>
    <row r="176">
      <c r="A176">
        <v>11</v>
      </c>
      <c r="B176" t="str">
        <v>CP4.2_vs_CP4.5</v>
      </c>
      <c r="C176" s="1">
        <f>IF(C55&gt;0,1/VLOOKUP(ABS(C55)+1,$A$8:$D$16,2,FALSE),VLOOKUP(ABS(C55)+1,$A$8:$D$16,4,FALSE))</f>
      </c>
      <c r="D176" s="1">
        <f>IF(D55&gt;0,1/VLOOKUP(ABS(D55)+1,$A$8:$D$16,2,FALSE),VLOOKUP(ABS(D55)+1,$A$8:$D$16,4,FALSE))</f>
      </c>
      <c r="E176" s="1">
        <f>IF(E55&gt;0,1/VLOOKUP(ABS(E55)+1,$A$8:$D$16,2,FALSE),VLOOKUP(ABS(E55)+1,$A$8:$D$16,4,FALSE))</f>
      </c>
      <c r="F176" s="1">
        <f>IF(F55&gt;0,1/VLOOKUP(ABS(F55)+1,$A$8:$D$16,2,FALSE),VLOOKUP(ABS(F55)+1,$A$8:$D$16,4,FALSE))</f>
      </c>
      <c r="G176" s="1">
        <f>IF(G55&gt;0,1/VLOOKUP(ABS(G55)+1,$A$8:$D$16,2,FALSE),VLOOKUP(ABS(G55)+1,$A$8:$D$16,4,FALSE))</f>
      </c>
      <c r="H176" s="1">
        <f>IF(H55&gt;0,1/VLOOKUP(ABS(H55)+1,$A$8:$D$16,2,FALSE),VLOOKUP(ABS(H55)+1,$A$8:$D$16,4,FALSE))</f>
      </c>
      <c r="I176" s="1">
        <f>IF(I55&gt;0,1/VLOOKUP(ABS(I55)+1,$A$8:$D$16,2,FALSE),VLOOKUP(ABS(I55)+1,$A$8:$D$16,4,FALSE))</f>
      </c>
      <c r="J176" s="1">
        <f>IF(J55&gt;0,1/VLOOKUP(ABS(J55)+1,$A$8:$D$16,2,FALSE),VLOOKUP(ABS(J55)+1,$A$8:$D$16,4,FALSE))</f>
      </c>
      <c r="K176" s="1">
        <f>IF(K55&gt;0,1/VLOOKUP(ABS(K55)+1,$A$8:$D$16,2,FALSE),VLOOKUP(ABS(K55)+1,$A$8:$D$16,4,FALSE))</f>
      </c>
      <c r="L176" s="1">
        <f>IF(L55&gt;0,1/VLOOKUP(ABS(L55)+1,$A$8:$D$16,2,FALSE),VLOOKUP(ABS(L55)+1,$A$8:$D$16,4,FALSE))</f>
      </c>
      <c r="M176" s="1">
        <f>IF(M55&gt;0,1/VLOOKUP(ABS(M55)+1,$A$8:$D$16,2,FALSE),VLOOKUP(ABS(M55)+1,$A$8:$D$16,4,FALSE))</f>
      </c>
      <c r="N176" s="1">
        <f>IF(N55&gt;0,1/VLOOKUP(ABS(N55)+1,$A$8:$D$16,2,FALSE),VLOOKUP(ABS(N55)+1,$A$8:$D$16,4,FALSE))</f>
      </c>
      <c r="O176" s="1">
        <f>IF(O55&gt;0,1/VLOOKUP(ABS(O55)+1,$A$8:$D$16,2,FALSE),VLOOKUP(ABS(O55)+1,$A$8:$D$16,4,FALSE))</f>
      </c>
      <c r="P176" s="1">
        <f>IF(P55&gt;0,1/VLOOKUP(ABS(P55)+1,$A$8:$D$16,2,FALSE),VLOOKUP(ABS(P55)+1,$A$8:$D$16,4,FALSE))</f>
      </c>
      <c r="Q176" s="1">
        <f>IF(Q55&gt;0,1/VLOOKUP(ABS(Q55)+1,$A$8:$D$16,2,FALSE),VLOOKUP(ABS(Q55)+1,$A$8:$D$16,4,FALSE))</f>
      </c>
      <c r="R176" s="1">
        <f>IF(R55&gt;0,1/VLOOKUP(ABS(R55)+1,$A$8:$D$16,2,FALSE),VLOOKUP(ABS(R55)+1,$A$8:$D$16,4,FALSE))</f>
      </c>
      <c r="S176" s="1">
        <f>IF(S55&gt;0,1/VLOOKUP(ABS(S55)+1,$A$8:$D$16,2,FALSE),VLOOKUP(ABS(S55)+1,$A$8:$D$16,4,FALSE))</f>
      </c>
      <c r="T176" s="1">
        <f>IF(T55&gt;0,1/VLOOKUP(ABS(T55)+1,$A$8:$D$16,2,FALSE),VLOOKUP(ABS(T55)+1,$A$8:$D$16,4,FALSE))</f>
      </c>
      <c r="U176" s="1">
        <f>IF(U55&gt;0,1/VLOOKUP(ABS(U55)+1,$A$8:$D$16,2,FALSE),VLOOKUP(ABS(U55)+1,$A$8:$D$16,4,FALSE))</f>
      </c>
      <c r="V176" s="1">
        <f>IF(V55&gt;0,1/VLOOKUP(ABS(V55)+1,$A$8:$D$16,2,FALSE),VLOOKUP(ABS(V55)+1,$A$8:$D$16,4,FALSE))</f>
      </c>
      <c r="W176" s="1">
        <f>IF(W55&gt;0,1/VLOOKUP(ABS(W55)+1,$A$8:$D$16,2,FALSE),VLOOKUP(ABS(W55)+1,$A$8:$D$16,4,FALSE))</f>
      </c>
      <c r="X176" s="1">
        <f>IF(X55&gt;0,1/VLOOKUP(ABS(X55)+1,$A$8:$D$16,2,FALSE),VLOOKUP(ABS(X55)+1,$A$8:$D$16,4,FALSE))</f>
      </c>
    </row>
    <row r="177">
      <c r="A177">
        <v>12</v>
      </c>
      <c r="B177" t="str">
        <v>CP4.2_vs_CP4.6</v>
      </c>
      <c r="C177" s="1">
        <f>IF(C56&gt;0,1/VLOOKUP(ABS(C56)+1,$A$8:$D$16,2,FALSE),VLOOKUP(ABS(C56)+1,$A$8:$D$16,4,FALSE))</f>
      </c>
      <c r="D177" s="1">
        <f>IF(D56&gt;0,1/VLOOKUP(ABS(D56)+1,$A$8:$D$16,2,FALSE),VLOOKUP(ABS(D56)+1,$A$8:$D$16,4,FALSE))</f>
      </c>
      <c r="E177" s="1">
        <f>IF(E56&gt;0,1/VLOOKUP(ABS(E56)+1,$A$8:$D$16,2,FALSE),VLOOKUP(ABS(E56)+1,$A$8:$D$16,4,FALSE))</f>
      </c>
      <c r="F177" s="1">
        <f>IF(F56&gt;0,1/VLOOKUP(ABS(F56)+1,$A$8:$D$16,2,FALSE),VLOOKUP(ABS(F56)+1,$A$8:$D$16,4,FALSE))</f>
      </c>
      <c r="G177" s="1">
        <f>IF(G56&gt;0,1/VLOOKUP(ABS(G56)+1,$A$8:$D$16,2,FALSE),VLOOKUP(ABS(G56)+1,$A$8:$D$16,4,FALSE))</f>
      </c>
      <c r="H177" s="1">
        <f>IF(H56&gt;0,1/VLOOKUP(ABS(H56)+1,$A$8:$D$16,2,FALSE),VLOOKUP(ABS(H56)+1,$A$8:$D$16,4,FALSE))</f>
      </c>
      <c r="I177" s="1">
        <f>IF(I56&gt;0,1/VLOOKUP(ABS(I56)+1,$A$8:$D$16,2,FALSE),VLOOKUP(ABS(I56)+1,$A$8:$D$16,4,FALSE))</f>
      </c>
      <c r="J177" s="1">
        <f>IF(J56&gt;0,1/VLOOKUP(ABS(J56)+1,$A$8:$D$16,2,FALSE),VLOOKUP(ABS(J56)+1,$A$8:$D$16,4,FALSE))</f>
      </c>
      <c r="K177" s="1">
        <f>IF(K56&gt;0,1/VLOOKUP(ABS(K56)+1,$A$8:$D$16,2,FALSE),VLOOKUP(ABS(K56)+1,$A$8:$D$16,4,FALSE))</f>
      </c>
      <c r="L177" s="1">
        <f>IF(L56&gt;0,1/VLOOKUP(ABS(L56)+1,$A$8:$D$16,2,FALSE),VLOOKUP(ABS(L56)+1,$A$8:$D$16,4,FALSE))</f>
      </c>
      <c r="M177" s="1">
        <f>IF(M56&gt;0,1/VLOOKUP(ABS(M56)+1,$A$8:$D$16,2,FALSE),VLOOKUP(ABS(M56)+1,$A$8:$D$16,4,FALSE))</f>
      </c>
      <c r="N177" s="1">
        <f>IF(N56&gt;0,1/VLOOKUP(ABS(N56)+1,$A$8:$D$16,2,FALSE),VLOOKUP(ABS(N56)+1,$A$8:$D$16,4,FALSE))</f>
      </c>
      <c r="O177" s="1">
        <f>IF(O56&gt;0,1/VLOOKUP(ABS(O56)+1,$A$8:$D$16,2,FALSE),VLOOKUP(ABS(O56)+1,$A$8:$D$16,4,FALSE))</f>
      </c>
      <c r="P177" s="1">
        <f>IF(P56&gt;0,1/VLOOKUP(ABS(P56)+1,$A$8:$D$16,2,FALSE),VLOOKUP(ABS(P56)+1,$A$8:$D$16,4,FALSE))</f>
      </c>
      <c r="Q177" s="1">
        <f>IF(Q56&gt;0,1/VLOOKUP(ABS(Q56)+1,$A$8:$D$16,2,FALSE),VLOOKUP(ABS(Q56)+1,$A$8:$D$16,4,FALSE))</f>
      </c>
      <c r="R177" s="1">
        <f>IF(R56&gt;0,1/VLOOKUP(ABS(R56)+1,$A$8:$D$16,2,FALSE),VLOOKUP(ABS(R56)+1,$A$8:$D$16,4,FALSE))</f>
      </c>
      <c r="S177" s="1">
        <f>IF(S56&gt;0,1/VLOOKUP(ABS(S56)+1,$A$8:$D$16,2,FALSE),VLOOKUP(ABS(S56)+1,$A$8:$D$16,4,FALSE))</f>
      </c>
      <c r="T177" s="1">
        <f>IF(T56&gt;0,1/VLOOKUP(ABS(T56)+1,$A$8:$D$16,2,FALSE),VLOOKUP(ABS(T56)+1,$A$8:$D$16,4,FALSE))</f>
      </c>
      <c r="U177" s="1">
        <f>IF(U56&gt;0,1/VLOOKUP(ABS(U56)+1,$A$8:$D$16,2,FALSE),VLOOKUP(ABS(U56)+1,$A$8:$D$16,4,FALSE))</f>
      </c>
      <c r="V177" s="1">
        <f>IF(V56&gt;0,1/VLOOKUP(ABS(V56)+1,$A$8:$D$16,2,FALSE),VLOOKUP(ABS(V56)+1,$A$8:$D$16,4,FALSE))</f>
      </c>
      <c r="W177" s="1">
        <f>IF(W56&gt;0,1/VLOOKUP(ABS(W56)+1,$A$8:$D$16,2,FALSE),VLOOKUP(ABS(W56)+1,$A$8:$D$16,4,FALSE))</f>
      </c>
      <c r="X177" s="1">
        <f>IF(X56&gt;0,1/VLOOKUP(ABS(X56)+1,$A$8:$D$16,2,FALSE),VLOOKUP(ABS(X56)+1,$A$8:$D$16,4,FALSE))</f>
      </c>
    </row>
    <row r="178">
      <c r="A178">
        <v>13</v>
      </c>
      <c r="B178" t="str">
        <v>CP4.2_vs_CP4.7</v>
      </c>
      <c r="C178" s="1">
        <f>IF(C57&gt;0,1/VLOOKUP(ABS(C57)+1,$A$8:$D$16,2,FALSE),VLOOKUP(ABS(C57)+1,$A$8:$D$16,4,FALSE))</f>
      </c>
      <c r="D178" s="1">
        <f>IF(D57&gt;0,1/VLOOKUP(ABS(D57)+1,$A$8:$D$16,2,FALSE),VLOOKUP(ABS(D57)+1,$A$8:$D$16,4,FALSE))</f>
      </c>
      <c r="E178" s="1">
        <f>IF(E57&gt;0,1/VLOOKUP(ABS(E57)+1,$A$8:$D$16,2,FALSE),VLOOKUP(ABS(E57)+1,$A$8:$D$16,4,FALSE))</f>
      </c>
      <c r="F178" s="1">
        <f>IF(F57&gt;0,1/VLOOKUP(ABS(F57)+1,$A$8:$D$16,2,FALSE),VLOOKUP(ABS(F57)+1,$A$8:$D$16,4,FALSE))</f>
      </c>
      <c r="G178" s="1">
        <f>IF(G57&gt;0,1/VLOOKUP(ABS(G57)+1,$A$8:$D$16,2,FALSE),VLOOKUP(ABS(G57)+1,$A$8:$D$16,4,FALSE))</f>
      </c>
      <c r="H178" s="1">
        <f>IF(H57&gt;0,1/VLOOKUP(ABS(H57)+1,$A$8:$D$16,2,FALSE),VLOOKUP(ABS(H57)+1,$A$8:$D$16,4,FALSE))</f>
      </c>
      <c r="I178" s="1">
        <f>IF(I57&gt;0,1/VLOOKUP(ABS(I57)+1,$A$8:$D$16,2,FALSE),VLOOKUP(ABS(I57)+1,$A$8:$D$16,4,FALSE))</f>
      </c>
      <c r="J178" s="1">
        <f>IF(J57&gt;0,1/VLOOKUP(ABS(J57)+1,$A$8:$D$16,2,FALSE),VLOOKUP(ABS(J57)+1,$A$8:$D$16,4,FALSE))</f>
      </c>
      <c r="K178" s="1">
        <f>IF(K57&gt;0,1/VLOOKUP(ABS(K57)+1,$A$8:$D$16,2,FALSE),VLOOKUP(ABS(K57)+1,$A$8:$D$16,4,FALSE))</f>
      </c>
      <c r="L178" s="1">
        <f>IF(L57&gt;0,1/VLOOKUP(ABS(L57)+1,$A$8:$D$16,2,FALSE),VLOOKUP(ABS(L57)+1,$A$8:$D$16,4,FALSE))</f>
      </c>
      <c r="M178" s="1">
        <f>IF(M57&gt;0,1/VLOOKUP(ABS(M57)+1,$A$8:$D$16,2,FALSE),VLOOKUP(ABS(M57)+1,$A$8:$D$16,4,FALSE))</f>
      </c>
      <c r="N178" s="1">
        <f>IF(N57&gt;0,1/VLOOKUP(ABS(N57)+1,$A$8:$D$16,2,FALSE),VLOOKUP(ABS(N57)+1,$A$8:$D$16,4,FALSE))</f>
      </c>
      <c r="O178" s="1">
        <f>IF(O57&gt;0,1/VLOOKUP(ABS(O57)+1,$A$8:$D$16,2,FALSE),VLOOKUP(ABS(O57)+1,$A$8:$D$16,4,FALSE))</f>
      </c>
      <c r="P178" s="1">
        <f>IF(P57&gt;0,1/VLOOKUP(ABS(P57)+1,$A$8:$D$16,2,FALSE),VLOOKUP(ABS(P57)+1,$A$8:$D$16,4,FALSE))</f>
      </c>
      <c r="Q178" s="1">
        <f>IF(Q57&gt;0,1/VLOOKUP(ABS(Q57)+1,$A$8:$D$16,2,FALSE),VLOOKUP(ABS(Q57)+1,$A$8:$D$16,4,FALSE))</f>
      </c>
      <c r="R178" s="1">
        <f>IF(R57&gt;0,1/VLOOKUP(ABS(R57)+1,$A$8:$D$16,2,FALSE),VLOOKUP(ABS(R57)+1,$A$8:$D$16,4,FALSE))</f>
      </c>
      <c r="S178" s="1">
        <f>IF(S57&gt;0,1/VLOOKUP(ABS(S57)+1,$A$8:$D$16,2,FALSE),VLOOKUP(ABS(S57)+1,$A$8:$D$16,4,FALSE))</f>
      </c>
      <c r="T178" s="1">
        <f>IF(T57&gt;0,1/VLOOKUP(ABS(T57)+1,$A$8:$D$16,2,FALSE),VLOOKUP(ABS(T57)+1,$A$8:$D$16,4,FALSE))</f>
      </c>
      <c r="U178" s="1">
        <f>IF(U57&gt;0,1/VLOOKUP(ABS(U57)+1,$A$8:$D$16,2,FALSE),VLOOKUP(ABS(U57)+1,$A$8:$D$16,4,FALSE))</f>
      </c>
      <c r="V178" s="1">
        <f>IF(V57&gt;0,1/VLOOKUP(ABS(V57)+1,$A$8:$D$16,2,FALSE),VLOOKUP(ABS(V57)+1,$A$8:$D$16,4,FALSE))</f>
      </c>
      <c r="W178" s="1">
        <f>IF(W57&gt;0,1/VLOOKUP(ABS(W57)+1,$A$8:$D$16,2,FALSE),VLOOKUP(ABS(W57)+1,$A$8:$D$16,4,FALSE))</f>
      </c>
      <c r="X178" s="1">
        <f>IF(X57&gt;0,1/VLOOKUP(ABS(X57)+1,$A$8:$D$16,2,FALSE),VLOOKUP(ABS(X57)+1,$A$8:$D$16,4,FALSE))</f>
      </c>
    </row>
    <row r="179">
      <c r="A179">
        <v>14</v>
      </c>
      <c r="B179" t="str">
        <v>CP4.2_vs_CP4.8</v>
      </c>
      <c r="C179" s="1">
        <f>IF(C58&gt;0,1/VLOOKUP(ABS(C58)+1,$A$8:$D$16,2,FALSE),VLOOKUP(ABS(C58)+1,$A$8:$D$16,4,FALSE))</f>
      </c>
      <c r="D179" s="1">
        <f>IF(D58&gt;0,1/VLOOKUP(ABS(D58)+1,$A$8:$D$16,2,FALSE),VLOOKUP(ABS(D58)+1,$A$8:$D$16,4,FALSE))</f>
      </c>
      <c r="E179" s="1">
        <f>IF(E58&gt;0,1/VLOOKUP(ABS(E58)+1,$A$8:$D$16,2,FALSE),VLOOKUP(ABS(E58)+1,$A$8:$D$16,4,FALSE))</f>
      </c>
      <c r="F179" s="1">
        <f>IF(F58&gt;0,1/VLOOKUP(ABS(F58)+1,$A$8:$D$16,2,FALSE),VLOOKUP(ABS(F58)+1,$A$8:$D$16,4,FALSE))</f>
      </c>
      <c r="G179" s="1">
        <f>IF(G58&gt;0,1/VLOOKUP(ABS(G58)+1,$A$8:$D$16,2,FALSE),VLOOKUP(ABS(G58)+1,$A$8:$D$16,4,FALSE))</f>
      </c>
      <c r="H179" s="1">
        <f>IF(H58&gt;0,1/VLOOKUP(ABS(H58)+1,$A$8:$D$16,2,FALSE),VLOOKUP(ABS(H58)+1,$A$8:$D$16,4,FALSE))</f>
      </c>
      <c r="I179" s="1">
        <f>IF(I58&gt;0,1/VLOOKUP(ABS(I58)+1,$A$8:$D$16,2,FALSE),VLOOKUP(ABS(I58)+1,$A$8:$D$16,4,FALSE))</f>
      </c>
      <c r="J179" s="1">
        <f>IF(J58&gt;0,1/VLOOKUP(ABS(J58)+1,$A$8:$D$16,2,FALSE),VLOOKUP(ABS(J58)+1,$A$8:$D$16,4,FALSE))</f>
      </c>
      <c r="K179" s="1">
        <f>IF(K58&gt;0,1/VLOOKUP(ABS(K58)+1,$A$8:$D$16,2,FALSE),VLOOKUP(ABS(K58)+1,$A$8:$D$16,4,FALSE))</f>
      </c>
      <c r="L179" s="1">
        <f>IF(L58&gt;0,1/VLOOKUP(ABS(L58)+1,$A$8:$D$16,2,FALSE),VLOOKUP(ABS(L58)+1,$A$8:$D$16,4,FALSE))</f>
      </c>
      <c r="M179" s="1">
        <f>IF(M58&gt;0,1/VLOOKUP(ABS(M58)+1,$A$8:$D$16,2,FALSE),VLOOKUP(ABS(M58)+1,$A$8:$D$16,4,FALSE))</f>
      </c>
      <c r="N179" s="1">
        <f>IF(N58&gt;0,1/VLOOKUP(ABS(N58)+1,$A$8:$D$16,2,FALSE),VLOOKUP(ABS(N58)+1,$A$8:$D$16,4,FALSE))</f>
      </c>
      <c r="O179" s="1">
        <f>IF(O58&gt;0,1/VLOOKUP(ABS(O58)+1,$A$8:$D$16,2,FALSE),VLOOKUP(ABS(O58)+1,$A$8:$D$16,4,FALSE))</f>
      </c>
      <c r="P179" s="1">
        <f>IF(P58&gt;0,1/VLOOKUP(ABS(P58)+1,$A$8:$D$16,2,FALSE),VLOOKUP(ABS(P58)+1,$A$8:$D$16,4,FALSE))</f>
      </c>
      <c r="Q179" s="1">
        <f>IF(Q58&gt;0,1/VLOOKUP(ABS(Q58)+1,$A$8:$D$16,2,FALSE),VLOOKUP(ABS(Q58)+1,$A$8:$D$16,4,FALSE))</f>
      </c>
      <c r="R179" s="1">
        <f>IF(R58&gt;0,1/VLOOKUP(ABS(R58)+1,$A$8:$D$16,2,FALSE),VLOOKUP(ABS(R58)+1,$A$8:$D$16,4,FALSE))</f>
      </c>
      <c r="S179" s="1">
        <f>IF(S58&gt;0,1/VLOOKUP(ABS(S58)+1,$A$8:$D$16,2,FALSE),VLOOKUP(ABS(S58)+1,$A$8:$D$16,4,FALSE))</f>
      </c>
      <c r="T179" s="1">
        <f>IF(T58&gt;0,1/VLOOKUP(ABS(T58)+1,$A$8:$D$16,2,FALSE),VLOOKUP(ABS(T58)+1,$A$8:$D$16,4,FALSE))</f>
      </c>
      <c r="U179" s="1">
        <f>IF(U58&gt;0,1/VLOOKUP(ABS(U58)+1,$A$8:$D$16,2,FALSE),VLOOKUP(ABS(U58)+1,$A$8:$D$16,4,FALSE))</f>
      </c>
      <c r="V179" s="1">
        <f>IF(V58&gt;0,1/VLOOKUP(ABS(V58)+1,$A$8:$D$16,2,FALSE),VLOOKUP(ABS(V58)+1,$A$8:$D$16,4,FALSE))</f>
      </c>
      <c r="W179" s="1">
        <f>IF(W58&gt;0,1/VLOOKUP(ABS(W58)+1,$A$8:$D$16,2,FALSE),VLOOKUP(ABS(W58)+1,$A$8:$D$16,4,FALSE))</f>
      </c>
      <c r="X179" s="1">
        <f>IF(X58&gt;0,1/VLOOKUP(ABS(X58)+1,$A$8:$D$16,2,FALSE),VLOOKUP(ABS(X58)+1,$A$8:$D$16,4,FALSE))</f>
      </c>
    </row>
    <row r="180">
      <c r="A180">
        <v>15</v>
      </c>
      <c r="B180" t="str">
        <v>CP4.2_vs_CP4.9</v>
      </c>
      <c r="C180" s="1">
        <f>IF(C59&gt;0,1/VLOOKUP(ABS(C59)+1,$A$8:$D$16,2,FALSE),VLOOKUP(ABS(C59)+1,$A$8:$D$16,4,FALSE))</f>
      </c>
      <c r="D180" s="1">
        <f>IF(D59&gt;0,1/VLOOKUP(ABS(D59)+1,$A$8:$D$16,2,FALSE),VLOOKUP(ABS(D59)+1,$A$8:$D$16,4,FALSE))</f>
      </c>
      <c r="E180" s="1">
        <f>IF(E59&gt;0,1/VLOOKUP(ABS(E59)+1,$A$8:$D$16,2,FALSE),VLOOKUP(ABS(E59)+1,$A$8:$D$16,4,FALSE))</f>
      </c>
      <c r="F180" s="1">
        <f>IF(F59&gt;0,1/VLOOKUP(ABS(F59)+1,$A$8:$D$16,2,FALSE),VLOOKUP(ABS(F59)+1,$A$8:$D$16,4,FALSE))</f>
      </c>
      <c r="G180" s="1">
        <f>IF(G59&gt;0,1/VLOOKUP(ABS(G59)+1,$A$8:$D$16,2,FALSE),VLOOKUP(ABS(G59)+1,$A$8:$D$16,4,FALSE))</f>
      </c>
      <c r="H180" s="1">
        <f>IF(H59&gt;0,1/VLOOKUP(ABS(H59)+1,$A$8:$D$16,2,FALSE),VLOOKUP(ABS(H59)+1,$A$8:$D$16,4,FALSE))</f>
      </c>
      <c r="I180" s="1">
        <f>IF(I59&gt;0,1/VLOOKUP(ABS(I59)+1,$A$8:$D$16,2,FALSE),VLOOKUP(ABS(I59)+1,$A$8:$D$16,4,FALSE))</f>
      </c>
      <c r="J180" s="1">
        <f>IF(J59&gt;0,1/VLOOKUP(ABS(J59)+1,$A$8:$D$16,2,FALSE),VLOOKUP(ABS(J59)+1,$A$8:$D$16,4,FALSE))</f>
      </c>
      <c r="K180" s="1">
        <f>IF(K59&gt;0,1/VLOOKUP(ABS(K59)+1,$A$8:$D$16,2,FALSE),VLOOKUP(ABS(K59)+1,$A$8:$D$16,4,FALSE))</f>
      </c>
      <c r="L180" s="1">
        <f>IF(L59&gt;0,1/VLOOKUP(ABS(L59)+1,$A$8:$D$16,2,FALSE),VLOOKUP(ABS(L59)+1,$A$8:$D$16,4,FALSE))</f>
      </c>
      <c r="M180" s="1">
        <f>IF(M59&gt;0,1/VLOOKUP(ABS(M59)+1,$A$8:$D$16,2,FALSE),VLOOKUP(ABS(M59)+1,$A$8:$D$16,4,FALSE))</f>
      </c>
      <c r="N180" s="1">
        <f>IF(N59&gt;0,1/VLOOKUP(ABS(N59)+1,$A$8:$D$16,2,FALSE),VLOOKUP(ABS(N59)+1,$A$8:$D$16,4,FALSE))</f>
      </c>
      <c r="O180" s="1">
        <f>IF(O59&gt;0,1/VLOOKUP(ABS(O59)+1,$A$8:$D$16,2,FALSE),VLOOKUP(ABS(O59)+1,$A$8:$D$16,4,FALSE))</f>
      </c>
      <c r="P180" s="1">
        <f>IF(P59&gt;0,1/VLOOKUP(ABS(P59)+1,$A$8:$D$16,2,FALSE),VLOOKUP(ABS(P59)+1,$A$8:$D$16,4,FALSE))</f>
      </c>
      <c r="Q180" s="1">
        <f>IF(Q59&gt;0,1/VLOOKUP(ABS(Q59)+1,$A$8:$D$16,2,FALSE),VLOOKUP(ABS(Q59)+1,$A$8:$D$16,4,FALSE))</f>
      </c>
      <c r="R180" s="1">
        <f>IF(R59&gt;0,1/VLOOKUP(ABS(R59)+1,$A$8:$D$16,2,FALSE),VLOOKUP(ABS(R59)+1,$A$8:$D$16,4,FALSE))</f>
      </c>
      <c r="S180" s="1">
        <f>IF(S59&gt;0,1/VLOOKUP(ABS(S59)+1,$A$8:$D$16,2,FALSE),VLOOKUP(ABS(S59)+1,$A$8:$D$16,4,FALSE))</f>
      </c>
      <c r="T180" s="1">
        <f>IF(T59&gt;0,1/VLOOKUP(ABS(T59)+1,$A$8:$D$16,2,FALSE),VLOOKUP(ABS(T59)+1,$A$8:$D$16,4,FALSE))</f>
      </c>
      <c r="U180" s="1">
        <f>IF(U59&gt;0,1/VLOOKUP(ABS(U59)+1,$A$8:$D$16,2,FALSE),VLOOKUP(ABS(U59)+1,$A$8:$D$16,4,FALSE))</f>
      </c>
      <c r="V180" s="1">
        <f>IF(V59&gt;0,1/VLOOKUP(ABS(V59)+1,$A$8:$D$16,2,FALSE),VLOOKUP(ABS(V59)+1,$A$8:$D$16,4,FALSE))</f>
      </c>
      <c r="W180" s="1">
        <f>IF(W59&gt;0,1/VLOOKUP(ABS(W59)+1,$A$8:$D$16,2,FALSE),VLOOKUP(ABS(W59)+1,$A$8:$D$16,4,FALSE))</f>
      </c>
      <c r="X180" s="1">
        <f>IF(X59&gt;0,1/VLOOKUP(ABS(X59)+1,$A$8:$D$16,2,FALSE),VLOOKUP(ABS(X59)+1,$A$8:$D$16,4,FALSE))</f>
      </c>
    </row>
    <row r="181">
      <c r="A181">
        <v>16</v>
      </c>
      <c r="B181" t="str">
        <v>CP4.3_vs_CP4.4</v>
      </c>
      <c r="C181" s="1">
        <f>IF(C60&gt;0,1/VLOOKUP(ABS(C60)+1,$A$8:$D$16,2,FALSE),VLOOKUP(ABS(C60)+1,$A$8:$D$16,4,FALSE))</f>
      </c>
      <c r="D181" s="1">
        <f>IF(D60&gt;0,1/VLOOKUP(ABS(D60)+1,$A$8:$D$16,2,FALSE),VLOOKUP(ABS(D60)+1,$A$8:$D$16,4,FALSE))</f>
      </c>
      <c r="E181" s="1">
        <f>IF(E60&gt;0,1/VLOOKUP(ABS(E60)+1,$A$8:$D$16,2,FALSE),VLOOKUP(ABS(E60)+1,$A$8:$D$16,4,FALSE))</f>
      </c>
      <c r="F181" s="1">
        <f>IF(F60&gt;0,1/VLOOKUP(ABS(F60)+1,$A$8:$D$16,2,FALSE),VLOOKUP(ABS(F60)+1,$A$8:$D$16,4,FALSE))</f>
      </c>
      <c r="G181" s="1">
        <f>IF(G60&gt;0,1/VLOOKUP(ABS(G60)+1,$A$8:$D$16,2,FALSE),VLOOKUP(ABS(G60)+1,$A$8:$D$16,4,FALSE))</f>
      </c>
      <c r="H181" s="1">
        <f>IF(H60&gt;0,1/VLOOKUP(ABS(H60)+1,$A$8:$D$16,2,FALSE),VLOOKUP(ABS(H60)+1,$A$8:$D$16,4,FALSE))</f>
      </c>
      <c r="I181" s="1">
        <f>IF(I60&gt;0,1/VLOOKUP(ABS(I60)+1,$A$8:$D$16,2,FALSE),VLOOKUP(ABS(I60)+1,$A$8:$D$16,4,FALSE))</f>
      </c>
      <c r="J181" s="1">
        <f>IF(J60&gt;0,1/VLOOKUP(ABS(J60)+1,$A$8:$D$16,2,FALSE),VLOOKUP(ABS(J60)+1,$A$8:$D$16,4,FALSE))</f>
      </c>
      <c r="K181" s="1">
        <f>IF(K60&gt;0,1/VLOOKUP(ABS(K60)+1,$A$8:$D$16,2,FALSE),VLOOKUP(ABS(K60)+1,$A$8:$D$16,4,FALSE))</f>
      </c>
      <c r="L181" s="1">
        <f>IF(L60&gt;0,1/VLOOKUP(ABS(L60)+1,$A$8:$D$16,2,FALSE),VLOOKUP(ABS(L60)+1,$A$8:$D$16,4,FALSE))</f>
      </c>
      <c r="M181" s="1">
        <f>IF(M60&gt;0,1/VLOOKUP(ABS(M60)+1,$A$8:$D$16,2,FALSE),VLOOKUP(ABS(M60)+1,$A$8:$D$16,4,FALSE))</f>
      </c>
      <c r="N181" s="1">
        <f>IF(N60&gt;0,1/VLOOKUP(ABS(N60)+1,$A$8:$D$16,2,FALSE),VLOOKUP(ABS(N60)+1,$A$8:$D$16,4,FALSE))</f>
      </c>
      <c r="O181" s="1">
        <f>IF(O60&gt;0,1/VLOOKUP(ABS(O60)+1,$A$8:$D$16,2,FALSE),VLOOKUP(ABS(O60)+1,$A$8:$D$16,4,FALSE))</f>
      </c>
      <c r="P181" s="1">
        <f>IF(P60&gt;0,1/VLOOKUP(ABS(P60)+1,$A$8:$D$16,2,FALSE),VLOOKUP(ABS(P60)+1,$A$8:$D$16,4,FALSE))</f>
      </c>
      <c r="Q181" s="1">
        <f>IF(Q60&gt;0,1/VLOOKUP(ABS(Q60)+1,$A$8:$D$16,2,FALSE),VLOOKUP(ABS(Q60)+1,$A$8:$D$16,4,FALSE))</f>
      </c>
      <c r="R181" s="1">
        <f>IF(R60&gt;0,1/VLOOKUP(ABS(R60)+1,$A$8:$D$16,2,FALSE),VLOOKUP(ABS(R60)+1,$A$8:$D$16,4,FALSE))</f>
      </c>
      <c r="S181" s="1">
        <f>IF(S60&gt;0,1/VLOOKUP(ABS(S60)+1,$A$8:$D$16,2,FALSE),VLOOKUP(ABS(S60)+1,$A$8:$D$16,4,FALSE))</f>
      </c>
      <c r="T181" s="1">
        <f>IF(T60&gt;0,1/VLOOKUP(ABS(T60)+1,$A$8:$D$16,2,FALSE),VLOOKUP(ABS(T60)+1,$A$8:$D$16,4,FALSE))</f>
      </c>
      <c r="U181" s="1">
        <f>IF(U60&gt;0,1/VLOOKUP(ABS(U60)+1,$A$8:$D$16,2,FALSE),VLOOKUP(ABS(U60)+1,$A$8:$D$16,4,FALSE))</f>
      </c>
      <c r="V181" s="1">
        <f>IF(V60&gt;0,1/VLOOKUP(ABS(V60)+1,$A$8:$D$16,2,FALSE),VLOOKUP(ABS(V60)+1,$A$8:$D$16,4,FALSE))</f>
      </c>
      <c r="W181" s="1">
        <f>IF(W60&gt;0,1/VLOOKUP(ABS(W60)+1,$A$8:$D$16,2,FALSE),VLOOKUP(ABS(W60)+1,$A$8:$D$16,4,FALSE))</f>
      </c>
      <c r="X181" s="1">
        <f>IF(X60&gt;0,1/VLOOKUP(ABS(X60)+1,$A$8:$D$16,2,FALSE),VLOOKUP(ABS(X60)+1,$A$8:$D$16,4,FALSE))</f>
      </c>
    </row>
    <row r="182">
      <c r="A182">
        <v>17</v>
      </c>
      <c r="B182" t="str">
        <v>CP4.3_vs_CP4.5</v>
      </c>
      <c r="C182" s="1">
        <f>IF(C61&gt;0,1/VLOOKUP(ABS(C61)+1,$A$8:$D$16,2,FALSE),VLOOKUP(ABS(C61)+1,$A$8:$D$16,4,FALSE))</f>
      </c>
      <c r="D182" s="1">
        <f>IF(D61&gt;0,1/VLOOKUP(ABS(D61)+1,$A$8:$D$16,2,FALSE),VLOOKUP(ABS(D61)+1,$A$8:$D$16,4,FALSE))</f>
      </c>
      <c r="E182" s="1">
        <f>IF(E61&gt;0,1/VLOOKUP(ABS(E61)+1,$A$8:$D$16,2,FALSE),VLOOKUP(ABS(E61)+1,$A$8:$D$16,4,FALSE))</f>
      </c>
      <c r="F182" s="1">
        <f>IF(F61&gt;0,1/VLOOKUP(ABS(F61)+1,$A$8:$D$16,2,FALSE),VLOOKUP(ABS(F61)+1,$A$8:$D$16,4,FALSE))</f>
      </c>
      <c r="G182" s="1">
        <f>IF(G61&gt;0,1/VLOOKUP(ABS(G61)+1,$A$8:$D$16,2,FALSE),VLOOKUP(ABS(G61)+1,$A$8:$D$16,4,FALSE))</f>
      </c>
      <c r="H182" s="1">
        <f>IF(H61&gt;0,1/VLOOKUP(ABS(H61)+1,$A$8:$D$16,2,FALSE),VLOOKUP(ABS(H61)+1,$A$8:$D$16,4,FALSE))</f>
      </c>
      <c r="I182" s="1">
        <f>IF(I61&gt;0,1/VLOOKUP(ABS(I61)+1,$A$8:$D$16,2,FALSE),VLOOKUP(ABS(I61)+1,$A$8:$D$16,4,FALSE))</f>
      </c>
      <c r="J182" s="1">
        <f>IF(J61&gt;0,1/VLOOKUP(ABS(J61)+1,$A$8:$D$16,2,FALSE),VLOOKUP(ABS(J61)+1,$A$8:$D$16,4,FALSE))</f>
      </c>
      <c r="K182" s="1">
        <f>IF(K61&gt;0,1/VLOOKUP(ABS(K61)+1,$A$8:$D$16,2,FALSE),VLOOKUP(ABS(K61)+1,$A$8:$D$16,4,FALSE))</f>
      </c>
      <c r="L182" s="1">
        <f>IF(L61&gt;0,1/VLOOKUP(ABS(L61)+1,$A$8:$D$16,2,FALSE),VLOOKUP(ABS(L61)+1,$A$8:$D$16,4,FALSE))</f>
      </c>
      <c r="M182" s="1">
        <f>IF(M61&gt;0,1/VLOOKUP(ABS(M61)+1,$A$8:$D$16,2,FALSE),VLOOKUP(ABS(M61)+1,$A$8:$D$16,4,FALSE))</f>
      </c>
      <c r="N182" s="1">
        <f>IF(N61&gt;0,1/VLOOKUP(ABS(N61)+1,$A$8:$D$16,2,FALSE),VLOOKUP(ABS(N61)+1,$A$8:$D$16,4,FALSE))</f>
      </c>
      <c r="O182" s="1">
        <f>IF(O61&gt;0,1/VLOOKUP(ABS(O61)+1,$A$8:$D$16,2,FALSE),VLOOKUP(ABS(O61)+1,$A$8:$D$16,4,FALSE))</f>
      </c>
      <c r="P182" s="1">
        <f>IF(P61&gt;0,1/VLOOKUP(ABS(P61)+1,$A$8:$D$16,2,FALSE),VLOOKUP(ABS(P61)+1,$A$8:$D$16,4,FALSE))</f>
      </c>
      <c r="Q182" s="1">
        <f>IF(Q61&gt;0,1/VLOOKUP(ABS(Q61)+1,$A$8:$D$16,2,FALSE),VLOOKUP(ABS(Q61)+1,$A$8:$D$16,4,FALSE))</f>
      </c>
      <c r="R182" s="1">
        <f>IF(R61&gt;0,1/VLOOKUP(ABS(R61)+1,$A$8:$D$16,2,FALSE),VLOOKUP(ABS(R61)+1,$A$8:$D$16,4,FALSE))</f>
      </c>
      <c r="S182" s="1">
        <f>IF(S61&gt;0,1/VLOOKUP(ABS(S61)+1,$A$8:$D$16,2,FALSE),VLOOKUP(ABS(S61)+1,$A$8:$D$16,4,FALSE))</f>
      </c>
      <c r="T182" s="1">
        <f>IF(T61&gt;0,1/VLOOKUP(ABS(T61)+1,$A$8:$D$16,2,FALSE),VLOOKUP(ABS(T61)+1,$A$8:$D$16,4,FALSE))</f>
      </c>
      <c r="U182" s="1">
        <f>IF(U61&gt;0,1/VLOOKUP(ABS(U61)+1,$A$8:$D$16,2,FALSE),VLOOKUP(ABS(U61)+1,$A$8:$D$16,4,FALSE))</f>
      </c>
      <c r="V182" s="1">
        <f>IF(V61&gt;0,1/VLOOKUP(ABS(V61)+1,$A$8:$D$16,2,FALSE),VLOOKUP(ABS(V61)+1,$A$8:$D$16,4,FALSE))</f>
      </c>
      <c r="W182" s="1">
        <f>IF(W61&gt;0,1/VLOOKUP(ABS(W61)+1,$A$8:$D$16,2,FALSE),VLOOKUP(ABS(W61)+1,$A$8:$D$16,4,FALSE))</f>
      </c>
      <c r="X182" s="1">
        <f>IF(X61&gt;0,1/VLOOKUP(ABS(X61)+1,$A$8:$D$16,2,FALSE),VLOOKUP(ABS(X61)+1,$A$8:$D$16,4,FALSE))</f>
      </c>
    </row>
    <row r="183">
      <c r="A183">
        <v>18</v>
      </c>
      <c r="B183" t="str">
        <v>CP4.3_vs_CP4.6</v>
      </c>
      <c r="C183" s="1">
        <f>IF(C62&gt;0,1/VLOOKUP(ABS(C62)+1,$A$8:$D$16,2,FALSE),VLOOKUP(ABS(C62)+1,$A$8:$D$16,4,FALSE))</f>
      </c>
      <c r="D183" s="1">
        <f>IF(D62&gt;0,1/VLOOKUP(ABS(D62)+1,$A$8:$D$16,2,FALSE),VLOOKUP(ABS(D62)+1,$A$8:$D$16,4,FALSE))</f>
      </c>
      <c r="E183" s="1">
        <f>IF(E62&gt;0,1/VLOOKUP(ABS(E62)+1,$A$8:$D$16,2,FALSE),VLOOKUP(ABS(E62)+1,$A$8:$D$16,4,FALSE))</f>
      </c>
      <c r="F183" s="1">
        <f>IF(F62&gt;0,1/VLOOKUP(ABS(F62)+1,$A$8:$D$16,2,FALSE),VLOOKUP(ABS(F62)+1,$A$8:$D$16,4,FALSE))</f>
      </c>
      <c r="G183" s="1">
        <f>IF(G62&gt;0,1/VLOOKUP(ABS(G62)+1,$A$8:$D$16,2,FALSE),VLOOKUP(ABS(G62)+1,$A$8:$D$16,4,FALSE))</f>
      </c>
      <c r="H183" s="1">
        <f>IF(H62&gt;0,1/VLOOKUP(ABS(H62)+1,$A$8:$D$16,2,FALSE),VLOOKUP(ABS(H62)+1,$A$8:$D$16,4,FALSE))</f>
      </c>
      <c r="I183" s="1">
        <f>IF(I62&gt;0,1/VLOOKUP(ABS(I62)+1,$A$8:$D$16,2,FALSE),VLOOKUP(ABS(I62)+1,$A$8:$D$16,4,FALSE))</f>
      </c>
      <c r="J183" s="1">
        <f>IF(J62&gt;0,1/VLOOKUP(ABS(J62)+1,$A$8:$D$16,2,FALSE),VLOOKUP(ABS(J62)+1,$A$8:$D$16,4,FALSE))</f>
      </c>
      <c r="K183" s="1">
        <f>IF(K62&gt;0,1/VLOOKUP(ABS(K62)+1,$A$8:$D$16,2,FALSE),VLOOKUP(ABS(K62)+1,$A$8:$D$16,4,FALSE))</f>
      </c>
      <c r="L183" s="1">
        <f>IF(L62&gt;0,1/VLOOKUP(ABS(L62)+1,$A$8:$D$16,2,FALSE),VLOOKUP(ABS(L62)+1,$A$8:$D$16,4,FALSE))</f>
      </c>
      <c r="M183" s="1">
        <f>IF(M62&gt;0,1/VLOOKUP(ABS(M62)+1,$A$8:$D$16,2,FALSE),VLOOKUP(ABS(M62)+1,$A$8:$D$16,4,FALSE))</f>
      </c>
      <c r="N183" s="1">
        <f>IF(N62&gt;0,1/VLOOKUP(ABS(N62)+1,$A$8:$D$16,2,FALSE),VLOOKUP(ABS(N62)+1,$A$8:$D$16,4,FALSE))</f>
      </c>
      <c r="O183" s="1">
        <f>IF(O62&gt;0,1/VLOOKUP(ABS(O62)+1,$A$8:$D$16,2,FALSE),VLOOKUP(ABS(O62)+1,$A$8:$D$16,4,FALSE))</f>
      </c>
      <c r="P183" s="1">
        <f>IF(P62&gt;0,1/VLOOKUP(ABS(P62)+1,$A$8:$D$16,2,FALSE),VLOOKUP(ABS(P62)+1,$A$8:$D$16,4,FALSE))</f>
      </c>
      <c r="Q183" s="1">
        <f>IF(Q62&gt;0,1/VLOOKUP(ABS(Q62)+1,$A$8:$D$16,2,FALSE),VLOOKUP(ABS(Q62)+1,$A$8:$D$16,4,FALSE))</f>
      </c>
      <c r="R183" s="1">
        <f>IF(R62&gt;0,1/VLOOKUP(ABS(R62)+1,$A$8:$D$16,2,FALSE),VLOOKUP(ABS(R62)+1,$A$8:$D$16,4,FALSE))</f>
      </c>
      <c r="S183" s="1">
        <f>IF(S62&gt;0,1/VLOOKUP(ABS(S62)+1,$A$8:$D$16,2,FALSE),VLOOKUP(ABS(S62)+1,$A$8:$D$16,4,FALSE))</f>
      </c>
      <c r="T183" s="1">
        <f>IF(T62&gt;0,1/VLOOKUP(ABS(T62)+1,$A$8:$D$16,2,FALSE),VLOOKUP(ABS(T62)+1,$A$8:$D$16,4,FALSE))</f>
      </c>
      <c r="U183" s="1">
        <f>IF(U62&gt;0,1/VLOOKUP(ABS(U62)+1,$A$8:$D$16,2,FALSE),VLOOKUP(ABS(U62)+1,$A$8:$D$16,4,FALSE))</f>
      </c>
      <c r="V183" s="1">
        <f>IF(V62&gt;0,1/VLOOKUP(ABS(V62)+1,$A$8:$D$16,2,FALSE),VLOOKUP(ABS(V62)+1,$A$8:$D$16,4,FALSE))</f>
      </c>
      <c r="W183" s="1">
        <f>IF(W62&gt;0,1/VLOOKUP(ABS(W62)+1,$A$8:$D$16,2,FALSE),VLOOKUP(ABS(W62)+1,$A$8:$D$16,4,FALSE))</f>
      </c>
      <c r="X183" s="1">
        <f>IF(X62&gt;0,1/VLOOKUP(ABS(X62)+1,$A$8:$D$16,2,FALSE),VLOOKUP(ABS(X62)+1,$A$8:$D$16,4,FALSE))</f>
      </c>
    </row>
    <row r="184">
      <c r="A184">
        <v>19</v>
      </c>
      <c r="B184" t="str">
        <v>CP4.3_vs_CP4.7</v>
      </c>
      <c r="C184" s="1">
        <f>IF(C63&gt;0,1/VLOOKUP(ABS(C63)+1,$A$8:$D$16,2,FALSE),VLOOKUP(ABS(C63)+1,$A$8:$D$16,4,FALSE))</f>
      </c>
      <c r="D184" s="1">
        <f>IF(D63&gt;0,1/VLOOKUP(ABS(D63)+1,$A$8:$D$16,2,FALSE),VLOOKUP(ABS(D63)+1,$A$8:$D$16,4,FALSE))</f>
      </c>
      <c r="E184" s="1">
        <f>IF(E63&gt;0,1/VLOOKUP(ABS(E63)+1,$A$8:$D$16,2,FALSE),VLOOKUP(ABS(E63)+1,$A$8:$D$16,4,FALSE))</f>
      </c>
      <c r="F184" s="1">
        <f>IF(F63&gt;0,1/VLOOKUP(ABS(F63)+1,$A$8:$D$16,2,FALSE),VLOOKUP(ABS(F63)+1,$A$8:$D$16,4,FALSE))</f>
      </c>
      <c r="G184" s="1">
        <f>IF(G63&gt;0,1/VLOOKUP(ABS(G63)+1,$A$8:$D$16,2,FALSE),VLOOKUP(ABS(G63)+1,$A$8:$D$16,4,FALSE))</f>
      </c>
      <c r="H184" s="1">
        <f>IF(H63&gt;0,1/VLOOKUP(ABS(H63)+1,$A$8:$D$16,2,FALSE),VLOOKUP(ABS(H63)+1,$A$8:$D$16,4,FALSE))</f>
      </c>
      <c r="I184" s="1">
        <f>IF(I63&gt;0,1/VLOOKUP(ABS(I63)+1,$A$8:$D$16,2,FALSE),VLOOKUP(ABS(I63)+1,$A$8:$D$16,4,FALSE))</f>
      </c>
      <c r="J184" s="1">
        <f>IF(J63&gt;0,1/VLOOKUP(ABS(J63)+1,$A$8:$D$16,2,FALSE),VLOOKUP(ABS(J63)+1,$A$8:$D$16,4,FALSE))</f>
      </c>
      <c r="K184" s="1">
        <f>IF(K63&gt;0,1/VLOOKUP(ABS(K63)+1,$A$8:$D$16,2,FALSE),VLOOKUP(ABS(K63)+1,$A$8:$D$16,4,FALSE))</f>
      </c>
      <c r="L184" s="1">
        <f>IF(L63&gt;0,1/VLOOKUP(ABS(L63)+1,$A$8:$D$16,2,FALSE),VLOOKUP(ABS(L63)+1,$A$8:$D$16,4,FALSE))</f>
      </c>
      <c r="M184" s="1">
        <f>IF(M63&gt;0,1/VLOOKUP(ABS(M63)+1,$A$8:$D$16,2,FALSE),VLOOKUP(ABS(M63)+1,$A$8:$D$16,4,FALSE))</f>
      </c>
      <c r="N184" s="1">
        <f>IF(N63&gt;0,1/VLOOKUP(ABS(N63)+1,$A$8:$D$16,2,FALSE),VLOOKUP(ABS(N63)+1,$A$8:$D$16,4,FALSE))</f>
      </c>
      <c r="O184" s="1">
        <f>IF(O63&gt;0,1/VLOOKUP(ABS(O63)+1,$A$8:$D$16,2,FALSE),VLOOKUP(ABS(O63)+1,$A$8:$D$16,4,FALSE))</f>
      </c>
      <c r="P184" s="1">
        <f>IF(P63&gt;0,1/VLOOKUP(ABS(P63)+1,$A$8:$D$16,2,FALSE),VLOOKUP(ABS(P63)+1,$A$8:$D$16,4,FALSE))</f>
      </c>
      <c r="Q184" s="1">
        <f>IF(Q63&gt;0,1/VLOOKUP(ABS(Q63)+1,$A$8:$D$16,2,FALSE),VLOOKUP(ABS(Q63)+1,$A$8:$D$16,4,FALSE))</f>
      </c>
      <c r="R184" s="1">
        <f>IF(R63&gt;0,1/VLOOKUP(ABS(R63)+1,$A$8:$D$16,2,FALSE),VLOOKUP(ABS(R63)+1,$A$8:$D$16,4,FALSE))</f>
      </c>
      <c r="S184" s="1">
        <f>IF(S63&gt;0,1/VLOOKUP(ABS(S63)+1,$A$8:$D$16,2,FALSE),VLOOKUP(ABS(S63)+1,$A$8:$D$16,4,FALSE))</f>
      </c>
      <c r="T184" s="1">
        <f>IF(T63&gt;0,1/VLOOKUP(ABS(T63)+1,$A$8:$D$16,2,FALSE),VLOOKUP(ABS(T63)+1,$A$8:$D$16,4,FALSE))</f>
      </c>
      <c r="U184" s="1">
        <f>IF(U63&gt;0,1/VLOOKUP(ABS(U63)+1,$A$8:$D$16,2,FALSE),VLOOKUP(ABS(U63)+1,$A$8:$D$16,4,FALSE))</f>
      </c>
      <c r="V184" s="1">
        <f>IF(V63&gt;0,1/VLOOKUP(ABS(V63)+1,$A$8:$D$16,2,FALSE),VLOOKUP(ABS(V63)+1,$A$8:$D$16,4,FALSE))</f>
      </c>
      <c r="W184" s="1">
        <f>IF(W63&gt;0,1/VLOOKUP(ABS(W63)+1,$A$8:$D$16,2,FALSE),VLOOKUP(ABS(W63)+1,$A$8:$D$16,4,FALSE))</f>
      </c>
      <c r="X184" s="1">
        <f>IF(X63&gt;0,1/VLOOKUP(ABS(X63)+1,$A$8:$D$16,2,FALSE),VLOOKUP(ABS(X63)+1,$A$8:$D$16,4,FALSE))</f>
      </c>
    </row>
    <row r="185">
      <c r="A185">
        <v>20</v>
      </c>
      <c r="B185" t="str">
        <v>CP4.3_vs_CP4.8</v>
      </c>
      <c r="C185" s="1">
        <f>IF(C64&gt;0,1/VLOOKUP(ABS(C64)+1,$A$8:$D$16,2,FALSE),VLOOKUP(ABS(C64)+1,$A$8:$D$16,4,FALSE))</f>
      </c>
      <c r="D185" s="1">
        <f>IF(D64&gt;0,1/VLOOKUP(ABS(D64)+1,$A$8:$D$16,2,FALSE),VLOOKUP(ABS(D64)+1,$A$8:$D$16,4,FALSE))</f>
      </c>
      <c r="E185" s="1">
        <f>IF(E64&gt;0,1/VLOOKUP(ABS(E64)+1,$A$8:$D$16,2,FALSE),VLOOKUP(ABS(E64)+1,$A$8:$D$16,4,FALSE))</f>
      </c>
      <c r="F185" s="1">
        <f>IF(F64&gt;0,1/VLOOKUP(ABS(F64)+1,$A$8:$D$16,2,FALSE),VLOOKUP(ABS(F64)+1,$A$8:$D$16,4,FALSE))</f>
      </c>
      <c r="G185" s="1">
        <f>IF(G64&gt;0,1/VLOOKUP(ABS(G64)+1,$A$8:$D$16,2,FALSE),VLOOKUP(ABS(G64)+1,$A$8:$D$16,4,FALSE))</f>
      </c>
      <c r="H185" s="1">
        <f>IF(H64&gt;0,1/VLOOKUP(ABS(H64)+1,$A$8:$D$16,2,FALSE),VLOOKUP(ABS(H64)+1,$A$8:$D$16,4,FALSE))</f>
      </c>
      <c r="I185" s="1">
        <f>IF(I64&gt;0,1/VLOOKUP(ABS(I64)+1,$A$8:$D$16,2,FALSE),VLOOKUP(ABS(I64)+1,$A$8:$D$16,4,FALSE))</f>
      </c>
      <c r="J185" s="1">
        <f>IF(J64&gt;0,1/VLOOKUP(ABS(J64)+1,$A$8:$D$16,2,FALSE),VLOOKUP(ABS(J64)+1,$A$8:$D$16,4,FALSE))</f>
      </c>
      <c r="K185" s="1">
        <f>IF(K64&gt;0,1/VLOOKUP(ABS(K64)+1,$A$8:$D$16,2,FALSE),VLOOKUP(ABS(K64)+1,$A$8:$D$16,4,FALSE))</f>
      </c>
      <c r="L185" s="1">
        <f>IF(L64&gt;0,1/VLOOKUP(ABS(L64)+1,$A$8:$D$16,2,FALSE),VLOOKUP(ABS(L64)+1,$A$8:$D$16,4,FALSE))</f>
      </c>
      <c r="M185" s="1">
        <f>IF(M64&gt;0,1/VLOOKUP(ABS(M64)+1,$A$8:$D$16,2,FALSE),VLOOKUP(ABS(M64)+1,$A$8:$D$16,4,FALSE))</f>
      </c>
      <c r="N185" s="1">
        <f>IF(N64&gt;0,1/VLOOKUP(ABS(N64)+1,$A$8:$D$16,2,FALSE),VLOOKUP(ABS(N64)+1,$A$8:$D$16,4,FALSE))</f>
      </c>
      <c r="O185" s="1">
        <f>IF(O64&gt;0,1/VLOOKUP(ABS(O64)+1,$A$8:$D$16,2,FALSE),VLOOKUP(ABS(O64)+1,$A$8:$D$16,4,FALSE))</f>
      </c>
      <c r="P185" s="1">
        <f>IF(P64&gt;0,1/VLOOKUP(ABS(P64)+1,$A$8:$D$16,2,FALSE),VLOOKUP(ABS(P64)+1,$A$8:$D$16,4,FALSE))</f>
      </c>
      <c r="Q185" s="1">
        <f>IF(Q64&gt;0,1/VLOOKUP(ABS(Q64)+1,$A$8:$D$16,2,FALSE),VLOOKUP(ABS(Q64)+1,$A$8:$D$16,4,FALSE))</f>
      </c>
      <c r="R185" s="1">
        <f>IF(R64&gt;0,1/VLOOKUP(ABS(R64)+1,$A$8:$D$16,2,FALSE),VLOOKUP(ABS(R64)+1,$A$8:$D$16,4,FALSE))</f>
      </c>
      <c r="S185" s="1">
        <f>IF(S64&gt;0,1/VLOOKUP(ABS(S64)+1,$A$8:$D$16,2,FALSE),VLOOKUP(ABS(S64)+1,$A$8:$D$16,4,FALSE))</f>
      </c>
      <c r="T185" s="1">
        <f>IF(T64&gt;0,1/VLOOKUP(ABS(T64)+1,$A$8:$D$16,2,FALSE),VLOOKUP(ABS(T64)+1,$A$8:$D$16,4,FALSE))</f>
      </c>
      <c r="U185" s="1">
        <f>IF(U64&gt;0,1/VLOOKUP(ABS(U64)+1,$A$8:$D$16,2,FALSE),VLOOKUP(ABS(U64)+1,$A$8:$D$16,4,FALSE))</f>
      </c>
      <c r="V185" s="1">
        <f>IF(V64&gt;0,1/VLOOKUP(ABS(V64)+1,$A$8:$D$16,2,FALSE),VLOOKUP(ABS(V64)+1,$A$8:$D$16,4,FALSE))</f>
      </c>
      <c r="W185" s="1">
        <f>IF(W64&gt;0,1/VLOOKUP(ABS(W64)+1,$A$8:$D$16,2,FALSE),VLOOKUP(ABS(W64)+1,$A$8:$D$16,4,FALSE))</f>
      </c>
      <c r="X185" s="1">
        <f>IF(X64&gt;0,1/VLOOKUP(ABS(X64)+1,$A$8:$D$16,2,FALSE),VLOOKUP(ABS(X64)+1,$A$8:$D$16,4,FALSE))</f>
      </c>
    </row>
    <row r="186">
      <c r="A186">
        <v>21</v>
      </c>
      <c r="B186" t="str">
        <v>CP4.3_vs_CP4.9</v>
      </c>
      <c r="C186" s="1">
        <f>IF(C65&gt;0,1/VLOOKUP(ABS(C65)+1,$A$8:$D$16,2,FALSE),VLOOKUP(ABS(C65)+1,$A$8:$D$16,4,FALSE))</f>
      </c>
      <c r="D186" s="1">
        <f>IF(D65&gt;0,1/VLOOKUP(ABS(D65)+1,$A$8:$D$16,2,FALSE),VLOOKUP(ABS(D65)+1,$A$8:$D$16,4,FALSE))</f>
      </c>
      <c r="E186" s="1">
        <f>IF(E65&gt;0,1/VLOOKUP(ABS(E65)+1,$A$8:$D$16,2,FALSE),VLOOKUP(ABS(E65)+1,$A$8:$D$16,4,FALSE))</f>
      </c>
      <c r="F186" s="1">
        <f>IF(F65&gt;0,1/VLOOKUP(ABS(F65)+1,$A$8:$D$16,2,FALSE),VLOOKUP(ABS(F65)+1,$A$8:$D$16,4,FALSE))</f>
      </c>
      <c r="G186" s="1">
        <f>IF(G65&gt;0,1/VLOOKUP(ABS(G65)+1,$A$8:$D$16,2,FALSE),VLOOKUP(ABS(G65)+1,$A$8:$D$16,4,FALSE))</f>
      </c>
      <c r="H186" s="1">
        <f>IF(H65&gt;0,1/VLOOKUP(ABS(H65)+1,$A$8:$D$16,2,FALSE),VLOOKUP(ABS(H65)+1,$A$8:$D$16,4,FALSE))</f>
      </c>
      <c r="I186" s="1">
        <f>IF(I65&gt;0,1/VLOOKUP(ABS(I65)+1,$A$8:$D$16,2,FALSE),VLOOKUP(ABS(I65)+1,$A$8:$D$16,4,FALSE))</f>
      </c>
      <c r="J186" s="1">
        <f>IF(J65&gt;0,1/VLOOKUP(ABS(J65)+1,$A$8:$D$16,2,FALSE),VLOOKUP(ABS(J65)+1,$A$8:$D$16,4,FALSE))</f>
      </c>
      <c r="K186" s="1">
        <f>IF(K65&gt;0,1/VLOOKUP(ABS(K65)+1,$A$8:$D$16,2,FALSE),VLOOKUP(ABS(K65)+1,$A$8:$D$16,4,FALSE))</f>
      </c>
      <c r="L186" s="1">
        <f>IF(L65&gt;0,1/VLOOKUP(ABS(L65)+1,$A$8:$D$16,2,FALSE),VLOOKUP(ABS(L65)+1,$A$8:$D$16,4,FALSE))</f>
      </c>
      <c r="M186" s="1">
        <f>IF(M65&gt;0,1/VLOOKUP(ABS(M65)+1,$A$8:$D$16,2,FALSE),VLOOKUP(ABS(M65)+1,$A$8:$D$16,4,FALSE))</f>
      </c>
      <c r="N186" s="1">
        <f>IF(N65&gt;0,1/VLOOKUP(ABS(N65)+1,$A$8:$D$16,2,FALSE),VLOOKUP(ABS(N65)+1,$A$8:$D$16,4,FALSE))</f>
      </c>
      <c r="O186" s="1">
        <f>IF(O65&gt;0,1/VLOOKUP(ABS(O65)+1,$A$8:$D$16,2,FALSE),VLOOKUP(ABS(O65)+1,$A$8:$D$16,4,FALSE))</f>
      </c>
      <c r="P186" s="1">
        <f>IF(P65&gt;0,1/VLOOKUP(ABS(P65)+1,$A$8:$D$16,2,FALSE),VLOOKUP(ABS(P65)+1,$A$8:$D$16,4,FALSE))</f>
      </c>
      <c r="Q186" s="1">
        <f>IF(Q65&gt;0,1/VLOOKUP(ABS(Q65)+1,$A$8:$D$16,2,FALSE),VLOOKUP(ABS(Q65)+1,$A$8:$D$16,4,FALSE))</f>
      </c>
      <c r="R186" s="1">
        <f>IF(R65&gt;0,1/VLOOKUP(ABS(R65)+1,$A$8:$D$16,2,FALSE),VLOOKUP(ABS(R65)+1,$A$8:$D$16,4,FALSE))</f>
      </c>
      <c r="S186" s="1">
        <f>IF(S65&gt;0,1/VLOOKUP(ABS(S65)+1,$A$8:$D$16,2,FALSE),VLOOKUP(ABS(S65)+1,$A$8:$D$16,4,FALSE))</f>
      </c>
      <c r="T186" s="1">
        <f>IF(T65&gt;0,1/VLOOKUP(ABS(T65)+1,$A$8:$D$16,2,FALSE),VLOOKUP(ABS(T65)+1,$A$8:$D$16,4,FALSE))</f>
      </c>
      <c r="U186" s="1">
        <f>IF(U65&gt;0,1/VLOOKUP(ABS(U65)+1,$A$8:$D$16,2,FALSE),VLOOKUP(ABS(U65)+1,$A$8:$D$16,4,FALSE))</f>
      </c>
      <c r="V186" s="1">
        <f>IF(V65&gt;0,1/VLOOKUP(ABS(V65)+1,$A$8:$D$16,2,FALSE),VLOOKUP(ABS(V65)+1,$A$8:$D$16,4,FALSE))</f>
      </c>
      <c r="W186" s="1">
        <f>IF(W65&gt;0,1/VLOOKUP(ABS(W65)+1,$A$8:$D$16,2,FALSE),VLOOKUP(ABS(W65)+1,$A$8:$D$16,4,FALSE))</f>
      </c>
      <c r="X186" s="1">
        <f>IF(X65&gt;0,1/VLOOKUP(ABS(X65)+1,$A$8:$D$16,2,FALSE),VLOOKUP(ABS(X65)+1,$A$8:$D$16,4,FALSE))</f>
      </c>
    </row>
    <row r="187">
      <c r="A187">
        <v>22</v>
      </c>
      <c r="B187" t="str">
        <v>CP4.4_vs_CP4.5</v>
      </c>
      <c r="C187" s="1">
        <f>IF(C66&gt;0,1/VLOOKUP(ABS(C66)+1,$A$8:$D$16,2,FALSE),VLOOKUP(ABS(C66)+1,$A$8:$D$16,4,FALSE))</f>
      </c>
      <c r="D187" s="1">
        <f>IF(D66&gt;0,1/VLOOKUP(ABS(D66)+1,$A$8:$D$16,2,FALSE),VLOOKUP(ABS(D66)+1,$A$8:$D$16,4,FALSE))</f>
      </c>
      <c r="E187" s="1">
        <f>IF(E66&gt;0,1/VLOOKUP(ABS(E66)+1,$A$8:$D$16,2,FALSE),VLOOKUP(ABS(E66)+1,$A$8:$D$16,4,FALSE))</f>
      </c>
      <c r="F187" s="1">
        <f>IF(F66&gt;0,1/VLOOKUP(ABS(F66)+1,$A$8:$D$16,2,FALSE),VLOOKUP(ABS(F66)+1,$A$8:$D$16,4,FALSE))</f>
      </c>
      <c r="G187" s="1">
        <f>IF(G66&gt;0,1/VLOOKUP(ABS(G66)+1,$A$8:$D$16,2,FALSE),VLOOKUP(ABS(G66)+1,$A$8:$D$16,4,FALSE))</f>
      </c>
      <c r="H187" s="1">
        <f>IF(H66&gt;0,1/VLOOKUP(ABS(H66)+1,$A$8:$D$16,2,FALSE),VLOOKUP(ABS(H66)+1,$A$8:$D$16,4,FALSE))</f>
      </c>
      <c r="I187" s="1">
        <f>IF(I66&gt;0,1/VLOOKUP(ABS(I66)+1,$A$8:$D$16,2,FALSE),VLOOKUP(ABS(I66)+1,$A$8:$D$16,4,FALSE))</f>
      </c>
      <c r="J187" s="1">
        <f>IF(J66&gt;0,1/VLOOKUP(ABS(J66)+1,$A$8:$D$16,2,FALSE),VLOOKUP(ABS(J66)+1,$A$8:$D$16,4,FALSE))</f>
      </c>
      <c r="K187" s="1">
        <f>IF(K66&gt;0,1/VLOOKUP(ABS(K66)+1,$A$8:$D$16,2,FALSE),VLOOKUP(ABS(K66)+1,$A$8:$D$16,4,FALSE))</f>
      </c>
      <c r="L187" s="1">
        <f>IF(L66&gt;0,1/VLOOKUP(ABS(L66)+1,$A$8:$D$16,2,FALSE),VLOOKUP(ABS(L66)+1,$A$8:$D$16,4,FALSE))</f>
      </c>
      <c r="M187" s="1">
        <f>IF(M66&gt;0,1/VLOOKUP(ABS(M66)+1,$A$8:$D$16,2,FALSE),VLOOKUP(ABS(M66)+1,$A$8:$D$16,4,FALSE))</f>
      </c>
      <c r="N187" s="1">
        <f>IF(N66&gt;0,1/VLOOKUP(ABS(N66)+1,$A$8:$D$16,2,FALSE),VLOOKUP(ABS(N66)+1,$A$8:$D$16,4,FALSE))</f>
      </c>
      <c r="O187" s="1">
        <f>IF(O66&gt;0,1/VLOOKUP(ABS(O66)+1,$A$8:$D$16,2,FALSE),VLOOKUP(ABS(O66)+1,$A$8:$D$16,4,FALSE))</f>
      </c>
      <c r="P187" s="1">
        <f>IF(P66&gt;0,1/VLOOKUP(ABS(P66)+1,$A$8:$D$16,2,FALSE),VLOOKUP(ABS(P66)+1,$A$8:$D$16,4,FALSE))</f>
      </c>
      <c r="Q187" s="1">
        <f>IF(Q66&gt;0,1/VLOOKUP(ABS(Q66)+1,$A$8:$D$16,2,FALSE),VLOOKUP(ABS(Q66)+1,$A$8:$D$16,4,FALSE))</f>
      </c>
      <c r="R187" s="1">
        <f>IF(R66&gt;0,1/VLOOKUP(ABS(R66)+1,$A$8:$D$16,2,FALSE),VLOOKUP(ABS(R66)+1,$A$8:$D$16,4,FALSE))</f>
      </c>
      <c r="S187" s="1">
        <f>IF(S66&gt;0,1/VLOOKUP(ABS(S66)+1,$A$8:$D$16,2,FALSE),VLOOKUP(ABS(S66)+1,$A$8:$D$16,4,FALSE))</f>
      </c>
      <c r="T187" s="1">
        <f>IF(T66&gt;0,1/VLOOKUP(ABS(T66)+1,$A$8:$D$16,2,FALSE),VLOOKUP(ABS(T66)+1,$A$8:$D$16,4,FALSE))</f>
      </c>
      <c r="U187" s="1">
        <f>IF(U66&gt;0,1/VLOOKUP(ABS(U66)+1,$A$8:$D$16,2,FALSE),VLOOKUP(ABS(U66)+1,$A$8:$D$16,4,FALSE))</f>
      </c>
      <c r="V187" s="1">
        <f>IF(V66&gt;0,1/VLOOKUP(ABS(V66)+1,$A$8:$D$16,2,FALSE),VLOOKUP(ABS(V66)+1,$A$8:$D$16,4,FALSE))</f>
      </c>
      <c r="W187" s="1">
        <f>IF(W66&gt;0,1/VLOOKUP(ABS(W66)+1,$A$8:$D$16,2,FALSE),VLOOKUP(ABS(W66)+1,$A$8:$D$16,4,FALSE))</f>
      </c>
      <c r="X187" s="1">
        <f>IF(X66&gt;0,1/VLOOKUP(ABS(X66)+1,$A$8:$D$16,2,FALSE),VLOOKUP(ABS(X66)+1,$A$8:$D$16,4,FALSE))</f>
      </c>
    </row>
    <row r="188">
      <c r="A188">
        <v>23</v>
      </c>
      <c r="B188" t="str">
        <v>CP4.4_vs_CP4.6</v>
      </c>
      <c r="C188" s="1">
        <f>IF(C67&gt;0,1/VLOOKUP(ABS(C67)+1,$A$8:$D$16,2,FALSE),VLOOKUP(ABS(C67)+1,$A$8:$D$16,4,FALSE))</f>
      </c>
      <c r="D188" s="1">
        <f>IF(D67&gt;0,1/VLOOKUP(ABS(D67)+1,$A$8:$D$16,2,FALSE),VLOOKUP(ABS(D67)+1,$A$8:$D$16,4,FALSE))</f>
      </c>
      <c r="E188" s="1">
        <f>IF(E67&gt;0,1/VLOOKUP(ABS(E67)+1,$A$8:$D$16,2,FALSE),VLOOKUP(ABS(E67)+1,$A$8:$D$16,4,FALSE))</f>
      </c>
      <c r="F188" s="1">
        <f>IF(F67&gt;0,1/VLOOKUP(ABS(F67)+1,$A$8:$D$16,2,FALSE),VLOOKUP(ABS(F67)+1,$A$8:$D$16,4,FALSE))</f>
      </c>
      <c r="G188" s="1">
        <f>IF(G67&gt;0,1/VLOOKUP(ABS(G67)+1,$A$8:$D$16,2,FALSE),VLOOKUP(ABS(G67)+1,$A$8:$D$16,4,FALSE))</f>
      </c>
      <c r="H188" s="1">
        <f>IF(H67&gt;0,1/VLOOKUP(ABS(H67)+1,$A$8:$D$16,2,FALSE),VLOOKUP(ABS(H67)+1,$A$8:$D$16,4,FALSE))</f>
      </c>
      <c r="I188" s="1">
        <f>IF(I67&gt;0,1/VLOOKUP(ABS(I67)+1,$A$8:$D$16,2,FALSE),VLOOKUP(ABS(I67)+1,$A$8:$D$16,4,FALSE))</f>
      </c>
      <c r="J188" s="1">
        <f>IF(J67&gt;0,1/VLOOKUP(ABS(J67)+1,$A$8:$D$16,2,FALSE),VLOOKUP(ABS(J67)+1,$A$8:$D$16,4,FALSE))</f>
      </c>
      <c r="K188" s="1">
        <f>IF(K67&gt;0,1/VLOOKUP(ABS(K67)+1,$A$8:$D$16,2,FALSE),VLOOKUP(ABS(K67)+1,$A$8:$D$16,4,FALSE))</f>
      </c>
      <c r="L188" s="1">
        <f>IF(L67&gt;0,1/VLOOKUP(ABS(L67)+1,$A$8:$D$16,2,FALSE),VLOOKUP(ABS(L67)+1,$A$8:$D$16,4,FALSE))</f>
      </c>
      <c r="M188" s="1">
        <f>IF(M67&gt;0,1/VLOOKUP(ABS(M67)+1,$A$8:$D$16,2,FALSE),VLOOKUP(ABS(M67)+1,$A$8:$D$16,4,FALSE))</f>
      </c>
      <c r="N188" s="1">
        <f>IF(N67&gt;0,1/VLOOKUP(ABS(N67)+1,$A$8:$D$16,2,FALSE),VLOOKUP(ABS(N67)+1,$A$8:$D$16,4,FALSE))</f>
      </c>
      <c r="O188" s="1">
        <f>IF(O67&gt;0,1/VLOOKUP(ABS(O67)+1,$A$8:$D$16,2,FALSE),VLOOKUP(ABS(O67)+1,$A$8:$D$16,4,FALSE))</f>
      </c>
      <c r="P188" s="1">
        <f>IF(P67&gt;0,1/VLOOKUP(ABS(P67)+1,$A$8:$D$16,2,FALSE),VLOOKUP(ABS(P67)+1,$A$8:$D$16,4,FALSE))</f>
      </c>
      <c r="Q188" s="1">
        <f>IF(Q67&gt;0,1/VLOOKUP(ABS(Q67)+1,$A$8:$D$16,2,FALSE),VLOOKUP(ABS(Q67)+1,$A$8:$D$16,4,FALSE))</f>
      </c>
      <c r="R188" s="1">
        <f>IF(R67&gt;0,1/VLOOKUP(ABS(R67)+1,$A$8:$D$16,2,FALSE),VLOOKUP(ABS(R67)+1,$A$8:$D$16,4,FALSE))</f>
      </c>
      <c r="S188" s="1">
        <f>IF(S67&gt;0,1/VLOOKUP(ABS(S67)+1,$A$8:$D$16,2,FALSE),VLOOKUP(ABS(S67)+1,$A$8:$D$16,4,FALSE))</f>
      </c>
      <c r="T188" s="1">
        <f>IF(T67&gt;0,1/VLOOKUP(ABS(T67)+1,$A$8:$D$16,2,FALSE),VLOOKUP(ABS(T67)+1,$A$8:$D$16,4,FALSE))</f>
      </c>
      <c r="U188" s="1">
        <f>IF(U67&gt;0,1/VLOOKUP(ABS(U67)+1,$A$8:$D$16,2,FALSE),VLOOKUP(ABS(U67)+1,$A$8:$D$16,4,FALSE))</f>
      </c>
      <c r="V188" s="1">
        <f>IF(V67&gt;0,1/VLOOKUP(ABS(V67)+1,$A$8:$D$16,2,FALSE),VLOOKUP(ABS(V67)+1,$A$8:$D$16,4,FALSE))</f>
      </c>
      <c r="W188" s="1">
        <f>IF(W67&gt;0,1/VLOOKUP(ABS(W67)+1,$A$8:$D$16,2,FALSE),VLOOKUP(ABS(W67)+1,$A$8:$D$16,4,FALSE))</f>
      </c>
      <c r="X188" s="1">
        <f>IF(X67&gt;0,1/VLOOKUP(ABS(X67)+1,$A$8:$D$16,2,FALSE),VLOOKUP(ABS(X67)+1,$A$8:$D$16,4,FALSE))</f>
      </c>
    </row>
    <row r="189">
      <c r="A189">
        <v>24</v>
      </c>
      <c r="B189" t="str">
        <v>CP4.4_vs_CP4.7</v>
      </c>
      <c r="C189" s="1">
        <f>IF(C68&gt;0,1/VLOOKUP(ABS(C68)+1,$A$8:$D$16,2,FALSE),VLOOKUP(ABS(C68)+1,$A$8:$D$16,4,FALSE))</f>
      </c>
      <c r="D189" s="1">
        <f>IF(D68&gt;0,1/VLOOKUP(ABS(D68)+1,$A$8:$D$16,2,FALSE),VLOOKUP(ABS(D68)+1,$A$8:$D$16,4,FALSE))</f>
      </c>
      <c r="E189" s="1">
        <f>IF(E68&gt;0,1/VLOOKUP(ABS(E68)+1,$A$8:$D$16,2,FALSE),VLOOKUP(ABS(E68)+1,$A$8:$D$16,4,FALSE))</f>
      </c>
      <c r="F189" s="1">
        <f>IF(F68&gt;0,1/VLOOKUP(ABS(F68)+1,$A$8:$D$16,2,FALSE),VLOOKUP(ABS(F68)+1,$A$8:$D$16,4,FALSE))</f>
      </c>
      <c r="G189" s="1">
        <f>IF(G68&gt;0,1/VLOOKUP(ABS(G68)+1,$A$8:$D$16,2,FALSE),VLOOKUP(ABS(G68)+1,$A$8:$D$16,4,FALSE))</f>
      </c>
      <c r="H189" s="1">
        <f>IF(H68&gt;0,1/VLOOKUP(ABS(H68)+1,$A$8:$D$16,2,FALSE),VLOOKUP(ABS(H68)+1,$A$8:$D$16,4,FALSE))</f>
      </c>
      <c r="I189" s="1">
        <f>IF(I68&gt;0,1/VLOOKUP(ABS(I68)+1,$A$8:$D$16,2,FALSE),VLOOKUP(ABS(I68)+1,$A$8:$D$16,4,FALSE))</f>
      </c>
      <c r="J189" s="1">
        <f>IF(J68&gt;0,1/VLOOKUP(ABS(J68)+1,$A$8:$D$16,2,FALSE),VLOOKUP(ABS(J68)+1,$A$8:$D$16,4,FALSE))</f>
      </c>
      <c r="K189" s="1">
        <f>IF(K68&gt;0,1/VLOOKUP(ABS(K68)+1,$A$8:$D$16,2,FALSE),VLOOKUP(ABS(K68)+1,$A$8:$D$16,4,FALSE))</f>
      </c>
      <c r="L189" s="1">
        <f>IF(L68&gt;0,1/VLOOKUP(ABS(L68)+1,$A$8:$D$16,2,FALSE),VLOOKUP(ABS(L68)+1,$A$8:$D$16,4,FALSE))</f>
      </c>
      <c r="M189" s="1">
        <f>IF(M68&gt;0,1/VLOOKUP(ABS(M68)+1,$A$8:$D$16,2,FALSE),VLOOKUP(ABS(M68)+1,$A$8:$D$16,4,FALSE))</f>
      </c>
      <c r="N189" s="1">
        <f>IF(N68&gt;0,1/VLOOKUP(ABS(N68)+1,$A$8:$D$16,2,FALSE),VLOOKUP(ABS(N68)+1,$A$8:$D$16,4,FALSE))</f>
      </c>
      <c r="O189" s="1">
        <f>IF(O68&gt;0,1/VLOOKUP(ABS(O68)+1,$A$8:$D$16,2,FALSE),VLOOKUP(ABS(O68)+1,$A$8:$D$16,4,FALSE))</f>
      </c>
      <c r="P189" s="1">
        <f>IF(P68&gt;0,1/VLOOKUP(ABS(P68)+1,$A$8:$D$16,2,FALSE),VLOOKUP(ABS(P68)+1,$A$8:$D$16,4,FALSE))</f>
      </c>
      <c r="Q189" s="1">
        <f>IF(Q68&gt;0,1/VLOOKUP(ABS(Q68)+1,$A$8:$D$16,2,FALSE),VLOOKUP(ABS(Q68)+1,$A$8:$D$16,4,FALSE))</f>
      </c>
      <c r="R189" s="1">
        <f>IF(R68&gt;0,1/VLOOKUP(ABS(R68)+1,$A$8:$D$16,2,FALSE),VLOOKUP(ABS(R68)+1,$A$8:$D$16,4,FALSE))</f>
      </c>
      <c r="S189" s="1">
        <f>IF(S68&gt;0,1/VLOOKUP(ABS(S68)+1,$A$8:$D$16,2,FALSE),VLOOKUP(ABS(S68)+1,$A$8:$D$16,4,FALSE))</f>
      </c>
      <c r="T189" s="1">
        <f>IF(T68&gt;0,1/VLOOKUP(ABS(T68)+1,$A$8:$D$16,2,FALSE),VLOOKUP(ABS(T68)+1,$A$8:$D$16,4,FALSE))</f>
      </c>
      <c r="U189" s="1">
        <f>IF(U68&gt;0,1/VLOOKUP(ABS(U68)+1,$A$8:$D$16,2,FALSE),VLOOKUP(ABS(U68)+1,$A$8:$D$16,4,FALSE))</f>
      </c>
      <c r="V189" s="1">
        <f>IF(V68&gt;0,1/VLOOKUP(ABS(V68)+1,$A$8:$D$16,2,FALSE),VLOOKUP(ABS(V68)+1,$A$8:$D$16,4,FALSE))</f>
      </c>
      <c r="W189" s="1">
        <f>IF(W68&gt;0,1/VLOOKUP(ABS(W68)+1,$A$8:$D$16,2,FALSE),VLOOKUP(ABS(W68)+1,$A$8:$D$16,4,FALSE))</f>
      </c>
      <c r="X189" s="1">
        <f>IF(X68&gt;0,1/VLOOKUP(ABS(X68)+1,$A$8:$D$16,2,FALSE),VLOOKUP(ABS(X68)+1,$A$8:$D$16,4,FALSE))</f>
      </c>
    </row>
    <row r="190">
      <c r="A190">
        <v>25</v>
      </c>
      <c r="B190" t="str">
        <v>CP4.4_vs_CP4.8</v>
      </c>
      <c r="C190" s="1">
        <f>IF(C69&gt;0,1/VLOOKUP(ABS(C69)+1,$A$8:$D$16,2,FALSE),VLOOKUP(ABS(C69)+1,$A$8:$D$16,4,FALSE))</f>
      </c>
      <c r="D190" s="1">
        <f>IF(D69&gt;0,1/VLOOKUP(ABS(D69)+1,$A$8:$D$16,2,FALSE),VLOOKUP(ABS(D69)+1,$A$8:$D$16,4,FALSE))</f>
      </c>
      <c r="E190" s="1">
        <f>IF(E69&gt;0,1/VLOOKUP(ABS(E69)+1,$A$8:$D$16,2,FALSE),VLOOKUP(ABS(E69)+1,$A$8:$D$16,4,FALSE))</f>
      </c>
      <c r="F190" s="1">
        <f>IF(F69&gt;0,1/VLOOKUP(ABS(F69)+1,$A$8:$D$16,2,FALSE),VLOOKUP(ABS(F69)+1,$A$8:$D$16,4,FALSE))</f>
      </c>
      <c r="G190" s="1">
        <f>IF(G69&gt;0,1/VLOOKUP(ABS(G69)+1,$A$8:$D$16,2,FALSE),VLOOKUP(ABS(G69)+1,$A$8:$D$16,4,FALSE))</f>
      </c>
      <c r="H190" s="1">
        <f>IF(H69&gt;0,1/VLOOKUP(ABS(H69)+1,$A$8:$D$16,2,FALSE),VLOOKUP(ABS(H69)+1,$A$8:$D$16,4,FALSE))</f>
      </c>
      <c r="I190" s="1">
        <f>IF(I69&gt;0,1/VLOOKUP(ABS(I69)+1,$A$8:$D$16,2,FALSE),VLOOKUP(ABS(I69)+1,$A$8:$D$16,4,FALSE))</f>
      </c>
      <c r="J190" s="1">
        <f>IF(J69&gt;0,1/VLOOKUP(ABS(J69)+1,$A$8:$D$16,2,FALSE),VLOOKUP(ABS(J69)+1,$A$8:$D$16,4,FALSE))</f>
      </c>
      <c r="K190" s="1">
        <f>IF(K69&gt;0,1/VLOOKUP(ABS(K69)+1,$A$8:$D$16,2,FALSE),VLOOKUP(ABS(K69)+1,$A$8:$D$16,4,FALSE))</f>
      </c>
      <c r="L190" s="1">
        <f>IF(L69&gt;0,1/VLOOKUP(ABS(L69)+1,$A$8:$D$16,2,FALSE),VLOOKUP(ABS(L69)+1,$A$8:$D$16,4,FALSE))</f>
      </c>
      <c r="M190" s="1">
        <f>IF(M69&gt;0,1/VLOOKUP(ABS(M69)+1,$A$8:$D$16,2,FALSE),VLOOKUP(ABS(M69)+1,$A$8:$D$16,4,FALSE))</f>
      </c>
      <c r="N190" s="1">
        <f>IF(N69&gt;0,1/VLOOKUP(ABS(N69)+1,$A$8:$D$16,2,FALSE),VLOOKUP(ABS(N69)+1,$A$8:$D$16,4,FALSE))</f>
      </c>
      <c r="O190" s="1">
        <f>IF(O69&gt;0,1/VLOOKUP(ABS(O69)+1,$A$8:$D$16,2,FALSE),VLOOKUP(ABS(O69)+1,$A$8:$D$16,4,FALSE))</f>
      </c>
      <c r="P190" s="1">
        <f>IF(P69&gt;0,1/VLOOKUP(ABS(P69)+1,$A$8:$D$16,2,FALSE),VLOOKUP(ABS(P69)+1,$A$8:$D$16,4,FALSE))</f>
      </c>
      <c r="Q190" s="1">
        <f>IF(Q69&gt;0,1/VLOOKUP(ABS(Q69)+1,$A$8:$D$16,2,FALSE),VLOOKUP(ABS(Q69)+1,$A$8:$D$16,4,FALSE))</f>
      </c>
      <c r="R190" s="1">
        <f>IF(R69&gt;0,1/VLOOKUP(ABS(R69)+1,$A$8:$D$16,2,FALSE),VLOOKUP(ABS(R69)+1,$A$8:$D$16,4,FALSE))</f>
      </c>
      <c r="S190" s="1">
        <f>IF(S69&gt;0,1/VLOOKUP(ABS(S69)+1,$A$8:$D$16,2,FALSE),VLOOKUP(ABS(S69)+1,$A$8:$D$16,4,FALSE))</f>
      </c>
      <c r="T190" s="1">
        <f>IF(T69&gt;0,1/VLOOKUP(ABS(T69)+1,$A$8:$D$16,2,FALSE),VLOOKUP(ABS(T69)+1,$A$8:$D$16,4,FALSE))</f>
      </c>
      <c r="U190" s="1">
        <f>IF(U69&gt;0,1/VLOOKUP(ABS(U69)+1,$A$8:$D$16,2,FALSE),VLOOKUP(ABS(U69)+1,$A$8:$D$16,4,FALSE))</f>
      </c>
      <c r="V190" s="1">
        <f>IF(V69&gt;0,1/VLOOKUP(ABS(V69)+1,$A$8:$D$16,2,FALSE),VLOOKUP(ABS(V69)+1,$A$8:$D$16,4,FALSE))</f>
      </c>
      <c r="W190" s="1">
        <f>IF(W69&gt;0,1/VLOOKUP(ABS(W69)+1,$A$8:$D$16,2,FALSE),VLOOKUP(ABS(W69)+1,$A$8:$D$16,4,FALSE))</f>
      </c>
      <c r="X190" s="1">
        <f>IF(X69&gt;0,1/VLOOKUP(ABS(X69)+1,$A$8:$D$16,2,FALSE),VLOOKUP(ABS(X69)+1,$A$8:$D$16,4,FALSE))</f>
      </c>
    </row>
    <row r="191">
      <c r="A191">
        <v>26</v>
      </c>
      <c r="B191" t="str">
        <v>CP4.4_vs_CP4.9</v>
      </c>
      <c r="C191" s="1">
        <f>IF(C70&gt;0,1/VLOOKUP(ABS(C70)+1,$A$8:$D$16,2,FALSE),VLOOKUP(ABS(C70)+1,$A$8:$D$16,4,FALSE))</f>
      </c>
      <c r="D191" s="1">
        <f>IF(D70&gt;0,1/VLOOKUP(ABS(D70)+1,$A$8:$D$16,2,FALSE),VLOOKUP(ABS(D70)+1,$A$8:$D$16,4,FALSE))</f>
      </c>
      <c r="E191" s="1">
        <f>IF(E70&gt;0,1/VLOOKUP(ABS(E70)+1,$A$8:$D$16,2,FALSE),VLOOKUP(ABS(E70)+1,$A$8:$D$16,4,FALSE))</f>
      </c>
      <c r="F191" s="1">
        <f>IF(F70&gt;0,1/VLOOKUP(ABS(F70)+1,$A$8:$D$16,2,FALSE),VLOOKUP(ABS(F70)+1,$A$8:$D$16,4,FALSE))</f>
      </c>
      <c r="G191" s="1">
        <f>IF(G70&gt;0,1/VLOOKUP(ABS(G70)+1,$A$8:$D$16,2,FALSE),VLOOKUP(ABS(G70)+1,$A$8:$D$16,4,FALSE))</f>
      </c>
      <c r="H191" s="1">
        <f>IF(H70&gt;0,1/VLOOKUP(ABS(H70)+1,$A$8:$D$16,2,FALSE),VLOOKUP(ABS(H70)+1,$A$8:$D$16,4,FALSE))</f>
      </c>
      <c r="I191" s="1">
        <f>IF(I70&gt;0,1/VLOOKUP(ABS(I70)+1,$A$8:$D$16,2,FALSE),VLOOKUP(ABS(I70)+1,$A$8:$D$16,4,FALSE))</f>
      </c>
      <c r="J191" s="1">
        <f>IF(J70&gt;0,1/VLOOKUP(ABS(J70)+1,$A$8:$D$16,2,FALSE),VLOOKUP(ABS(J70)+1,$A$8:$D$16,4,FALSE))</f>
      </c>
      <c r="K191" s="1">
        <f>IF(K70&gt;0,1/VLOOKUP(ABS(K70)+1,$A$8:$D$16,2,FALSE),VLOOKUP(ABS(K70)+1,$A$8:$D$16,4,FALSE))</f>
      </c>
      <c r="L191" s="1">
        <f>IF(L70&gt;0,1/VLOOKUP(ABS(L70)+1,$A$8:$D$16,2,FALSE),VLOOKUP(ABS(L70)+1,$A$8:$D$16,4,FALSE))</f>
      </c>
      <c r="M191" s="1">
        <f>IF(M70&gt;0,1/VLOOKUP(ABS(M70)+1,$A$8:$D$16,2,FALSE),VLOOKUP(ABS(M70)+1,$A$8:$D$16,4,FALSE))</f>
      </c>
      <c r="N191" s="1">
        <f>IF(N70&gt;0,1/VLOOKUP(ABS(N70)+1,$A$8:$D$16,2,FALSE),VLOOKUP(ABS(N70)+1,$A$8:$D$16,4,FALSE))</f>
      </c>
      <c r="O191" s="1">
        <f>IF(O70&gt;0,1/VLOOKUP(ABS(O70)+1,$A$8:$D$16,2,FALSE),VLOOKUP(ABS(O70)+1,$A$8:$D$16,4,FALSE))</f>
      </c>
      <c r="P191" s="1">
        <f>IF(P70&gt;0,1/VLOOKUP(ABS(P70)+1,$A$8:$D$16,2,FALSE),VLOOKUP(ABS(P70)+1,$A$8:$D$16,4,FALSE))</f>
      </c>
      <c r="Q191" s="1">
        <f>IF(Q70&gt;0,1/VLOOKUP(ABS(Q70)+1,$A$8:$D$16,2,FALSE),VLOOKUP(ABS(Q70)+1,$A$8:$D$16,4,FALSE))</f>
      </c>
      <c r="R191" s="1">
        <f>IF(R70&gt;0,1/VLOOKUP(ABS(R70)+1,$A$8:$D$16,2,FALSE),VLOOKUP(ABS(R70)+1,$A$8:$D$16,4,FALSE))</f>
      </c>
      <c r="S191" s="1">
        <f>IF(S70&gt;0,1/VLOOKUP(ABS(S70)+1,$A$8:$D$16,2,FALSE),VLOOKUP(ABS(S70)+1,$A$8:$D$16,4,FALSE))</f>
      </c>
      <c r="T191" s="1">
        <f>IF(T70&gt;0,1/VLOOKUP(ABS(T70)+1,$A$8:$D$16,2,FALSE),VLOOKUP(ABS(T70)+1,$A$8:$D$16,4,FALSE))</f>
      </c>
      <c r="U191" s="1">
        <f>IF(U70&gt;0,1/VLOOKUP(ABS(U70)+1,$A$8:$D$16,2,FALSE),VLOOKUP(ABS(U70)+1,$A$8:$D$16,4,FALSE))</f>
      </c>
      <c r="V191" s="1">
        <f>IF(V70&gt;0,1/VLOOKUP(ABS(V70)+1,$A$8:$D$16,2,FALSE),VLOOKUP(ABS(V70)+1,$A$8:$D$16,4,FALSE))</f>
      </c>
      <c r="W191" s="1">
        <f>IF(W70&gt;0,1/VLOOKUP(ABS(W70)+1,$A$8:$D$16,2,FALSE),VLOOKUP(ABS(W70)+1,$A$8:$D$16,4,FALSE))</f>
      </c>
      <c r="X191" s="1">
        <f>IF(X70&gt;0,1/VLOOKUP(ABS(X70)+1,$A$8:$D$16,2,FALSE),VLOOKUP(ABS(X70)+1,$A$8:$D$16,4,FALSE))</f>
      </c>
    </row>
    <row r="192">
      <c r="A192">
        <v>27</v>
      </c>
      <c r="B192" t="str">
        <v>CP4.5_vs_CP4.6</v>
      </c>
      <c r="C192" s="1">
        <f>IF(C71&gt;0,1/VLOOKUP(ABS(C71)+1,$A$8:$D$16,2,FALSE),VLOOKUP(ABS(C71)+1,$A$8:$D$16,4,FALSE))</f>
      </c>
      <c r="D192" s="1">
        <f>IF(D71&gt;0,1/VLOOKUP(ABS(D71)+1,$A$8:$D$16,2,FALSE),VLOOKUP(ABS(D71)+1,$A$8:$D$16,4,FALSE))</f>
      </c>
      <c r="E192" s="1">
        <f>IF(E71&gt;0,1/VLOOKUP(ABS(E71)+1,$A$8:$D$16,2,FALSE),VLOOKUP(ABS(E71)+1,$A$8:$D$16,4,FALSE))</f>
      </c>
      <c r="F192" s="1">
        <f>IF(F71&gt;0,1/VLOOKUP(ABS(F71)+1,$A$8:$D$16,2,FALSE),VLOOKUP(ABS(F71)+1,$A$8:$D$16,4,FALSE))</f>
      </c>
      <c r="G192" s="1">
        <f>IF(G71&gt;0,1/VLOOKUP(ABS(G71)+1,$A$8:$D$16,2,FALSE),VLOOKUP(ABS(G71)+1,$A$8:$D$16,4,FALSE))</f>
      </c>
      <c r="H192" s="1">
        <f>IF(H71&gt;0,1/VLOOKUP(ABS(H71)+1,$A$8:$D$16,2,FALSE),VLOOKUP(ABS(H71)+1,$A$8:$D$16,4,FALSE))</f>
      </c>
      <c r="I192" s="1">
        <f>IF(I71&gt;0,1/VLOOKUP(ABS(I71)+1,$A$8:$D$16,2,FALSE),VLOOKUP(ABS(I71)+1,$A$8:$D$16,4,FALSE))</f>
      </c>
      <c r="J192" s="1">
        <f>IF(J71&gt;0,1/VLOOKUP(ABS(J71)+1,$A$8:$D$16,2,FALSE),VLOOKUP(ABS(J71)+1,$A$8:$D$16,4,FALSE))</f>
      </c>
      <c r="K192" s="1">
        <f>IF(K71&gt;0,1/VLOOKUP(ABS(K71)+1,$A$8:$D$16,2,FALSE),VLOOKUP(ABS(K71)+1,$A$8:$D$16,4,FALSE))</f>
      </c>
      <c r="L192" s="1">
        <f>IF(L71&gt;0,1/VLOOKUP(ABS(L71)+1,$A$8:$D$16,2,FALSE),VLOOKUP(ABS(L71)+1,$A$8:$D$16,4,FALSE))</f>
      </c>
      <c r="M192" s="1">
        <f>IF(M71&gt;0,1/VLOOKUP(ABS(M71)+1,$A$8:$D$16,2,FALSE),VLOOKUP(ABS(M71)+1,$A$8:$D$16,4,FALSE))</f>
      </c>
      <c r="N192" s="1">
        <f>IF(N71&gt;0,1/VLOOKUP(ABS(N71)+1,$A$8:$D$16,2,FALSE),VLOOKUP(ABS(N71)+1,$A$8:$D$16,4,FALSE))</f>
      </c>
      <c r="O192" s="1">
        <f>IF(O71&gt;0,1/VLOOKUP(ABS(O71)+1,$A$8:$D$16,2,FALSE),VLOOKUP(ABS(O71)+1,$A$8:$D$16,4,FALSE))</f>
      </c>
      <c r="P192" s="1">
        <f>IF(P71&gt;0,1/VLOOKUP(ABS(P71)+1,$A$8:$D$16,2,FALSE),VLOOKUP(ABS(P71)+1,$A$8:$D$16,4,FALSE))</f>
      </c>
      <c r="Q192" s="1">
        <f>IF(Q71&gt;0,1/VLOOKUP(ABS(Q71)+1,$A$8:$D$16,2,FALSE),VLOOKUP(ABS(Q71)+1,$A$8:$D$16,4,FALSE))</f>
      </c>
      <c r="R192" s="1">
        <f>IF(R71&gt;0,1/VLOOKUP(ABS(R71)+1,$A$8:$D$16,2,FALSE),VLOOKUP(ABS(R71)+1,$A$8:$D$16,4,FALSE))</f>
      </c>
      <c r="S192" s="1">
        <f>IF(S71&gt;0,1/VLOOKUP(ABS(S71)+1,$A$8:$D$16,2,FALSE),VLOOKUP(ABS(S71)+1,$A$8:$D$16,4,FALSE))</f>
      </c>
      <c r="T192" s="1">
        <f>IF(T71&gt;0,1/VLOOKUP(ABS(T71)+1,$A$8:$D$16,2,FALSE),VLOOKUP(ABS(T71)+1,$A$8:$D$16,4,FALSE))</f>
      </c>
      <c r="U192" s="1">
        <f>IF(U71&gt;0,1/VLOOKUP(ABS(U71)+1,$A$8:$D$16,2,FALSE),VLOOKUP(ABS(U71)+1,$A$8:$D$16,4,FALSE))</f>
      </c>
      <c r="V192" s="1">
        <f>IF(V71&gt;0,1/VLOOKUP(ABS(V71)+1,$A$8:$D$16,2,FALSE),VLOOKUP(ABS(V71)+1,$A$8:$D$16,4,FALSE))</f>
      </c>
      <c r="W192" s="1">
        <f>IF(W71&gt;0,1/VLOOKUP(ABS(W71)+1,$A$8:$D$16,2,FALSE),VLOOKUP(ABS(W71)+1,$A$8:$D$16,4,FALSE))</f>
      </c>
      <c r="X192" s="1">
        <f>IF(X71&gt;0,1/VLOOKUP(ABS(X71)+1,$A$8:$D$16,2,FALSE),VLOOKUP(ABS(X71)+1,$A$8:$D$16,4,FALSE))</f>
      </c>
    </row>
    <row r="193">
      <c r="A193">
        <v>28</v>
      </c>
      <c r="B193" t="str">
        <v>CP4.5_vs_CP4.7</v>
      </c>
      <c r="C193" s="1">
        <f>IF(C72&gt;0,1/VLOOKUP(ABS(C72)+1,$A$8:$D$16,2,FALSE),VLOOKUP(ABS(C72)+1,$A$8:$D$16,4,FALSE))</f>
      </c>
      <c r="D193" s="1">
        <f>IF(D72&gt;0,1/VLOOKUP(ABS(D72)+1,$A$8:$D$16,2,FALSE),VLOOKUP(ABS(D72)+1,$A$8:$D$16,4,FALSE))</f>
      </c>
      <c r="E193" s="1">
        <f>IF(E72&gt;0,1/VLOOKUP(ABS(E72)+1,$A$8:$D$16,2,FALSE),VLOOKUP(ABS(E72)+1,$A$8:$D$16,4,FALSE))</f>
      </c>
      <c r="F193" s="1">
        <f>IF(F72&gt;0,1/VLOOKUP(ABS(F72)+1,$A$8:$D$16,2,FALSE),VLOOKUP(ABS(F72)+1,$A$8:$D$16,4,FALSE))</f>
      </c>
      <c r="G193" s="1">
        <f>IF(G72&gt;0,1/VLOOKUP(ABS(G72)+1,$A$8:$D$16,2,FALSE),VLOOKUP(ABS(G72)+1,$A$8:$D$16,4,FALSE))</f>
      </c>
      <c r="H193" s="1">
        <f>IF(H72&gt;0,1/VLOOKUP(ABS(H72)+1,$A$8:$D$16,2,FALSE),VLOOKUP(ABS(H72)+1,$A$8:$D$16,4,FALSE))</f>
      </c>
      <c r="I193" s="1">
        <f>IF(I72&gt;0,1/VLOOKUP(ABS(I72)+1,$A$8:$D$16,2,FALSE),VLOOKUP(ABS(I72)+1,$A$8:$D$16,4,FALSE))</f>
      </c>
      <c r="J193" s="1">
        <f>IF(J72&gt;0,1/VLOOKUP(ABS(J72)+1,$A$8:$D$16,2,FALSE),VLOOKUP(ABS(J72)+1,$A$8:$D$16,4,FALSE))</f>
      </c>
      <c r="K193" s="1">
        <f>IF(K72&gt;0,1/VLOOKUP(ABS(K72)+1,$A$8:$D$16,2,FALSE),VLOOKUP(ABS(K72)+1,$A$8:$D$16,4,FALSE))</f>
      </c>
      <c r="L193" s="1">
        <f>IF(L72&gt;0,1/VLOOKUP(ABS(L72)+1,$A$8:$D$16,2,FALSE),VLOOKUP(ABS(L72)+1,$A$8:$D$16,4,FALSE))</f>
      </c>
      <c r="M193" s="1">
        <f>IF(M72&gt;0,1/VLOOKUP(ABS(M72)+1,$A$8:$D$16,2,FALSE),VLOOKUP(ABS(M72)+1,$A$8:$D$16,4,FALSE))</f>
      </c>
      <c r="N193" s="1">
        <f>IF(N72&gt;0,1/VLOOKUP(ABS(N72)+1,$A$8:$D$16,2,FALSE),VLOOKUP(ABS(N72)+1,$A$8:$D$16,4,FALSE))</f>
      </c>
      <c r="O193" s="1">
        <f>IF(O72&gt;0,1/VLOOKUP(ABS(O72)+1,$A$8:$D$16,2,FALSE),VLOOKUP(ABS(O72)+1,$A$8:$D$16,4,FALSE))</f>
      </c>
      <c r="P193" s="1">
        <f>IF(P72&gt;0,1/VLOOKUP(ABS(P72)+1,$A$8:$D$16,2,FALSE),VLOOKUP(ABS(P72)+1,$A$8:$D$16,4,FALSE))</f>
      </c>
      <c r="Q193" s="1">
        <f>IF(Q72&gt;0,1/VLOOKUP(ABS(Q72)+1,$A$8:$D$16,2,FALSE),VLOOKUP(ABS(Q72)+1,$A$8:$D$16,4,FALSE))</f>
      </c>
      <c r="R193" s="1">
        <f>IF(R72&gt;0,1/VLOOKUP(ABS(R72)+1,$A$8:$D$16,2,FALSE),VLOOKUP(ABS(R72)+1,$A$8:$D$16,4,FALSE))</f>
      </c>
      <c r="S193" s="1">
        <f>IF(S72&gt;0,1/VLOOKUP(ABS(S72)+1,$A$8:$D$16,2,FALSE),VLOOKUP(ABS(S72)+1,$A$8:$D$16,4,FALSE))</f>
      </c>
      <c r="T193" s="1">
        <f>IF(T72&gt;0,1/VLOOKUP(ABS(T72)+1,$A$8:$D$16,2,FALSE),VLOOKUP(ABS(T72)+1,$A$8:$D$16,4,FALSE))</f>
      </c>
      <c r="U193" s="1">
        <f>IF(U72&gt;0,1/VLOOKUP(ABS(U72)+1,$A$8:$D$16,2,FALSE),VLOOKUP(ABS(U72)+1,$A$8:$D$16,4,FALSE))</f>
      </c>
      <c r="V193" s="1">
        <f>IF(V72&gt;0,1/VLOOKUP(ABS(V72)+1,$A$8:$D$16,2,FALSE),VLOOKUP(ABS(V72)+1,$A$8:$D$16,4,FALSE))</f>
      </c>
      <c r="W193" s="1">
        <f>IF(W72&gt;0,1/VLOOKUP(ABS(W72)+1,$A$8:$D$16,2,FALSE),VLOOKUP(ABS(W72)+1,$A$8:$D$16,4,FALSE))</f>
      </c>
      <c r="X193" s="1">
        <f>IF(X72&gt;0,1/VLOOKUP(ABS(X72)+1,$A$8:$D$16,2,FALSE),VLOOKUP(ABS(X72)+1,$A$8:$D$16,4,FALSE))</f>
      </c>
    </row>
    <row r="194">
      <c r="A194">
        <v>29</v>
      </c>
      <c r="B194" t="str">
        <v>CP4.5_vs_CP4.8</v>
      </c>
      <c r="C194" s="1">
        <f>IF(C73&gt;0,1/VLOOKUP(ABS(C73)+1,$A$8:$D$16,2,FALSE),VLOOKUP(ABS(C73)+1,$A$8:$D$16,4,FALSE))</f>
      </c>
      <c r="D194" s="1">
        <f>IF(D73&gt;0,1/VLOOKUP(ABS(D73)+1,$A$8:$D$16,2,FALSE),VLOOKUP(ABS(D73)+1,$A$8:$D$16,4,FALSE))</f>
      </c>
      <c r="E194" s="1">
        <f>IF(E73&gt;0,1/VLOOKUP(ABS(E73)+1,$A$8:$D$16,2,FALSE),VLOOKUP(ABS(E73)+1,$A$8:$D$16,4,FALSE))</f>
      </c>
      <c r="F194" s="1">
        <f>IF(F73&gt;0,1/VLOOKUP(ABS(F73)+1,$A$8:$D$16,2,FALSE),VLOOKUP(ABS(F73)+1,$A$8:$D$16,4,FALSE))</f>
      </c>
      <c r="G194" s="1">
        <f>IF(G73&gt;0,1/VLOOKUP(ABS(G73)+1,$A$8:$D$16,2,FALSE),VLOOKUP(ABS(G73)+1,$A$8:$D$16,4,FALSE))</f>
      </c>
      <c r="H194" s="1">
        <f>IF(H73&gt;0,1/VLOOKUP(ABS(H73)+1,$A$8:$D$16,2,FALSE),VLOOKUP(ABS(H73)+1,$A$8:$D$16,4,FALSE))</f>
      </c>
      <c r="I194" s="1">
        <f>IF(I73&gt;0,1/VLOOKUP(ABS(I73)+1,$A$8:$D$16,2,FALSE),VLOOKUP(ABS(I73)+1,$A$8:$D$16,4,FALSE))</f>
      </c>
      <c r="J194" s="1">
        <f>IF(J73&gt;0,1/VLOOKUP(ABS(J73)+1,$A$8:$D$16,2,FALSE),VLOOKUP(ABS(J73)+1,$A$8:$D$16,4,FALSE))</f>
      </c>
      <c r="K194" s="1">
        <f>IF(K73&gt;0,1/VLOOKUP(ABS(K73)+1,$A$8:$D$16,2,FALSE),VLOOKUP(ABS(K73)+1,$A$8:$D$16,4,FALSE))</f>
      </c>
      <c r="L194" s="1">
        <f>IF(L73&gt;0,1/VLOOKUP(ABS(L73)+1,$A$8:$D$16,2,FALSE),VLOOKUP(ABS(L73)+1,$A$8:$D$16,4,FALSE))</f>
      </c>
      <c r="M194" s="1">
        <f>IF(M73&gt;0,1/VLOOKUP(ABS(M73)+1,$A$8:$D$16,2,FALSE),VLOOKUP(ABS(M73)+1,$A$8:$D$16,4,FALSE))</f>
      </c>
      <c r="N194" s="1">
        <f>IF(N73&gt;0,1/VLOOKUP(ABS(N73)+1,$A$8:$D$16,2,FALSE),VLOOKUP(ABS(N73)+1,$A$8:$D$16,4,FALSE))</f>
      </c>
      <c r="O194" s="1">
        <f>IF(O73&gt;0,1/VLOOKUP(ABS(O73)+1,$A$8:$D$16,2,FALSE),VLOOKUP(ABS(O73)+1,$A$8:$D$16,4,FALSE))</f>
      </c>
      <c r="P194" s="1">
        <f>IF(P73&gt;0,1/VLOOKUP(ABS(P73)+1,$A$8:$D$16,2,FALSE),VLOOKUP(ABS(P73)+1,$A$8:$D$16,4,FALSE))</f>
      </c>
      <c r="Q194" s="1">
        <f>IF(Q73&gt;0,1/VLOOKUP(ABS(Q73)+1,$A$8:$D$16,2,FALSE),VLOOKUP(ABS(Q73)+1,$A$8:$D$16,4,FALSE))</f>
      </c>
      <c r="R194" s="1">
        <f>IF(R73&gt;0,1/VLOOKUP(ABS(R73)+1,$A$8:$D$16,2,FALSE),VLOOKUP(ABS(R73)+1,$A$8:$D$16,4,FALSE))</f>
      </c>
      <c r="S194" s="1">
        <f>IF(S73&gt;0,1/VLOOKUP(ABS(S73)+1,$A$8:$D$16,2,FALSE),VLOOKUP(ABS(S73)+1,$A$8:$D$16,4,FALSE))</f>
      </c>
      <c r="T194" s="1">
        <f>IF(T73&gt;0,1/VLOOKUP(ABS(T73)+1,$A$8:$D$16,2,FALSE),VLOOKUP(ABS(T73)+1,$A$8:$D$16,4,FALSE))</f>
      </c>
      <c r="U194" s="1">
        <f>IF(U73&gt;0,1/VLOOKUP(ABS(U73)+1,$A$8:$D$16,2,FALSE),VLOOKUP(ABS(U73)+1,$A$8:$D$16,4,FALSE))</f>
      </c>
      <c r="V194" s="1">
        <f>IF(V73&gt;0,1/VLOOKUP(ABS(V73)+1,$A$8:$D$16,2,FALSE),VLOOKUP(ABS(V73)+1,$A$8:$D$16,4,FALSE))</f>
      </c>
      <c r="W194" s="1">
        <f>IF(W73&gt;0,1/VLOOKUP(ABS(W73)+1,$A$8:$D$16,2,FALSE),VLOOKUP(ABS(W73)+1,$A$8:$D$16,4,FALSE))</f>
      </c>
      <c r="X194" s="1">
        <f>IF(X73&gt;0,1/VLOOKUP(ABS(X73)+1,$A$8:$D$16,2,FALSE),VLOOKUP(ABS(X73)+1,$A$8:$D$16,4,FALSE))</f>
      </c>
    </row>
    <row r="195">
      <c r="A195">
        <v>30</v>
      </c>
      <c r="B195" t="str">
        <v>CP4.5_vs_CP4.9</v>
      </c>
      <c r="C195" s="1">
        <f>IF(C74&gt;0,1/VLOOKUP(ABS(C74)+1,$A$8:$D$16,2,FALSE),VLOOKUP(ABS(C74)+1,$A$8:$D$16,4,FALSE))</f>
      </c>
      <c r="D195" s="1">
        <f>IF(D74&gt;0,1/VLOOKUP(ABS(D74)+1,$A$8:$D$16,2,FALSE),VLOOKUP(ABS(D74)+1,$A$8:$D$16,4,FALSE))</f>
      </c>
      <c r="E195" s="1">
        <f>IF(E74&gt;0,1/VLOOKUP(ABS(E74)+1,$A$8:$D$16,2,FALSE),VLOOKUP(ABS(E74)+1,$A$8:$D$16,4,FALSE))</f>
      </c>
      <c r="F195" s="1">
        <f>IF(F74&gt;0,1/VLOOKUP(ABS(F74)+1,$A$8:$D$16,2,FALSE),VLOOKUP(ABS(F74)+1,$A$8:$D$16,4,FALSE))</f>
      </c>
      <c r="G195" s="1">
        <f>IF(G74&gt;0,1/VLOOKUP(ABS(G74)+1,$A$8:$D$16,2,FALSE),VLOOKUP(ABS(G74)+1,$A$8:$D$16,4,FALSE))</f>
      </c>
      <c r="H195" s="1">
        <f>IF(H74&gt;0,1/VLOOKUP(ABS(H74)+1,$A$8:$D$16,2,FALSE),VLOOKUP(ABS(H74)+1,$A$8:$D$16,4,FALSE))</f>
      </c>
      <c r="I195" s="1">
        <f>IF(I74&gt;0,1/VLOOKUP(ABS(I74)+1,$A$8:$D$16,2,FALSE),VLOOKUP(ABS(I74)+1,$A$8:$D$16,4,FALSE))</f>
      </c>
      <c r="J195" s="1">
        <f>IF(J74&gt;0,1/VLOOKUP(ABS(J74)+1,$A$8:$D$16,2,FALSE),VLOOKUP(ABS(J74)+1,$A$8:$D$16,4,FALSE))</f>
      </c>
      <c r="K195" s="1">
        <f>IF(K74&gt;0,1/VLOOKUP(ABS(K74)+1,$A$8:$D$16,2,FALSE),VLOOKUP(ABS(K74)+1,$A$8:$D$16,4,FALSE))</f>
      </c>
      <c r="L195" s="1">
        <f>IF(L74&gt;0,1/VLOOKUP(ABS(L74)+1,$A$8:$D$16,2,FALSE),VLOOKUP(ABS(L74)+1,$A$8:$D$16,4,FALSE))</f>
      </c>
      <c r="M195" s="1">
        <f>IF(M74&gt;0,1/VLOOKUP(ABS(M74)+1,$A$8:$D$16,2,FALSE),VLOOKUP(ABS(M74)+1,$A$8:$D$16,4,FALSE))</f>
      </c>
      <c r="N195" s="1">
        <f>IF(N74&gt;0,1/VLOOKUP(ABS(N74)+1,$A$8:$D$16,2,FALSE),VLOOKUP(ABS(N74)+1,$A$8:$D$16,4,FALSE))</f>
      </c>
      <c r="O195" s="1">
        <f>IF(O74&gt;0,1/VLOOKUP(ABS(O74)+1,$A$8:$D$16,2,FALSE),VLOOKUP(ABS(O74)+1,$A$8:$D$16,4,FALSE))</f>
      </c>
      <c r="P195" s="1">
        <f>IF(P74&gt;0,1/VLOOKUP(ABS(P74)+1,$A$8:$D$16,2,FALSE),VLOOKUP(ABS(P74)+1,$A$8:$D$16,4,FALSE))</f>
      </c>
      <c r="Q195" s="1">
        <f>IF(Q74&gt;0,1/VLOOKUP(ABS(Q74)+1,$A$8:$D$16,2,FALSE),VLOOKUP(ABS(Q74)+1,$A$8:$D$16,4,FALSE))</f>
      </c>
      <c r="R195" s="1">
        <f>IF(R74&gt;0,1/VLOOKUP(ABS(R74)+1,$A$8:$D$16,2,FALSE),VLOOKUP(ABS(R74)+1,$A$8:$D$16,4,FALSE))</f>
      </c>
      <c r="S195" s="1">
        <f>IF(S74&gt;0,1/VLOOKUP(ABS(S74)+1,$A$8:$D$16,2,FALSE),VLOOKUP(ABS(S74)+1,$A$8:$D$16,4,FALSE))</f>
      </c>
      <c r="T195" s="1">
        <f>IF(T74&gt;0,1/VLOOKUP(ABS(T74)+1,$A$8:$D$16,2,FALSE),VLOOKUP(ABS(T74)+1,$A$8:$D$16,4,FALSE))</f>
      </c>
      <c r="U195" s="1">
        <f>IF(U74&gt;0,1/VLOOKUP(ABS(U74)+1,$A$8:$D$16,2,FALSE),VLOOKUP(ABS(U74)+1,$A$8:$D$16,4,FALSE))</f>
      </c>
      <c r="V195" s="1">
        <f>IF(V74&gt;0,1/VLOOKUP(ABS(V74)+1,$A$8:$D$16,2,FALSE),VLOOKUP(ABS(V74)+1,$A$8:$D$16,4,FALSE))</f>
      </c>
      <c r="W195" s="1">
        <f>IF(W74&gt;0,1/VLOOKUP(ABS(W74)+1,$A$8:$D$16,2,FALSE),VLOOKUP(ABS(W74)+1,$A$8:$D$16,4,FALSE))</f>
      </c>
      <c r="X195" s="1">
        <f>IF(X74&gt;0,1/VLOOKUP(ABS(X74)+1,$A$8:$D$16,2,FALSE),VLOOKUP(ABS(X74)+1,$A$8:$D$16,4,FALSE))</f>
      </c>
    </row>
    <row r="196">
      <c r="A196">
        <v>31</v>
      </c>
      <c r="B196" t="str">
        <v>CP4.6_vs_CP4.7</v>
      </c>
      <c r="C196" s="1">
        <f>IF(C75&gt;0,1/VLOOKUP(ABS(C75)+1,$A$8:$D$16,2,FALSE),VLOOKUP(ABS(C75)+1,$A$8:$D$16,4,FALSE))</f>
      </c>
      <c r="D196" s="1">
        <f>IF(D75&gt;0,1/VLOOKUP(ABS(D75)+1,$A$8:$D$16,2,FALSE),VLOOKUP(ABS(D75)+1,$A$8:$D$16,4,FALSE))</f>
      </c>
      <c r="E196" s="1">
        <f>IF(E75&gt;0,1/VLOOKUP(ABS(E75)+1,$A$8:$D$16,2,FALSE),VLOOKUP(ABS(E75)+1,$A$8:$D$16,4,FALSE))</f>
      </c>
      <c r="F196" s="1">
        <f>IF(F75&gt;0,1/VLOOKUP(ABS(F75)+1,$A$8:$D$16,2,FALSE),VLOOKUP(ABS(F75)+1,$A$8:$D$16,4,FALSE))</f>
      </c>
      <c r="G196" s="1">
        <f>IF(G75&gt;0,1/VLOOKUP(ABS(G75)+1,$A$8:$D$16,2,FALSE),VLOOKUP(ABS(G75)+1,$A$8:$D$16,4,FALSE))</f>
      </c>
      <c r="H196" s="1">
        <f>IF(H75&gt;0,1/VLOOKUP(ABS(H75)+1,$A$8:$D$16,2,FALSE),VLOOKUP(ABS(H75)+1,$A$8:$D$16,4,FALSE))</f>
      </c>
      <c r="I196" s="1">
        <f>IF(I75&gt;0,1/VLOOKUP(ABS(I75)+1,$A$8:$D$16,2,FALSE),VLOOKUP(ABS(I75)+1,$A$8:$D$16,4,FALSE))</f>
      </c>
      <c r="J196" s="1">
        <f>IF(J75&gt;0,1/VLOOKUP(ABS(J75)+1,$A$8:$D$16,2,FALSE),VLOOKUP(ABS(J75)+1,$A$8:$D$16,4,FALSE))</f>
      </c>
      <c r="K196" s="1">
        <f>IF(K75&gt;0,1/VLOOKUP(ABS(K75)+1,$A$8:$D$16,2,FALSE),VLOOKUP(ABS(K75)+1,$A$8:$D$16,4,FALSE))</f>
      </c>
      <c r="L196" s="1">
        <f>IF(L75&gt;0,1/VLOOKUP(ABS(L75)+1,$A$8:$D$16,2,FALSE),VLOOKUP(ABS(L75)+1,$A$8:$D$16,4,FALSE))</f>
      </c>
      <c r="M196" s="1">
        <f>IF(M75&gt;0,1/VLOOKUP(ABS(M75)+1,$A$8:$D$16,2,FALSE),VLOOKUP(ABS(M75)+1,$A$8:$D$16,4,FALSE))</f>
      </c>
      <c r="N196" s="1">
        <f>IF(N75&gt;0,1/VLOOKUP(ABS(N75)+1,$A$8:$D$16,2,FALSE),VLOOKUP(ABS(N75)+1,$A$8:$D$16,4,FALSE))</f>
      </c>
      <c r="O196" s="1">
        <f>IF(O75&gt;0,1/VLOOKUP(ABS(O75)+1,$A$8:$D$16,2,FALSE),VLOOKUP(ABS(O75)+1,$A$8:$D$16,4,FALSE))</f>
      </c>
      <c r="P196" s="1">
        <f>IF(P75&gt;0,1/VLOOKUP(ABS(P75)+1,$A$8:$D$16,2,FALSE),VLOOKUP(ABS(P75)+1,$A$8:$D$16,4,FALSE))</f>
      </c>
      <c r="Q196" s="1">
        <f>IF(Q75&gt;0,1/VLOOKUP(ABS(Q75)+1,$A$8:$D$16,2,FALSE),VLOOKUP(ABS(Q75)+1,$A$8:$D$16,4,FALSE))</f>
      </c>
      <c r="R196" s="1">
        <f>IF(R75&gt;0,1/VLOOKUP(ABS(R75)+1,$A$8:$D$16,2,FALSE),VLOOKUP(ABS(R75)+1,$A$8:$D$16,4,FALSE))</f>
      </c>
      <c r="S196" s="1">
        <f>IF(S75&gt;0,1/VLOOKUP(ABS(S75)+1,$A$8:$D$16,2,FALSE),VLOOKUP(ABS(S75)+1,$A$8:$D$16,4,FALSE))</f>
      </c>
      <c r="T196" s="1">
        <f>IF(T75&gt;0,1/VLOOKUP(ABS(T75)+1,$A$8:$D$16,2,FALSE),VLOOKUP(ABS(T75)+1,$A$8:$D$16,4,FALSE))</f>
      </c>
      <c r="U196" s="1">
        <f>IF(U75&gt;0,1/VLOOKUP(ABS(U75)+1,$A$8:$D$16,2,FALSE),VLOOKUP(ABS(U75)+1,$A$8:$D$16,4,FALSE))</f>
      </c>
      <c r="V196" s="1">
        <f>IF(V75&gt;0,1/VLOOKUP(ABS(V75)+1,$A$8:$D$16,2,FALSE),VLOOKUP(ABS(V75)+1,$A$8:$D$16,4,FALSE))</f>
      </c>
      <c r="W196" s="1">
        <f>IF(W75&gt;0,1/VLOOKUP(ABS(W75)+1,$A$8:$D$16,2,FALSE),VLOOKUP(ABS(W75)+1,$A$8:$D$16,4,FALSE))</f>
      </c>
      <c r="X196" s="1">
        <f>IF(X75&gt;0,1/VLOOKUP(ABS(X75)+1,$A$8:$D$16,2,FALSE),VLOOKUP(ABS(X75)+1,$A$8:$D$16,4,FALSE))</f>
      </c>
    </row>
    <row r="197">
      <c r="A197">
        <v>32</v>
      </c>
      <c r="B197" t="str">
        <v>CP4.6_vs_CP4.8</v>
      </c>
      <c r="C197" s="1">
        <f>IF(C76&gt;0,1/VLOOKUP(ABS(C76)+1,$A$8:$D$16,2,FALSE),VLOOKUP(ABS(C76)+1,$A$8:$D$16,4,FALSE))</f>
      </c>
      <c r="D197" s="1">
        <f>IF(D76&gt;0,1/VLOOKUP(ABS(D76)+1,$A$8:$D$16,2,FALSE),VLOOKUP(ABS(D76)+1,$A$8:$D$16,4,FALSE))</f>
      </c>
      <c r="E197" s="1">
        <f>IF(E76&gt;0,1/VLOOKUP(ABS(E76)+1,$A$8:$D$16,2,FALSE),VLOOKUP(ABS(E76)+1,$A$8:$D$16,4,FALSE))</f>
      </c>
      <c r="F197" s="1">
        <f>IF(F76&gt;0,1/VLOOKUP(ABS(F76)+1,$A$8:$D$16,2,FALSE),VLOOKUP(ABS(F76)+1,$A$8:$D$16,4,FALSE))</f>
      </c>
      <c r="G197" s="1">
        <f>IF(G76&gt;0,1/VLOOKUP(ABS(G76)+1,$A$8:$D$16,2,FALSE),VLOOKUP(ABS(G76)+1,$A$8:$D$16,4,FALSE))</f>
      </c>
      <c r="H197" s="1">
        <f>IF(H76&gt;0,1/VLOOKUP(ABS(H76)+1,$A$8:$D$16,2,FALSE),VLOOKUP(ABS(H76)+1,$A$8:$D$16,4,FALSE))</f>
      </c>
      <c r="I197" s="1">
        <f>IF(I76&gt;0,1/VLOOKUP(ABS(I76)+1,$A$8:$D$16,2,FALSE),VLOOKUP(ABS(I76)+1,$A$8:$D$16,4,FALSE))</f>
      </c>
      <c r="J197" s="1">
        <f>IF(J76&gt;0,1/VLOOKUP(ABS(J76)+1,$A$8:$D$16,2,FALSE),VLOOKUP(ABS(J76)+1,$A$8:$D$16,4,FALSE))</f>
      </c>
      <c r="K197" s="1">
        <f>IF(K76&gt;0,1/VLOOKUP(ABS(K76)+1,$A$8:$D$16,2,FALSE),VLOOKUP(ABS(K76)+1,$A$8:$D$16,4,FALSE))</f>
      </c>
      <c r="L197" s="1">
        <f>IF(L76&gt;0,1/VLOOKUP(ABS(L76)+1,$A$8:$D$16,2,FALSE),VLOOKUP(ABS(L76)+1,$A$8:$D$16,4,FALSE))</f>
      </c>
      <c r="M197" s="1">
        <f>IF(M76&gt;0,1/VLOOKUP(ABS(M76)+1,$A$8:$D$16,2,FALSE),VLOOKUP(ABS(M76)+1,$A$8:$D$16,4,FALSE))</f>
      </c>
      <c r="N197" s="1">
        <f>IF(N76&gt;0,1/VLOOKUP(ABS(N76)+1,$A$8:$D$16,2,FALSE),VLOOKUP(ABS(N76)+1,$A$8:$D$16,4,FALSE))</f>
      </c>
      <c r="O197" s="1">
        <f>IF(O76&gt;0,1/VLOOKUP(ABS(O76)+1,$A$8:$D$16,2,FALSE),VLOOKUP(ABS(O76)+1,$A$8:$D$16,4,FALSE))</f>
      </c>
      <c r="P197" s="1">
        <f>IF(P76&gt;0,1/VLOOKUP(ABS(P76)+1,$A$8:$D$16,2,FALSE),VLOOKUP(ABS(P76)+1,$A$8:$D$16,4,FALSE))</f>
      </c>
      <c r="Q197" s="1">
        <f>IF(Q76&gt;0,1/VLOOKUP(ABS(Q76)+1,$A$8:$D$16,2,FALSE),VLOOKUP(ABS(Q76)+1,$A$8:$D$16,4,FALSE))</f>
      </c>
      <c r="R197" s="1">
        <f>IF(R76&gt;0,1/VLOOKUP(ABS(R76)+1,$A$8:$D$16,2,FALSE),VLOOKUP(ABS(R76)+1,$A$8:$D$16,4,FALSE))</f>
      </c>
      <c r="S197" s="1">
        <f>IF(S76&gt;0,1/VLOOKUP(ABS(S76)+1,$A$8:$D$16,2,FALSE),VLOOKUP(ABS(S76)+1,$A$8:$D$16,4,FALSE))</f>
      </c>
      <c r="T197" s="1">
        <f>IF(T76&gt;0,1/VLOOKUP(ABS(T76)+1,$A$8:$D$16,2,FALSE),VLOOKUP(ABS(T76)+1,$A$8:$D$16,4,FALSE))</f>
      </c>
      <c r="U197" s="1">
        <f>IF(U76&gt;0,1/VLOOKUP(ABS(U76)+1,$A$8:$D$16,2,FALSE),VLOOKUP(ABS(U76)+1,$A$8:$D$16,4,FALSE))</f>
      </c>
      <c r="V197" s="1">
        <f>IF(V76&gt;0,1/VLOOKUP(ABS(V76)+1,$A$8:$D$16,2,FALSE),VLOOKUP(ABS(V76)+1,$A$8:$D$16,4,FALSE))</f>
      </c>
      <c r="W197" s="1">
        <f>IF(W76&gt;0,1/VLOOKUP(ABS(W76)+1,$A$8:$D$16,2,FALSE),VLOOKUP(ABS(W76)+1,$A$8:$D$16,4,FALSE))</f>
      </c>
      <c r="X197" s="1">
        <f>IF(X76&gt;0,1/VLOOKUP(ABS(X76)+1,$A$8:$D$16,2,FALSE),VLOOKUP(ABS(X76)+1,$A$8:$D$16,4,FALSE))</f>
      </c>
    </row>
    <row r="198">
      <c r="A198">
        <v>33</v>
      </c>
      <c r="B198" t="str">
        <v>CP4.6_vs_CP4.9</v>
      </c>
      <c r="C198" s="1">
        <f>IF(C77&gt;0,1/VLOOKUP(ABS(C77)+1,$A$8:$D$16,2,FALSE),VLOOKUP(ABS(C77)+1,$A$8:$D$16,4,FALSE))</f>
      </c>
      <c r="D198" s="1">
        <f>IF(D77&gt;0,1/VLOOKUP(ABS(D77)+1,$A$8:$D$16,2,FALSE),VLOOKUP(ABS(D77)+1,$A$8:$D$16,4,FALSE))</f>
      </c>
      <c r="E198" s="1">
        <f>IF(E77&gt;0,1/VLOOKUP(ABS(E77)+1,$A$8:$D$16,2,FALSE),VLOOKUP(ABS(E77)+1,$A$8:$D$16,4,FALSE))</f>
      </c>
      <c r="F198" s="1">
        <f>IF(F77&gt;0,1/VLOOKUP(ABS(F77)+1,$A$8:$D$16,2,FALSE),VLOOKUP(ABS(F77)+1,$A$8:$D$16,4,FALSE))</f>
      </c>
      <c r="G198" s="1">
        <f>IF(G77&gt;0,1/VLOOKUP(ABS(G77)+1,$A$8:$D$16,2,FALSE),VLOOKUP(ABS(G77)+1,$A$8:$D$16,4,FALSE))</f>
      </c>
      <c r="H198" s="1">
        <f>IF(H77&gt;0,1/VLOOKUP(ABS(H77)+1,$A$8:$D$16,2,FALSE),VLOOKUP(ABS(H77)+1,$A$8:$D$16,4,FALSE))</f>
      </c>
      <c r="I198" s="1">
        <f>IF(I77&gt;0,1/VLOOKUP(ABS(I77)+1,$A$8:$D$16,2,FALSE),VLOOKUP(ABS(I77)+1,$A$8:$D$16,4,FALSE))</f>
      </c>
      <c r="J198" s="1">
        <f>IF(J77&gt;0,1/VLOOKUP(ABS(J77)+1,$A$8:$D$16,2,FALSE),VLOOKUP(ABS(J77)+1,$A$8:$D$16,4,FALSE))</f>
      </c>
      <c r="K198" s="1">
        <f>IF(K77&gt;0,1/VLOOKUP(ABS(K77)+1,$A$8:$D$16,2,FALSE),VLOOKUP(ABS(K77)+1,$A$8:$D$16,4,FALSE))</f>
      </c>
      <c r="L198" s="1">
        <f>IF(L77&gt;0,1/VLOOKUP(ABS(L77)+1,$A$8:$D$16,2,FALSE),VLOOKUP(ABS(L77)+1,$A$8:$D$16,4,FALSE))</f>
      </c>
      <c r="M198" s="1">
        <f>IF(M77&gt;0,1/VLOOKUP(ABS(M77)+1,$A$8:$D$16,2,FALSE),VLOOKUP(ABS(M77)+1,$A$8:$D$16,4,FALSE))</f>
      </c>
      <c r="N198" s="1">
        <f>IF(N77&gt;0,1/VLOOKUP(ABS(N77)+1,$A$8:$D$16,2,FALSE),VLOOKUP(ABS(N77)+1,$A$8:$D$16,4,FALSE))</f>
      </c>
      <c r="O198" s="1">
        <f>IF(O77&gt;0,1/VLOOKUP(ABS(O77)+1,$A$8:$D$16,2,FALSE),VLOOKUP(ABS(O77)+1,$A$8:$D$16,4,FALSE))</f>
      </c>
      <c r="P198" s="1">
        <f>IF(P77&gt;0,1/VLOOKUP(ABS(P77)+1,$A$8:$D$16,2,FALSE),VLOOKUP(ABS(P77)+1,$A$8:$D$16,4,FALSE))</f>
      </c>
      <c r="Q198" s="1">
        <f>IF(Q77&gt;0,1/VLOOKUP(ABS(Q77)+1,$A$8:$D$16,2,FALSE),VLOOKUP(ABS(Q77)+1,$A$8:$D$16,4,FALSE))</f>
      </c>
      <c r="R198" s="1">
        <f>IF(R77&gt;0,1/VLOOKUP(ABS(R77)+1,$A$8:$D$16,2,FALSE),VLOOKUP(ABS(R77)+1,$A$8:$D$16,4,FALSE))</f>
      </c>
      <c r="S198" s="1">
        <f>IF(S77&gt;0,1/VLOOKUP(ABS(S77)+1,$A$8:$D$16,2,FALSE),VLOOKUP(ABS(S77)+1,$A$8:$D$16,4,FALSE))</f>
      </c>
      <c r="T198" s="1">
        <f>IF(T77&gt;0,1/VLOOKUP(ABS(T77)+1,$A$8:$D$16,2,FALSE),VLOOKUP(ABS(T77)+1,$A$8:$D$16,4,FALSE))</f>
      </c>
      <c r="U198" s="1">
        <f>IF(U77&gt;0,1/VLOOKUP(ABS(U77)+1,$A$8:$D$16,2,FALSE),VLOOKUP(ABS(U77)+1,$A$8:$D$16,4,FALSE))</f>
      </c>
      <c r="V198" s="1">
        <f>IF(V77&gt;0,1/VLOOKUP(ABS(V77)+1,$A$8:$D$16,2,FALSE),VLOOKUP(ABS(V77)+1,$A$8:$D$16,4,FALSE))</f>
      </c>
      <c r="W198" s="1">
        <f>IF(W77&gt;0,1/VLOOKUP(ABS(W77)+1,$A$8:$D$16,2,FALSE),VLOOKUP(ABS(W77)+1,$A$8:$D$16,4,FALSE))</f>
      </c>
      <c r="X198" s="1">
        <f>IF(X77&gt;0,1/VLOOKUP(ABS(X77)+1,$A$8:$D$16,2,FALSE),VLOOKUP(ABS(X77)+1,$A$8:$D$16,4,FALSE))</f>
      </c>
    </row>
    <row r="199">
      <c r="A199">
        <v>34</v>
      </c>
      <c r="B199" t="str">
        <v>CP4.7_vs_CP4.8</v>
      </c>
      <c r="C199" s="1">
        <f>IF(C78&gt;0,1/VLOOKUP(ABS(C78)+1,$A$8:$D$16,2,FALSE),VLOOKUP(ABS(C78)+1,$A$8:$D$16,4,FALSE))</f>
      </c>
      <c r="D199" s="1">
        <f>IF(D78&gt;0,1/VLOOKUP(ABS(D78)+1,$A$8:$D$16,2,FALSE),VLOOKUP(ABS(D78)+1,$A$8:$D$16,4,FALSE))</f>
      </c>
      <c r="E199" s="1">
        <f>IF(E78&gt;0,1/VLOOKUP(ABS(E78)+1,$A$8:$D$16,2,FALSE),VLOOKUP(ABS(E78)+1,$A$8:$D$16,4,FALSE))</f>
      </c>
      <c r="F199" s="1">
        <f>IF(F78&gt;0,1/VLOOKUP(ABS(F78)+1,$A$8:$D$16,2,FALSE),VLOOKUP(ABS(F78)+1,$A$8:$D$16,4,FALSE))</f>
      </c>
      <c r="G199" s="1">
        <f>IF(G78&gt;0,1/VLOOKUP(ABS(G78)+1,$A$8:$D$16,2,FALSE),VLOOKUP(ABS(G78)+1,$A$8:$D$16,4,FALSE))</f>
      </c>
      <c r="H199" s="1">
        <f>IF(H78&gt;0,1/VLOOKUP(ABS(H78)+1,$A$8:$D$16,2,FALSE),VLOOKUP(ABS(H78)+1,$A$8:$D$16,4,FALSE))</f>
      </c>
      <c r="I199" s="1">
        <f>IF(I78&gt;0,1/VLOOKUP(ABS(I78)+1,$A$8:$D$16,2,FALSE),VLOOKUP(ABS(I78)+1,$A$8:$D$16,4,FALSE))</f>
      </c>
      <c r="J199" s="1">
        <f>IF(J78&gt;0,1/VLOOKUP(ABS(J78)+1,$A$8:$D$16,2,FALSE),VLOOKUP(ABS(J78)+1,$A$8:$D$16,4,FALSE))</f>
      </c>
      <c r="K199" s="1">
        <f>IF(K78&gt;0,1/VLOOKUP(ABS(K78)+1,$A$8:$D$16,2,FALSE),VLOOKUP(ABS(K78)+1,$A$8:$D$16,4,FALSE))</f>
      </c>
      <c r="L199" s="1">
        <f>IF(L78&gt;0,1/VLOOKUP(ABS(L78)+1,$A$8:$D$16,2,FALSE),VLOOKUP(ABS(L78)+1,$A$8:$D$16,4,FALSE))</f>
      </c>
      <c r="M199" s="1">
        <f>IF(M78&gt;0,1/VLOOKUP(ABS(M78)+1,$A$8:$D$16,2,FALSE),VLOOKUP(ABS(M78)+1,$A$8:$D$16,4,FALSE))</f>
      </c>
      <c r="N199" s="1">
        <f>IF(N78&gt;0,1/VLOOKUP(ABS(N78)+1,$A$8:$D$16,2,FALSE),VLOOKUP(ABS(N78)+1,$A$8:$D$16,4,FALSE))</f>
      </c>
      <c r="O199" s="1">
        <f>IF(O78&gt;0,1/VLOOKUP(ABS(O78)+1,$A$8:$D$16,2,FALSE),VLOOKUP(ABS(O78)+1,$A$8:$D$16,4,FALSE))</f>
      </c>
      <c r="P199" s="1">
        <f>IF(P78&gt;0,1/VLOOKUP(ABS(P78)+1,$A$8:$D$16,2,FALSE),VLOOKUP(ABS(P78)+1,$A$8:$D$16,4,FALSE))</f>
      </c>
      <c r="Q199" s="1">
        <f>IF(Q78&gt;0,1/VLOOKUP(ABS(Q78)+1,$A$8:$D$16,2,FALSE),VLOOKUP(ABS(Q78)+1,$A$8:$D$16,4,FALSE))</f>
      </c>
      <c r="R199" s="1">
        <f>IF(R78&gt;0,1/VLOOKUP(ABS(R78)+1,$A$8:$D$16,2,FALSE),VLOOKUP(ABS(R78)+1,$A$8:$D$16,4,FALSE))</f>
      </c>
      <c r="S199" s="1">
        <f>IF(S78&gt;0,1/VLOOKUP(ABS(S78)+1,$A$8:$D$16,2,FALSE),VLOOKUP(ABS(S78)+1,$A$8:$D$16,4,FALSE))</f>
      </c>
      <c r="T199" s="1">
        <f>IF(T78&gt;0,1/VLOOKUP(ABS(T78)+1,$A$8:$D$16,2,FALSE),VLOOKUP(ABS(T78)+1,$A$8:$D$16,4,FALSE))</f>
      </c>
      <c r="U199" s="1">
        <f>IF(U78&gt;0,1/VLOOKUP(ABS(U78)+1,$A$8:$D$16,2,FALSE),VLOOKUP(ABS(U78)+1,$A$8:$D$16,4,FALSE))</f>
      </c>
      <c r="V199" s="1">
        <f>IF(V78&gt;0,1/VLOOKUP(ABS(V78)+1,$A$8:$D$16,2,FALSE),VLOOKUP(ABS(V78)+1,$A$8:$D$16,4,FALSE))</f>
      </c>
      <c r="W199" s="1">
        <f>IF(W78&gt;0,1/VLOOKUP(ABS(W78)+1,$A$8:$D$16,2,FALSE),VLOOKUP(ABS(W78)+1,$A$8:$D$16,4,FALSE))</f>
      </c>
      <c r="X199" s="1">
        <f>IF(X78&gt;0,1/VLOOKUP(ABS(X78)+1,$A$8:$D$16,2,FALSE),VLOOKUP(ABS(X78)+1,$A$8:$D$16,4,FALSE))</f>
      </c>
    </row>
    <row r="200">
      <c r="A200">
        <v>35</v>
      </c>
      <c r="B200" t="str">
        <v>CP4.7_vs_CP4.9</v>
      </c>
      <c r="C200" s="1">
        <f>IF(C79&gt;0,1/VLOOKUP(ABS(C79)+1,$A$8:$D$16,2,FALSE),VLOOKUP(ABS(C79)+1,$A$8:$D$16,4,FALSE))</f>
      </c>
      <c r="D200" s="1">
        <f>IF(D79&gt;0,1/VLOOKUP(ABS(D79)+1,$A$8:$D$16,2,FALSE),VLOOKUP(ABS(D79)+1,$A$8:$D$16,4,FALSE))</f>
      </c>
      <c r="E200" s="1">
        <f>IF(E79&gt;0,1/VLOOKUP(ABS(E79)+1,$A$8:$D$16,2,FALSE),VLOOKUP(ABS(E79)+1,$A$8:$D$16,4,FALSE))</f>
      </c>
      <c r="F200" s="1">
        <f>IF(F79&gt;0,1/VLOOKUP(ABS(F79)+1,$A$8:$D$16,2,FALSE),VLOOKUP(ABS(F79)+1,$A$8:$D$16,4,FALSE))</f>
      </c>
      <c r="G200" s="1">
        <f>IF(G79&gt;0,1/VLOOKUP(ABS(G79)+1,$A$8:$D$16,2,FALSE),VLOOKUP(ABS(G79)+1,$A$8:$D$16,4,FALSE))</f>
      </c>
      <c r="H200" s="1">
        <f>IF(H79&gt;0,1/VLOOKUP(ABS(H79)+1,$A$8:$D$16,2,FALSE),VLOOKUP(ABS(H79)+1,$A$8:$D$16,4,FALSE))</f>
      </c>
      <c r="I200" s="1">
        <f>IF(I79&gt;0,1/VLOOKUP(ABS(I79)+1,$A$8:$D$16,2,FALSE),VLOOKUP(ABS(I79)+1,$A$8:$D$16,4,FALSE))</f>
      </c>
      <c r="J200" s="1">
        <f>IF(J79&gt;0,1/VLOOKUP(ABS(J79)+1,$A$8:$D$16,2,FALSE),VLOOKUP(ABS(J79)+1,$A$8:$D$16,4,FALSE))</f>
      </c>
      <c r="K200" s="1">
        <f>IF(K79&gt;0,1/VLOOKUP(ABS(K79)+1,$A$8:$D$16,2,FALSE),VLOOKUP(ABS(K79)+1,$A$8:$D$16,4,FALSE))</f>
      </c>
      <c r="L200" s="1">
        <f>IF(L79&gt;0,1/VLOOKUP(ABS(L79)+1,$A$8:$D$16,2,FALSE),VLOOKUP(ABS(L79)+1,$A$8:$D$16,4,FALSE))</f>
      </c>
      <c r="M200" s="1">
        <f>IF(M79&gt;0,1/VLOOKUP(ABS(M79)+1,$A$8:$D$16,2,FALSE),VLOOKUP(ABS(M79)+1,$A$8:$D$16,4,FALSE))</f>
      </c>
      <c r="N200" s="1">
        <f>IF(N79&gt;0,1/VLOOKUP(ABS(N79)+1,$A$8:$D$16,2,FALSE),VLOOKUP(ABS(N79)+1,$A$8:$D$16,4,FALSE))</f>
      </c>
      <c r="O200" s="1">
        <f>IF(O79&gt;0,1/VLOOKUP(ABS(O79)+1,$A$8:$D$16,2,FALSE),VLOOKUP(ABS(O79)+1,$A$8:$D$16,4,FALSE))</f>
      </c>
      <c r="P200" s="1">
        <f>IF(P79&gt;0,1/VLOOKUP(ABS(P79)+1,$A$8:$D$16,2,FALSE),VLOOKUP(ABS(P79)+1,$A$8:$D$16,4,FALSE))</f>
      </c>
      <c r="Q200" s="1">
        <f>IF(Q79&gt;0,1/VLOOKUP(ABS(Q79)+1,$A$8:$D$16,2,FALSE),VLOOKUP(ABS(Q79)+1,$A$8:$D$16,4,FALSE))</f>
      </c>
      <c r="R200" s="1">
        <f>IF(R79&gt;0,1/VLOOKUP(ABS(R79)+1,$A$8:$D$16,2,FALSE),VLOOKUP(ABS(R79)+1,$A$8:$D$16,4,FALSE))</f>
      </c>
      <c r="S200" s="1">
        <f>IF(S79&gt;0,1/VLOOKUP(ABS(S79)+1,$A$8:$D$16,2,FALSE),VLOOKUP(ABS(S79)+1,$A$8:$D$16,4,FALSE))</f>
      </c>
      <c r="T200" s="1">
        <f>IF(T79&gt;0,1/VLOOKUP(ABS(T79)+1,$A$8:$D$16,2,FALSE),VLOOKUP(ABS(T79)+1,$A$8:$D$16,4,FALSE))</f>
      </c>
      <c r="U200" s="1">
        <f>IF(U79&gt;0,1/VLOOKUP(ABS(U79)+1,$A$8:$D$16,2,FALSE),VLOOKUP(ABS(U79)+1,$A$8:$D$16,4,FALSE))</f>
      </c>
      <c r="V200" s="1">
        <f>IF(V79&gt;0,1/VLOOKUP(ABS(V79)+1,$A$8:$D$16,2,FALSE),VLOOKUP(ABS(V79)+1,$A$8:$D$16,4,FALSE))</f>
      </c>
      <c r="W200" s="1">
        <f>IF(W79&gt;0,1/VLOOKUP(ABS(W79)+1,$A$8:$D$16,2,FALSE),VLOOKUP(ABS(W79)+1,$A$8:$D$16,4,FALSE))</f>
      </c>
      <c r="X200" s="1">
        <f>IF(X79&gt;0,1/VLOOKUP(ABS(X79)+1,$A$8:$D$16,2,FALSE),VLOOKUP(ABS(X79)+1,$A$8:$D$16,4,FALSE))</f>
      </c>
    </row>
    <row r="201">
      <c r="A201">
        <v>36</v>
      </c>
      <c r="B201" t="str">
        <v>CP4.8_vs_CP4.9</v>
      </c>
      <c r="C201" s="1">
        <f>IF(C80&gt;0,1/VLOOKUP(ABS(C80)+1,$A$8:$D$16,2,FALSE),VLOOKUP(ABS(C80)+1,$A$8:$D$16,4,FALSE))</f>
      </c>
      <c r="D201" s="1">
        <f>IF(D80&gt;0,1/VLOOKUP(ABS(D80)+1,$A$8:$D$16,2,FALSE),VLOOKUP(ABS(D80)+1,$A$8:$D$16,4,FALSE))</f>
      </c>
      <c r="E201" s="1">
        <f>IF(E80&gt;0,1/VLOOKUP(ABS(E80)+1,$A$8:$D$16,2,FALSE),VLOOKUP(ABS(E80)+1,$A$8:$D$16,4,FALSE))</f>
      </c>
      <c r="F201" s="1">
        <f>IF(F80&gt;0,1/VLOOKUP(ABS(F80)+1,$A$8:$D$16,2,FALSE),VLOOKUP(ABS(F80)+1,$A$8:$D$16,4,FALSE))</f>
      </c>
      <c r="G201" s="1">
        <f>IF(G80&gt;0,1/VLOOKUP(ABS(G80)+1,$A$8:$D$16,2,FALSE),VLOOKUP(ABS(G80)+1,$A$8:$D$16,4,FALSE))</f>
      </c>
      <c r="H201" s="1">
        <f>IF(H80&gt;0,1/VLOOKUP(ABS(H80)+1,$A$8:$D$16,2,FALSE),VLOOKUP(ABS(H80)+1,$A$8:$D$16,4,FALSE))</f>
      </c>
      <c r="I201" s="1">
        <f>IF(I80&gt;0,1/VLOOKUP(ABS(I80)+1,$A$8:$D$16,2,FALSE),VLOOKUP(ABS(I80)+1,$A$8:$D$16,4,FALSE))</f>
      </c>
      <c r="J201" s="1">
        <f>IF(J80&gt;0,1/VLOOKUP(ABS(J80)+1,$A$8:$D$16,2,FALSE),VLOOKUP(ABS(J80)+1,$A$8:$D$16,4,FALSE))</f>
      </c>
      <c r="K201" s="1">
        <f>IF(K80&gt;0,1/VLOOKUP(ABS(K80)+1,$A$8:$D$16,2,FALSE),VLOOKUP(ABS(K80)+1,$A$8:$D$16,4,FALSE))</f>
      </c>
      <c r="L201" s="1">
        <f>IF(L80&gt;0,1/VLOOKUP(ABS(L80)+1,$A$8:$D$16,2,FALSE),VLOOKUP(ABS(L80)+1,$A$8:$D$16,4,FALSE))</f>
      </c>
      <c r="M201" s="1">
        <f>IF(M80&gt;0,1/VLOOKUP(ABS(M80)+1,$A$8:$D$16,2,FALSE),VLOOKUP(ABS(M80)+1,$A$8:$D$16,4,FALSE))</f>
      </c>
      <c r="N201" s="1">
        <f>IF(N80&gt;0,1/VLOOKUP(ABS(N80)+1,$A$8:$D$16,2,FALSE),VLOOKUP(ABS(N80)+1,$A$8:$D$16,4,FALSE))</f>
      </c>
      <c r="O201" s="1">
        <f>IF(O80&gt;0,1/VLOOKUP(ABS(O80)+1,$A$8:$D$16,2,FALSE),VLOOKUP(ABS(O80)+1,$A$8:$D$16,4,FALSE))</f>
      </c>
      <c r="P201" s="1">
        <f>IF(P80&gt;0,1/VLOOKUP(ABS(P80)+1,$A$8:$D$16,2,FALSE),VLOOKUP(ABS(P80)+1,$A$8:$D$16,4,FALSE))</f>
      </c>
      <c r="Q201" s="1">
        <f>IF(Q80&gt;0,1/VLOOKUP(ABS(Q80)+1,$A$8:$D$16,2,FALSE),VLOOKUP(ABS(Q80)+1,$A$8:$D$16,4,FALSE))</f>
      </c>
      <c r="R201" s="1">
        <f>IF(R80&gt;0,1/VLOOKUP(ABS(R80)+1,$A$8:$D$16,2,FALSE),VLOOKUP(ABS(R80)+1,$A$8:$D$16,4,FALSE))</f>
      </c>
      <c r="S201" s="1">
        <f>IF(S80&gt;0,1/VLOOKUP(ABS(S80)+1,$A$8:$D$16,2,FALSE),VLOOKUP(ABS(S80)+1,$A$8:$D$16,4,FALSE))</f>
      </c>
      <c r="T201" s="1">
        <f>IF(T80&gt;0,1/VLOOKUP(ABS(T80)+1,$A$8:$D$16,2,FALSE),VLOOKUP(ABS(T80)+1,$A$8:$D$16,4,FALSE))</f>
      </c>
      <c r="U201" s="1">
        <f>IF(U80&gt;0,1/VLOOKUP(ABS(U80)+1,$A$8:$D$16,2,FALSE),VLOOKUP(ABS(U80)+1,$A$8:$D$16,4,FALSE))</f>
      </c>
      <c r="V201" s="1">
        <f>IF(V80&gt;0,1/VLOOKUP(ABS(V80)+1,$A$8:$D$16,2,FALSE),VLOOKUP(ABS(V80)+1,$A$8:$D$16,4,FALSE))</f>
      </c>
      <c r="W201" s="1">
        <f>IF(W80&gt;0,1/VLOOKUP(ABS(W80)+1,$A$8:$D$16,2,FALSE),VLOOKUP(ABS(W80)+1,$A$8:$D$16,4,FALSE))</f>
      </c>
      <c r="X201" s="1">
        <f>IF(X80&gt;0,1/VLOOKUP(ABS(X80)+1,$A$8:$D$16,2,FALSE),VLOOKUP(ABS(X80)+1,$A$8:$D$16,4,FALSE))</f>
      </c>
    </row>
    <row r="204">
      <c r="A204" t="str">
        <v>═══ BAGIAN 5: GEOMETRIC MEAN ANTAR RESPONDEN ═══</v>
      </c>
    </row>
    <row r="205">
      <c r="A205" t="str">
        <v>Rumus: GM = PRODUCT(semua R)^(1/22)</v>
      </c>
    </row>
    <row r="206">
      <c r="A206" t="str">
        <v>No</v>
      </c>
      <c r="B206" t="str">
        <v>Pasangan</v>
      </c>
      <c r="C206" t="str">
        <v>GM_l</v>
      </c>
      <c r="D206" t="str">
        <v>GM_m</v>
      </c>
      <c r="E206" t="str">
        <v>GM_u</v>
      </c>
    </row>
    <row r="207">
      <c r="A207">
        <v>1</v>
      </c>
      <c r="B207" t="str">
        <v>CP4.1_vs_CP4.2</v>
      </c>
      <c r="C207" s="1">
        <f>POWER(PRODUCT(C86,D86,E86,F86,G86,H86,I86,J86,K86,L86,M86,N86,O86,P86,Q86,R86,S86,T86,U86,V86,W86,X86),1/22)</f>
      </c>
      <c r="D207" s="1">
        <f>POWER(PRODUCT(C126,D126,E126,F126,G126,H126,I126,J126,K126,L126,M126,N126,O126,P126,Q126,R126,S126,T126,U126,V126,W126,X126),1/22)</f>
      </c>
      <c r="E207" s="1">
        <f>POWER(PRODUCT(C166,D166,E166,F166,G166,H166,I166,J166,K166,L166,M166,N166,O166,P166,Q166,R166,S166,T166,U166,V166,W166,X166),1/22)</f>
      </c>
    </row>
    <row r="208">
      <c r="A208">
        <v>2</v>
      </c>
      <c r="B208" t="str">
        <v>CP4.1_vs_CP4.3</v>
      </c>
      <c r="C208" s="1">
        <f>POWER(PRODUCT(C87,D87,E87,F87,G87,H87,I87,J87,K87,L87,M87,N87,O87,P87,Q87,R87,S87,T87,U87,V87,W87,X87),1/22)</f>
      </c>
      <c r="D208" s="1">
        <f>POWER(PRODUCT(C127,D127,E127,F127,G127,H127,I127,J127,K127,L127,M127,N127,O127,P127,Q127,R127,S127,T127,U127,V127,W127,X127),1/22)</f>
      </c>
      <c r="E208" s="1">
        <f>POWER(PRODUCT(C167,D167,E167,F167,G167,H167,I167,J167,K167,L167,M167,N167,O167,P167,Q167,R167,S167,T167,U167,V167,W167,X167),1/22)</f>
      </c>
    </row>
    <row r="209">
      <c r="A209">
        <v>3</v>
      </c>
      <c r="B209" t="str">
        <v>CP4.1_vs_CP4.4</v>
      </c>
      <c r="C209" s="1">
        <f>POWER(PRODUCT(C88,D88,E88,F88,G88,H88,I88,J88,K88,L88,M88,N88,O88,P88,Q88,R88,S88,T88,U88,V88,W88,X88),1/22)</f>
      </c>
      <c r="D209" s="1">
        <f>POWER(PRODUCT(C128,D128,E128,F128,G128,H128,I128,J128,K128,L128,M128,N128,O128,P128,Q128,R128,S128,T128,U128,V128,W128,X128),1/22)</f>
      </c>
      <c r="E209" s="1">
        <f>POWER(PRODUCT(C168,D168,E168,F168,G168,H168,I168,J168,K168,L168,M168,N168,O168,P168,Q168,R168,S168,T168,U168,V168,W168,X168),1/22)</f>
      </c>
    </row>
    <row r="210">
      <c r="A210">
        <v>4</v>
      </c>
      <c r="B210" t="str">
        <v>CP4.1_vs_CP4.5</v>
      </c>
      <c r="C210" s="1">
        <f>POWER(PRODUCT(C89,D89,E89,F89,G89,H89,I89,J89,K89,L89,M89,N89,O89,P89,Q89,R89,S89,T89,U89,V89,W89,X89),1/22)</f>
      </c>
      <c r="D210" s="1">
        <f>POWER(PRODUCT(C129,D129,E129,F129,G129,H129,I129,J129,K129,L129,M129,N129,O129,P129,Q129,R129,S129,T129,U129,V129,W129,X129),1/22)</f>
      </c>
      <c r="E210" s="1">
        <f>POWER(PRODUCT(C169,D169,E169,F169,G169,H169,I169,J169,K169,L169,M169,N169,O169,P169,Q169,R169,S169,T169,U169,V169,W169,X169),1/22)</f>
      </c>
    </row>
    <row r="211">
      <c r="A211">
        <v>5</v>
      </c>
      <c r="B211" t="str">
        <v>CP4.1_vs_CP4.6</v>
      </c>
      <c r="C211" s="1">
        <f>POWER(PRODUCT(C90,D90,E90,F90,G90,H90,I90,J90,K90,L90,M90,N90,O90,P90,Q90,R90,S90,T90,U90,V90,W90,X90),1/22)</f>
      </c>
      <c r="D211" s="1">
        <f>POWER(PRODUCT(C130,D130,E130,F130,G130,H130,I130,J130,K130,L130,M130,N130,O130,P130,Q130,R130,S130,T130,U130,V130,W130,X130),1/22)</f>
      </c>
      <c r="E211" s="1">
        <f>POWER(PRODUCT(C170,D170,E170,F170,G170,H170,I170,J170,K170,L170,M170,N170,O170,P170,Q170,R170,S170,T170,U170,V170,W170,X170),1/22)</f>
      </c>
    </row>
    <row r="212">
      <c r="A212">
        <v>6</v>
      </c>
      <c r="B212" t="str">
        <v>CP4.1_vs_CP4.7</v>
      </c>
      <c r="C212" s="1">
        <f>POWER(PRODUCT(C91,D91,E91,F91,G91,H91,I91,J91,K91,L91,M91,N91,O91,P91,Q91,R91,S91,T91,U91,V91,W91,X91),1/22)</f>
      </c>
      <c r="D212" s="1">
        <f>POWER(PRODUCT(C131,D131,E131,F131,G131,H131,I131,J131,K131,L131,M131,N131,O131,P131,Q131,R131,S131,T131,U131,V131,W131,X131),1/22)</f>
      </c>
      <c r="E212" s="1">
        <f>POWER(PRODUCT(C171,D171,E171,F171,G171,H171,I171,J171,K171,L171,M171,N171,O171,P171,Q171,R171,S171,T171,U171,V171,W171,X171),1/22)</f>
      </c>
    </row>
    <row r="213">
      <c r="A213">
        <v>7</v>
      </c>
      <c r="B213" t="str">
        <v>CP4.1_vs_CP4.8</v>
      </c>
      <c r="C213" s="1">
        <f>POWER(PRODUCT(C92,D92,E92,F92,G92,H92,I92,J92,K92,L92,M92,N92,O92,P92,Q92,R92,S92,T92,U92,V92,W92,X92),1/22)</f>
      </c>
      <c r="D213" s="1">
        <f>POWER(PRODUCT(C132,D132,E132,F132,G132,H132,I132,J132,K132,L132,M132,N132,O132,P132,Q132,R132,S132,T132,U132,V132,W132,X132),1/22)</f>
      </c>
      <c r="E213" s="1">
        <f>POWER(PRODUCT(C172,D172,E172,F172,G172,H172,I172,J172,K172,L172,M172,N172,O172,P172,Q172,R172,S172,T172,U172,V172,W172,X172),1/22)</f>
      </c>
    </row>
    <row r="214">
      <c r="A214">
        <v>8</v>
      </c>
      <c r="B214" t="str">
        <v>CP4.1_vs_CP4.9</v>
      </c>
      <c r="C214" s="1">
        <f>POWER(PRODUCT(C93,D93,E93,F93,G93,H93,I93,J93,K93,L93,M93,N93,O93,P93,Q93,R93,S93,T93,U93,V93,W93,X93),1/22)</f>
      </c>
      <c r="D214" s="1">
        <f>POWER(PRODUCT(C133,D133,E133,F133,G133,H133,I133,J133,K133,L133,M133,N133,O133,P133,Q133,R133,S133,T133,U133,V133,W133,X133),1/22)</f>
      </c>
      <c r="E214" s="1">
        <f>POWER(PRODUCT(C173,D173,E173,F173,G173,H173,I173,J173,K173,L173,M173,N173,O173,P173,Q173,R173,S173,T173,U173,V173,W173,X173),1/22)</f>
      </c>
    </row>
    <row r="215">
      <c r="A215">
        <v>9</v>
      </c>
      <c r="B215" t="str">
        <v>CP4.2_vs_CP4.3</v>
      </c>
      <c r="C215" s="1">
        <f>POWER(PRODUCT(C94,D94,E94,F94,G94,H94,I94,J94,K94,L94,M94,N94,O94,P94,Q94,R94,S94,T94,U94,V94,W94,X94),1/22)</f>
      </c>
      <c r="D215" s="1">
        <f>POWER(PRODUCT(C134,D134,E134,F134,G134,H134,I134,J134,K134,L134,M134,N134,O134,P134,Q134,R134,S134,T134,U134,V134,W134,X134),1/22)</f>
      </c>
      <c r="E215" s="1">
        <f>POWER(PRODUCT(C174,D174,E174,F174,G174,H174,I174,J174,K174,L174,M174,N174,O174,P174,Q174,R174,S174,T174,U174,V174,W174,X174),1/22)</f>
      </c>
    </row>
    <row r="216">
      <c r="A216">
        <v>10</v>
      </c>
      <c r="B216" t="str">
        <v>CP4.2_vs_CP4.4</v>
      </c>
      <c r="C216" s="1">
        <f>POWER(PRODUCT(C95,D95,E95,F95,G95,H95,I95,J95,K95,L95,M95,N95,O95,P95,Q95,R95,S95,T95,U95,V95,W95,X95),1/22)</f>
      </c>
      <c r="D216" s="1">
        <f>POWER(PRODUCT(C135,D135,E135,F135,G135,H135,I135,J135,K135,L135,M135,N135,O135,P135,Q135,R135,S135,T135,U135,V135,W135,X135),1/22)</f>
      </c>
      <c r="E216" s="1">
        <f>POWER(PRODUCT(C175,D175,E175,F175,G175,H175,I175,J175,K175,L175,M175,N175,O175,P175,Q175,R175,S175,T175,U175,V175,W175,X175),1/22)</f>
      </c>
    </row>
    <row r="217">
      <c r="A217">
        <v>11</v>
      </c>
      <c r="B217" t="str">
        <v>CP4.2_vs_CP4.5</v>
      </c>
      <c r="C217" s="1">
        <f>POWER(PRODUCT(C96,D96,E96,F96,G96,H96,I96,J96,K96,L96,M96,N96,O96,P96,Q96,R96,S96,T96,U96,V96,W96,X96),1/22)</f>
      </c>
      <c r="D217" s="1">
        <f>POWER(PRODUCT(C136,D136,E136,F136,G136,H136,I136,J136,K136,L136,M136,N136,O136,P136,Q136,R136,S136,T136,U136,V136,W136,X136),1/22)</f>
      </c>
      <c r="E217" s="1">
        <f>POWER(PRODUCT(C176,D176,E176,F176,G176,H176,I176,J176,K176,L176,M176,N176,O176,P176,Q176,R176,S176,T176,U176,V176,W176,X176),1/22)</f>
      </c>
    </row>
    <row r="218">
      <c r="A218">
        <v>12</v>
      </c>
      <c r="B218" t="str">
        <v>CP4.2_vs_CP4.6</v>
      </c>
      <c r="C218" s="1">
        <f>POWER(PRODUCT(C97,D97,E97,F97,G97,H97,I97,J97,K97,L97,M97,N97,O97,P97,Q97,R97,S97,T97,U97,V97,W97,X97),1/22)</f>
      </c>
      <c r="D218" s="1">
        <f>POWER(PRODUCT(C137,D137,E137,F137,G137,H137,I137,J137,K137,L137,M137,N137,O137,P137,Q137,R137,S137,T137,U137,V137,W137,X137),1/22)</f>
      </c>
      <c r="E218" s="1">
        <f>POWER(PRODUCT(C177,D177,E177,F177,G177,H177,I177,J177,K177,L177,M177,N177,O177,P177,Q177,R177,S177,T177,U177,V177,W177,X177),1/22)</f>
      </c>
    </row>
    <row r="219">
      <c r="A219">
        <v>13</v>
      </c>
      <c r="B219" t="str">
        <v>CP4.2_vs_CP4.7</v>
      </c>
      <c r="C219" s="1">
        <f>POWER(PRODUCT(C98,D98,E98,F98,G98,H98,I98,J98,K98,L98,M98,N98,O98,P98,Q98,R98,S98,T98,U98,V98,W98,X98),1/22)</f>
      </c>
      <c r="D219" s="1">
        <f>POWER(PRODUCT(C138,D138,E138,F138,G138,H138,I138,J138,K138,L138,M138,N138,O138,P138,Q138,R138,S138,T138,U138,V138,W138,X138),1/22)</f>
      </c>
      <c r="E219" s="1">
        <f>POWER(PRODUCT(C178,D178,E178,F178,G178,H178,I178,J178,K178,L178,M178,N178,O178,P178,Q178,R178,S178,T178,U178,V178,W178,X178),1/22)</f>
      </c>
    </row>
    <row r="220">
      <c r="A220">
        <v>14</v>
      </c>
      <c r="B220" t="str">
        <v>CP4.2_vs_CP4.8</v>
      </c>
      <c r="C220" s="1">
        <f>POWER(PRODUCT(C99,D99,E99,F99,G99,H99,I99,J99,K99,L99,M99,N99,O99,P99,Q99,R99,S99,T99,U99,V99,W99,X99),1/22)</f>
      </c>
      <c r="D220" s="1">
        <f>POWER(PRODUCT(C139,D139,E139,F139,G139,H139,I139,J139,K139,L139,M139,N139,O139,P139,Q139,R139,S139,T139,U139,V139,W139,X139),1/22)</f>
      </c>
      <c r="E220" s="1">
        <f>POWER(PRODUCT(C179,D179,E179,F179,G179,H179,I179,J179,K179,L179,M179,N179,O179,P179,Q179,R179,S179,T179,U179,V179,W179,X179),1/22)</f>
      </c>
    </row>
    <row r="221">
      <c r="A221">
        <v>15</v>
      </c>
      <c r="B221" t="str">
        <v>CP4.2_vs_CP4.9</v>
      </c>
      <c r="C221" s="1">
        <f>POWER(PRODUCT(C100,D100,E100,F100,G100,H100,I100,J100,K100,L100,M100,N100,O100,P100,Q100,R100,S100,T100,U100,V100,W100,X100),1/22)</f>
      </c>
      <c r="D221" s="1">
        <f>POWER(PRODUCT(C140,D140,E140,F140,G140,H140,I140,J140,K140,L140,M140,N140,O140,P140,Q140,R140,S140,T140,U140,V140,W140,X140),1/22)</f>
      </c>
      <c r="E221" s="1">
        <f>POWER(PRODUCT(C180,D180,E180,F180,G180,H180,I180,J180,K180,L180,M180,N180,O180,P180,Q180,R180,S180,T180,U180,V180,W180,X180),1/22)</f>
      </c>
    </row>
    <row r="222">
      <c r="A222">
        <v>16</v>
      </c>
      <c r="B222" t="str">
        <v>CP4.3_vs_CP4.4</v>
      </c>
      <c r="C222" s="1">
        <f>POWER(PRODUCT(C101,D101,E101,F101,G101,H101,I101,J101,K101,L101,M101,N101,O101,P101,Q101,R101,S101,T101,U101,V101,W101,X101),1/22)</f>
      </c>
      <c r="D222" s="1">
        <f>POWER(PRODUCT(C141,D141,E141,F141,G141,H141,I141,J141,K141,L141,M141,N141,O141,P141,Q141,R141,S141,T141,U141,V141,W141,X141),1/22)</f>
      </c>
      <c r="E222" s="1">
        <f>POWER(PRODUCT(C181,D181,E181,F181,G181,H181,I181,J181,K181,L181,M181,N181,O181,P181,Q181,R181,S181,T181,U181,V181,W181,X181),1/22)</f>
      </c>
    </row>
    <row r="223">
      <c r="A223">
        <v>17</v>
      </c>
      <c r="B223" t="str">
        <v>CP4.3_vs_CP4.5</v>
      </c>
      <c r="C223" s="1">
        <f>POWER(PRODUCT(C102,D102,E102,F102,G102,H102,I102,J102,K102,L102,M102,N102,O102,P102,Q102,R102,S102,T102,U102,V102,W102,X102),1/22)</f>
      </c>
      <c r="D223" s="1">
        <f>POWER(PRODUCT(C142,D142,E142,F142,G142,H142,I142,J142,K142,L142,M142,N142,O142,P142,Q142,R142,S142,T142,U142,V142,W142,X142),1/22)</f>
      </c>
      <c r="E223" s="1">
        <f>POWER(PRODUCT(C182,D182,E182,F182,G182,H182,I182,J182,K182,L182,M182,N182,O182,P182,Q182,R182,S182,T182,U182,V182,W182,X182),1/22)</f>
      </c>
    </row>
    <row r="224">
      <c r="A224">
        <v>18</v>
      </c>
      <c r="B224" t="str">
        <v>CP4.3_vs_CP4.6</v>
      </c>
      <c r="C224" s="1">
        <f>POWER(PRODUCT(C103,D103,E103,F103,G103,H103,I103,J103,K103,L103,M103,N103,O103,P103,Q103,R103,S103,T103,U103,V103,W103,X103),1/22)</f>
      </c>
      <c r="D224" s="1">
        <f>POWER(PRODUCT(C143,D143,E143,F143,G143,H143,I143,J143,K143,L143,M143,N143,O143,P143,Q143,R143,S143,T143,U143,V143,W143,X143),1/22)</f>
      </c>
      <c r="E224" s="1">
        <f>POWER(PRODUCT(C183,D183,E183,F183,G183,H183,I183,J183,K183,L183,M183,N183,O183,P183,Q183,R183,S183,T183,U183,V183,W183,X183),1/22)</f>
      </c>
    </row>
    <row r="225">
      <c r="A225">
        <v>19</v>
      </c>
      <c r="B225" t="str">
        <v>CP4.3_vs_CP4.7</v>
      </c>
      <c r="C225" s="1">
        <f>POWER(PRODUCT(C104,D104,E104,F104,G104,H104,I104,J104,K104,L104,M104,N104,O104,P104,Q104,R104,S104,T104,U104,V104,W104,X104),1/22)</f>
      </c>
      <c r="D225" s="1">
        <f>POWER(PRODUCT(C144,D144,E144,F144,G144,H144,I144,J144,K144,L144,M144,N144,O144,P144,Q144,R144,S144,T144,U144,V144,W144,X144),1/22)</f>
      </c>
      <c r="E225" s="1">
        <f>POWER(PRODUCT(C184,D184,E184,F184,G184,H184,I184,J184,K184,L184,M184,N184,O184,P184,Q184,R184,S184,T184,U184,V184,W184,X184),1/22)</f>
      </c>
    </row>
    <row r="226">
      <c r="A226">
        <v>20</v>
      </c>
      <c r="B226" t="str">
        <v>CP4.3_vs_CP4.8</v>
      </c>
      <c r="C226" s="1">
        <f>POWER(PRODUCT(C105,D105,E105,F105,G105,H105,I105,J105,K105,L105,M105,N105,O105,P105,Q105,R105,S105,T105,U105,V105,W105,X105),1/22)</f>
      </c>
      <c r="D226" s="1">
        <f>POWER(PRODUCT(C145,D145,E145,F145,G145,H145,I145,J145,K145,L145,M145,N145,O145,P145,Q145,R145,S145,T145,U145,V145,W145,X145),1/22)</f>
      </c>
      <c r="E226" s="1">
        <f>POWER(PRODUCT(C185,D185,E185,F185,G185,H185,I185,J185,K185,L185,M185,N185,O185,P185,Q185,R185,S185,T185,U185,V185,W185,X185),1/22)</f>
      </c>
    </row>
    <row r="227">
      <c r="A227">
        <v>21</v>
      </c>
      <c r="B227" t="str">
        <v>CP4.3_vs_CP4.9</v>
      </c>
      <c r="C227" s="1">
        <f>POWER(PRODUCT(C106,D106,E106,F106,G106,H106,I106,J106,K106,L106,M106,N106,O106,P106,Q106,R106,S106,T106,U106,V106,W106,X106),1/22)</f>
      </c>
      <c r="D227" s="1">
        <f>POWER(PRODUCT(C146,D146,E146,F146,G146,H146,I146,J146,K146,L146,M146,N146,O146,P146,Q146,R146,S146,T146,U146,V146,W146,X146),1/22)</f>
      </c>
      <c r="E227" s="1">
        <f>POWER(PRODUCT(C186,D186,E186,F186,G186,H186,I186,J186,K186,L186,M186,N186,O186,P186,Q186,R186,S186,T186,U186,V186,W186,X186),1/22)</f>
      </c>
    </row>
    <row r="228">
      <c r="A228">
        <v>22</v>
      </c>
      <c r="B228" t="str">
        <v>CP4.4_vs_CP4.5</v>
      </c>
      <c r="C228" s="1">
        <f>POWER(PRODUCT(C107,D107,E107,F107,G107,H107,I107,J107,K107,L107,M107,N107,O107,P107,Q107,R107,S107,T107,U107,V107,W107,X107),1/22)</f>
      </c>
      <c r="D228" s="1">
        <f>POWER(PRODUCT(C147,D147,E147,F147,G147,H147,I147,J147,K147,L147,M147,N147,O147,P147,Q147,R147,S147,T147,U147,V147,W147,X147),1/22)</f>
      </c>
      <c r="E228" s="1">
        <f>POWER(PRODUCT(C187,D187,E187,F187,G187,H187,I187,J187,K187,L187,M187,N187,O187,P187,Q187,R187,S187,T187,U187,V187,W187,X187),1/22)</f>
      </c>
    </row>
    <row r="229">
      <c r="A229">
        <v>23</v>
      </c>
      <c r="B229" t="str">
        <v>CP4.4_vs_CP4.6</v>
      </c>
      <c r="C229" s="1">
        <f>POWER(PRODUCT(C108,D108,E108,F108,G108,H108,I108,J108,K108,L108,M108,N108,O108,P108,Q108,R108,S108,T108,U108,V108,W108,X108),1/22)</f>
      </c>
      <c r="D229" s="1">
        <f>POWER(PRODUCT(C148,D148,E148,F148,G148,H148,I148,J148,K148,L148,M148,N148,O148,P148,Q148,R148,S148,T148,U148,V148,W148,X148),1/22)</f>
      </c>
      <c r="E229" s="1">
        <f>POWER(PRODUCT(C188,D188,E188,F188,G188,H188,I188,J188,K188,L188,M188,N188,O188,P188,Q188,R188,S188,T188,U188,V188,W188,X188),1/22)</f>
      </c>
    </row>
    <row r="230">
      <c r="A230">
        <v>24</v>
      </c>
      <c r="B230" t="str">
        <v>CP4.4_vs_CP4.7</v>
      </c>
      <c r="C230" s="1">
        <f>POWER(PRODUCT(C109,D109,E109,F109,G109,H109,I109,J109,K109,L109,M109,N109,O109,P109,Q109,R109,S109,T109,U109,V109,W109,X109),1/22)</f>
      </c>
      <c r="D230" s="1">
        <f>POWER(PRODUCT(C149,D149,E149,F149,G149,H149,I149,J149,K149,L149,M149,N149,O149,P149,Q149,R149,S149,T149,U149,V149,W149,X149),1/22)</f>
      </c>
      <c r="E230" s="1">
        <f>POWER(PRODUCT(C189,D189,E189,F189,G189,H189,I189,J189,K189,L189,M189,N189,O189,P189,Q189,R189,S189,T189,U189,V189,W189,X189),1/22)</f>
      </c>
    </row>
    <row r="231">
      <c r="A231">
        <v>25</v>
      </c>
      <c r="B231" t="str">
        <v>CP4.4_vs_CP4.8</v>
      </c>
      <c r="C231" s="1">
        <f>POWER(PRODUCT(C110,D110,E110,F110,G110,H110,I110,J110,K110,L110,M110,N110,O110,P110,Q110,R110,S110,T110,U110,V110,W110,X110),1/22)</f>
      </c>
      <c r="D231" s="1">
        <f>POWER(PRODUCT(C150,D150,E150,F150,G150,H150,I150,J150,K150,L150,M150,N150,O150,P150,Q150,R150,S150,T150,U150,V150,W150,X150),1/22)</f>
      </c>
      <c r="E231" s="1">
        <f>POWER(PRODUCT(C190,D190,E190,F190,G190,H190,I190,J190,K190,L190,M190,N190,O190,P190,Q190,R190,S190,T190,U190,V190,W190,X190),1/22)</f>
      </c>
    </row>
    <row r="232">
      <c r="A232">
        <v>26</v>
      </c>
      <c r="B232" t="str">
        <v>CP4.4_vs_CP4.9</v>
      </c>
      <c r="C232" s="1">
        <f>POWER(PRODUCT(C111,D111,E111,F111,G111,H111,I111,J111,K111,L111,M111,N111,O111,P111,Q111,R111,S111,T111,U111,V111,W111,X111),1/22)</f>
      </c>
      <c r="D232" s="1">
        <f>POWER(PRODUCT(C151,D151,E151,F151,G151,H151,I151,J151,K151,L151,M151,N151,O151,P151,Q151,R151,S151,T151,U151,V151,W151,X151),1/22)</f>
      </c>
      <c r="E232" s="1">
        <f>POWER(PRODUCT(C191,D191,E191,F191,G191,H191,I191,J191,K191,L191,M191,N191,O191,P191,Q191,R191,S191,T191,U191,V191,W191,X191),1/22)</f>
      </c>
    </row>
    <row r="233">
      <c r="A233">
        <v>27</v>
      </c>
      <c r="B233" t="str">
        <v>CP4.5_vs_CP4.6</v>
      </c>
      <c r="C233" s="1">
        <f>POWER(PRODUCT(C112,D112,E112,F112,G112,H112,I112,J112,K112,L112,M112,N112,O112,P112,Q112,R112,S112,T112,U112,V112,W112,X112),1/22)</f>
      </c>
      <c r="D233" s="1">
        <f>POWER(PRODUCT(C152,D152,E152,F152,G152,H152,I152,J152,K152,L152,M152,N152,O152,P152,Q152,R152,S152,T152,U152,V152,W152,X152),1/22)</f>
      </c>
      <c r="E233" s="1">
        <f>POWER(PRODUCT(C192,D192,E192,F192,G192,H192,I192,J192,K192,L192,M192,N192,O192,P192,Q192,R192,S192,T192,U192,V192,W192,X192),1/22)</f>
      </c>
    </row>
    <row r="234">
      <c r="A234">
        <v>28</v>
      </c>
      <c r="B234" t="str">
        <v>CP4.5_vs_CP4.7</v>
      </c>
      <c r="C234" s="1">
        <f>POWER(PRODUCT(C113,D113,E113,F113,G113,H113,I113,J113,K113,L113,M113,N113,O113,P113,Q113,R113,S113,T113,U113,V113,W113,X113),1/22)</f>
      </c>
      <c r="D234" s="1">
        <f>POWER(PRODUCT(C153,D153,E153,F153,G153,H153,I153,J153,K153,L153,M153,N153,O153,P153,Q153,R153,S153,T153,U153,V153,W153,X153),1/22)</f>
      </c>
      <c r="E234" s="1">
        <f>POWER(PRODUCT(C193,D193,E193,F193,G193,H193,I193,J193,K193,L193,M193,N193,O193,P193,Q193,R193,S193,T193,U193,V193,W193,X193),1/22)</f>
      </c>
    </row>
    <row r="235">
      <c r="A235">
        <v>29</v>
      </c>
      <c r="B235" t="str">
        <v>CP4.5_vs_CP4.8</v>
      </c>
      <c r="C235" s="1">
        <f>POWER(PRODUCT(C114,D114,E114,F114,G114,H114,I114,J114,K114,L114,M114,N114,O114,P114,Q114,R114,S114,T114,U114,V114,W114,X114),1/22)</f>
      </c>
      <c r="D235" s="1">
        <f>POWER(PRODUCT(C154,D154,E154,F154,G154,H154,I154,J154,K154,L154,M154,N154,O154,P154,Q154,R154,S154,T154,U154,V154,W154,X154),1/22)</f>
      </c>
      <c r="E235" s="1">
        <f>POWER(PRODUCT(C194,D194,E194,F194,G194,H194,I194,J194,K194,L194,M194,N194,O194,P194,Q194,R194,S194,T194,U194,V194,W194,X194),1/22)</f>
      </c>
    </row>
    <row r="236">
      <c r="A236">
        <v>30</v>
      </c>
      <c r="B236" t="str">
        <v>CP4.5_vs_CP4.9</v>
      </c>
      <c r="C236" s="1">
        <f>POWER(PRODUCT(C115,D115,E115,F115,G115,H115,I115,J115,K115,L115,M115,N115,O115,P115,Q115,R115,S115,T115,U115,V115,W115,X115),1/22)</f>
      </c>
      <c r="D236" s="1">
        <f>POWER(PRODUCT(C155,D155,E155,F155,G155,H155,I155,J155,K155,L155,M155,N155,O155,P155,Q155,R155,S155,T155,U155,V155,W155,X155),1/22)</f>
      </c>
      <c r="E236" s="1">
        <f>POWER(PRODUCT(C195,D195,E195,F195,G195,H195,I195,J195,K195,L195,M195,N195,O195,P195,Q195,R195,S195,T195,U195,V195,W195,X195),1/22)</f>
      </c>
    </row>
    <row r="237">
      <c r="A237">
        <v>31</v>
      </c>
      <c r="B237" t="str">
        <v>CP4.6_vs_CP4.7</v>
      </c>
      <c r="C237" s="1">
        <f>POWER(PRODUCT(C116,D116,E116,F116,G116,H116,I116,J116,K116,L116,M116,N116,O116,P116,Q116,R116,S116,T116,U116,V116,W116,X116),1/22)</f>
      </c>
      <c r="D237" s="1">
        <f>POWER(PRODUCT(C156,D156,E156,F156,G156,H156,I156,J156,K156,L156,M156,N156,O156,P156,Q156,R156,S156,T156,U156,V156,W156,X156),1/22)</f>
      </c>
      <c r="E237" s="1">
        <f>POWER(PRODUCT(C196,D196,E196,F196,G196,H196,I196,J196,K196,L196,M196,N196,O196,P196,Q196,R196,S196,T196,U196,V196,W196,X196),1/22)</f>
      </c>
    </row>
    <row r="238">
      <c r="A238">
        <v>32</v>
      </c>
      <c r="B238" t="str">
        <v>CP4.6_vs_CP4.8</v>
      </c>
      <c r="C238" s="1">
        <f>POWER(PRODUCT(C117,D117,E117,F117,G117,H117,I117,J117,K117,L117,M117,N117,O117,P117,Q117,R117,S117,T117,U117,V117,W117,X117),1/22)</f>
      </c>
      <c r="D238" s="1">
        <f>POWER(PRODUCT(C157,D157,E157,F157,G157,H157,I157,J157,K157,L157,M157,N157,O157,P157,Q157,R157,S157,T157,U157,V157,W157,X157),1/22)</f>
      </c>
      <c r="E238" s="1">
        <f>POWER(PRODUCT(C197,D197,E197,F197,G197,H197,I197,J197,K197,L197,M197,N197,O197,P197,Q197,R197,S197,T197,U197,V197,W197,X197),1/22)</f>
      </c>
    </row>
    <row r="239">
      <c r="A239">
        <v>33</v>
      </c>
      <c r="B239" t="str">
        <v>CP4.6_vs_CP4.9</v>
      </c>
      <c r="C239" s="1">
        <f>POWER(PRODUCT(C118,D118,E118,F118,G118,H118,I118,J118,K118,L118,M118,N118,O118,P118,Q118,R118,S118,T118,U118,V118,W118,X118),1/22)</f>
      </c>
      <c r="D239" s="1">
        <f>POWER(PRODUCT(C158,D158,E158,F158,G158,H158,I158,J158,K158,L158,M158,N158,O158,P158,Q158,R158,S158,T158,U158,V158,W158,X158),1/22)</f>
      </c>
      <c r="E239" s="1">
        <f>POWER(PRODUCT(C198,D198,E198,F198,G198,H198,I198,J198,K198,L198,M198,N198,O198,P198,Q198,R198,S198,T198,U198,V198,W198,X198),1/22)</f>
      </c>
    </row>
    <row r="240">
      <c r="A240">
        <v>34</v>
      </c>
      <c r="B240" t="str">
        <v>CP4.7_vs_CP4.8</v>
      </c>
      <c r="C240" s="1">
        <f>POWER(PRODUCT(C119,D119,E119,F119,G119,H119,I119,J119,K119,L119,M119,N119,O119,P119,Q119,R119,S119,T119,U119,V119,W119,X119),1/22)</f>
      </c>
      <c r="D240" s="1">
        <f>POWER(PRODUCT(C159,D159,E159,F159,G159,H159,I159,J159,K159,L159,M159,N159,O159,P159,Q159,R159,S159,T159,U159,V159,W159,X159),1/22)</f>
      </c>
      <c r="E240" s="1">
        <f>POWER(PRODUCT(C199,D199,E199,F199,G199,H199,I199,J199,K199,L199,M199,N199,O199,P199,Q199,R199,S199,T199,U199,V199,W199,X199),1/22)</f>
      </c>
    </row>
    <row r="241">
      <c r="A241">
        <v>35</v>
      </c>
      <c r="B241" t="str">
        <v>CP4.7_vs_CP4.9</v>
      </c>
      <c r="C241" s="1">
        <f>POWER(PRODUCT(C120,D120,E120,F120,G120,H120,I120,J120,K120,L120,M120,N120,O120,P120,Q120,R120,S120,T120,U120,V120,W120,X120),1/22)</f>
      </c>
      <c r="D241" s="1">
        <f>POWER(PRODUCT(C160,D160,E160,F160,G160,H160,I160,J160,K160,L160,M160,N160,O160,P160,Q160,R160,S160,T160,U160,V160,W160,X160),1/22)</f>
      </c>
      <c r="E241" s="1">
        <f>POWER(PRODUCT(C200,D200,E200,F200,G200,H200,I200,J200,K200,L200,M200,N200,O200,P200,Q200,R200,S200,T200,U200,V200,W200,X200),1/22)</f>
      </c>
    </row>
    <row r="242">
      <c r="A242">
        <v>36</v>
      </c>
      <c r="B242" t="str">
        <v>CP4.8_vs_CP4.9</v>
      </c>
      <c r="C242" s="1">
        <f>POWER(PRODUCT(C121,D121,E121,F121,G121,H121,I121,J121,K121,L121,M121,N121,O121,P121,Q121,R121,S121,T121,U121,V121,W121,X121),1/22)</f>
      </c>
      <c r="D242" s="1">
        <f>POWER(PRODUCT(C161,D161,E161,F161,G161,H161,I161,J161,K161,L161,M161,N161,O161,P161,Q161,R161,S161,T161,U161,V161,W161,X161),1/22)</f>
      </c>
      <c r="E242" s="1">
        <f>POWER(PRODUCT(C201,D201,E201,F201,G201,H201,I201,J201,K201,L201,M201,N201,O201,P201,Q201,R201,S201,T201,U201,V201,W201,X201),1/22)</f>
      </c>
    </row>
    <row r="245">
      <c r="A245" t="str">
        <v>═══ BAGIAN 6: MATRIKS TFN AGREGAT ═══</v>
      </c>
    </row>
    <row r="246">
      <c r="A246" t="str">
        <v>Diagonal=(1,1,1) | Upper=GM | Lower=reciprocal(1/u,1/m,1/l)</v>
      </c>
    </row>
    <row r="247">
      <c r="A247" t="str">
        <v>Matriks l (Lower)</v>
      </c>
    </row>
    <row r="248">
      <c r="A248" t="str">
        <v/>
      </c>
      <c r="B248" t="str">
        <v>CP4.1</v>
      </c>
      <c r="C248" t="str">
        <v>CP4.2</v>
      </c>
      <c r="D248" t="str">
        <v>CP4.3</v>
      </c>
      <c r="E248" t="str">
        <v>CP4.4</v>
      </c>
      <c r="F248" t="str">
        <v>CP4.5</v>
      </c>
      <c r="G248" t="str">
        <v>CP4.6</v>
      </c>
      <c r="H248" t="str">
        <v>CP4.7</v>
      </c>
      <c r="I248" t="str">
        <v>CP4.8</v>
      </c>
      <c r="J248" t="str">
        <v>CP4.9</v>
      </c>
      <c r="K248" t="str">
        <v>Σ Baris</v>
      </c>
    </row>
    <row r="249">
      <c r="A249" t="str">
        <v>CP4.1</v>
      </c>
      <c r="B249">
        <v>1</v>
      </c>
      <c r="C249" s="1">
        <f>C207</f>
      </c>
      <c r="D249" s="1">
        <f>C208</f>
      </c>
      <c r="E249" s="1">
        <f>C209</f>
      </c>
      <c r="F249" s="1">
        <f>C210</f>
      </c>
      <c r="G249" s="1">
        <f>C211</f>
      </c>
      <c r="H249" s="1">
        <f>C212</f>
      </c>
      <c r="I249" s="1">
        <f>C213</f>
      </c>
      <c r="J249" s="1">
        <f>C214</f>
      </c>
      <c r="K249" s="1">
        <f>SUM(B249:J249)</f>
      </c>
    </row>
    <row r="250">
      <c r="A250" t="str">
        <v>CP4.2</v>
      </c>
      <c r="B250" s="1">
        <f>1/E207</f>
      </c>
      <c r="C250">
        <v>1</v>
      </c>
      <c r="D250" s="1">
        <f>C215</f>
      </c>
      <c r="E250" s="1">
        <f>C216</f>
      </c>
      <c r="F250" s="1">
        <f>C217</f>
      </c>
      <c r="G250" s="1">
        <f>C218</f>
      </c>
      <c r="H250" s="1">
        <f>C219</f>
      </c>
      <c r="I250" s="1">
        <f>C220</f>
      </c>
      <c r="J250" s="1">
        <f>C221</f>
      </c>
      <c r="K250" s="1">
        <f>SUM(B250:J250)</f>
      </c>
    </row>
    <row r="251">
      <c r="A251" t="str">
        <v>CP4.3</v>
      </c>
      <c r="B251" s="1">
        <f>1/E208</f>
      </c>
      <c r="C251" s="1">
        <f>1/E215</f>
      </c>
      <c r="D251">
        <v>1</v>
      </c>
      <c r="E251" s="1">
        <f>C222</f>
      </c>
      <c r="F251" s="1">
        <f>C223</f>
      </c>
      <c r="G251" s="1">
        <f>C224</f>
      </c>
      <c r="H251" s="1">
        <f>C225</f>
      </c>
      <c r="I251" s="1">
        <f>C226</f>
      </c>
      <c r="J251" s="1">
        <f>C227</f>
      </c>
      <c r="K251" s="1">
        <f>SUM(B251:J251)</f>
      </c>
    </row>
    <row r="252">
      <c r="A252" t="str">
        <v>CP4.4</v>
      </c>
      <c r="B252" s="1">
        <f>1/E209</f>
      </c>
      <c r="C252" s="1">
        <f>1/E216</f>
      </c>
      <c r="D252" s="1">
        <f>1/E222</f>
      </c>
      <c r="E252">
        <v>1</v>
      </c>
      <c r="F252" s="1">
        <f>C228</f>
      </c>
      <c r="G252" s="1">
        <f>C229</f>
      </c>
      <c r="H252" s="1">
        <f>C230</f>
      </c>
      <c r="I252" s="1">
        <f>C231</f>
      </c>
      <c r="J252" s="1">
        <f>C232</f>
      </c>
      <c r="K252" s="1">
        <f>SUM(B252:J252)</f>
      </c>
    </row>
    <row r="253">
      <c r="A253" t="str">
        <v>CP4.5</v>
      </c>
      <c r="B253" s="1">
        <f>1/E210</f>
      </c>
      <c r="C253" s="1">
        <f>1/E217</f>
      </c>
      <c r="D253" s="1">
        <f>1/E223</f>
      </c>
      <c r="E253" s="1">
        <f>1/E228</f>
      </c>
      <c r="F253">
        <v>1</v>
      </c>
      <c r="G253" s="1">
        <f>C233</f>
      </c>
      <c r="H253" s="1">
        <f>C234</f>
      </c>
      <c r="I253" s="1">
        <f>C235</f>
      </c>
      <c r="J253" s="1">
        <f>C236</f>
      </c>
      <c r="K253" s="1">
        <f>SUM(B253:J253)</f>
      </c>
    </row>
    <row r="254">
      <c r="A254" t="str">
        <v>CP4.6</v>
      </c>
      <c r="B254" s="1">
        <f>1/E211</f>
      </c>
      <c r="C254" s="1">
        <f>1/E218</f>
      </c>
      <c r="D254" s="1">
        <f>1/E224</f>
      </c>
      <c r="E254" s="1">
        <f>1/E229</f>
      </c>
      <c r="F254" s="1">
        <f>1/E233</f>
      </c>
      <c r="G254">
        <v>1</v>
      </c>
      <c r="H254" s="1">
        <f>C237</f>
      </c>
      <c r="I254" s="1">
        <f>C238</f>
      </c>
      <c r="J254" s="1">
        <f>C239</f>
      </c>
      <c r="K254" s="1">
        <f>SUM(B254:J254)</f>
      </c>
    </row>
    <row r="255">
      <c r="A255" t="str">
        <v>CP4.7</v>
      </c>
      <c r="B255" s="1">
        <f>1/E212</f>
      </c>
      <c r="C255" s="1">
        <f>1/E219</f>
      </c>
      <c r="D255" s="1">
        <f>1/E225</f>
      </c>
      <c r="E255" s="1">
        <f>1/E230</f>
      </c>
      <c r="F255" s="1">
        <f>1/E234</f>
      </c>
      <c r="G255" s="1">
        <f>1/E237</f>
      </c>
      <c r="H255">
        <v>1</v>
      </c>
      <c r="I255" s="1">
        <f>C240</f>
      </c>
      <c r="J255" s="1">
        <f>C241</f>
      </c>
      <c r="K255" s="1">
        <f>SUM(B255:J255)</f>
      </c>
    </row>
    <row r="256">
      <c r="A256" t="str">
        <v>CP4.8</v>
      </c>
      <c r="B256" s="1">
        <f>1/E213</f>
      </c>
      <c r="C256" s="1">
        <f>1/E220</f>
      </c>
      <c r="D256" s="1">
        <f>1/E226</f>
      </c>
      <c r="E256" s="1">
        <f>1/E231</f>
      </c>
      <c r="F256" s="1">
        <f>1/E235</f>
      </c>
      <c r="G256" s="1">
        <f>1/E238</f>
      </c>
      <c r="H256" s="1">
        <f>1/E240</f>
      </c>
      <c r="I256">
        <v>1</v>
      </c>
      <c r="J256" s="1">
        <f>C242</f>
      </c>
      <c r="K256" s="1">
        <f>SUM(B256:J256)</f>
      </c>
    </row>
    <row r="257">
      <c r="A257" t="str">
        <v>CP4.9</v>
      </c>
      <c r="B257" s="1">
        <f>1/E214</f>
      </c>
      <c r="C257" s="1">
        <f>1/E221</f>
      </c>
      <c r="D257" s="1">
        <f>1/E227</f>
      </c>
      <c r="E257" s="1">
        <f>1/E232</f>
      </c>
      <c r="F257" s="1">
        <f>1/E236</f>
      </c>
      <c r="G257" s="1">
        <f>1/E239</f>
      </c>
      <c r="H257" s="1">
        <f>1/E241</f>
      </c>
      <c r="I257" s="1">
        <f>1/E242</f>
      </c>
      <c r="J257">
        <v>1</v>
      </c>
      <c r="K257" s="1">
        <f>SUM(B257:J257)</f>
      </c>
    </row>
    <row r="258">
      <c r="J258" t="str">
        <v>TOTAL</v>
      </c>
      <c r="K258" s="1">
        <f>SUM(K249:K257)</f>
      </c>
    </row>
    <row r="260">
      <c r="A260" t="str">
        <v>Matriks m (Middle)</v>
      </c>
    </row>
    <row r="261">
      <c r="A261" t="str">
        <v/>
      </c>
      <c r="B261" t="str">
        <v>CP4.1</v>
      </c>
      <c r="C261" t="str">
        <v>CP4.2</v>
      </c>
      <c r="D261" t="str">
        <v>CP4.3</v>
      </c>
      <c r="E261" t="str">
        <v>CP4.4</v>
      </c>
      <c r="F261" t="str">
        <v>CP4.5</v>
      </c>
      <c r="G261" t="str">
        <v>CP4.6</v>
      </c>
      <c r="H261" t="str">
        <v>CP4.7</v>
      </c>
      <c r="I261" t="str">
        <v>CP4.8</v>
      </c>
      <c r="J261" t="str">
        <v>CP4.9</v>
      </c>
      <c r="K261" t="str">
        <v>Σ Baris</v>
      </c>
    </row>
    <row r="262">
      <c r="A262" t="str">
        <v>CP4.1</v>
      </c>
      <c r="B262">
        <v>1</v>
      </c>
      <c r="C262" s="1">
        <f>D207</f>
      </c>
      <c r="D262" s="1">
        <f>D208</f>
      </c>
      <c r="E262" s="1">
        <f>D209</f>
      </c>
      <c r="F262" s="1">
        <f>D210</f>
      </c>
      <c r="G262" s="1">
        <f>D211</f>
      </c>
      <c r="H262" s="1">
        <f>D212</f>
      </c>
      <c r="I262" s="1">
        <f>D213</f>
      </c>
      <c r="J262" s="1">
        <f>D214</f>
      </c>
      <c r="K262" s="1">
        <f>SUM(B262:J262)</f>
      </c>
    </row>
    <row r="263">
      <c r="A263" t="str">
        <v>CP4.2</v>
      </c>
      <c r="B263" s="1">
        <f>1/D207</f>
      </c>
      <c r="C263">
        <v>1</v>
      </c>
      <c r="D263" s="1">
        <f>D215</f>
      </c>
      <c r="E263" s="1">
        <f>D216</f>
      </c>
      <c r="F263" s="1">
        <f>D217</f>
      </c>
      <c r="G263" s="1">
        <f>D218</f>
      </c>
      <c r="H263" s="1">
        <f>D219</f>
      </c>
      <c r="I263" s="1">
        <f>D220</f>
      </c>
      <c r="J263" s="1">
        <f>D221</f>
      </c>
      <c r="K263" s="1">
        <f>SUM(B263:J263)</f>
      </c>
    </row>
    <row r="264">
      <c r="A264" t="str">
        <v>CP4.3</v>
      </c>
      <c r="B264" s="1">
        <f>1/D208</f>
      </c>
      <c r="C264" s="1">
        <f>1/D215</f>
      </c>
      <c r="D264">
        <v>1</v>
      </c>
      <c r="E264" s="1">
        <f>D222</f>
      </c>
      <c r="F264" s="1">
        <f>D223</f>
      </c>
      <c r="G264" s="1">
        <f>D224</f>
      </c>
      <c r="H264" s="1">
        <f>D225</f>
      </c>
      <c r="I264" s="1">
        <f>D226</f>
      </c>
      <c r="J264" s="1">
        <f>D227</f>
      </c>
      <c r="K264" s="1">
        <f>SUM(B264:J264)</f>
      </c>
    </row>
    <row r="265">
      <c r="A265" t="str">
        <v>CP4.4</v>
      </c>
      <c r="B265" s="1">
        <f>1/D209</f>
      </c>
      <c r="C265" s="1">
        <f>1/D216</f>
      </c>
      <c r="D265" s="1">
        <f>1/D222</f>
      </c>
      <c r="E265">
        <v>1</v>
      </c>
      <c r="F265" s="1">
        <f>D228</f>
      </c>
      <c r="G265" s="1">
        <f>D229</f>
      </c>
      <c r="H265" s="1">
        <f>D230</f>
      </c>
      <c r="I265" s="1">
        <f>D231</f>
      </c>
      <c r="J265" s="1">
        <f>D232</f>
      </c>
      <c r="K265" s="1">
        <f>SUM(B265:J265)</f>
      </c>
    </row>
    <row r="266">
      <c r="A266" t="str">
        <v>CP4.5</v>
      </c>
      <c r="B266" s="1">
        <f>1/D210</f>
      </c>
      <c r="C266" s="1">
        <f>1/D217</f>
      </c>
      <c r="D266" s="1">
        <f>1/D223</f>
      </c>
      <c r="E266" s="1">
        <f>1/D228</f>
      </c>
      <c r="F266">
        <v>1</v>
      </c>
      <c r="G266" s="1">
        <f>D233</f>
      </c>
      <c r="H266" s="1">
        <f>D234</f>
      </c>
      <c r="I266" s="1">
        <f>D235</f>
      </c>
      <c r="J266" s="1">
        <f>D236</f>
      </c>
      <c r="K266" s="1">
        <f>SUM(B266:J266)</f>
      </c>
    </row>
    <row r="267">
      <c r="A267" t="str">
        <v>CP4.6</v>
      </c>
      <c r="B267" s="1">
        <f>1/D211</f>
      </c>
      <c r="C267" s="1">
        <f>1/D218</f>
      </c>
      <c r="D267" s="1">
        <f>1/D224</f>
      </c>
      <c r="E267" s="1">
        <f>1/D229</f>
      </c>
      <c r="F267" s="1">
        <f>1/D233</f>
      </c>
      <c r="G267">
        <v>1</v>
      </c>
      <c r="H267" s="1">
        <f>D237</f>
      </c>
      <c r="I267" s="1">
        <f>D238</f>
      </c>
      <c r="J267" s="1">
        <f>D239</f>
      </c>
      <c r="K267" s="1">
        <f>SUM(B267:J267)</f>
      </c>
    </row>
    <row r="268">
      <c r="A268" t="str">
        <v>CP4.7</v>
      </c>
      <c r="B268" s="1">
        <f>1/D212</f>
      </c>
      <c r="C268" s="1">
        <f>1/D219</f>
      </c>
      <c r="D268" s="1">
        <f>1/D225</f>
      </c>
      <c r="E268" s="1">
        <f>1/D230</f>
      </c>
      <c r="F268" s="1">
        <f>1/D234</f>
      </c>
      <c r="G268" s="1">
        <f>1/D237</f>
      </c>
      <c r="H268">
        <v>1</v>
      </c>
      <c r="I268" s="1">
        <f>D240</f>
      </c>
      <c r="J268" s="1">
        <f>D241</f>
      </c>
      <c r="K268" s="1">
        <f>SUM(B268:J268)</f>
      </c>
    </row>
    <row r="269">
      <c r="A269" t="str">
        <v>CP4.8</v>
      </c>
      <c r="B269" s="1">
        <f>1/D213</f>
      </c>
      <c r="C269" s="1">
        <f>1/D220</f>
      </c>
      <c r="D269" s="1">
        <f>1/D226</f>
      </c>
      <c r="E269" s="1">
        <f>1/D231</f>
      </c>
      <c r="F269" s="1">
        <f>1/D235</f>
      </c>
      <c r="G269" s="1">
        <f>1/D238</f>
      </c>
      <c r="H269" s="1">
        <f>1/D240</f>
      </c>
      <c r="I269">
        <v>1</v>
      </c>
      <c r="J269" s="1">
        <f>D242</f>
      </c>
      <c r="K269" s="1">
        <f>SUM(B269:J269)</f>
      </c>
    </row>
    <row r="270">
      <c r="A270" t="str">
        <v>CP4.9</v>
      </c>
      <c r="B270" s="1">
        <f>1/D214</f>
      </c>
      <c r="C270" s="1">
        <f>1/D221</f>
      </c>
      <c r="D270" s="1">
        <f>1/D227</f>
      </c>
      <c r="E270" s="1">
        <f>1/D232</f>
      </c>
      <c r="F270" s="1">
        <f>1/D236</f>
      </c>
      <c r="G270" s="1">
        <f>1/D239</f>
      </c>
      <c r="H270" s="1">
        <f>1/D241</f>
      </c>
      <c r="I270" s="1">
        <f>1/D242</f>
      </c>
      <c r="J270">
        <v>1</v>
      </c>
      <c r="K270" s="1">
        <f>SUM(B270:J270)</f>
      </c>
    </row>
    <row r="271">
      <c r="J271" t="str">
        <v>TOTAL</v>
      </c>
      <c r="K271" s="1">
        <f>SUM(K262:K270)</f>
      </c>
    </row>
    <row r="273">
      <c r="A273" t="str">
        <v>Matriks u (Upper)</v>
      </c>
    </row>
    <row r="274">
      <c r="A274" t="str">
        <v/>
      </c>
      <c r="B274" t="str">
        <v>CP4.1</v>
      </c>
      <c r="C274" t="str">
        <v>CP4.2</v>
      </c>
      <c r="D274" t="str">
        <v>CP4.3</v>
      </c>
      <c r="E274" t="str">
        <v>CP4.4</v>
      </c>
      <c r="F274" t="str">
        <v>CP4.5</v>
      </c>
      <c r="G274" t="str">
        <v>CP4.6</v>
      </c>
      <c r="H274" t="str">
        <v>CP4.7</v>
      </c>
      <c r="I274" t="str">
        <v>CP4.8</v>
      </c>
      <c r="J274" t="str">
        <v>CP4.9</v>
      </c>
      <c r="K274" t="str">
        <v>Σ Baris</v>
      </c>
    </row>
    <row r="275">
      <c r="A275" t="str">
        <v>CP4.1</v>
      </c>
      <c r="B275">
        <v>1</v>
      </c>
      <c r="C275" s="1">
        <f>E207</f>
      </c>
      <c r="D275" s="1">
        <f>E208</f>
      </c>
      <c r="E275" s="1">
        <f>E209</f>
      </c>
      <c r="F275" s="1">
        <f>E210</f>
      </c>
      <c r="G275" s="1">
        <f>E211</f>
      </c>
      <c r="H275" s="1">
        <f>E212</f>
      </c>
      <c r="I275" s="1">
        <f>E213</f>
      </c>
      <c r="J275" s="1">
        <f>E214</f>
      </c>
      <c r="K275" s="1">
        <f>SUM(B275:J275)</f>
      </c>
    </row>
    <row r="276">
      <c r="A276" t="str">
        <v>CP4.2</v>
      </c>
      <c r="B276" s="1">
        <f>1/C207</f>
      </c>
      <c r="C276">
        <v>1</v>
      </c>
      <c r="D276" s="1">
        <f>E215</f>
      </c>
      <c r="E276" s="1">
        <f>E216</f>
      </c>
      <c r="F276" s="1">
        <f>E217</f>
      </c>
      <c r="G276" s="1">
        <f>E218</f>
      </c>
      <c r="H276" s="1">
        <f>E219</f>
      </c>
      <c r="I276" s="1">
        <f>E220</f>
      </c>
      <c r="J276" s="1">
        <f>E221</f>
      </c>
      <c r="K276" s="1">
        <f>SUM(B276:J276)</f>
      </c>
    </row>
    <row r="277">
      <c r="A277" t="str">
        <v>CP4.3</v>
      </c>
      <c r="B277" s="1">
        <f>1/C208</f>
      </c>
      <c r="C277" s="1">
        <f>1/C215</f>
      </c>
      <c r="D277">
        <v>1</v>
      </c>
      <c r="E277" s="1">
        <f>E222</f>
      </c>
      <c r="F277" s="1">
        <f>E223</f>
      </c>
      <c r="G277" s="1">
        <f>E224</f>
      </c>
      <c r="H277" s="1">
        <f>E225</f>
      </c>
      <c r="I277" s="1">
        <f>E226</f>
      </c>
      <c r="J277" s="1">
        <f>E227</f>
      </c>
      <c r="K277" s="1">
        <f>SUM(B277:J277)</f>
      </c>
    </row>
    <row r="278">
      <c r="A278" t="str">
        <v>CP4.4</v>
      </c>
      <c r="B278" s="1">
        <f>1/C209</f>
      </c>
      <c r="C278" s="1">
        <f>1/C216</f>
      </c>
      <c r="D278" s="1">
        <f>1/C222</f>
      </c>
      <c r="E278">
        <v>1</v>
      </c>
      <c r="F278" s="1">
        <f>E228</f>
      </c>
      <c r="G278" s="1">
        <f>E229</f>
      </c>
      <c r="H278" s="1">
        <f>E230</f>
      </c>
      <c r="I278" s="1">
        <f>E231</f>
      </c>
      <c r="J278" s="1">
        <f>E232</f>
      </c>
      <c r="K278" s="1">
        <f>SUM(B278:J278)</f>
      </c>
    </row>
    <row r="279">
      <c r="A279" t="str">
        <v>CP4.5</v>
      </c>
      <c r="B279" s="1">
        <f>1/C210</f>
      </c>
      <c r="C279" s="1">
        <f>1/C217</f>
      </c>
      <c r="D279" s="1">
        <f>1/C223</f>
      </c>
      <c r="E279" s="1">
        <f>1/C228</f>
      </c>
      <c r="F279">
        <v>1</v>
      </c>
      <c r="G279" s="1">
        <f>E233</f>
      </c>
      <c r="H279" s="1">
        <f>E234</f>
      </c>
      <c r="I279" s="1">
        <f>E235</f>
      </c>
      <c r="J279" s="1">
        <f>E236</f>
      </c>
      <c r="K279" s="1">
        <f>SUM(B279:J279)</f>
      </c>
    </row>
    <row r="280">
      <c r="A280" t="str">
        <v>CP4.6</v>
      </c>
      <c r="B280" s="1">
        <f>1/C211</f>
      </c>
      <c r="C280" s="1">
        <f>1/C218</f>
      </c>
      <c r="D280" s="1">
        <f>1/C224</f>
      </c>
      <c r="E280" s="1">
        <f>1/C229</f>
      </c>
      <c r="F280" s="1">
        <f>1/C233</f>
      </c>
      <c r="G280">
        <v>1</v>
      </c>
      <c r="H280" s="1">
        <f>E237</f>
      </c>
      <c r="I280" s="1">
        <f>E238</f>
      </c>
      <c r="J280" s="1">
        <f>E239</f>
      </c>
      <c r="K280" s="1">
        <f>SUM(B280:J280)</f>
      </c>
    </row>
    <row r="281">
      <c r="A281" t="str">
        <v>CP4.7</v>
      </c>
      <c r="B281" s="1">
        <f>1/C212</f>
      </c>
      <c r="C281" s="1">
        <f>1/C219</f>
      </c>
      <c r="D281" s="1">
        <f>1/C225</f>
      </c>
      <c r="E281" s="1">
        <f>1/C230</f>
      </c>
      <c r="F281" s="1">
        <f>1/C234</f>
      </c>
      <c r="G281" s="1">
        <f>1/C237</f>
      </c>
      <c r="H281">
        <v>1</v>
      </c>
      <c r="I281" s="1">
        <f>E240</f>
      </c>
      <c r="J281" s="1">
        <f>E241</f>
      </c>
      <c r="K281" s="1">
        <f>SUM(B281:J281)</f>
      </c>
    </row>
    <row r="282">
      <c r="A282" t="str">
        <v>CP4.8</v>
      </c>
      <c r="B282" s="1">
        <f>1/C213</f>
      </c>
      <c r="C282" s="1">
        <f>1/C220</f>
      </c>
      <c r="D282" s="1">
        <f>1/C226</f>
      </c>
      <c r="E282" s="1">
        <f>1/C231</f>
      </c>
      <c r="F282" s="1">
        <f>1/C235</f>
      </c>
      <c r="G282" s="1">
        <f>1/C238</f>
      </c>
      <c r="H282" s="1">
        <f>1/C240</f>
      </c>
      <c r="I282">
        <v>1</v>
      </c>
      <c r="J282" s="1">
        <f>E242</f>
      </c>
      <c r="K282" s="1">
        <f>SUM(B282:J282)</f>
      </c>
    </row>
    <row r="283">
      <c r="A283" t="str">
        <v>CP4.9</v>
      </c>
      <c r="B283" s="1">
        <f>1/C214</f>
      </c>
      <c r="C283" s="1">
        <f>1/C221</f>
      </c>
      <c r="D283" s="1">
        <f>1/C227</f>
      </c>
      <c r="E283" s="1">
        <f>1/C232</f>
      </c>
      <c r="F283" s="1">
        <f>1/C236</f>
      </c>
      <c r="G283" s="1">
        <f>1/C239</f>
      </c>
      <c r="H283" s="1">
        <f>1/C241</f>
      </c>
      <c r="I283" s="1">
        <f>1/C242</f>
      </c>
      <c r="J283">
        <v>1</v>
      </c>
      <c r="K283" s="1">
        <f>SUM(B283:J283)</f>
      </c>
    </row>
    <row r="284">
      <c r="J284" t="str">
        <v>TOTAL</v>
      </c>
      <c r="K284" s="1">
        <f>SUM(K275:K283)</f>
      </c>
    </row>
    <row r="286">
      <c r="A286" t="str">
        <v>═══ BAGIAN 7: FUZZY SYNTHETIC EXTENT + BOBOT FINAL ═══</v>
      </c>
    </row>
    <row r="287">
      <c r="A287" t="str">
        <v>Si_l=Σl_i/ΣΣu | Si_m=Σm_i/ΣΣm | Si_u=Σu_i/ΣΣl | Defuzzy=(l+m+u)/3</v>
      </c>
    </row>
    <row r="288">
      <c r="A288" t="str">
        <v>Kriteria</v>
      </c>
      <c r="B288" t="str">
        <v>Σl_i</v>
      </c>
      <c r="C288" t="str">
        <v>Σm_i</v>
      </c>
      <c r="D288" t="str">
        <v>Σu_i</v>
      </c>
      <c r="E288" t="str">
        <v>ΣΣl</v>
      </c>
      <c r="F288" t="str">
        <v>ΣΣm</v>
      </c>
      <c r="G288" t="str">
        <v>ΣΣu</v>
      </c>
      <c r="H288" t="str">
        <v>Si_l</v>
      </c>
      <c r="I288" t="str">
        <v>Si_m</v>
      </c>
      <c r="J288" t="str">
        <v>Si_u</v>
      </c>
      <c r="K288" t="str">
        <v>Defuzzy</v>
      </c>
      <c r="L288" t="str">
        <v>Bobot</v>
      </c>
      <c r="M288" t="str">
        <v>Bobot%</v>
      </c>
      <c r="N288" t="str">
        <v>Rank</v>
      </c>
    </row>
    <row r="289">
      <c r="A289" t="str">
        <v>CP4.1</v>
      </c>
      <c r="B289" s="1">
        <f>K249</f>
      </c>
      <c r="C289" s="1">
        <f>K262</f>
      </c>
      <c r="D289" s="1">
        <f>K275</f>
      </c>
      <c r="E289" s="1">
        <f>K258</f>
      </c>
      <c r="F289" s="1">
        <f>K271</f>
      </c>
      <c r="G289" s="1">
        <f>K284</f>
      </c>
      <c r="H289" s="2">
        <f>B289/G289</f>
      </c>
      <c r="I289" s="2">
        <f>C289/F289</f>
      </c>
      <c r="J289" s="2">
        <f>D289/E289</f>
      </c>
      <c r="K289" s="2">
        <f>(H289+I289+J289)/3</f>
      </c>
      <c r="L289" s="2">
        <f>K289/K298</f>
      </c>
      <c r="M289" s="3">
        <f>L289*100</f>
      </c>
      <c r="N289">
        <f>RANK(L289,L$289:L$297,0)</f>
      </c>
    </row>
    <row r="290">
      <c r="A290" t="str">
        <v>CP4.2</v>
      </c>
      <c r="B290" s="1">
        <f>K250</f>
      </c>
      <c r="C290" s="1">
        <f>K263</f>
      </c>
      <c r="D290" s="1">
        <f>K276</f>
      </c>
      <c r="E290" s="1">
        <f>K258</f>
      </c>
      <c r="F290" s="1">
        <f>K271</f>
      </c>
      <c r="G290" s="1">
        <f>K284</f>
      </c>
      <c r="H290" s="2">
        <f>B290/G290</f>
      </c>
      <c r="I290" s="2">
        <f>C290/F290</f>
      </c>
      <c r="J290" s="2">
        <f>D290/E290</f>
      </c>
      <c r="K290" s="2">
        <f>(H290+I290+J290)/3</f>
      </c>
      <c r="L290" s="2">
        <f>K290/K298</f>
      </c>
      <c r="M290" s="3">
        <f>L290*100</f>
      </c>
      <c r="N290">
        <f>RANK(L290,L$289:L$297,0)</f>
      </c>
    </row>
    <row r="291">
      <c r="A291" t="str">
        <v>CP4.3</v>
      </c>
      <c r="B291" s="1">
        <f>K251</f>
      </c>
      <c r="C291" s="1">
        <f>K264</f>
      </c>
      <c r="D291" s="1">
        <f>K277</f>
      </c>
      <c r="E291" s="1">
        <f>K258</f>
      </c>
      <c r="F291" s="1">
        <f>K271</f>
      </c>
      <c r="G291" s="1">
        <f>K284</f>
      </c>
      <c r="H291" s="2">
        <f>B291/G291</f>
      </c>
      <c r="I291" s="2">
        <f>C291/F291</f>
      </c>
      <c r="J291" s="2">
        <f>D291/E291</f>
      </c>
      <c r="K291" s="2">
        <f>(H291+I291+J291)/3</f>
      </c>
      <c r="L291" s="2">
        <f>K291/K298</f>
      </c>
      <c r="M291" s="3">
        <f>L291*100</f>
      </c>
      <c r="N291">
        <f>RANK(L291,L$289:L$297,0)</f>
      </c>
    </row>
    <row r="292">
      <c r="A292" t="str">
        <v>CP4.4</v>
      </c>
      <c r="B292" s="1">
        <f>K252</f>
      </c>
      <c r="C292" s="1">
        <f>K265</f>
      </c>
      <c r="D292" s="1">
        <f>K278</f>
      </c>
      <c r="E292" s="1">
        <f>K258</f>
      </c>
      <c r="F292" s="1">
        <f>K271</f>
      </c>
      <c r="G292" s="1">
        <f>K284</f>
      </c>
      <c r="H292" s="2">
        <f>B292/G292</f>
      </c>
      <c r="I292" s="2">
        <f>C292/F292</f>
      </c>
      <c r="J292" s="2">
        <f>D292/E292</f>
      </c>
      <c r="K292" s="2">
        <f>(H292+I292+J292)/3</f>
      </c>
      <c r="L292" s="2">
        <f>K292/K298</f>
      </c>
      <c r="M292" s="3">
        <f>L292*100</f>
      </c>
      <c r="N292">
        <f>RANK(L292,L$289:L$297,0)</f>
      </c>
    </row>
    <row r="293">
      <c r="A293" t="str">
        <v>CP4.5</v>
      </c>
      <c r="B293" s="1">
        <f>K253</f>
      </c>
      <c r="C293" s="1">
        <f>K266</f>
      </c>
      <c r="D293" s="1">
        <f>K279</f>
      </c>
      <c r="E293" s="1">
        <f>K258</f>
      </c>
      <c r="F293" s="1">
        <f>K271</f>
      </c>
      <c r="G293" s="1">
        <f>K284</f>
      </c>
      <c r="H293" s="2">
        <f>B293/G293</f>
      </c>
      <c r="I293" s="2">
        <f>C293/F293</f>
      </c>
      <c r="J293" s="2">
        <f>D293/E293</f>
      </c>
      <c r="K293" s="2">
        <f>(H293+I293+J293)/3</f>
      </c>
      <c r="L293" s="2">
        <f>K293/K298</f>
      </c>
      <c r="M293" s="3">
        <f>L293*100</f>
      </c>
      <c r="N293">
        <f>RANK(L293,L$289:L$297,0)</f>
      </c>
    </row>
    <row r="294">
      <c r="A294" t="str">
        <v>CP4.6</v>
      </c>
      <c r="B294" s="1">
        <f>K254</f>
      </c>
      <c r="C294" s="1">
        <f>K267</f>
      </c>
      <c r="D294" s="1">
        <f>K280</f>
      </c>
      <c r="E294" s="1">
        <f>K258</f>
      </c>
      <c r="F294" s="1">
        <f>K271</f>
      </c>
      <c r="G294" s="1">
        <f>K284</f>
      </c>
      <c r="H294" s="2">
        <f>B294/G294</f>
      </c>
      <c r="I294" s="2">
        <f>C294/F294</f>
      </c>
      <c r="J294" s="2">
        <f>D294/E294</f>
      </c>
      <c r="K294" s="2">
        <f>(H294+I294+J294)/3</f>
      </c>
      <c r="L294" s="2">
        <f>K294/K298</f>
      </c>
      <c r="M294" s="3">
        <f>L294*100</f>
      </c>
      <c r="N294">
        <f>RANK(L294,L$289:L$297,0)</f>
      </c>
    </row>
    <row r="295">
      <c r="A295" t="str">
        <v>CP4.7</v>
      </c>
      <c r="B295" s="1">
        <f>K255</f>
      </c>
      <c r="C295" s="1">
        <f>K268</f>
      </c>
      <c r="D295" s="1">
        <f>K281</f>
      </c>
      <c r="E295" s="1">
        <f>K258</f>
      </c>
      <c r="F295" s="1">
        <f>K271</f>
      </c>
      <c r="G295" s="1">
        <f>K284</f>
      </c>
      <c r="H295" s="2">
        <f>B295/G295</f>
      </c>
      <c r="I295" s="2">
        <f>C295/F295</f>
      </c>
      <c r="J295" s="2">
        <f>D295/E295</f>
      </c>
      <c r="K295" s="2">
        <f>(H295+I295+J295)/3</f>
      </c>
      <c r="L295" s="2">
        <f>K295/K298</f>
      </c>
      <c r="M295" s="3">
        <f>L295*100</f>
      </c>
      <c r="N295">
        <f>RANK(L295,L$289:L$297,0)</f>
      </c>
    </row>
    <row r="296">
      <c r="A296" t="str">
        <v>CP4.8</v>
      </c>
      <c r="B296" s="1">
        <f>K256</f>
      </c>
      <c r="C296" s="1">
        <f>K269</f>
      </c>
      <c r="D296" s="1">
        <f>K282</f>
      </c>
      <c r="E296" s="1">
        <f>K258</f>
      </c>
      <c r="F296" s="1">
        <f>K271</f>
      </c>
      <c r="G296" s="1">
        <f>K284</f>
      </c>
      <c r="H296" s="2">
        <f>B296/G296</f>
      </c>
      <c r="I296" s="2">
        <f>C296/F296</f>
      </c>
      <c r="J296" s="2">
        <f>D296/E296</f>
      </c>
      <c r="K296" s="2">
        <f>(H296+I296+J296)/3</f>
      </c>
      <c r="L296" s="2">
        <f>K296/K298</f>
      </c>
      <c r="M296" s="3">
        <f>L296*100</f>
      </c>
      <c r="N296">
        <f>RANK(L296,L$289:L$297,0)</f>
      </c>
    </row>
    <row r="297">
      <c r="A297" t="str">
        <v>CP4.9</v>
      </c>
      <c r="B297" s="1">
        <f>K257</f>
      </c>
      <c r="C297" s="1">
        <f>K270</f>
      </c>
      <c r="D297" s="1">
        <f>K283</f>
      </c>
      <c r="E297" s="1">
        <f>K258</f>
      </c>
      <c r="F297" s="1">
        <f>K271</f>
      </c>
      <c r="G297" s="1">
        <f>K284</f>
      </c>
      <c r="H297" s="2">
        <f>B297/G297</f>
      </c>
      <c r="I297" s="2">
        <f>C297/F297</f>
      </c>
      <c r="J297" s="2">
        <f>D297/E297</f>
      </c>
      <c r="K297" s="2">
        <f>(H297+I297+J297)/3</f>
      </c>
      <c r="L297" s="2">
        <f>K297/K298</f>
      </c>
      <c r="M297" s="3">
        <f>L297*100</f>
      </c>
      <c r="N297">
        <f>RANK(L297,L$289:L$297,0)</f>
      </c>
    </row>
    <row r="298">
      <c r="J298" t="str">
        <v>TOTAL</v>
      </c>
      <c r="K298" s="2">
        <f>SUM(K289:K297)</f>
      </c>
    </row>
    <row r="299">
      <c r="K299" t="str">
        <v>Total Wi</v>
      </c>
      <c r="L299" s="2">
        <f>SUM(L289:L297)</f>
      </c>
      <c r="M299" t="str">
        <v>← harus 1</v>
      </c>
    </row>
    <row r="301">
      <c r="A301" t="str">
        <v>═══ BAGIAN 8: CONSISTENCY RATIO (CR) ═══</v>
      </c>
    </row>
    <row r="302">
      <c r="A302" t="str">
        <v>Dari matriks defuzzified: D(i,j) = (l+m+u)/3</v>
      </c>
    </row>
    <row r="303">
      <c r="A303" t="str">
        <v>Matriks Crisp D(i,j) = (l+m+u)/3</v>
      </c>
    </row>
    <row r="304">
      <c r="A304" t="str">
        <v/>
      </c>
      <c r="B304" t="str">
        <v>CP4.1</v>
      </c>
      <c r="C304" t="str">
        <v>CP4.2</v>
      </c>
      <c r="D304" t="str">
        <v>CP4.3</v>
      </c>
      <c r="E304" t="str">
        <v>CP4.4</v>
      </c>
      <c r="F304" t="str">
        <v>CP4.5</v>
      </c>
      <c r="G304" t="str">
        <v>CP4.6</v>
      </c>
      <c r="H304" t="str">
        <v>CP4.7</v>
      </c>
      <c r="I304" t="str">
        <v>CP4.8</v>
      </c>
      <c r="J304" t="str">
        <v>CP4.9</v>
      </c>
    </row>
    <row r="305">
      <c r="A305" t="str">
        <v>CP4.1</v>
      </c>
      <c r="B305">
        <v>1</v>
      </c>
      <c r="C305" s="1">
        <f>(C249+C262+C275)/3</f>
      </c>
      <c r="D305" s="1">
        <f>(D249+D262+D275)/3</f>
      </c>
      <c r="E305" s="1">
        <f>(E249+E262+E275)/3</f>
      </c>
      <c r="F305" s="1">
        <f>(F249+F262+F275)/3</f>
      </c>
      <c r="G305" s="1">
        <f>(G249+G262+G275)/3</f>
      </c>
      <c r="H305" s="1">
        <f>(H249+H262+H275)/3</f>
      </c>
      <c r="I305" s="1">
        <f>(I249+I262+I275)/3</f>
      </c>
      <c r="J305" s="1">
        <f>(J249+J262+J275)/3</f>
      </c>
    </row>
    <row r="306">
      <c r="A306" t="str">
        <v>CP4.2</v>
      </c>
      <c r="B306" s="1">
        <f>(B250+B263+B276)/3</f>
      </c>
      <c r="C306">
        <v>1</v>
      </c>
      <c r="D306" s="1">
        <f>(D250+D263+D276)/3</f>
      </c>
      <c r="E306" s="1">
        <f>(E250+E263+E276)/3</f>
      </c>
      <c r="F306" s="1">
        <f>(F250+F263+F276)/3</f>
      </c>
      <c r="G306" s="1">
        <f>(G250+G263+G276)/3</f>
      </c>
      <c r="H306" s="1">
        <f>(H250+H263+H276)/3</f>
      </c>
      <c r="I306" s="1">
        <f>(I250+I263+I276)/3</f>
      </c>
      <c r="J306" s="1">
        <f>(J250+J263+J276)/3</f>
      </c>
    </row>
    <row r="307">
      <c r="A307" t="str">
        <v>CP4.3</v>
      </c>
      <c r="B307" s="1">
        <f>(B251+B264+B277)/3</f>
      </c>
      <c r="C307" s="1">
        <f>(C251+C264+C277)/3</f>
      </c>
      <c r="D307">
        <v>1</v>
      </c>
      <c r="E307" s="1">
        <f>(E251+E264+E277)/3</f>
      </c>
      <c r="F307" s="1">
        <f>(F251+F264+F277)/3</f>
      </c>
      <c r="G307" s="1">
        <f>(G251+G264+G277)/3</f>
      </c>
      <c r="H307" s="1">
        <f>(H251+H264+H277)/3</f>
      </c>
      <c r="I307" s="1">
        <f>(I251+I264+I277)/3</f>
      </c>
      <c r="J307" s="1">
        <f>(J251+J264+J277)/3</f>
      </c>
    </row>
    <row r="308">
      <c r="A308" t="str">
        <v>CP4.4</v>
      </c>
      <c r="B308" s="1">
        <f>(B252+B265+B278)/3</f>
      </c>
      <c r="C308" s="1">
        <f>(C252+C265+C278)/3</f>
      </c>
      <c r="D308" s="1">
        <f>(D252+D265+D278)/3</f>
      </c>
      <c r="E308">
        <v>1</v>
      </c>
      <c r="F308" s="1">
        <f>(F252+F265+F278)/3</f>
      </c>
      <c r="G308" s="1">
        <f>(G252+G265+G278)/3</f>
      </c>
      <c r="H308" s="1">
        <f>(H252+H265+H278)/3</f>
      </c>
      <c r="I308" s="1">
        <f>(I252+I265+I278)/3</f>
      </c>
      <c r="J308" s="1">
        <f>(J252+J265+J278)/3</f>
      </c>
    </row>
    <row r="309">
      <c r="A309" t="str">
        <v>CP4.5</v>
      </c>
      <c r="B309" s="1">
        <f>(B253+B266+B279)/3</f>
      </c>
      <c r="C309" s="1">
        <f>(C253+C266+C279)/3</f>
      </c>
      <c r="D309" s="1">
        <f>(D253+D266+D279)/3</f>
      </c>
      <c r="E309" s="1">
        <f>(E253+E266+E279)/3</f>
      </c>
      <c r="F309">
        <v>1</v>
      </c>
      <c r="G309" s="1">
        <f>(G253+G266+G279)/3</f>
      </c>
      <c r="H309" s="1">
        <f>(H253+H266+H279)/3</f>
      </c>
      <c r="I309" s="1">
        <f>(I253+I266+I279)/3</f>
      </c>
      <c r="J309" s="1">
        <f>(J253+J266+J279)/3</f>
      </c>
    </row>
    <row r="310">
      <c r="A310" t="str">
        <v>CP4.6</v>
      </c>
      <c r="B310" s="1">
        <f>(B254+B267+B280)/3</f>
      </c>
      <c r="C310" s="1">
        <f>(C254+C267+C280)/3</f>
      </c>
      <c r="D310" s="1">
        <f>(D254+D267+D280)/3</f>
      </c>
      <c r="E310" s="1">
        <f>(E254+E267+E280)/3</f>
      </c>
      <c r="F310" s="1">
        <f>(F254+F267+F280)/3</f>
      </c>
      <c r="G310">
        <v>1</v>
      </c>
      <c r="H310" s="1">
        <f>(H254+H267+H280)/3</f>
      </c>
      <c r="I310" s="1">
        <f>(I254+I267+I280)/3</f>
      </c>
      <c r="J310" s="1">
        <f>(J254+J267+J280)/3</f>
      </c>
    </row>
    <row r="311">
      <c r="A311" t="str">
        <v>CP4.7</v>
      </c>
      <c r="B311" s="1">
        <f>(B255+B268+B281)/3</f>
      </c>
      <c r="C311" s="1">
        <f>(C255+C268+C281)/3</f>
      </c>
      <c r="D311" s="1">
        <f>(D255+D268+D281)/3</f>
      </c>
      <c r="E311" s="1">
        <f>(E255+E268+E281)/3</f>
      </c>
      <c r="F311" s="1">
        <f>(F255+F268+F281)/3</f>
      </c>
      <c r="G311" s="1">
        <f>(G255+G268+G281)/3</f>
      </c>
      <c r="H311">
        <v>1</v>
      </c>
      <c r="I311" s="1">
        <f>(I255+I268+I281)/3</f>
      </c>
      <c r="J311" s="1">
        <f>(J255+J268+J281)/3</f>
      </c>
    </row>
    <row r="312">
      <c r="A312" t="str">
        <v>CP4.8</v>
      </c>
      <c r="B312" s="1">
        <f>(B256+B269+B282)/3</f>
      </c>
      <c r="C312" s="1">
        <f>(C256+C269+C282)/3</f>
      </c>
      <c r="D312" s="1">
        <f>(D256+D269+D282)/3</f>
      </c>
      <c r="E312" s="1">
        <f>(E256+E269+E282)/3</f>
      </c>
      <c r="F312" s="1">
        <f>(F256+F269+F282)/3</f>
      </c>
      <c r="G312" s="1">
        <f>(G256+G269+G282)/3</f>
      </c>
      <c r="H312" s="1">
        <f>(H256+H269+H282)/3</f>
      </c>
      <c r="I312">
        <v>1</v>
      </c>
      <c r="J312" s="1">
        <f>(J256+J269+J282)/3</f>
      </c>
    </row>
    <row r="313">
      <c r="A313" t="str">
        <v>CP4.9</v>
      </c>
      <c r="B313" s="1">
        <f>(B257+B270+B283)/3</f>
      </c>
      <c r="C313" s="1">
        <f>(C257+C270+C283)/3</f>
      </c>
      <c r="D313" s="1">
        <f>(D257+D270+D283)/3</f>
      </c>
      <c r="E313" s="1">
        <f>(E257+E270+E283)/3</f>
      </c>
      <c r="F313" s="1">
        <f>(F257+F270+F283)/3</f>
      </c>
      <c r="G313" s="1">
        <f>(G257+G270+G283)/3</f>
      </c>
      <c r="H313" s="1">
        <f>(H257+H270+H283)/3</f>
      </c>
      <c r="I313" s="1">
        <f>(I257+I270+I283)/3</f>
      </c>
      <c r="J313">
        <v>1</v>
      </c>
    </row>
    <row r="315">
      <c r="A315" t="str">
        <v>Σ Kolom</v>
      </c>
      <c r="B315" s="1">
        <f>SUM(B305:B313)</f>
      </c>
      <c r="C315" s="1">
        <f>SUM(C305:C313)</f>
      </c>
      <c r="D315" s="1">
        <f>SUM(D305:D313)</f>
      </c>
      <c r="E315" s="1">
        <f>SUM(E305:E313)</f>
      </c>
      <c r="F315" s="1">
        <f>SUM(F305:F313)</f>
      </c>
      <c r="G315" s="1">
        <f>SUM(G305:G313)</f>
      </c>
      <c r="H315" s="1">
        <f>SUM(H305:H313)</f>
      </c>
      <c r="I315" s="1">
        <f>SUM(I305:I313)</f>
      </c>
      <c r="J315" s="1">
        <f>SUM(J305:J313)</f>
      </c>
    </row>
    <row r="317">
      <c r="A317" t="str">
        <v>Normalisasi Kolom + Bobot (Wi=rata2 baris)</v>
      </c>
    </row>
    <row r="318">
      <c r="A318" t="str">
        <v/>
      </c>
      <c r="B318" t="str">
        <v>CP4.1</v>
      </c>
      <c r="C318" t="str">
        <v>CP4.2</v>
      </c>
      <c r="D318" t="str">
        <v>CP4.3</v>
      </c>
      <c r="E318" t="str">
        <v>CP4.4</v>
      </c>
      <c r="F318" t="str">
        <v>CP4.5</v>
      </c>
      <c r="G318" t="str">
        <v>CP4.6</v>
      </c>
      <c r="H318" t="str">
        <v>CP4.7</v>
      </c>
      <c r="I318" t="str">
        <v>CP4.8</v>
      </c>
      <c r="J318" t="str">
        <v>CP4.9</v>
      </c>
      <c r="K318" t="str">
        <v>Wi</v>
      </c>
    </row>
    <row r="319">
      <c r="A319" t="str">
        <v>CP4.1</v>
      </c>
      <c r="B319" s="1">
        <f>B305/B315</f>
      </c>
      <c r="C319" s="1">
        <f>C305/C315</f>
      </c>
      <c r="D319" s="1">
        <f>D305/D315</f>
      </c>
      <c r="E319" s="1">
        <f>E305/E315</f>
      </c>
      <c r="F319" s="1">
        <f>F305/F315</f>
      </c>
      <c r="G319" s="1">
        <f>G305/G315</f>
      </c>
      <c r="H319" s="1">
        <f>H305/H315</f>
      </c>
      <c r="I319" s="1">
        <f>I305/I315</f>
      </c>
      <c r="J319" s="1">
        <f>J305/J315</f>
      </c>
      <c r="K319" s="2">
        <f>AVERAGE(B319:J319)</f>
      </c>
    </row>
    <row r="320">
      <c r="A320" t="str">
        <v>CP4.2</v>
      </c>
      <c r="B320" s="1">
        <f>B306/B315</f>
      </c>
      <c r="C320" s="1">
        <f>C306/C315</f>
      </c>
      <c r="D320" s="1">
        <f>D306/D315</f>
      </c>
      <c r="E320" s="1">
        <f>E306/E315</f>
      </c>
      <c r="F320" s="1">
        <f>F306/F315</f>
      </c>
      <c r="G320" s="1">
        <f>G306/G315</f>
      </c>
      <c r="H320" s="1">
        <f>H306/H315</f>
      </c>
      <c r="I320" s="1">
        <f>I306/I315</f>
      </c>
      <c r="J320" s="1">
        <f>J306/J315</f>
      </c>
      <c r="K320" s="2">
        <f>AVERAGE(B320:J320)</f>
      </c>
    </row>
    <row r="321">
      <c r="A321" t="str">
        <v>CP4.3</v>
      </c>
      <c r="B321" s="1">
        <f>B307/B315</f>
      </c>
      <c r="C321" s="1">
        <f>C307/C315</f>
      </c>
      <c r="D321" s="1">
        <f>D307/D315</f>
      </c>
      <c r="E321" s="1">
        <f>E307/E315</f>
      </c>
      <c r="F321" s="1">
        <f>F307/F315</f>
      </c>
      <c r="G321" s="1">
        <f>G307/G315</f>
      </c>
      <c r="H321" s="1">
        <f>H307/H315</f>
      </c>
      <c r="I321" s="1">
        <f>I307/I315</f>
      </c>
      <c r="J321" s="1">
        <f>J307/J315</f>
      </c>
      <c r="K321" s="2">
        <f>AVERAGE(B321:J321)</f>
      </c>
    </row>
    <row r="322">
      <c r="A322" t="str">
        <v>CP4.4</v>
      </c>
      <c r="B322" s="1">
        <f>B308/B315</f>
      </c>
      <c r="C322" s="1">
        <f>C308/C315</f>
      </c>
      <c r="D322" s="1">
        <f>D308/D315</f>
      </c>
      <c r="E322" s="1">
        <f>E308/E315</f>
      </c>
      <c r="F322" s="1">
        <f>F308/F315</f>
      </c>
      <c r="G322" s="1">
        <f>G308/G315</f>
      </c>
      <c r="H322" s="1">
        <f>H308/H315</f>
      </c>
      <c r="I322" s="1">
        <f>I308/I315</f>
      </c>
      <c r="J322" s="1">
        <f>J308/J315</f>
      </c>
      <c r="K322" s="2">
        <f>AVERAGE(B322:J322)</f>
      </c>
    </row>
    <row r="323">
      <c r="A323" t="str">
        <v>CP4.5</v>
      </c>
      <c r="B323" s="1">
        <f>B309/B315</f>
      </c>
      <c r="C323" s="1">
        <f>C309/C315</f>
      </c>
      <c r="D323" s="1">
        <f>D309/D315</f>
      </c>
      <c r="E323" s="1">
        <f>E309/E315</f>
      </c>
      <c r="F323" s="1">
        <f>F309/F315</f>
      </c>
      <c r="G323" s="1">
        <f>G309/G315</f>
      </c>
      <c r="H323" s="1">
        <f>H309/H315</f>
      </c>
      <c r="I323" s="1">
        <f>I309/I315</f>
      </c>
      <c r="J323" s="1">
        <f>J309/J315</f>
      </c>
      <c r="K323" s="2">
        <f>AVERAGE(B323:J323)</f>
      </c>
    </row>
    <row r="324">
      <c r="A324" t="str">
        <v>CP4.6</v>
      </c>
      <c r="B324" s="1">
        <f>B310/B315</f>
      </c>
      <c r="C324" s="1">
        <f>C310/C315</f>
      </c>
      <c r="D324" s="1">
        <f>D310/D315</f>
      </c>
      <c r="E324" s="1">
        <f>E310/E315</f>
      </c>
      <c r="F324" s="1">
        <f>F310/F315</f>
      </c>
      <c r="G324" s="1">
        <f>G310/G315</f>
      </c>
      <c r="H324" s="1">
        <f>H310/H315</f>
      </c>
      <c r="I324" s="1">
        <f>I310/I315</f>
      </c>
      <c r="J324" s="1">
        <f>J310/J315</f>
      </c>
      <c r="K324" s="2">
        <f>AVERAGE(B324:J324)</f>
      </c>
    </row>
    <row r="325">
      <c r="A325" t="str">
        <v>CP4.7</v>
      </c>
      <c r="B325" s="1">
        <f>B311/B315</f>
      </c>
      <c r="C325" s="1">
        <f>C311/C315</f>
      </c>
      <c r="D325" s="1">
        <f>D311/D315</f>
      </c>
      <c r="E325" s="1">
        <f>E311/E315</f>
      </c>
      <c r="F325" s="1">
        <f>F311/F315</f>
      </c>
      <c r="G325" s="1">
        <f>G311/G315</f>
      </c>
      <c r="H325" s="1">
        <f>H311/H315</f>
      </c>
      <c r="I325" s="1">
        <f>I311/I315</f>
      </c>
      <c r="J325" s="1">
        <f>J311/J315</f>
      </c>
      <c r="K325" s="2">
        <f>AVERAGE(B325:J325)</f>
      </c>
    </row>
    <row r="326">
      <c r="A326" t="str">
        <v>CP4.8</v>
      </c>
      <c r="B326" s="1">
        <f>B312/B315</f>
      </c>
      <c r="C326" s="1">
        <f>C312/C315</f>
      </c>
      <c r="D326" s="1">
        <f>D312/D315</f>
      </c>
      <c r="E326" s="1">
        <f>E312/E315</f>
      </c>
      <c r="F326" s="1">
        <f>F312/F315</f>
      </c>
      <c r="G326" s="1">
        <f>G312/G315</f>
      </c>
      <c r="H326" s="1">
        <f>H312/H315</f>
      </c>
      <c r="I326" s="1">
        <f>I312/I315</f>
      </c>
      <c r="J326" s="1">
        <f>J312/J315</f>
      </c>
      <c r="K326" s="2">
        <f>AVERAGE(B326:J326)</f>
      </c>
    </row>
    <row r="327">
      <c r="A327" t="str">
        <v>CP4.9</v>
      </c>
      <c r="B327" s="1">
        <f>B313/B315</f>
      </c>
      <c r="C327" s="1">
        <f>C313/C315</f>
      </c>
      <c r="D327" s="1">
        <f>D313/D315</f>
      </c>
      <c r="E327" s="1">
        <f>E313/E315</f>
      </c>
      <c r="F327" s="1">
        <f>F313/F315</f>
      </c>
      <c r="G327" s="1">
        <f>G313/G315</f>
      </c>
      <c r="H327" s="1">
        <f>H313/H315</f>
      </c>
      <c r="I327" s="1">
        <f>I313/I315</f>
      </c>
      <c r="J327" s="1">
        <f>J313/J315</f>
      </c>
      <c r="K327" s="2">
        <f>AVERAGE(B327:J327)</f>
      </c>
    </row>
    <row r="329">
      <c r="A329" t="str">
        <v>Aw = Matriks_Crisp × Wi</v>
      </c>
    </row>
    <row r="330">
      <c r="A330" t="str">
        <v>Kriteria</v>
      </c>
      <c r="B330" t="str">
        <v>Wi</v>
      </c>
      <c r="C330" t="str">
        <v>Aw</v>
      </c>
      <c r="D330" t="str">
        <v>Aw/Wi</v>
      </c>
    </row>
    <row r="331">
      <c r="A331" t="str">
        <v>CP4.1</v>
      </c>
      <c r="B331" s="2">
        <f>K319</f>
      </c>
      <c r="C331" s="2">
        <f>B305*$B331+C305*$B332+D305*$B333+E305*$B334+F305*$B335+G305*$B336+H305*$B337+I305*$B338+J305*$B339</f>
      </c>
      <c r="D331" s="1">
        <f>C331/B331</f>
      </c>
    </row>
    <row r="332">
      <c r="A332" t="str">
        <v>CP4.2</v>
      </c>
      <c r="B332" s="2">
        <f>K320</f>
      </c>
      <c r="C332" s="2">
        <f>B306*$B331+C306*$B332+D306*$B333+E306*$B334+F306*$B335+G306*$B336+H306*$B337+I306*$B338+J306*$B339</f>
      </c>
      <c r="D332" s="1">
        <f>C332/B332</f>
      </c>
    </row>
    <row r="333">
      <c r="A333" t="str">
        <v>CP4.3</v>
      </c>
      <c r="B333" s="2">
        <f>K321</f>
      </c>
      <c r="C333" s="2">
        <f>B307*$B331+C307*$B332+D307*$B333+E307*$B334+F307*$B335+G307*$B336+H307*$B337+I307*$B338+J307*$B339</f>
      </c>
      <c r="D333" s="1">
        <f>C333/B333</f>
      </c>
    </row>
    <row r="334">
      <c r="A334" t="str">
        <v>CP4.4</v>
      </c>
      <c r="B334" s="2">
        <f>K322</f>
      </c>
      <c r="C334" s="2">
        <f>B308*$B331+C308*$B332+D308*$B333+E308*$B334+F308*$B335+G308*$B336+H308*$B337+I308*$B338+J308*$B339</f>
      </c>
      <c r="D334" s="1">
        <f>C334/B334</f>
      </c>
    </row>
    <row r="335">
      <c r="A335" t="str">
        <v>CP4.5</v>
      </c>
      <c r="B335" s="2">
        <f>K323</f>
      </c>
      <c r="C335" s="2">
        <f>B309*$B331+C309*$B332+D309*$B333+E309*$B334+F309*$B335+G309*$B336+H309*$B337+I309*$B338+J309*$B339</f>
      </c>
      <c r="D335" s="1">
        <f>C335/B335</f>
      </c>
    </row>
    <row r="336">
      <c r="A336" t="str">
        <v>CP4.6</v>
      </c>
      <c r="B336" s="2">
        <f>K324</f>
      </c>
      <c r="C336" s="2">
        <f>B310*$B331+C310*$B332+D310*$B333+E310*$B334+F310*$B335+G310*$B336+H310*$B337+I310*$B338+J310*$B339</f>
      </c>
      <c r="D336" s="1">
        <f>C336/B336</f>
      </c>
    </row>
    <row r="337">
      <c r="A337" t="str">
        <v>CP4.7</v>
      </c>
      <c r="B337" s="2">
        <f>K325</f>
      </c>
      <c r="C337" s="2">
        <f>B311*$B331+C311*$B332+D311*$B333+E311*$B334+F311*$B335+G311*$B336+H311*$B337+I311*$B338+J311*$B339</f>
      </c>
      <c r="D337" s="1">
        <f>C337/B337</f>
      </c>
    </row>
    <row r="338">
      <c r="A338" t="str">
        <v>CP4.8</v>
      </c>
      <c r="B338" s="2">
        <f>K326</f>
      </c>
      <c r="C338" s="2">
        <f>B312*$B331+C312*$B332+D312*$B333+E312*$B334+F312*$B335+G312*$B336+H312*$B337+I312*$B338+J312*$B339</f>
      </c>
      <c r="D338" s="1">
        <f>C338/B338</f>
      </c>
    </row>
    <row r="339">
      <c r="A339" t="str">
        <v>CP4.9</v>
      </c>
      <c r="B339" s="2">
        <f>K327</f>
      </c>
      <c r="C339" s="2">
        <f>B313*$B331+C313*$B332+D313*$B333+E313*$B334+F313*$B335+G313*$B336+H313*$B337+I313*$B338+J313*$B339</f>
      </c>
      <c r="D339" s="1">
        <f>C339/B339</f>
      </c>
    </row>
    <row r="341">
      <c r="A341" t="str">
        <v>n</v>
      </c>
      <c r="B341">
        <v>9</v>
      </c>
    </row>
    <row r="342">
      <c r="A342" t="str">
        <v>λmax = AVERAGE(Aw/Wi)</v>
      </c>
      <c r="B342" s="1">
        <f>AVERAGE(D331:D339)</f>
      </c>
    </row>
    <row r="343">
      <c r="A343" t="str">
        <v>CI = (λmax-n)/(n-1)</v>
      </c>
      <c r="B343" s="1">
        <f>(B342-B341)/(B341-1)</f>
      </c>
    </row>
    <row r="344">
      <c r="A344" t="str">
        <v>RI (n=9)</v>
      </c>
      <c r="B344">
        <v>1.45</v>
      </c>
    </row>
    <row r="345">
      <c r="A345" t="str">
        <v>CR = CI/RI</v>
      </c>
      <c r="B345" s="1">
        <f>IF(B344=0,0,B343/B344)</f>
      </c>
    </row>
    <row r="346">
      <c r="A346" t="str">
        <v>KESIMPULAN</v>
      </c>
      <c r="B346">
        <f>IF(B345&lt;0.1,"KONSISTEN ✓ (CR&lt;0.10)","TIDAK KONSISTEN ✗ (CR≥0.10)")</f>
      </c>
    </row>
    <row r="349">
      <c r="A349" t="str">
        <v>═══ BAGIAN 9: PERHITUNGAN INDIVIDU PER RESPONDEN (BOBOT &amp; CR) ═══</v>
      </c>
    </row>
    <row r="350">
      <c r="A350" t="str">
        <v>Perhitungan FSE dan CR untuk masing-masing responden secara individual, menggunakan data TFN mereka sendiri.</v>
      </c>
    </row>
    <row r="352">
      <c r="A352" t="str">
        <v>▶ RESPONDEN 1: Muhammad Rizki</v>
      </c>
    </row>
    <row r="353">
      <c r="A353" t="str">
        <v>1. FUZZY SYNTHETIC EXTENT (FSE) &amp; BOBOT FINAL</v>
      </c>
    </row>
    <row r="354">
      <c r="A354" t="str">
        <v>Kriteria</v>
      </c>
      <c r="B354" t="str">
        <v>Σl</v>
      </c>
      <c r="C354" t="str">
        <v>Σm</v>
      </c>
      <c r="D354" t="str">
        <v>Σu</v>
      </c>
      <c r="E354" t="str">
        <v>Si_l</v>
      </c>
      <c r="F354" t="str">
        <v>Si_m</v>
      </c>
      <c r="G354" t="str">
        <v>Si_u</v>
      </c>
      <c r="H354" t="str">
        <v>Defuzzy</v>
      </c>
      <c r="I354" t="str">
        <v>Bobot</v>
      </c>
      <c r="J354" t="str">
        <v>Bobot%</v>
      </c>
      <c r="K354" t="str">
        <v>Rank</v>
      </c>
    </row>
    <row r="355">
      <c r="A355" t="str">
        <v>CP4.1</v>
      </c>
      <c r="B355" s="1">
        <f>1+C86+C87+C88+C89+C90+C91+C92+C93</f>
      </c>
      <c r="C355" s="1">
        <f>1+C126+C127+C128+C129+C130+C131+C132+C133</f>
      </c>
      <c r="D355" s="1">
        <f>1+C166+C167+C168+C169+C170+C171+C172+C173</f>
      </c>
      <c r="E355" s="2">
        <f>B355/$D364</f>
      </c>
      <c r="F355" s="2">
        <f>C355/$C364</f>
      </c>
      <c r="G355" s="2">
        <f>D355/$B364</f>
      </c>
      <c r="H355" s="2">
        <f>(E355+F355+G355)/3</f>
      </c>
      <c r="I355" s="2">
        <f>H355/$H364</f>
      </c>
      <c r="J355" s="3">
        <f>I355*100</f>
      </c>
      <c r="K355">
        <f>RANK(I355,$I$355:$I$363,0)</f>
      </c>
    </row>
    <row r="356">
      <c r="A356" t="str">
        <v>CP4.2</v>
      </c>
      <c r="B356" s="1">
        <f>1+1/C166+C94+C95+C96+C97+C98+C99+C100</f>
      </c>
      <c r="C356" s="1">
        <f>1+1/C126+C134+C135+C136+C137+C138+C139+C140</f>
      </c>
      <c r="D356" s="1">
        <f>1+1/C86+C174+C175+C176+C177+C178+C179+C180</f>
      </c>
      <c r="E356" s="2">
        <f>B356/$D364</f>
      </c>
      <c r="F356" s="2">
        <f>C356/$C364</f>
      </c>
      <c r="G356" s="2">
        <f>D356/$B364</f>
      </c>
      <c r="H356" s="2">
        <f>(E356+F356+G356)/3</f>
      </c>
      <c r="I356" s="2">
        <f>H356/$H364</f>
      </c>
      <c r="J356" s="3">
        <f>I356*100</f>
      </c>
      <c r="K356">
        <f>RANK(I356,$I$355:$I$363,0)</f>
      </c>
    </row>
    <row r="357">
      <c r="A357" t="str">
        <v>CP4.3</v>
      </c>
      <c r="B357" s="1">
        <f>1+1/C167+1/C174+C101+C102+C103+C104+C105+C106</f>
      </c>
      <c r="C357" s="1">
        <f>1+1/C127+1/C134+C141+C142+C143+C144+C145+C146</f>
      </c>
      <c r="D357" s="1">
        <f>1+1/C87+1/C94+C181+C182+C183+C184+C185+C186</f>
      </c>
      <c r="E357" s="2">
        <f>B357/$D364</f>
      </c>
      <c r="F357" s="2">
        <f>C357/$C364</f>
      </c>
      <c r="G357" s="2">
        <f>D357/$B364</f>
      </c>
      <c r="H357" s="2">
        <f>(E357+F357+G357)/3</f>
      </c>
      <c r="I357" s="2">
        <f>H357/$H364</f>
      </c>
      <c r="J357" s="3">
        <f>I357*100</f>
      </c>
      <c r="K357">
        <f>RANK(I357,$I$355:$I$363,0)</f>
      </c>
    </row>
    <row r="358">
      <c r="A358" t="str">
        <v>CP4.4</v>
      </c>
      <c r="B358" s="1">
        <f>1+1/C168+1/C175+1/C181+C107+C108+C109+C110+C111</f>
      </c>
      <c r="C358" s="1">
        <f>1+1/C128+1/C135+1/C141+C147+C148+C149+C150+C151</f>
      </c>
      <c r="D358" s="1">
        <f>1+1/C88+1/C95+1/C101+C187+C188+C189+C190+C191</f>
      </c>
      <c r="E358" s="2">
        <f>B358/$D364</f>
      </c>
      <c r="F358" s="2">
        <f>C358/$C364</f>
      </c>
      <c r="G358" s="2">
        <f>D358/$B364</f>
      </c>
      <c r="H358" s="2">
        <f>(E358+F358+G358)/3</f>
      </c>
      <c r="I358" s="2">
        <f>H358/$H364</f>
      </c>
      <c r="J358" s="3">
        <f>I358*100</f>
      </c>
      <c r="K358">
        <f>RANK(I358,$I$355:$I$363,0)</f>
      </c>
    </row>
    <row r="359">
      <c r="A359" t="str">
        <v>CP4.5</v>
      </c>
      <c r="B359" s="1">
        <f>1+1/C169+1/C176+1/C182+1/C187+C112+C113+C114+C115</f>
      </c>
      <c r="C359" s="1">
        <f>1+1/C129+1/C136+1/C142+1/C147+C152+C153+C154+C155</f>
      </c>
      <c r="D359" s="1">
        <f>1+1/C89+1/C96+1/C102+1/C107+C192+C193+C194+C195</f>
      </c>
      <c r="E359" s="2">
        <f>B359/$D364</f>
      </c>
      <c r="F359" s="2">
        <f>C359/$C364</f>
      </c>
      <c r="G359" s="2">
        <f>D359/$B364</f>
      </c>
      <c r="H359" s="2">
        <f>(E359+F359+G359)/3</f>
      </c>
      <c r="I359" s="2">
        <f>H359/$H364</f>
      </c>
      <c r="J359" s="3">
        <f>I359*100</f>
      </c>
      <c r="K359">
        <f>RANK(I359,$I$355:$I$363,0)</f>
      </c>
    </row>
    <row r="360">
      <c r="A360" t="str">
        <v>CP4.6</v>
      </c>
      <c r="B360" s="1">
        <f>1+1/C170+1/C177+1/C183+1/C188+1/C192+C116+C117+C118</f>
      </c>
      <c r="C360" s="1">
        <f>1+1/C130+1/C137+1/C143+1/C148+1/C152+C156+C157+C158</f>
      </c>
      <c r="D360" s="1">
        <f>1+1/C90+1/C97+1/C103+1/C108+1/C112+C196+C197+C198</f>
      </c>
      <c r="E360" s="2">
        <f>B360/$D364</f>
      </c>
      <c r="F360" s="2">
        <f>C360/$C364</f>
      </c>
      <c r="G360" s="2">
        <f>D360/$B364</f>
      </c>
      <c r="H360" s="2">
        <f>(E360+F360+G360)/3</f>
      </c>
      <c r="I360" s="2">
        <f>H360/$H364</f>
      </c>
      <c r="J360" s="3">
        <f>I360*100</f>
      </c>
      <c r="K360">
        <f>RANK(I360,$I$355:$I$363,0)</f>
      </c>
    </row>
    <row r="361">
      <c r="A361" t="str">
        <v>CP4.7</v>
      </c>
      <c r="B361" s="1">
        <f>1+1/C171+1/C178+1/C184+1/C189+1/C193+1/C196+C119+C120</f>
      </c>
      <c r="C361" s="1">
        <f>1+1/C131+1/C138+1/C144+1/C149+1/C153+1/C156+C159+C160</f>
      </c>
      <c r="D361" s="1">
        <f>1+1/C91+1/C98+1/C104+1/C109+1/C113+1/C116+C199+C200</f>
      </c>
      <c r="E361" s="2">
        <f>B361/$D364</f>
      </c>
      <c r="F361" s="2">
        <f>C361/$C364</f>
      </c>
      <c r="G361" s="2">
        <f>D361/$B364</f>
      </c>
      <c r="H361" s="2">
        <f>(E361+F361+G361)/3</f>
      </c>
      <c r="I361" s="2">
        <f>H361/$H364</f>
      </c>
      <c r="J361" s="3">
        <f>I361*100</f>
      </c>
      <c r="K361">
        <f>RANK(I361,$I$355:$I$363,0)</f>
      </c>
    </row>
    <row r="362">
      <c r="A362" t="str">
        <v>CP4.8</v>
      </c>
      <c r="B362" s="1">
        <f>1+1/C172+1/C179+1/C185+1/C190+1/C194+1/C197+1/C199+C121</f>
      </c>
      <c r="C362" s="1">
        <f>1+1/C132+1/C139+1/C145+1/C150+1/C154+1/C157+1/C159+C161</f>
      </c>
      <c r="D362" s="1">
        <f>1+1/C92+1/C99+1/C105+1/C110+1/C114+1/C117+1/C119+C201</f>
      </c>
      <c r="E362" s="2">
        <f>B362/$D364</f>
      </c>
      <c r="F362" s="2">
        <f>C362/$C364</f>
      </c>
      <c r="G362" s="2">
        <f>D362/$B364</f>
      </c>
      <c r="H362" s="2">
        <f>(E362+F362+G362)/3</f>
      </c>
      <c r="I362" s="2">
        <f>H362/$H364</f>
      </c>
      <c r="J362" s="3">
        <f>I362*100</f>
      </c>
      <c r="K362">
        <f>RANK(I362,$I$355:$I$363,0)</f>
      </c>
    </row>
    <row r="363">
      <c r="A363" t="str">
        <v>CP4.9</v>
      </c>
      <c r="B363" s="1">
        <f>1+1/C173+1/C180+1/C186+1/C191+1/C195+1/C198+1/C200+1/C201</f>
      </c>
      <c r="C363" s="1">
        <f>1+1/C133+1/C140+1/C146+1/C151+1/C155+1/C158+1/C160+1/C161</f>
      </c>
      <c r="D363" s="1">
        <f>1+1/C93+1/C100+1/C106+1/C111+1/C115+1/C118+1/C120+1/C121</f>
      </c>
      <c r="E363" s="2">
        <f>B363/$D364</f>
      </c>
      <c r="F363" s="2">
        <f>C363/$C364</f>
      </c>
      <c r="G363" s="2">
        <f>D363/$B364</f>
      </c>
      <c r="H363" s="2">
        <f>(E363+F363+G363)/3</f>
      </c>
      <c r="I363" s="2">
        <f>H363/$H364</f>
      </c>
      <c r="J363" s="3">
        <f>I363*100</f>
      </c>
      <c r="K363">
        <f>RANK(I363,$I$355:$I$363,0)</f>
      </c>
    </row>
    <row r="364">
      <c r="A364" t="str">
        <v>TOTAL</v>
      </c>
      <c r="B364" s="1">
        <f>SUM(B355:B363)</f>
      </c>
      <c r="C364" s="1">
        <f>SUM(C355:C363)</f>
      </c>
      <c r="D364" s="1">
        <f>SUM(D355:D363)</f>
      </c>
      <c r="H364" s="2">
        <f>SUM(H355:H363)</f>
      </c>
    </row>
    <row r="366">
      <c r="A366" t="str">
        <v>2. KONSISTENSI (CR)</v>
      </c>
    </row>
    <row r="367">
      <c r="A367" t="str">
        <v>Matriks Crisp (Defuzzified) &amp; Normalisasi &amp; Aw</v>
      </c>
    </row>
    <row r="368">
      <c r="A368" t="str">
        <v>Kriteria</v>
      </c>
      <c r="B368" t="str">
        <v>CP4.1</v>
      </c>
      <c r="C368" t="str">
        <v>CP4.2</v>
      </c>
      <c r="D368" t="str">
        <v>CP4.3</v>
      </c>
      <c r="E368" t="str">
        <v>CP4.4</v>
      </c>
      <c r="F368" t="str">
        <v>CP4.5</v>
      </c>
      <c r="G368" t="str">
        <v>CP4.6</v>
      </c>
      <c r="H368" t="str">
        <v>CP4.7</v>
      </c>
      <c r="I368" t="str">
        <v>CP4.8</v>
      </c>
      <c r="J368" t="str">
        <v>CP4.9</v>
      </c>
      <c r="K368" t="str">
        <v>Wi (Bobot CR)</v>
      </c>
      <c r="L368" t="str">
        <v>Aw</v>
      </c>
      <c r="M368" t="str">
        <v>Aw/Wi</v>
      </c>
    </row>
    <row r="369">
      <c r="A369" t="str">
        <v>CP4.1</v>
      </c>
      <c r="B369">
        <v>1</v>
      </c>
      <c r="C369" s="1">
        <f>(C86+C126+C166)/3</f>
      </c>
      <c r="D369" s="1">
        <f>(C87+C127+C167)/3</f>
      </c>
      <c r="E369" s="1">
        <f>(C88+C128+C168)/3</f>
      </c>
      <c r="F369" s="1">
        <f>(C89+C129+C169)/3</f>
      </c>
      <c r="G369" s="1">
        <f>(C90+C130+C170)/3</f>
      </c>
      <c r="H369" s="1">
        <f>(C91+C131+C171)/3</f>
      </c>
      <c r="I369" s="1">
        <f>(C92+C132+C172)/3</f>
      </c>
      <c r="J369" s="1">
        <f>(C93+C133+C173)/3</f>
      </c>
      <c r="K369" s="2">
        <f>(B369/$B378+C369/$C378+D369/$D378+E369/$E378+F369/$F378+G369/$G378+H369/$H378+I369/$I378+J369/$J378)/9</f>
      </c>
      <c r="L369" s="2">
        <f>B369*$K369+C369*$K370+D369*$K371+E369*$K372+F369*$K373+G369*$K374+H369*$K375+I369*$K376+J369*$K377</f>
      </c>
      <c r="M369" s="1">
        <f>L369/K369</f>
      </c>
    </row>
    <row r="370">
      <c r="A370" t="str">
        <v>CP4.2</v>
      </c>
      <c r="B370" s="1">
        <f>(1/C166+1/C126+1/C86)/3</f>
      </c>
      <c r="C370">
        <v>1</v>
      </c>
      <c r="D370" s="1">
        <f>(C94+C134+C174)/3</f>
      </c>
      <c r="E370" s="1">
        <f>(C95+C135+C175)/3</f>
      </c>
      <c r="F370" s="1">
        <f>(C96+C136+C176)/3</f>
      </c>
      <c r="G370" s="1">
        <f>(C97+C137+C177)/3</f>
      </c>
      <c r="H370" s="1">
        <f>(C98+C138+C178)/3</f>
      </c>
      <c r="I370" s="1">
        <f>(C99+C139+C179)/3</f>
      </c>
      <c r="J370" s="1">
        <f>(C100+C140+C180)/3</f>
      </c>
      <c r="K370" s="2">
        <f>(B370/$B378+C370/$C378+D370/$D378+E370/$E378+F370/$F378+G370/$G378+H370/$H378+I370/$I378+J370/$J378)/9</f>
      </c>
      <c r="L370" s="2">
        <f>B370*$K369+C370*$K370+D370*$K371+E370*$K372+F370*$K373+G370*$K374+H370*$K375+I370*$K376+J370*$K377</f>
      </c>
      <c r="M370" s="1">
        <f>L370/K370</f>
      </c>
    </row>
    <row r="371">
      <c r="A371" t="str">
        <v>CP4.3</v>
      </c>
      <c r="B371" s="1">
        <f>(1/C167+1/C127+1/C87)/3</f>
      </c>
      <c r="C371" s="1">
        <f>(1/C174+1/C134+1/C94)/3</f>
      </c>
      <c r="D371">
        <v>1</v>
      </c>
      <c r="E371" s="1">
        <f>(C101+C141+C181)/3</f>
      </c>
      <c r="F371" s="1">
        <f>(C102+C142+C182)/3</f>
      </c>
      <c r="G371" s="1">
        <f>(C103+C143+C183)/3</f>
      </c>
      <c r="H371" s="1">
        <f>(C104+C144+C184)/3</f>
      </c>
      <c r="I371" s="1">
        <f>(C105+C145+C185)/3</f>
      </c>
      <c r="J371" s="1">
        <f>(C106+C146+C186)/3</f>
      </c>
      <c r="K371" s="2">
        <f>(B371/$B378+C371/$C378+D371/$D378+E371/$E378+F371/$F378+G371/$G378+H371/$H378+I371/$I378+J371/$J378)/9</f>
      </c>
      <c r="L371" s="2">
        <f>B371*$K369+C371*$K370+D371*$K371+E371*$K372+F371*$K373+G371*$K374+H371*$K375+I371*$K376+J371*$K377</f>
      </c>
      <c r="M371" s="1">
        <f>L371/K371</f>
      </c>
    </row>
    <row r="372">
      <c r="A372" t="str">
        <v>CP4.4</v>
      </c>
      <c r="B372" s="1">
        <f>(1/C168+1/C128+1/C88)/3</f>
      </c>
      <c r="C372" s="1">
        <f>(1/C175+1/C135+1/C95)/3</f>
      </c>
      <c r="D372" s="1">
        <f>(1/C181+1/C141+1/C101)/3</f>
      </c>
      <c r="E372">
        <v>1</v>
      </c>
      <c r="F372" s="1">
        <f>(C107+C147+C187)/3</f>
      </c>
      <c r="G372" s="1">
        <f>(C108+C148+C188)/3</f>
      </c>
      <c r="H372" s="1">
        <f>(C109+C149+C189)/3</f>
      </c>
      <c r="I372" s="1">
        <f>(C110+C150+C190)/3</f>
      </c>
      <c r="J372" s="1">
        <f>(C111+C151+C191)/3</f>
      </c>
      <c r="K372" s="2">
        <f>(B372/$B378+C372/$C378+D372/$D378+E372/$E378+F372/$F378+G372/$G378+H372/$H378+I372/$I378+J372/$J378)/9</f>
      </c>
      <c r="L372" s="2">
        <f>B372*$K369+C372*$K370+D372*$K371+E372*$K372+F372*$K373+G372*$K374+H372*$K375+I372*$K376+J372*$K377</f>
      </c>
      <c r="M372" s="1">
        <f>L372/K372</f>
      </c>
    </row>
    <row r="373">
      <c r="A373" t="str">
        <v>CP4.5</v>
      </c>
      <c r="B373" s="1">
        <f>(1/C169+1/C129+1/C89)/3</f>
      </c>
      <c r="C373" s="1">
        <f>(1/C176+1/C136+1/C96)/3</f>
      </c>
      <c r="D373" s="1">
        <f>(1/C182+1/C142+1/C102)/3</f>
      </c>
      <c r="E373" s="1">
        <f>(1/C187+1/C147+1/C107)/3</f>
      </c>
      <c r="F373">
        <v>1</v>
      </c>
      <c r="G373" s="1">
        <f>(C112+C152+C192)/3</f>
      </c>
      <c r="H373" s="1">
        <f>(C113+C153+C193)/3</f>
      </c>
      <c r="I373" s="1">
        <f>(C114+C154+C194)/3</f>
      </c>
      <c r="J373" s="1">
        <f>(C115+C155+C195)/3</f>
      </c>
      <c r="K373" s="2">
        <f>(B373/$B378+C373/$C378+D373/$D378+E373/$E378+F373/$F378+G373/$G378+H373/$H378+I373/$I378+J373/$J378)/9</f>
      </c>
      <c r="L373" s="2">
        <f>B373*$K369+C373*$K370+D373*$K371+E373*$K372+F373*$K373+G373*$K374+H373*$K375+I373*$K376+J373*$K377</f>
      </c>
      <c r="M373" s="1">
        <f>L373/K373</f>
      </c>
    </row>
    <row r="374">
      <c r="A374" t="str">
        <v>CP4.6</v>
      </c>
      <c r="B374" s="1">
        <f>(1/C170+1/C130+1/C90)/3</f>
      </c>
      <c r="C374" s="1">
        <f>(1/C177+1/C137+1/C97)/3</f>
      </c>
      <c r="D374" s="1">
        <f>(1/C183+1/C143+1/C103)/3</f>
      </c>
      <c r="E374" s="1">
        <f>(1/C188+1/C148+1/C108)/3</f>
      </c>
      <c r="F374" s="1">
        <f>(1/C192+1/C152+1/C112)/3</f>
      </c>
      <c r="G374">
        <v>1</v>
      </c>
      <c r="H374" s="1">
        <f>(C116+C156+C196)/3</f>
      </c>
      <c r="I374" s="1">
        <f>(C117+C157+C197)/3</f>
      </c>
      <c r="J374" s="1">
        <f>(C118+C158+C198)/3</f>
      </c>
      <c r="K374" s="2">
        <f>(B374/$B378+C374/$C378+D374/$D378+E374/$E378+F374/$F378+G374/$G378+H374/$H378+I374/$I378+J374/$J378)/9</f>
      </c>
      <c r="L374" s="2">
        <f>B374*$K369+C374*$K370+D374*$K371+E374*$K372+F374*$K373+G374*$K374+H374*$K375+I374*$K376+J374*$K377</f>
      </c>
      <c r="M374" s="1">
        <f>L374/K374</f>
      </c>
    </row>
    <row r="375">
      <c r="A375" t="str">
        <v>CP4.7</v>
      </c>
      <c r="B375" s="1">
        <f>(1/C171+1/C131+1/C91)/3</f>
      </c>
      <c r="C375" s="1">
        <f>(1/C178+1/C138+1/C98)/3</f>
      </c>
      <c r="D375" s="1">
        <f>(1/C184+1/C144+1/C104)/3</f>
      </c>
      <c r="E375" s="1">
        <f>(1/C189+1/C149+1/C109)/3</f>
      </c>
      <c r="F375" s="1">
        <f>(1/C193+1/C153+1/C113)/3</f>
      </c>
      <c r="G375" s="1">
        <f>(1/C196+1/C156+1/C116)/3</f>
      </c>
      <c r="H375">
        <v>1</v>
      </c>
      <c r="I375" s="1">
        <f>(C119+C159+C199)/3</f>
      </c>
      <c r="J375" s="1">
        <f>(C120+C160+C200)/3</f>
      </c>
      <c r="K375" s="2">
        <f>(B375/$B378+C375/$C378+D375/$D378+E375/$E378+F375/$F378+G375/$G378+H375/$H378+I375/$I378+J375/$J378)/9</f>
      </c>
      <c r="L375" s="2">
        <f>B375*$K369+C375*$K370+D375*$K371+E375*$K372+F375*$K373+G375*$K374+H375*$K375+I375*$K376+J375*$K377</f>
      </c>
      <c r="M375" s="1">
        <f>L375/K375</f>
      </c>
    </row>
    <row r="376">
      <c r="A376" t="str">
        <v>CP4.8</v>
      </c>
      <c r="B376" s="1">
        <f>(1/C172+1/C132+1/C92)/3</f>
      </c>
      <c r="C376" s="1">
        <f>(1/C179+1/C139+1/C99)/3</f>
      </c>
      <c r="D376" s="1">
        <f>(1/C185+1/C145+1/C105)/3</f>
      </c>
      <c r="E376" s="1">
        <f>(1/C190+1/C150+1/C110)/3</f>
      </c>
      <c r="F376" s="1">
        <f>(1/C194+1/C154+1/C114)/3</f>
      </c>
      <c r="G376" s="1">
        <f>(1/C197+1/C157+1/C117)/3</f>
      </c>
      <c r="H376" s="1">
        <f>(1/C199+1/C159+1/C119)/3</f>
      </c>
      <c r="I376">
        <v>1</v>
      </c>
      <c r="J376" s="1">
        <f>(C121+C161+C201)/3</f>
      </c>
      <c r="K376" s="2">
        <f>(B376/$B378+C376/$C378+D376/$D378+E376/$E378+F376/$F378+G376/$G378+H376/$H378+I376/$I378+J376/$J378)/9</f>
      </c>
      <c r="L376" s="2">
        <f>B376*$K369+C376*$K370+D376*$K371+E376*$K372+F376*$K373+G376*$K374+H376*$K375+I376*$K376+J376*$K377</f>
      </c>
      <c r="M376" s="1">
        <f>L376/K376</f>
      </c>
    </row>
    <row r="377">
      <c r="A377" t="str">
        <v>CP4.9</v>
      </c>
      <c r="B377" s="1">
        <f>(1/C173+1/C133+1/C93)/3</f>
      </c>
      <c r="C377" s="1">
        <f>(1/C180+1/C140+1/C100)/3</f>
      </c>
      <c r="D377" s="1">
        <f>(1/C186+1/C146+1/C106)/3</f>
      </c>
      <c r="E377" s="1">
        <f>(1/C191+1/C151+1/C111)/3</f>
      </c>
      <c r="F377" s="1">
        <f>(1/C195+1/C155+1/C115)/3</f>
      </c>
      <c r="G377" s="1">
        <f>(1/C198+1/C158+1/C118)/3</f>
      </c>
      <c r="H377" s="1">
        <f>(1/C200+1/C160+1/C120)/3</f>
      </c>
      <c r="I377" s="1">
        <f>(1/C201+1/C161+1/C121)/3</f>
      </c>
      <c r="J377">
        <v>1</v>
      </c>
      <c r="K377" s="2">
        <f>(B377/$B378+C377/$C378+D377/$D378+E377/$E378+F377/$F378+G377/$G378+H377/$H378+I377/$I378+J377/$J378)/9</f>
      </c>
      <c r="L377" s="2">
        <f>B377*$K369+C377*$K370+D377*$K371+E377*$K372+F377*$K373+G377*$K374+H377*$K375+I377*$K376+J377*$K377</f>
      </c>
      <c r="M377" s="1">
        <f>L377/K377</f>
      </c>
    </row>
    <row r="378">
      <c r="A378" t="str">
        <v>Σ Kolom</v>
      </c>
      <c r="B378" s="1">
        <f>SUM(B369:B377)</f>
      </c>
      <c r="C378" s="1">
        <f>SUM(C369:C377)</f>
      </c>
      <c r="D378" s="1">
        <f>SUM(D369:D377)</f>
      </c>
      <c r="E378" s="1">
        <f>SUM(E369:E377)</f>
      </c>
      <c r="F378" s="1">
        <f>SUM(F369:F377)</f>
      </c>
      <c r="G378" s="1">
        <f>SUM(G369:G377)</f>
      </c>
      <c r="H378" s="1">
        <f>SUM(H369:H377)</f>
      </c>
      <c r="I378" s="1">
        <f>SUM(I369:I377)</f>
      </c>
      <c r="J378" s="1">
        <f>SUM(J369:J377)</f>
      </c>
    </row>
    <row r="380">
      <c r="A380" t="str">
        <v>λmax</v>
      </c>
      <c r="B380" s="1">
        <f>AVERAGE(M369:M377)</f>
      </c>
    </row>
    <row r="381">
      <c r="A381" t="str">
        <v>CI</v>
      </c>
      <c r="B381" s="1">
        <f>(B380-9)/(9-1)</f>
      </c>
    </row>
    <row r="382">
      <c r="A382" t="str">
        <v>CR</v>
      </c>
      <c r="B382" s="1">
        <f>IF(1.45=0,0,B381/1.45)</f>
      </c>
    </row>
    <row r="383">
      <c r="A383" t="str">
        <v>Status</v>
      </c>
      <c r="B383">
        <f>IF(B382&lt;0.1,"KONSISTEN ✓","TIDAK KONSISTEN ✗")</f>
      </c>
    </row>
    <row r="386">
      <c r="A386" t="str">
        <v>▶ RESPONDEN 2: Irdha Mirdayati</v>
      </c>
    </row>
    <row r="387">
      <c r="A387" t="str">
        <v>1. FUZZY SYNTHETIC EXTENT (FSE) &amp; BOBOT FINAL</v>
      </c>
    </row>
    <row r="388">
      <c r="A388" t="str">
        <v>Kriteria</v>
      </c>
      <c r="B388" t="str">
        <v>Σl</v>
      </c>
      <c r="C388" t="str">
        <v>Σm</v>
      </c>
      <c r="D388" t="str">
        <v>Σu</v>
      </c>
      <c r="E388" t="str">
        <v>Si_l</v>
      </c>
      <c r="F388" t="str">
        <v>Si_m</v>
      </c>
      <c r="G388" t="str">
        <v>Si_u</v>
      </c>
      <c r="H388" t="str">
        <v>Defuzzy</v>
      </c>
      <c r="I388" t="str">
        <v>Bobot</v>
      </c>
      <c r="J388" t="str">
        <v>Bobot%</v>
      </c>
      <c r="K388" t="str">
        <v>Rank</v>
      </c>
    </row>
    <row r="389">
      <c r="A389" t="str">
        <v>CP4.1</v>
      </c>
      <c r="B389" s="1">
        <f>1+D86+D87+D88+D89+D90+D91+D92+D93</f>
      </c>
      <c r="C389" s="1">
        <f>1+D126+D127+D128+D129+D130+D131+D132+D133</f>
      </c>
      <c r="D389" s="1">
        <f>1+D166+D167+D168+D169+D170+D171+D172+D173</f>
      </c>
      <c r="E389" s="2">
        <f>B389/$D398</f>
      </c>
      <c r="F389" s="2">
        <f>C389/$C398</f>
      </c>
      <c r="G389" s="2">
        <f>D389/$B398</f>
      </c>
      <c r="H389" s="2">
        <f>(E389+F389+G389)/3</f>
      </c>
      <c r="I389" s="2">
        <f>H389/$H398</f>
      </c>
      <c r="J389" s="3">
        <f>I389*100</f>
      </c>
      <c r="K389">
        <f>RANK(I389,$I$389:$I$397,0)</f>
      </c>
    </row>
    <row r="390">
      <c r="A390" t="str">
        <v>CP4.2</v>
      </c>
      <c r="B390" s="1">
        <f>1+1/D166+D94+D95+D96+D97+D98+D99+D100</f>
      </c>
      <c r="C390" s="1">
        <f>1+1/D126+D134+D135+D136+D137+D138+D139+D140</f>
      </c>
      <c r="D390" s="1">
        <f>1+1/D86+D174+D175+D176+D177+D178+D179+D180</f>
      </c>
      <c r="E390" s="2">
        <f>B390/$D398</f>
      </c>
      <c r="F390" s="2">
        <f>C390/$C398</f>
      </c>
      <c r="G390" s="2">
        <f>D390/$B398</f>
      </c>
      <c r="H390" s="2">
        <f>(E390+F390+G390)/3</f>
      </c>
      <c r="I390" s="2">
        <f>H390/$H398</f>
      </c>
      <c r="J390" s="3">
        <f>I390*100</f>
      </c>
      <c r="K390">
        <f>RANK(I390,$I$389:$I$397,0)</f>
      </c>
    </row>
    <row r="391">
      <c r="A391" t="str">
        <v>CP4.3</v>
      </c>
      <c r="B391" s="1">
        <f>1+1/D167+1/D174+D101+D102+D103+D104+D105+D106</f>
      </c>
      <c r="C391" s="1">
        <f>1+1/D127+1/D134+D141+D142+D143+D144+D145+D146</f>
      </c>
      <c r="D391" s="1">
        <f>1+1/D87+1/D94+D181+D182+D183+D184+D185+D186</f>
      </c>
      <c r="E391" s="2">
        <f>B391/$D398</f>
      </c>
      <c r="F391" s="2">
        <f>C391/$C398</f>
      </c>
      <c r="G391" s="2">
        <f>D391/$B398</f>
      </c>
      <c r="H391" s="2">
        <f>(E391+F391+G391)/3</f>
      </c>
      <c r="I391" s="2">
        <f>H391/$H398</f>
      </c>
      <c r="J391" s="3">
        <f>I391*100</f>
      </c>
      <c r="K391">
        <f>RANK(I391,$I$389:$I$397,0)</f>
      </c>
    </row>
    <row r="392">
      <c r="A392" t="str">
        <v>CP4.4</v>
      </c>
      <c r="B392" s="1">
        <f>1+1/D168+1/D175+1/D181+D107+D108+D109+D110+D111</f>
      </c>
      <c r="C392" s="1">
        <f>1+1/D128+1/D135+1/D141+D147+D148+D149+D150+D151</f>
      </c>
      <c r="D392" s="1">
        <f>1+1/D88+1/D95+1/D101+D187+D188+D189+D190+D191</f>
      </c>
      <c r="E392" s="2">
        <f>B392/$D398</f>
      </c>
      <c r="F392" s="2">
        <f>C392/$C398</f>
      </c>
      <c r="G392" s="2">
        <f>D392/$B398</f>
      </c>
      <c r="H392" s="2">
        <f>(E392+F392+G392)/3</f>
      </c>
      <c r="I392" s="2">
        <f>H392/$H398</f>
      </c>
      <c r="J392" s="3">
        <f>I392*100</f>
      </c>
      <c r="K392">
        <f>RANK(I392,$I$389:$I$397,0)</f>
      </c>
    </row>
    <row r="393">
      <c r="A393" t="str">
        <v>CP4.5</v>
      </c>
      <c r="B393" s="1">
        <f>1+1/D169+1/D176+1/D182+1/D187+D112+D113+D114+D115</f>
      </c>
      <c r="C393" s="1">
        <f>1+1/D129+1/D136+1/D142+1/D147+D152+D153+D154+D155</f>
      </c>
      <c r="D393" s="1">
        <f>1+1/D89+1/D96+1/D102+1/D107+D192+D193+D194+D195</f>
      </c>
      <c r="E393" s="2">
        <f>B393/$D398</f>
      </c>
      <c r="F393" s="2">
        <f>C393/$C398</f>
      </c>
      <c r="G393" s="2">
        <f>D393/$B398</f>
      </c>
      <c r="H393" s="2">
        <f>(E393+F393+G393)/3</f>
      </c>
      <c r="I393" s="2">
        <f>H393/$H398</f>
      </c>
      <c r="J393" s="3">
        <f>I393*100</f>
      </c>
      <c r="K393">
        <f>RANK(I393,$I$389:$I$397,0)</f>
      </c>
    </row>
    <row r="394">
      <c r="A394" t="str">
        <v>CP4.6</v>
      </c>
      <c r="B394" s="1">
        <f>1+1/D170+1/D177+1/D183+1/D188+1/D192+D116+D117+D118</f>
      </c>
      <c r="C394" s="1">
        <f>1+1/D130+1/D137+1/D143+1/D148+1/D152+D156+D157+D158</f>
      </c>
      <c r="D394" s="1">
        <f>1+1/D90+1/D97+1/D103+1/D108+1/D112+D196+D197+D198</f>
      </c>
      <c r="E394" s="2">
        <f>B394/$D398</f>
      </c>
      <c r="F394" s="2">
        <f>C394/$C398</f>
      </c>
      <c r="G394" s="2">
        <f>D394/$B398</f>
      </c>
      <c r="H394" s="2">
        <f>(E394+F394+G394)/3</f>
      </c>
      <c r="I394" s="2">
        <f>H394/$H398</f>
      </c>
      <c r="J394" s="3">
        <f>I394*100</f>
      </c>
      <c r="K394">
        <f>RANK(I394,$I$389:$I$397,0)</f>
      </c>
    </row>
    <row r="395">
      <c r="A395" t="str">
        <v>CP4.7</v>
      </c>
      <c r="B395" s="1">
        <f>1+1/D171+1/D178+1/D184+1/D189+1/D193+1/D196+D119+D120</f>
      </c>
      <c r="C395" s="1">
        <f>1+1/D131+1/D138+1/D144+1/D149+1/D153+1/D156+D159+D160</f>
      </c>
      <c r="D395" s="1">
        <f>1+1/D91+1/D98+1/D104+1/D109+1/D113+1/D116+D199+D200</f>
      </c>
      <c r="E395" s="2">
        <f>B395/$D398</f>
      </c>
      <c r="F395" s="2">
        <f>C395/$C398</f>
      </c>
      <c r="G395" s="2">
        <f>D395/$B398</f>
      </c>
      <c r="H395" s="2">
        <f>(E395+F395+G395)/3</f>
      </c>
      <c r="I395" s="2">
        <f>H395/$H398</f>
      </c>
      <c r="J395" s="3">
        <f>I395*100</f>
      </c>
      <c r="K395">
        <f>RANK(I395,$I$389:$I$397,0)</f>
      </c>
    </row>
    <row r="396">
      <c r="A396" t="str">
        <v>CP4.8</v>
      </c>
      <c r="B396" s="1">
        <f>1+1/D172+1/D179+1/D185+1/D190+1/D194+1/D197+1/D199+D121</f>
      </c>
      <c r="C396" s="1">
        <f>1+1/D132+1/D139+1/D145+1/D150+1/D154+1/D157+1/D159+D161</f>
      </c>
      <c r="D396" s="1">
        <f>1+1/D92+1/D99+1/D105+1/D110+1/D114+1/D117+1/D119+D201</f>
      </c>
      <c r="E396" s="2">
        <f>B396/$D398</f>
      </c>
      <c r="F396" s="2">
        <f>C396/$C398</f>
      </c>
      <c r="G396" s="2">
        <f>D396/$B398</f>
      </c>
      <c r="H396" s="2">
        <f>(E396+F396+G396)/3</f>
      </c>
      <c r="I396" s="2">
        <f>H396/$H398</f>
      </c>
      <c r="J396" s="3">
        <f>I396*100</f>
      </c>
      <c r="K396">
        <f>RANK(I396,$I$389:$I$397,0)</f>
      </c>
    </row>
    <row r="397">
      <c r="A397" t="str">
        <v>CP4.9</v>
      </c>
      <c r="B397" s="1">
        <f>1+1/D173+1/D180+1/D186+1/D191+1/D195+1/D198+1/D200+1/D201</f>
      </c>
      <c r="C397" s="1">
        <f>1+1/D133+1/D140+1/D146+1/D151+1/D155+1/D158+1/D160+1/D161</f>
      </c>
      <c r="D397" s="1">
        <f>1+1/D93+1/D100+1/D106+1/D111+1/D115+1/D118+1/D120+1/D121</f>
      </c>
      <c r="E397" s="2">
        <f>B397/$D398</f>
      </c>
      <c r="F397" s="2">
        <f>C397/$C398</f>
      </c>
      <c r="G397" s="2">
        <f>D397/$B398</f>
      </c>
      <c r="H397" s="2">
        <f>(E397+F397+G397)/3</f>
      </c>
      <c r="I397" s="2">
        <f>H397/$H398</f>
      </c>
      <c r="J397" s="3">
        <f>I397*100</f>
      </c>
      <c r="K397">
        <f>RANK(I397,$I$389:$I$397,0)</f>
      </c>
    </row>
    <row r="398">
      <c r="A398" t="str">
        <v>TOTAL</v>
      </c>
      <c r="B398" s="1">
        <f>SUM(B389:B397)</f>
      </c>
      <c r="C398" s="1">
        <f>SUM(C389:C397)</f>
      </c>
      <c r="D398" s="1">
        <f>SUM(D389:D397)</f>
      </c>
      <c r="H398" s="2">
        <f>SUM(H389:H397)</f>
      </c>
    </row>
    <row r="400">
      <c r="A400" t="str">
        <v>2. KONSISTENSI (CR)</v>
      </c>
    </row>
    <row r="401">
      <c r="A401" t="str">
        <v>Matriks Crisp (Defuzzified) &amp; Normalisasi &amp; Aw</v>
      </c>
    </row>
    <row r="402">
      <c r="A402" t="str">
        <v>Kriteria</v>
      </c>
      <c r="B402" t="str">
        <v>CP4.1</v>
      </c>
      <c r="C402" t="str">
        <v>CP4.2</v>
      </c>
      <c r="D402" t="str">
        <v>CP4.3</v>
      </c>
      <c r="E402" t="str">
        <v>CP4.4</v>
      </c>
      <c r="F402" t="str">
        <v>CP4.5</v>
      </c>
      <c r="G402" t="str">
        <v>CP4.6</v>
      </c>
      <c r="H402" t="str">
        <v>CP4.7</v>
      </c>
      <c r="I402" t="str">
        <v>CP4.8</v>
      </c>
      <c r="J402" t="str">
        <v>CP4.9</v>
      </c>
      <c r="K402" t="str">
        <v>Wi (Bobot CR)</v>
      </c>
      <c r="L402" t="str">
        <v>Aw</v>
      </c>
      <c r="M402" t="str">
        <v>Aw/Wi</v>
      </c>
    </row>
    <row r="403">
      <c r="A403" t="str">
        <v>CP4.1</v>
      </c>
      <c r="B403">
        <v>1</v>
      </c>
      <c r="C403" s="1">
        <f>(D86+D126+D166)/3</f>
      </c>
      <c r="D403" s="1">
        <f>(D87+D127+D167)/3</f>
      </c>
      <c r="E403" s="1">
        <f>(D88+D128+D168)/3</f>
      </c>
      <c r="F403" s="1">
        <f>(D89+D129+D169)/3</f>
      </c>
      <c r="G403" s="1">
        <f>(D90+D130+D170)/3</f>
      </c>
      <c r="H403" s="1">
        <f>(D91+D131+D171)/3</f>
      </c>
      <c r="I403" s="1">
        <f>(D92+D132+D172)/3</f>
      </c>
      <c r="J403" s="1">
        <f>(D93+D133+D173)/3</f>
      </c>
      <c r="K403" s="2">
        <f>(B403/$B412+C403/$C412+D403/$D412+E403/$E412+F403/$F412+G403/$G412+H403/$H412+I403/$I412+J403/$J412)/9</f>
      </c>
      <c r="L403" s="2">
        <f>B403*$K403+C403*$K404+D403*$K405+E403*$K406+F403*$K407+G403*$K408+H403*$K409+I403*$K410+J403*$K411</f>
      </c>
      <c r="M403" s="1">
        <f>L403/K403</f>
      </c>
    </row>
    <row r="404">
      <c r="A404" t="str">
        <v>CP4.2</v>
      </c>
      <c r="B404" s="1">
        <f>(1/D166+1/D126+1/D86)/3</f>
      </c>
      <c r="C404">
        <v>1</v>
      </c>
      <c r="D404" s="1">
        <f>(D94+D134+D174)/3</f>
      </c>
      <c r="E404" s="1">
        <f>(D95+D135+D175)/3</f>
      </c>
      <c r="F404" s="1">
        <f>(D96+D136+D176)/3</f>
      </c>
      <c r="G404" s="1">
        <f>(D97+D137+D177)/3</f>
      </c>
      <c r="H404" s="1">
        <f>(D98+D138+D178)/3</f>
      </c>
      <c r="I404" s="1">
        <f>(D99+D139+D179)/3</f>
      </c>
      <c r="J404" s="1">
        <f>(D100+D140+D180)/3</f>
      </c>
      <c r="K404" s="2">
        <f>(B404/$B412+C404/$C412+D404/$D412+E404/$E412+F404/$F412+G404/$G412+H404/$H412+I404/$I412+J404/$J412)/9</f>
      </c>
      <c r="L404" s="2">
        <f>B404*$K403+C404*$K404+D404*$K405+E404*$K406+F404*$K407+G404*$K408+H404*$K409+I404*$K410+J404*$K411</f>
      </c>
      <c r="M404" s="1">
        <f>L404/K404</f>
      </c>
    </row>
    <row r="405">
      <c r="A405" t="str">
        <v>CP4.3</v>
      </c>
      <c r="B405" s="1">
        <f>(1/D167+1/D127+1/D87)/3</f>
      </c>
      <c r="C405" s="1">
        <f>(1/D174+1/D134+1/D94)/3</f>
      </c>
      <c r="D405">
        <v>1</v>
      </c>
      <c r="E405" s="1">
        <f>(D101+D141+D181)/3</f>
      </c>
      <c r="F405" s="1">
        <f>(D102+D142+D182)/3</f>
      </c>
      <c r="G405" s="1">
        <f>(D103+D143+D183)/3</f>
      </c>
      <c r="H405" s="1">
        <f>(D104+D144+D184)/3</f>
      </c>
      <c r="I405" s="1">
        <f>(D105+D145+D185)/3</f>
      </c>
      <c r="J405" s="1">
        <f>(D106+D146+D186)/3</f>
      </c>
      <c r="K405" s="2">
        <f>(B405/$B412+C405/$C412+D405/$D412+E405/$E412+F405/$F412+G405/$G412+H405/$H412+I405/$I412+J405/$J412)/9</f>
      </c>
      <c r="L405" s="2">
        <f>B405*$K403+C405*$K404+D405*$K405+E405*$K406+F405*$K407+G405*$K408+H405*$K409+I405*$K410+J405*$K411</f>
      </c>
      <c r="M405" s="1">
        <f>L405/K405</f>
      </c>
    </row>
    <row r="406">
      <c r="A406" t="str">
        <v>CP4.4</v>
      </c>
      <c r="B406" s="1">
        <f>(1/D168+1/D128+1/D88)/3</f>
      </c>
      <c r="C406" s="1">
        <f>(1/D175+1/D135+1/D95)/3</f>
      </c>
      <c r="D406" s="1">
        <f>(1/D181+1/D141+1/D101)/3</f>
      </c>
      <c r="E406">
        <v>1</v>
      </c>
      <c r="F406" s="1">
        <f>(D107+D147+D187)/3</f>
      </c>
      <c r="G406" s="1">
        <f>(D108+D148+D188)/3</f>
      </c>
      <c r="H406" s="1">
        <f>(D109+D149+D189)/3</f>
      </c>
      <c r="I406" s="1">
        <f>(D110+D150+D190)/3</f>
      </c>
      <c r="J406" s="1">
        <f>(D111+D151+D191)/3</f>
      </c>
      <c r="K406" s="2">
        <f>(B406/$B412+C406/$C412+D406/$D412+E406/$E412+F406/$F412+G406/$G412+H406/$H412+I406/$I412+J406/$J412)/9</f>
      </c>
      <c r="L406" s="2">
        <f>B406*$K403+C406*$K404+D406*$K405+E406*$K406+F406*$K407+G406*$K408+H406*$K409+I406*$K410+J406*$K411</f>
      </c>
      <c r="M406" s="1">
        <f>L406/K406</f>
      </c>
    </row>
    <row r="407">
      <c r="A407" t="str">
        <v>CP4.5</v>
      </c>
      <c r="B407" s="1">
        <f>(1/D169+1/D129+1/D89)/3</f>
      </c>
      <c r="C407" s="1">
        <f>(1/D176+1/D136+1/D96)/3</f>
      </c>
      <c r="D407" s="1">
        <f>(1/D182+1/D142+1/D102)/3</f>
      </c>
      <c r="E407" s="1">
        <f>(1/D187+1/D147+1/D107)/3</f>
      </c>
      <c r="F407">
        <v>1</v>
      </c>
      <c r="G407" s="1">
        <f>(D112+D152+D192)/3</f>
      </c>
      <c r="H407" s="1">
        <f>(D113+D153+D193)/3</f>
      </c>
      <c r="I407" s="1">
        <f>(D114+D154+D194)/3</f>
      </c>
      <c r="J407" s="1">
        <f>(D115+D155+D195)/3</f>
      </c>
      <c r="K407" s="2">
        <f>(B407/$B412+C407/$C412+D407/$D412+E407/$E412+F407/$F412+G407/$G412+H407/$H412+I407/$I412+J407/$J412)/9</f>
      </c>
      <c r="L407" s="2">
        <f>B407*$K403+C407*$K404+D407*$K405+E407*$K406+F407*$K407+G407*$K408+H407*$K409+I407*$K410+J407*$K411</f>
      </c>
      <c r="M407" s="1">
        <f>L407/K407</f>
      </c>
    </row>
    <row r="408">
      <c r="A408" t="str">
        <v>CP4.6</v>
      </c>
      <c r="B408" s="1">
        <f>(1/D170+1/D130+1/D90)/3</f>
      </c>
      <c r="C408" s="1">
        <f>(1/D177+1/D137+1/D97)/3</f>
      </c>
      <c r="D408" s="1">
        <f>(1/D183+1/D143+1/D103)/3</f>
      </c>
      <c r="E408" s="1">
        <f>(1/D188+1/D148+1/D108)/3</f>
      </c>
      <c r="F408" s="1">
        <f>(1/D192+1/D152+1/D112)/3</f>
      </c>
      <c r="G408">
        <v>1</v>
      </c>
      <c r="H408" s="1">
        <f>(D116+D156+D196)/3</f>
      </c>
      <c r="I408" s="1">
        <f>(D117+D157+D197)/3</f>
      </c>
      <c r="J408" s="1">
        <f>(D118+D158+D198)/3</f>
      </c>
      <c r="K408" s="2">
        <f>(B408/$B412+C408/$C412+D408/$D412+E408/$E412+F408/$F412+G408/$G412+H408/$H412+I408/$I412+J408/$J412)/9</f>
      </c>
      <c r="L408" s="2">
        <f>B408*$K403+C408*$K404+D408*$K405+E408*$K406+F408*$K407+G408*$K408+H408*$K409+I408*$K410+J408*$K411</f>
      </c>
      <c r="M408" s="1">
        <f>L408/K408</f>
      </c>
    </row>
    <row r="409">
      <c r="A409" t="str">
        <v>CP4.7</v>
      </c>
      <c r="B409" s="1">
        <f>(1/D171+1/D131+1/D91)/3</f>
      </c>
      <c r="C409" s="1">
        <f>(1/D178+1/D138+1/D98)/3</f>
      </c>
      <c r="D409" s="1">
        <f>(1/D184+1/D144+1/D104)/3</f>
      </c>
      <c r="E409" s="1">
        <f>(1/D189+1/D149+1/D109)/3</f>
      </c>
      <c r="F409" s="1">
        <f>(1/D193+1/D153+1/D113)/3</f>
      </c>
      <c r="G409" s="1">
        <f>(1/D196+1/D156+1/D116)/3</f>
      </c>
      <c r="H409">
        <v>1</v>
      </c>
      <c r="I409" s="1">
        <f>(D119+D159+D199)/3</f>
      </c>
      <c r="J409" s="1">
        <f>(D120+D160+D200)/3</f>
      </c>
      <c r="K409" s="2">
        <f>(B409/$B412+C409/$C412+D409/$D412+E409/$E412+F409/$F412+G409/$G412+H409/$H412+I409/$I412+J409/$J412)/9</f>
      </c>
      <c r="L409" s="2">
        <f>B409*$K403+C409*$K404+D409*$K405+E409*$K406+F409*$K407+G409*$K408+H409*$K409+I409*$K410+J409*$K411</f>
      </c>
      <c r="M409" s="1">
        <f>L409/K409</f>
      </c>
    </row>
    <row r="410">
      <c r="A410" t="str">
        <v>CP4.8</v>
      </c>
      <c r="B410" s="1">
        <f>(1/D172+1/D132+1/D92)/3</f>
      </c>
      <c r="C410" s="1">
        <f>(1/D179+1/D139+1/D99)/3</f>
      </c>
      <c r="D410" s="1">
        <f>(1/D185+1/D145+1/D105)/3</f>
      </c>
      <c r="E410" s="1">
        <f>(1/D190+1/D150+1/D110)/3</f>
      </c>
      <c r="F410" s="1">
        <f>(1/D194+1/D154+1/D114)/3</f>
      </c>
      <c r="G410" s="1">
        <f>(1/D197+1/D157+1/D117)/3</f>
      </c>
      <c r="H410" s="1">
        <f>(1/D199+1/D159+1/D119)/3</f>
      </c>
      <c r="I410">
        <v>1</v>
      </c>
      <c r="J410" s="1">
        <f>(D121+D161+D201)/3</f>
      </c>
      <c r="K410" s="2">
        <f>(B410/$B412+C410/$C412+D410/$D412+E410/$E412+F410/$F412+G410/$G412+H410/$H412+I410/$I412+J410/$J412)/9</f>
      </c>
      <c r="L410" s="2">
        <f>B410*$K403+C410*$K404+D410*$K405+E410*$K406+F410*$K407+G410*$K408+H410*$K409+I410*$K410+J410*$K411</f>
      </c>
      <c r="M410" s="1">
        <f>L410/K410</f>
      </c>
    </row>
    <row r="411">
      <c r="A411" t="str">
        <v>CP4.9</v>
      </c>
      <c r="B411" s="1">
        <f>(1/D173+1/D133+1/D93)/3</f>
      </c>
      <c r="C411" s="1">
        <f>(1/D180+1/D140+1/D100)/3</f>
      </c>
      <c r="D411" s="1">
        <f>(1/D186+1/D146+1/D106)/3</f>
      </c>
      <c r="E411" s="1">
        <f>(1/D191+1/D151+1/D111)/3</f>
      </c>
      <c r="F411" s="1">
        <f>(1/D195+1/D155+1/D115)/3</f>
      </c>
      <c r="G411" s="1">
        <f>(1/D198+1/D158+1/D118)/3</f>
      </c>
      <c r="H411" s="1">
        <f>(1/D200+1/D160+1/D120)/3</f>
      </c>
      <c r="I411" s="1">
        <f>(1/D201+1/D161+1/D121)/3</f>
      </c>
      <c r="J411">
        <v>1</v>
      </c>
      <c r="K411" s="2">
        <f>(B411/$B412+C411/$C412+D411/$D412+E411/$E412+F411/$F412+G411/$G412+H411/$H412+I411/$I412+J411/$J412)/9</f>
      </c>
      <c r="L411" s="2">
        <f>B411*$K403+C411*$K404+D411*$K405+E411*$K406+F411*$K407+G411*$K408+H411*$K409+I411*$K410+J411*$K411</f>
      </c>
      <c r="M411" s="1">
        <f>L411/K411</f>
      </c>
    </row>
    <row r="412">
      <c r="A412" t="str">
        <v>Σ Kolom</v>
      </c>
      <c r="B412" s="1">
        <f>SUM(B403:B411)</f>
      </c>
      <c r="C412" s="1">
        <f>SUM(C403:C411)</f>
      </c>
      <c r="D412" s="1">
        <f>SUM(D403:D411)</f>
      </c>
      <c r="E412" s="1">
        <f>SUM(E403:E411)</f>
      </c>
      <c r="F412" s="1">
        <f>SUM(F403:F411)</f>
      </c>
      <c r="G412" s="1">
        <f>SUM(G403:G411)</f>
      </c>
      <c r="H412" s="1">
        <f>SUM(H403:H411)</f>
      </c>
      <c r="I412" s="1">
        <f>SUM(I403:I411)</f>
      </c>
      <c r="J412" s="1">
        <f>SUM(J403:J411)</f>
      </c>
    </row>
    <row r="414">
      <c r="A414" t="str">
        <v>λmax</v>
      </c>
      <c r="B414" s="1">
        <f>AVERAGE(M403:M411)</f>
      </c>
    </row>
    <row r="415">
      <c r="A415" t="str">
        <v>CI</v>
      </c>
      <c r="B415" s="1">
        <f>(B414-9)/(9-1)</f>
      </c>
    </row>
    <row r="416">
      <c r="A416" t="str">
        <v>CR</v>
      </c>
      <c r="B416" s="1">
        <f>IF(1.45=0,0,B415/1.45)</f>
      </c>
    </row>
    <row r="417">
      <c r="A417" t="str">
        <v>Status</v>
      </c>
      <c r="B417">
        <f>IF(B416&lt;0.1,"KONSISTEN ✓","TIDAK KONSISTEN ✗")</f>
      </c>
    </row>
    <row r="420">
      <c r="A420" t="str">
        <v>▶ RESPONDEN 3: Mahyarni</v>
      </c>
    </row>
    <row r="421">
      <c r="A421" t="str">
        <v>1. FUZZY SYNTHETIC EXTENT (FSE) &amp; BOBOT FINAL</v>
      </c>
    </row>
    <row r="422">
      <c r="A422" t="str">
        <v>Kriteria</v>
      </c>
      <c r="B422" t="str">
        <v>Σl</v>
      </c>
      <c r="C422" t="str">
        <v>Σm</v>
      </c>
      <c r="D422" t="str">
        <v>Σu</v>
      </c>
      <c r="E422" t="str">
        <v>Si_l</v>
      </c>
      <c r="F422" t="str">
        <v>Si_m</v>
      </c>
      <c r="G422" t="str">
        <v>Si_u</v>
      </c>
      <c r="H422" t="str">
        <v>Defuzzy</v>
      </c>
      <c r="I422" t="str">
        <v>Bobot</v>
      </c>
      <c r="J422" t="str">
        <v>Bobot%</v>
      </c>
      <c r="K422" t="str">
        <v>Rank</v>
      </c>
    </row>
    <row r="423">
      <c r="A423" t="str">
        <v>CP4.1</v>
      </c>
      <c r="B423" s="1">
        <f>1+E86+E87+E88+E89+E90+E91+E92+E93</f>
      </c>
      <c r="C423" s="1">
        <f>1+E126+E127+E128+E129+E130+E131+E132+E133</f>
      </c>
      <c r="D423" s="1">
        <f>1+E166+E167+E168+E169+E170+E171+E172+E173</f>
      </c>
      <c r="E423" s="2">
        <f>B423/$D432</f>
      </c>
      <c r="F423" s="2">
        <f>C423/$C432</f>
      </c>
      <c r="G423" s="2">
        <f>D423/$B432</f>
      </c>
      <c r="H423" s="2">
        <f>(E423+F423+G423)/3</f>
      </c>
      <c r="I423" s="2">
        <f>H423/$H432</f>
      </c>
      <c r="J423" s="3">
        <f>I423*100</f>
      </c>
      <c r="K423">
        <f>RANK(I423,$I$423:$I$431,0)</f>
      </c>
    </row>
    <row r="424">
      <c r="A424" t="str">
        <v>CP4.2</v>
      </c>
      <c r="B424" s="1">
        <f>1+1/E166+E94+E95+E96+E97+E98+E99+E100</f>
      </c>
      <c r="C424" s="1">
        <f>1+1/E126+E134+E135+E136+E137+E138+E139+E140</f>
      </c>
      <c r="D424" s="1">
        <f>1+1/E86+E174+E175+E176+E177+E178+E179+E180</f>
      </c>
      <c r="E424" s="2">
        <f>B424/$D432</f>
      </c>
      <c r="F424" s="2">
        <f>C424/$C432</f>
      </c>
      <c r="G424" s="2">
        <f>D424/$B432</f>
      </c>
      <c r="H424" s="2">
        <f>(E424+F424+G424)/3</f>
      </c>
      <c r="I424" s="2">
        <f>H424/$H432</f>
      </c>
      <c r="J424" s="3">
        <f>I424*100</f>
      </c>
      <c r="K424">
        <f>RANK(I424,$I$423:$I$431,0)</f>
      </c>
    </row>
    <row r="425">
      <c r="A425" t="str">
        <v>CP4.3</v>
      </c>
      <c r="B425" s="1">
        <f>1+1/E167+1/E174+E101+E102+E103+E104+E105+E106</f>
      </c>
      <c r="C425" s="1">
        <f>1+1/E127+1/E134+E141+E142+E143+E144+E145+E146</f>
      </c>
      <c r="D425" s="1">
        <f>1+1/E87+1/E94+E181+E182+E183+E184+E185+E186</f>
      </c>
      <c r="E425" s="2">
        <f>B425/$D432</f>
      </c>
      <c r="F425" s="2">
        <f>C425/$C432</f>
      </c>
      <c r="G425" s="2">
        <f>D425/$B432</f>
      </c>
      <c r="H425" s="2">
        <f>(E425+F425+G425)/3</f>
      </c>
      <c r="I425" s="2">
        <f>H425/$H432</f>
      </c>
      <c r="J425" s="3">
        <f>I425*100</f>
      </c>
      <c r="K425">
        <f>RANK(I425,$I$423:$I$431,0)</f>
      </c>
    </row>
    <row r="426">
      <c r="A426" t="str">
        <v>CP4.4</v>
      </c>
      <c r="B426" s="1">
        <f>1+1/E168+1/E175+1/E181+E107+E108+E109+E110+E111</f>
      </c>
      <c r="C426" s="1">
        <f>1+1/E128+1/E135+1/E141+E147+E148+E149+E150+E151</f>
      </c>
      <c r="D426" s="1">
        <f>1+1/E88+1/E95+1/E101+E187+E188+E189+E190+E191</f>
      </c>
      <c r="E426" s="2">
        <f>B426/$D432</f>
      </c>
      <c r="F426" s="2">
        <f>C426/$C432</f>
      </c>
      <c r="G426" s="2">
        <f>D426/$B432</f>
      </c>
      <c r="H426" s="2">
        <f>(E426+F426+G426)/3</f>
      </c>
      <c r="I426" s="2">
        <f>H426/$H432</f>
      </c>
      <c r="J426" s="3">
        <f>I426*100</f>
      </c>
      <c r="K426">
        <f>RANK(I426,$I$423:$I$431,0)</f>
      </c>
    </row>
    <row r="427">
      <c r="A427" t="str">
        <v>CP4.5</v>
      </c>
      <c r="B427" s="1">
        <f>1+1/E169+1/E176+1/E182+1/E187+E112+E113+E114+E115</f>
      </c>
      <c r="C427" s="1">
        <f>1+1/E129+1/E136+1/E142+1/E147+E152+E153+E154+E155</f>
      </c>
      <c r="D427" s="1">
        <f>1+1/E89+1/E96+1/E102+1/E107+E192+E193+E194+E195</f>
      </c>
      <c r="E427" s="2">
        <f>B427/$D432</f>
      </c>
      <c r="F427" s="2">
        <f>C427/$C432</f>
      </c>
      <c r="G427" s="2">
        <f>D427/$B432</f>
      </c>
      <c r="H427" s="2">
        <f>(E427+F427+G427)/3</f>
      </c>
      <c r="I427" s="2">
        <f>H427/$H432</f>
      </c>
      <c r="J427" s="3">
        <f>I427*100</f>
      </c>
      <c r="K427">
        <f>RANK(I427,$I$423:$I$431,0)</f>
      </c>
    </row>
    <row r="428">
      <c r="A428" t="str">
        <v>CP4.6</v>
      </c>
      <c r="B428" s="1">
        <f>1+1/E170+1/E177+1/E183+1/E188+1/E192+E116+E117+E118</f>
      </c>
      <c r="C428" s="1">
        <f>1+1/E130+1/E137+1/E143+1/E148+1/E152+E156+E157+E158</f>
      </c>
      <c r="D428" s="1">
        <f>1+1/E90+1/E97+1/E103+1/E108+1/E112+E196+E197+E198</f>
      </c>
      <c r="E428" s="2">
        <f>B428/$D432</f>
      </c>
      <c r="F428" s="2">
        <f>C428/$C432</f>
      </c>
      <c r="G428" s="2">
        <f>D428/$B432</f>
      </c>
      <c r="H428" s="2">
        <f>(E428+F428+G428)/3</f>
      </c>
      <c r="I428" s="2">
        <f>H428/$H432</f>
      </c>
      <c r="J428" s="3">
        <f>I428*100</f>
      </c>
      <c r="K428">
        <f>RANK(I428,$I$423:$I$431,0)</f>
      </c>
    </row>
    <row r="429">
      <c r="A429" t="str">
        <v>CP4.7</v>
      </c>
      <c r="B429" s="1">
        <f>1+1/E171+1/E178+1/E184+1/E189+1/E193+1/E196+E119+E120</f>
      </c>
      <c r="C429" s="1">
        <f>1+1/E131+1/E138+1/E144+1/E149+1/E153+1/E156+E159+E160</f>
      </c>
      <c r="D429" s="1">
        <f>1+1/E91+1/E98+1/E104+1/E109+1/E113+1/E116+E199+E200</f>
      </c>
      <c r="E429" s="2">
        <f>B429/$D432</f>
      </c>
      <c r="F429" s="2">
        <f>C429/$C432</f>
      </c>
      <c r="G429" s="2">
        <f>D429/$B432</f>
      </c>
      <c r="H429" s="2">
        <f>(E429+F429+G429)/3</f>
      </c>
      <c r="I429" s="2">
        <f>H429/$H432</f>
      </c>
      <c r="J429" s="3">
        <f>I429*100</f>
      </c>
      <c r="K429">
        <f>RANK(I429,$I$423:$I$431,0)</f>
      </c>
    </row>
    <row r="430">
      <c r="A430" t="str">
        <v>CP4.8</v>
      </c>
      <c r="B430" s="1">
        <f>1+1/E172+1/E179+1/E185+1/E190+1/E194+1/E197+1/E199+E121</f>
      </c>
      <c r="C430" s="1">
        <f>1+1/E132+1/E139+1/E145+1/E150+1/E154+1/E157+1/E159+E161</f>
      </c>
      <c r="D430" s="1">
        <f>1+1/E92+1/E99+1/E105+1/E110+1/E114+1/E117+1/E119+E201</f>
      </c>
      <c r="E430" s="2">
        <f>B430/$D432</f>
      </c>
      <c r="F430" s="2">
        <f>C430/$C432</f>
      </c>
      <c r="G430" s="2">
        <f>D430/$B432</f>
      </c>
      <c r="H430" s="2">
        <f>(E430+F430+G430)/3</f>
      </c>
      <c r="I430" s="2">
        <f>H430/$H432</f>
      </c>
      <c r="J430" s="3">
        <f>I430*100</f>
      </c>
      <c r="K430">
        <f>RANK(I430,$I$423:$I$431,0)</f>
      </c>
    </row>
    <row r="431">
      <c r="A431" t="str">
        <v>CP4.9</v>
      </c>
      <c r="B431" s="1">
        <f>1+1/E173+1/E180+1/E186+1/E191+1/E195+1/E198+1/E200+1/E201</f>
      </c>
      <c r="C431" s="1">
        <f>1+1/E133+1/E140+1/E146+1/E151+1/E155+1/E158+1/E160+1/E161</f>
      </c>
      <c r="D431" s="1">
        <f>1+1/E93+1/E100+1/E106+1/E111+1/E115+1/E118+1/E120+1/E121</f>
      </c>
      <c r="E431" s="2">
        <f>B431/$D432</f>
      </c>
      <c r="F431" s="2">
        <f>C431/$C432</f>
      </c>
      <c r="G431" s="2">
        <f>D431/$B432</f>
      </c>
      <c r="H431" s="2">
        <f>(E431+F431+G431)/3</f>
      </c>
      <c r="I431" s="2">
        <f>H431/$H432</f>
      </c>
      <c r="J431" s="3">
        <f>I431*100</f>
      </c>
      <c r="K431">
        <f>RANK(I431,$I$423:$I$431,0)</f>
      </c>
    </row>
    <row r="432">
      <c r="A432" t="str">
        <v>TOTAL</v>
      </c>
      <c r="B432" s="1">
        <f>SUM(B423:B431)</f>
      </c>
      <c r="C432" s="1">
        <f>SUM(C423:C431)</f>
      </c>
      <c r="D432" s="1">
        <f>SUM(D423:D431)</f>
      </c>
      <c r="H432" s="2">
        <f>SUM(H423:H431)</f>
      </c>
    </row>
    <row r="434">
      <c r="A434" t="str">
        <v>2. KONSISTENSI (CR)</v>
      </c>
    </row>
    <row r="435">
      <c r="A435" t="str">
        <v>Matriks Crisp (Defuzzified) &amp; Normalisasi &amp; Aw</v>
      </c>
    </row>
    <row r="436">
      <c r="A436" t="str">
        <v>Kriteria</v>
      </c>
      <c r="B436" t="str">
        <v>CP4.1</v>
      </c>
      <c r="C436" t="str">
        <v>CP4.2</v>
      </c>
      <c r="D436" t="str">
        <v>CP4.3</v>
      </c>
      <c r="E436" t="str">
        <v>CP4.4</v>
      </c>
      <c r="F436" t="str">
        <v>CP4.5</v>
      </c>
      <c r="G436" t="str">
        <v>CP4.6</v>
      </c>
      <c r="H436" t="str">
        <v>CP4.7</v>
      </c>
      <c r="I436" t="str">
        <v>CP4.8</v>
      </c>
      <c r="J436" t="str">
        <v>CP4.9</v>
      </c>
      <c r="K436" t="str">
        <v>Wi (Bobot CR)</v>
      </c>
      <c r="L436" t="str">
        <v>Aw</v>
      </c>
      <c r="M436" t="str">
        <v>Aw/Wi</v>
      </c>
    </row>
    <row r="437">
      <c r="A437" t="str">
        <v>CP4.1</v>
      </c>
      <c r="B437">
        <v>1</v>
      </c>
      <c r="C437" s="1">
        <f>(E86+E126+E166)/3</f>
      </c>
      <c r="D437" s="1">
        <f>(E87+E127+E167)/3</f>
      </c>
      <c r="E437" s="1">
        <f>(E88+E128+E168)/3</f>
      </c>
      <c r="F437" s="1">
        <f>(E89+E129+E169)/3</f>
      </c>
      <c r="G437" s="1">
        <f>(E90+E130+E170)/3</f>
      </c>
      <c r="H437" s="1">
        <f>(E91+E131+E171)/3</f>
      </c>
      <c r="I437" s="1">
        <f>(E92+E132+E172)/3</f>
      </c>
      <c r="J437" s="1">
        <f>(E93+E133+E173)/3</f>
      </c>
      <c r="K437" s="2">
        <f>(B437/$B446+C437/$C446+D437/$D446+E437/$E446+F437/$F446+G437/$G446+H437/$H446+I437/$I446+J437/$J446)/9</f>
      </c>
      <c r="L437" s="2">
        <f>B437*$K437+C437*$K438+D437*$K439+E437*$K440+F437*$K441+G437*$K442+H437*$K443+I437*$K444+J437*$K445</f>
      </c>
      <c r="M437" s="1">
        <f>L437/K437</f>
      </c>
    </row>
    <row r="438">
      <c r="A438" t="str">
        <v>CP4.2</v>
      </c>
      <c r="B438" s="1">
        <f>(1/E166+1/E126+1/E86)/3</f>
      </c>
      <c r="C438">
        <v>1</v>
      </c>
      <c r="D438" s="1">
        <f>(E94+E134+E174)/3</f>
      </c>
      <c r="E438" s="1">
        <f>(E95+E135+E175)/3</f>
      </c>
      <c r="F438" s="1">
        <f>(E96+E136+E176)/3</f>
      </c>
      <c r="G438" s="1">
        <f>(E97+E137+E177)/3</f>
      </c>
      <c r="H438" s="1">
        <f>(E98+E138+E178)/3</f>
      </c>
      <c r="I438" s="1">
        <f>(E99+E139+E179)/3</f>
      </c>
      <c r="J438" s="1">
        <f>(E100+E140+E180)/3</f>
      </c>
      <c r="K438" s="2">
        <f>(B438/$B446+C438/$C446+D438/$D446+E438/$E446+F438/$F446+G438/$G446+H438/$H446+I438/$I446+J438/$J446)/9</f>
      </c>
      <c r="L438" s="2">
        <f>B438*$K437+C438*$K438+D438*$K439+E438*$K440+F438*$K441+G438*$K442+H438*$K443+I438*$K444+J438*$K445</f>
      </c>
      <c r="M438" s="1">
        <f>L438/K438</f>
      </c>
    </row>
    <row r="439">
      <c r="A439" t="str">
        <v>CP4.3</v>
      </c>
      <c r="B439" s="1">
        <f>(1/E167+1/E127+1/E87)/3</f>
      </c>
      <c r="C439" s="1">
        <f>(1/E174+1/E134+1/E94)/3</f>
      </c>
      <c r="D439">
        <v>1</v>
      </c>
      <c r="E439" s="1">
        <f>(E101+E141+E181)/3</f>
      </c>
      <c r="F439" s="1">
        <f>(E102+E142+E182)/3</f>
      </c>
      <c r="G439" s="1">
        <f>(E103+E143+E183)/3</f>
      </c>
      <c r="H439" s="1">
        <f>(E104+E144+E184)/3</f>
      </c>
      <c r="I439" s="1">
        <f>(E105+E145+E185)/3</f>
      </c>
      <c r="J439" s="1">
        <f>(E106+E146+E186)/3</f>
      </c>
      <c r="K439" s="2">
        <f>(B439/$B446+C439/$C446+D439/$D446+E439/$E446+F439/$F446+G439/$G446+H439/$H446+I439/$I446+J439/$J446)/9</f>
      </c>
      <c r="L439" s="2">
        <f>B439*$K437+C439*$K438+D439*$K439+E439*$K440+F439*$K441+G439*$K442+H439*$K443+I439*$K444+J439*$K445</f>
      </c>
      <c r="M439" s="1">
        <f>L439/K439</f>
      </c>
    </row>
    <row r="440">
      <c r="A440" t="str">
        <v>CP4.4</v>
      </c>
      <c r="B440" s="1">
        <f>(1/E168+1/E128+1/E88)/3</f>
      </c>
      <c r="C440" s="1">
        <f>(1/E175+1/E135+1/E95)/3</f>
      </c>
      <c r="D440" s="1">
        <f>(1/E181+1/E141+1/E101)/3</f>
      </c>
      <c r="E440">
        <v>1</v>
      </c>
      <c r="F440" s="1">
        <f>(E107+E147+E187)/3</f>
      </c>
      <c r="G440" s="1">
        <f>(E108+E148+E188)/3</f>
      </c>
      <c r="H440" s="1">
        <f>(E109+E149+E189)/3</f>
      </c>
      <c r="I440" s="1">
        <f>(E110+E150+E190)/3</f>
      </c>
      <c r="J440" s="1">
        <f>(E111+E151+E191)/3</f>
      </c>
      <c r="K440" s="2">
        <f>(B440/$B446+C440/$C446+D440/$D446+E440/$E446+F440/$F446+G440/$G446+H440/$H446+I440/$I446+J440/$J446)/9</f>
      </c>
      <c r="L440" s="2">
        <f>B440*$K437+C440*$K438+D440*$K439+E440*$K440+F440*$K441+G440*$K442+H440*$K443+I440*$K444+J440*$K445</f>
      </c>
      <c r="M440" s="1">
        <f>L440/K440</f>
      </c>
    </row>
    <row r="441">
      <c r="A441" t="str">
        <v>CP4.5</v>
      </c>
      <c r="B441" s="1">
        <f>(1/E169+1/E129+1/E89)/3</f>
      </c>
      <c r="C441" s="1">
        <f>(1/E176+1/E136+1/E96)/3</f>
      </c>
      <c r="D441" s="1">
        <f>(1/E182+1/E142+1/E102)/3</f>
      </c>
      <c r="E441" s="1">
        <f>(1/E187+1/E147+1/E107)/3</f>
      </c>
      <c r="F441">
        <v>1</v>
      </c>
      <c r="G441" s="1">
        <f>(E112+E152+E192)/3</f>
      </c>
      <c r="H441" s="1">
        <f>(E113+E153+E193)/3</f>
      </c>
      <c r="I441" s="1">
        <f>(E114+E154+E194)/3</f>
      </c>
      <c r="J441" s="1">
        <f>(E115+E155+E195)/3</f>
      </c>
      <c r="K441" s="2">
        <f>(B441/$B446+C441/$C446+D441/$D446+E441/$E446+F441/$F446+G441/$G446+H441/$H446+I441/$I446+J441/$J446)/9</f>
      </c>
      <c r="L441" s="2">
        <f>B441*$K437+C441*$K438+D441*$K439+E441*$K440+F441*$K441+G441*$K442+H441*$K443+I441*$K444+J441*$K445</f>
      </c>
      <c r="M441" s="1">
        <f>L441/K441</f>
      </c>
    </row>
    <row r="442">
      <c r="A442" t="str">
        <v>CP4.6</v>
      </c>
      <c r="B442" s="1">
        <f>(1/E170+1/E130+1/E90)/3</f>
      </c>
      <c r="C442" s="1">
        <f>(1/E177+1/E137+1/E97)/3</f>
      </c>
      <c r="D442" s="1">
        <f>(1/E183+1/E143+1/E103)/3</f>
      </c>
      <c r="E442" s="1">
        <f>(1/E188+1/E148+1/E108)/3</f>
      </c>
      <c r="F442" s="1">
        <f>(1/E192+1/E152+1/E112)/3</f>
      </c>
      <c r="G442">
        <v>1</v>
      </c>
      <c r="H442" s="1">
        <f>(E116+E156+E196)/3</f>
      </c>
      <c r="I442" s="1">
        <f>(E117+E157+E197)/3</f>
      </c>
      <c r="J442" s="1">
        <f>(E118+E158+E198)/3</f>
      </c>
      <c r="K442" s="2">
        <f>(B442/$B446+C442/$C446+D442/$D446+E442/$E446+F442/$F446+G442/$G446+H442/$H446+I442/$I446+J442/$J446)/9</f>
      </c>
      <c r="L442" s="2">
        <f>B442*$K437+C442*$K438+D442*$K439+E442*$K440+F442*$K441+G442*$K442+H442*$K443+I442*$K444+J442*$K445</f>
      </c>
      <c r="M442" s="1">
        <f>L442/K442</f>
      </c>
    </row>
    <row r="443">
      <c r="A443" t="str">
        <v>CP4.7</v>
      </c>
      <c r="B443" s="1">
        <f>(1/E171+1/E131+1/E91)/3</f>
      </c>
      <c r="C443" s="1">
        <f>(1/E178+1/E138+1/E98)/3</f>
      </c>
      <c r="D443" s="1">
        <f>(1/E184+1/E144+1/E104)/3</f>
      </c>
      <c r="E443" s="1">
        <f>(1/E189+1/E149+1/E109)/3</f>
      </c>
      <c r="F443" s="1">
        <f>(1/E193+1/E153+1/E113)/3</f>
      </c>
      <c r="G443" s="1">
        <f>(1/E196+1/E156+1/E116)/3</f>
      </c>
      <c r="H443">
        <v>1</v>
      </c>
      <c r="I443" s="1">
        <f>(E119+E159+E199)/3</f>
      </c>
      <c r="J443" s="1">
        <f>(E120+E160+E200)/3</f>
      </c>
      <c r="K443" s="2">
        <f>(B443/$B446+C443/$C446+D443/$D446+E443/$E446+F443/$F446+G443/$G446+H443/$H446+I443/$I446+J443/$J446)/9</f>
      </c>
      <c r="L443" s="2">
        <f>B443*$K437+C443*$K438+D443*$K439+E443*$K440+F443*$K441+G443*$K442+H443*$K443+I443*$K444+J443*$K445</f>
      </c>
      <c r="M443" s="1">
        <f>L443/K443</f>
      </c>
    </row>
    <row r="444">
      <c r="A444" t="str">
        <v>CP4.8</v>
      </c>
      <c r="B444" s="1">
        <f>(1/E172+1/E132+1/E92)/3</f>
      </c>
      <c r="C444" s="1">
        <f>(1/E179+1/E139+1/E99)/3</f>
      </c>
      <c r="D444" s="1">
        <f>(1/E185+1/E145+1/E105)/3</f>
      </c>
      <c r="E444" s="1">
        <f>(1/E190+1/E150+1/E110)/3</f>
      </c>
      <c r="F444" s="1">
        <f>(1/E194+1/E154+1/E114)/3</f>
      </c>
      <c r="G444" s="1">
        <f>(1/E197+1/E157+1/E117)/3</f>
      </c>
      <c r="H444" s="1">
        <f>(1/E199+1/E159+1/E119)/3</f>
      </c>
      <c r="I444">
        <v>1</v>
      </c>
      <c r="J444" s="1">
        <f>(E121+E161+E201)/3</f>
      </c>
      <c r="K444" s="2">
        <f>(B444/$B446+C444/$C446+D444/$D446+E444/$E446+F444/$F446+G444/$G446+H444/$H446+I444/$I446+J444/$J446)/9</f>
      </c>
      <c r="L444" s="2">
        <f>B444*$K437+C444*$K438+D444*$K439+E444*$K440+F444*$K441+G444*$K442+H444*$K443+I444*$K444+J444*$K445</f>
      </c>
      <c r="M444" s="1">
        <f>L444/K444</f>
      </c>
    </row>
    <row r="445">
      <c r="A445" t="str">
        <v>CP4.9</v>
      </c>
      <c r="B445" s="1">
        <f>(1/E173+1/E133+1/E93)/3</f>
      </c>
      <c r="C445" s="1">
        <f>(1/E180+1/E140+1/E100)/3</f>
      </c>
      <c r="D445" s="1">
        <f>(1/E186+1/E146+1/E106)/3</f>
      </c>
      <c r="E445" s="1">
        <f>(1/E191+1/E151+1/E111)/3</f>
      </c>
      <c r="F445" s="1">
        <f>(1/E195+1/E155+1/E115)/3</f>
      </c>
      <c r="G445" s="1">
        <f>(1/E198+1/E158+1/E118)/3</f>
      </c>
      <c r="H445" s="1">
        <f>(1/E200+1/E160+1/E120)/3</f>
      </c>
      <c r="I445" s="1">
        <f>(1/E201+1/E161+1/E121)/3</f>
      </c>
      <c r="J445">
        <v>1</v>
      </c>
      <c r="K445" s="2">
        <f>(B445/$B446+C445/$C446+D445/$D446+E445/$E446+F445/$F446+G445/$G446+H445/$H446+I445/$I446+J445/$J446)/9</f>
      </c>
      <c r="L445" s="2">
        <f>B445*$K437+C445*$K438+D445*$K439+E445*$K440+F445*$K441+G445*$K442+H445*$K443+I445*$K444+J445*$K445</f>
      </c>
      <c r="M445" s="1">
        <f>L445/K445</f>
      </c>
    </row>
    <row r="446">
      <c r="A446" t="str">
        <v>Σ Kolom</v>
      </c>
      <c r="B446" s="1">
        <f>SUM(B437:B445)</f>
      </c>
      <c r="C446" s="1">
        <f>SUM(C437:C445)</f>
      </c>
      <c r="D446" s="1">
        <f>SUM(D437:D445)</f>
      </c>
      <c r="E446" s="1">
        <f>SUM(E437:E445)</f>
      </c>
      <c r="F446" s="1">
        <f>SUM(F437:F445)</f>
      </c>
      <c r="G446" s="1">
        <f>SUM(G437:G445)</f>
      </c>
      <c r="H446" s="1">
        <f>SUM(H437:H445)</f>
      </c>
      <c r="I446" s="1">
        <f>SUM(I437:I445)</f>
      </c>
      <c r="J446" s="1">
        <f>SUM(J437:J445)</f>
      </c>
    </row>
    <row r="448">
      <c r="A448" t="str">
        <v>λmax</v>
      </c>
      <c r="B448" s="1">
        <f>AVERAGE(M437:M445)</f>
      </c>
    </row>
    <row r="449">
      <c r="A449" t="str">
        <v>CI</v>
      </c>
      <c r="B449" s="1">
        <f>(B448-9)/(9-1)</f>
      </c>
    </row>
    <row r="450">
      <c r="A450" t="str">
        <v>CR</v>
      </c>
      <c r="B450" s="1">
        <f>IF(1.45=0,0,B449/1.45)</f>
      </c>
    </row>
    <row r="451">
      <c r="A451" t="str">
        <v>Status</v>
      </c>
      <c r="B451">
        <f>IF(B450&lt;0.1,"KONSISTEN ✓","TIDAK KONSISTEN ✗")</f>
      </c>
    </row>
    <row r="454">
      <c r="A454" t="str">
        <v>▶ RESPONDEN 4: Dino Lagridho Satria</v>
      </c>
    </row>
    <row r="455">
      <c r="A455" t="str">
        <v>1. FUZZY SYNTHETIC EXTENT (FSE) &amp; BOBOT FINAL</v>
      </c>
    </row>
    <row r="456">
      <c r="A456" t="str">
        <v>Kriteria</v>
      </c>
      <c r="B456" t="str">
        <v>Σl</v>
      </c>
      <c r="C456" t="str">
        <v>Σm</v>
      </c>
      <c r="D456" t="str">
        <v>Σu</v>
      </c>
      <c r="E456" t="str">
        <v>Si_l</v>
      </c>
      <c r="F456" t="str">
        <v>Si_m</v>
      </c>
      <c r="G456" t="str">
        <v>Si_u</v>
      </c>
      <c r="H456" t="str">
        <v>Defuzzy</v>
      </c>
      <c r="I456" t="str">
        <v>Bobot</v>
      </c>
      <c r="J456" t="str">
        <v>Bobot%</v>
      </c>
      <c r="K456" t="str">
        <v>Rank</v>
      </c>
    </row>
    <row r="457">
      <c r="A457" t="str">
        <v>CP4.1</v>
      </c>
      <c r="B457" s="1">
        <f>1+F86+F87+F88+F89+F90+F91+F92+F93</f>
      </c>
      <c r="C457" s="1">
        <f>1+F126+F127+F128+F129+F130+F131+F132+F133</f>
      </c>
      <c r="D457" s="1">
        <f>1+F166+F167+F168+F169+F170+F171+F172+F173</f>
      </c>
      <c r="E457" s="2">
        <f>B457/$D466</f>
      </c>
      <c r="F457" s="2">
        <f>C457/$C466</f>
      </c>
      <c r="G457" s="2">
        <f>D457/$B466</f>
      </c>
      <c r="H457" s="2">
        <f>(E457+F457+G457)/3</f>
      </c>
      <c r="I457" s="2">
        <f>H457/$H466</f>
      </c>
      <c r="J457" s="3">
        <f>I457*100</f>
      </c>
      <c r="K457">
        <f>RANK(I457,$I$457:$I$465,0)</f>
      </c>
    </row>
    <row r="458">
      <c r="A458" t="str">
        <v>CP4.2</v>
      </c>
      <c r="B458" s="1">
        <f>1+1/F166+F94+F95+F96+F97+F98+F99+F100</f>
      </c>
      <c r="C458" s="1">
        <f>1+1/F126+F134+F135+F136+F137+F138+F139+F140</f>
      </c>
      <c r="D458" s="1">
        <f>1+1/F86+F174+F175+F176+F177+F178+F179+F180</f>
      </c>
      <c r="E458" s="2">
        <f>B458/$D466</f>
      </c>
      <c r="F458" s="2">
        <f>C458/$C466</f>
      </c>
      <c r="G458" s="2">
        <f>D458/$B466</f>
      </c>
      <c r="H458" s="2">
        <f>(E458+F458+G458)/3</f>
      </c>
      <c r="I458" s="2">
        <f>H458/$H466</f>
      </c>
      <c r="J458" s="3">
        <f>I458*100</f>
      </c>
      <c r="K458">
        <f>RANK(I458,$I$457:$I$465,0)</f>
      </c>
    </row>
    <row r="459">
      <c r="A459" t="str">
        <v>CP4.3</v>
      </c>
      <c r="B459" s="1">
        <f>1+1/F167+1/F174+F101+F102+F103+F104+F105+F106</f>
      </c>
      <c r="C459" s="1">
        <f>1+1/F127+1/F134+F141+F142+F143+F144+F145+F146</f>
      </c>
      <c r="D459" s="1">
        <f>1+1/F87+1/F94+F181+F182+F183+F184+F185+F186</f>
      </c>
      <c r="E459" s="2">
        <f>B459/$D466</f>
      </c>
      <c r="F459" s="2">
        <f>C459/$C466</f>
      </c>
      <c r="G459" s="2">
        <f>D459/$B466</f>
      </c>
      <c r="H459" s="2">
        <f>(E459+F459+G459)/3</f>
      </c>
      <c r="I459" s="2">
        <f>H459/$H466</f>
      </c>
      <c r="J459" s="3">
        <f>I459*100</f>
      </c>
      <c r="K459">
        <f>RANK(I459,$I$457:$I$465,0)</f>
      </c>
    </row>
    <row r="460">
      <c r="A460" t="str">
        <v>CP4.4</v>
      </c>
      <c r="B460" s="1">
        <f>1+1/F168+1/F175+1/F181+F107+F108+F109+F110+F111</f>
      </c>
      <c r="C460" s="1">
        <f>1+1/F128+1/F135+1/F141+F147+F148+F149+F150+F151</f>
      </c>
      <c r="D460" s="1">
        <f>1+1/F88+1/F95+1/F101+F187+F188+F189+F190+F191</f>
      </c>
      <c r="E460" s="2">
        <f>B460/$D466</f>
      </c>
      <c r="F460" s="2">
        <f>C460/$C466</f>
      </c>
      <c r="G460" s="2">
        <f>D460/$B466</f>
      </c>
      <c r="H460" s="2">
        <f>(E460+F460+G460)/3</f>
      </c>
      <c r="I460" s="2">
        <f>H460/$H466</f>
      </c>
      <c r="J460" s="3">
        <f>I460*100</f>
      </c>
      <c r="K460">
        <f>RANK(I460,$I$457:$I$465,0)</f>
      </c>
    </row>
    <row r="461">
      <c r="A461" t="str">
        <v>CP4.5</v>
      </c>
      <c r="B461" s="1">
        <f>1+1/F169+1/F176+1/F182+1/F187+F112+F113+F114+F115</f>
      </c>
      <c r="C461" s="1">
        <f>1+1/F129+1/F136+1/F142+1/F147+F152+F153+F154+F155</f>
      </c>
      <c r="D461" s="1">
        <f>1+1/F89+1/F96+1/F102+1/F107+F192+F193+F194+F195</f>
      </c>
      <c r="E461" s="2">
        <f>B461/$D466</f>
      </c>
      <c r="F461" s="2">
        <f>C461/$C466</f>
      </c>
      <c r="G461" s="2">
        <f>D461/$B466</f>
      </c>
      <c r="H461" s="2">
        <f>(E461+F461+G461)/3</f>
      </c>
      <c r="I461" s="2">
        <f>H461/$H466</f>
      </c>
      <c r="J461" s="3">
        <f>I461*100</f>
      </c>
      <c r="K461">
        <f>RANK(I461,$I$457:$I$465,0)</f>
      </c>
    </row>
    <row r="462">
      <c r="A462" t="str">
        <v>CP4.6</v>
      </c>
      <c r="B462" s="1">
        <f>1+1/F170+1/F177+1/F183+1/F188+1/F192+F116+F117+F118</f>
      </c>
      <c r="C462" s="1">
        <f>1+1/F130+1/F137+1/F143+1/F148+1/F152+F156+F157+F158</f>
      </c>
      <c r="D462" s="1">
        <f>1+1/F90+1/F97+1/F103+1/F108+1/F112+F196+F197+F198</f>
      </c>
      <c r="E462" s="2">
        <f>B462/$D466</f>
      </c>
      <c r="F462" s="2">
        <f>C462/$C466</f>
      </c>
      <c r="G462" s="2">
        <f>D462/$B466</f>
      </c>
      <c r="H462" s="2">
        <f>(E462+F462+G462)/3</f>
      </c>
      <c r="I462" s="2">
        <f>H462/$H466</f>
      </c>
      <c r="J462" s="3">
        <f>I462*100</f>
      </c>
      <c r="K462">
        <f>RANK(I462,$I$457:$I$465,0)</f>
      </c>
    </row>
    <row r="463">
      <c r="A463" t="str">
        <v>CP4.7</v>
      </c>
      <c r="B463" s="1">
        <f>1+1/F171+1/F178+1/F184+1/F189+1/F193+1/F196+F119+F120</f>
      </c>
      <c r="C463" s="1">
        <f>1+1/F131+1/F138+1/F144+1/F149+1/F153+1/F156+F159+F160</f>
      </c>
      <c r="D463" s="1">
        <f>1+1/F91+1/F98+1/F104+1/F109+1/F113+1/F116+F199+F200</f>
      </c>
      <c r="E463" s="2">
        <f>B463/$D466</f>
      </c>
      <c r="F463" s="2">
        <f>C463/$C466</f>
      </c>
      <c r="G463" s="2">
        <f>D463/$B466</f>
      </c>
      <c r="H463" s="2">
        <f>(E463+F463+G463)/3</f>
      </c>
      <c r="I463" s="2">
        <f>H463/$H466</f>
      </c>
      <c r="J463" s="3">
        <f>I463*100</f>
      </c>
      <c r="K463">
        <f>RANK(I463,$I$457:$I$465,0)</f>
      </c>
    </row>
    <row r="464">
      <c r="A464" t="str">
        <v>CP4.8</v>
      </c>
      <c r="B464" s="1">
        <f>1+1/F172+1/F179+1/F185+1/F190+1/F194+1/F197+1/F199+F121</f>
      </c>
      <c r="C464" s="1">
        <f>1+1/F132+1/F139+1/F145+1/F150+1/F154+1/F157+1/F159+F161</f>
      </c>
      <c r="D464" s="1">
        <f>1+1/F92+1/F99+1/F105+1/F110+1/F114+1/F117+1/F119+F201</f>
      </c>
      <c r="E464" s="2">
        <f>B464/$D466</f>
      </c>
      <c r="F464" s="2">
        <f>C464/$C466</f>
      </c>
      <c r="G464" s="2">
        <f>D464/$B466</f>
      </c>
      <c r="H464" s="2">
        <f>(E464+F464+G464)/3</f>
      </c>
      <c r="I464" s="2">
        <f>H464/$H466</f>
      </c>
      <c r="J464" s="3">
        <f>I464*100</f>
      </c>
      <c r="K464">
        <f>RANK(I464,$I$457:$I$465,0)</f>
      </c>
    </row>
    <row r="465">
      <c r="A465" t="str">
        <v>CP4.9</v>
      </c>
      <c r="B465" s="1">
        <f>1+1/F173+1/F180+1/F186+1/F191+1/F195+1/F198+1/F200+1/F201</f>
      </c>
      <c r="C465" s="1">
        <f>1+1/F133+1/F140+1/F146+1/F151+1/F155+1/F158+1/F160+1/F161</f>
      </c>
      <c r="D465" s="1">
        <f>1+1/F93+1/F100+1/F106+1/F111+1/F115+1/F118+1/F120+1/F121</f>
      </c>
      <c r="E465" s="2">
        <f>B465/$D466</f>
      </c>
      <c r="F465" s="2">
        <f>C465/$C466</f>
      </c>
      <c r="G465" s="2">
        <f>D465/$B466</f>
      </c>
      <c r="H465" s="2">
        <f>(E465+F465+G465)/3</f>
      </c>
      <c r="I465" s="2">
        <f>H465/$H466</f>
      </c>
      <c r="J465" s="3">
        <f>I465*100</f>
      </c>
      <c r="K465">
        <f>RANK(I465,$I$457:$I$465,0)</f>
      </c>
    </row>
    <row r="466">
      <c r="A466" t="str">
        <v>TOTAL</v>
      </c>
      <c r="B466" s="1">
        <f>SUM(B457:B465)</f>
      </c>
      <c r="C466" s="1">
        <f>SUM(C457:C465)</f>
      </c>
      <c r="D466" s="1">
        <f>SUM(D457:D465)</f>
      </c>
      <c r="H466" s="2">
        <f>SUM(H457:H465)</f>
      </c>
    </row>
    <row r="468">
      <c r="A468" t="str">
        <v>2. KONSISTENSI (CR)</v>
      </c>
    </row>
    <row r="469">
      <c r="A469" t="str">
        <v>Matriks Crisp (Defuzzified) &amp; Normalisasi &amp; Aw</v>
      </c>
    </row>
    <row r="470">
      <c r="A470" t="str">
        <v>Kriteria</v>
      </c>
      <c r="B470" t="str">
        <v>CP4.1</v>
      </c>
      <c r="C470" t="str">
        <v>CP4.2</v>
      </c>
      <c r="D470" t="str">
        <v>CP4.3</v>
      </c>
      <c r="E470" t="str">
        <v>CP4.4</v>
      </c>
      <c r="F470" t="str">
        <v>CP4.5</v>
      </c>
      <c r="G470" t="str">
        <v>CP4.6</v>
      </c>
      <c r="H470" t="str">
        <v>CP4.7</v>
      </c>
      <c r="I470" t="str">
        <v>CP4.8</v>
      </c>
      <c r="J470" t="str">
        <v>CP4.9</v>
      </c>
      <c r="K470" t="str">
        <v>Wi (Bobot CR)</v>
      </c>
      <c r="L470" t="str">
        <v>Aw</v>
      </c>
      <c r="M470" t="str">
        <v>Aw/Wi</v>
      </c>
    </row>
    <row r="471">
      <c r="A471" t="str">
        <v>CP4.1</v>
      </c>
      <c r="B471">
        <v>1</v>
      </c>
      <c r="C471" s="1">
        <f>(F86+F126+F166)/3</f>
      </c>
      <c r="D471" s="1">
        <f>(F87+F127+F167)/3</f>
      </c>
      <c r="E471" s="1">
        <f>(F88+F128+F168)/3</f>
      </c>
      <c r="F471" s="1">
        <f>(F89+F129+F169)/3</f>
      </c>
      <c r="G471" s="1">
        <f>(F90+F130+F170)/3</f>
      </c>
      <c r="H471" s="1">
        <f>(F91+F131+F171)/3</f>
      </c>
      <c r="I471" s="1">
        <f>(F92+F132+F172)/3</f>
      </c>
      <c r="J471" s="1">
        <f>(F93+F133+F173)/3</f>
      </c>
      <c r="K471" s="2">
        <f>(B471/$B480+C471/$C480+D471/$D480+E471/$E480+F471/$F480+G471/$G480+H471/$H480+I471/$I480+J471/$J480)/9</f>
      </c>
      <c r="L471" s="2">
        <f>B471*$K471+C471*$K472+D471*$K473+E471*$K474+F471*$K475+G471*$K476+H471*$K477+I471*$K478+J471*$K479</f>
      </c>
      <c r="M471" s="1">
        <f>L471/K471</f>
      </c>
    </row>
    <row r="472">
      <c r="A472" t="str">
        <v>CP4.2</v>
      </c>
      <c r="B472" s="1">
        <f>(1/F166+1/F126+1/F86)/3</f>
      </c>
      <c r="C472">
        <v>1</v>
      </c>
      <c r="D472" s="1">
        <f>(F94+F134+F174)/3</f>
      </c>
      <c r="E472" s="1">
        <f>(F95+F135+F175)/3</f>
      </c>
      <c r="F472" s="1">
        <f>(F96+F136+F176)/3</f>
      </c>
      <c r="G472" s="1">
        <f>(F97+F137+F177)/3</f>
      </c>
      <c r="H472" s="1">
        <f>(F98+F138+F178)/3</f>
      </c>
      <c r="I472" s="1">
        <f>(F99+F139+F179)/3</f>
      </c>
      <c r="J472" s="1">
        <f>(F100+F140+F180)/3</f>
      </c>
      <c r="K472" s="2">
        <f>(B472/$B480+C472/$C480+D472/$D480+E472/$E480+F472/$F480+G472/$G480+H472/$H480+I472/$I480+J472/$J480)/9</f>
      </c>
      <c r="L472" s="2">
        <f>B472*$K471+C472*$K472+D472*$K473+E472*$K474+F472*$K475+G472*$K476+H472*$K477+I472*$K478+J472*$K479</f>
      </c>
      <c r="M472" s="1">
        <f>L472/K472</f>
      </c>
    </row>
    <row r="473">
      <c r="A473" t="str">
        <v>CP4.3</v>
      </c>
      <c r="B473" s="1">
        <f>(1/F167+1/F127+1/F87)/3</f>
      </c>
      <c r="C473" s="1">
        <f>(1/F174+1/F134+1/F94)/3</f>
      </c>
      <c r="D473">
        <v>1</v>
      </c>
      <c r="E473" s="1">
        <f>(F101+F141+F181)/3</f>
      </c>
      <c r="F473" s="1">
        <f>(F102+F142+F182)/3</f>
      </c>
      <c r="G473" s="1">
        <f>(F103+F143+F183)/3</f>
      </c>
      <c r="H473" s="1">
        <f>(F104+F144+F184)/3</f>
      </c>
      <c r="I473" s="1">
        <f>(F105+F145+F185)/3</f>
      </c>
      <c r="J473" s="1">
        <f>(F106+F146+F186)/3</f>
      </c>
      <c r="K473" s="2">
        <f>(B473/$B480+C473/$C480+D473/$D480+E473/$E480+F473/$F480+G473/$G480+H473/$H480+I473/$I480+J473/$J480)/9</f>
      </c>
      <c r="L473" s="2">
        <f>B473*$K471+C473*$K472+D473*$K473+E473*$K474+F473*$K475+G473*$K476+H473*$K477+I473*$K478+J473*$K479</f>
      </c>
      <c r="M473" s="1">
        <f>L473/K473</f>
      </c>
    </row>
    <row r="474">
      <c r="A474" t="str">
        <v>CP4.4</v>
      </c>
      <c r="B474" s="1">
        <f>(1/F168+1/F128+1/F88)/3</f>
      </c>
      <c r="C474" s="1">
        <f>(1/F175+1/F135+1/F95)/3</f>
      </c>
      <c r="D474" s="1">
        <f>(1/F181+1/F141+1/F101)/3</f>
      </c>
      <c r="E474">
        <v>1</v>
      </c>
      <c r="F474" s="1">
        <f>(F107+F147+F187)/3</f>
      </c>
      <c r="G474" s="1">
        <f>(F108+F148+F188)/3</f>
      </c>
      <c r="H474" s="1">
        <f>(F109+F149+F189)/3</f>
      </c>
      <c r="I474" s="1">
        <f>(F110+F150+F190)/3</f>
      </c>
      <c r="J474" s="1">
        <f>(F111+F151+F191)/3</f>
      </c>
      <c r="K474" s="2">
        <f>(B474/$B480+C474/$C480+D474/$D480+E474/$E480+F474/$F480+G474/$G480+H474/$H480+I474/$I480+J474/$J480)/9</f>
      </c>
      <c r="L474" s="2">
        <f>B474*$K471+C474*$K472+D474*$K473+E474*$K474+F474*$K475+G474*$K476+H474*$K477+I474*$K478+J474*$K479</f>
      </c>
      <c r="M474" s="1">
        <f>L474/K474</f>
      </c>
    </row>
    <row r="475">
      <c r="A475" t="str">
        <v>CP4.5</v>
      </c>
      <c r="B475" s="1">
        <f>(1/F169+1/F129+1/F89)/3</f>
      </c>
      <c r="C475" s="1">
        <f>(1/F176+1/F136+1/F96)/3</f>
      </c>
      <c r="D475" s="1">
        <f>(1/F182+1/F142+1/F102)/3</f>
      </c>
      <c r="E475" s="1">
        <f>(1/F187+1/F147+1/F107)/3</f>
      </c>
      <c r="F475">
        <v>1</v>
      </c>
      <c r="G475" s="1">
        <f>(F112+F152+F192)/3</f>
      </c>
      <c r="H475" s="1">
        <f>(F113+F153+F193)/3</f>
      </c>
      <c r="I475" s="1">
        <f>(F114+F154+F194)/3</f>
      </c>
      <c r="J475" s="1">
        <f>(F115+F155+F195)/3</f>
      </c>
      <c r="K475" s="2">
        <f>(B475/$B480+C475/$C480+D475/$D480+E475/$E480+F475/$F480+G475/$G480+H475/$H480+I475/$I480+J475/$J480)/9</f>
      </c>
      <c r="L475" s="2">
        <f>B475*$K471+C475*$K472+D475*$K473+E475*$K474+F475*$K475+G475*$K476+H475*$K477+I475*$K478+J475*$K479</f>
      </c>
      <c r="M475" s="1">
        <f>L475/K475</f>
      </c>
    </row>
    <row r="476">
      <c r="A476" t="str">
        <v>CP4.6</v>
      </c>
      <c r="B476" s="1">
        <f>(1/F170+1/F130+1/F90)/3</f>
      </c>
      <c r="C476" s="1">
        <f>(1/F177+1/F137+1/F97)/3</f>
      </c>
      <c r="D476" s="1">
        <f>(1/F183+1/F143+1/F103)/3</f>
      </c>
      <c r="E476" s="1">
        <f>(1/F188+1/F148+1/F108)/3</f>
      </c>
      <c r="F476" s="1">
        <f>(1/F192+1/F152+1/F112)/3</f>
      </c>
      <c r="G476">
        <v>1</v>
      </c>
      <c r="H476" s="1">
        <f>(F116+F156+F196)/3</f>
      </c>
      <c r="I476" s="1">
        <f>(F117+F157+F197)/3</f>
      </c>
      <c r="J476" s="1">
        <f>(F118+F158+F198)/3</f>
      </c>
      <c r="K476" s="2">
        <f>(B476/$B480+C476/$C480+D476/$D480+E476/$E480+F476/$F480+G476/$G480+H476/$H480+I476/$I480+J476/$J480)/9</f>
      </c>
      <c r="L476" s="2">
        <f>B476*$K471+C476*$K472+D476*$K473+E476*$K474+F476*$K475+G476*$K476+H476*$K477+I476*$K478+J476*$K479</f>
      </c>
      <c r="M476" s="1">
        <f>L476/K476</f>
      </c>
    </row>
    <row r="477">
      <c r="A477" t="str">
        <v>CP4.7</v>
      </c>
      <c r="B477" s="1">
        <f>(1/F171+1/F131+1/F91)/3</f>
      </c>
      <c r="C477" s="1">
        <f>(1/F178+1/F138+1/F98)/3</f>
      </c>
      <c r="D477" s="1">
        <f>(1/F184+1/F144+1/F104)/3</f>
      </c>
      <c r="E477" s="1">
        <f>(1/F189+1/F149+1/F109)/3</f>
      </c>
      <c r="F477" s="1">
        <f>(1/F193+1/F153+1/F113)/3</f>
      </c>
      <c r="G477" s="1">
        <f>(1/F196+1/F156+1/F116)/3</f>
      </c>
      <c r="H477">
        <v>1</v>
      </c>
      <c r="I477" s="1">
        <f>(F119+F159+F199)/3</f>
      </c>
      <c r="J477" s="1">
        <f>(F120+F160+F200)/3</f>
      </c>
      <c r="K477" s="2">
        <f>(B477/$B480+C477/$C480+D477/$D480+E477/$E480+F477/$F480+G477/$G480+H477/$H480+I477/$I480+J477/$J480)/9</f>
      </c>
      <c r="L477" s="2">
        <f>B477*$K471+C477*$K472+D477*$K473+E477*$K474+F477*$K475+G477*$K476+H477*$K477+I477*$K478+J477*$K479</f>
      </c>
      <c r="M477" s="1">
        <f>L477/K477</f>
      </c>
    </row>
    <row r="478">
      <c r="A478" t="str">
        <v>CP4.8</v>
      </c>
      <c r="B478" s="1">
        <f>(1/F172+1/F132+1/F92)/3</f>
      </c>
      <c r="C478" s="1">
        <f>(1/F179+1/F139+1/F99)/3</f>
      </c>
      <c r="D478" s="1">
        <f>(1/F185+1/F145+1/F105)/3</f>
      </c>
      <c r="E478" s="1">
        <f>(1/F190+1/F150+1/F110)/3</f>
      </c>
      <c r="F478" s="1">
        <f>(1/F194+1/F154+1/F114)/3</f>
      </c>
      <c r="G478" s="1">
        <f>(1/F197+1/F157+1/F117)/3</f>
      </c>
      <c r="H478" s="1">
        <f>(1/F199+1/F159+1/F119)/3</f>
      </c>
      <c r="I478">
        <v>1</v>
      </c>
      <c r="J478" s="1">
        <f>(F121+F161+F201)/3</f>
      </c>
      <c r="K478" s="2">
        <f>(B478/$B480+C478/$C480+D478/$D480+E478/$E480+F478/$F480+G478/$G480+H478/$H480+I478/$I480+J478/$J480)/9</f>
      </c>
      <c r="L478" s="2">
        <f>B478*$K471+C478*$K472+D478*$K473+E478*$K474+F478*$K475+G478*$K476+H478*$K477+I478*$K478+J478*$K479</f>
      </c>
      <c r="M478" s="1">
        <f>L478/K478</f>
      </c>
    </row>
    <row r="479">
      <c r="A479" t="str">
        <v>CP4.9</v>
      </c>
      <c r="B479" s="1">
        <f>(1/F173+1/F133+1/F93)/3</f>
      </c>
      <c r="C479" s="1">
        <f>(1/F180+1/F140+1/F100)/3</f>
      </c>
      <c r="D479" s="1">
        <f>(1/F186+1/F146+1/F106)/3</f>
      </c>
      <c r="E479" s="1">
        <f>(1/F191+1/F151+1/F111)/3</f>
      </c>
      <c r="F479" s="1">
        <f>(1/F195+1/F155+1/F115)/3</f>
      </c>
      <c r="G479" s="1">
        <f>(1/F198+1/F158+1/F118)/3</f>
      </c>
      <c r="H479" s="1">
        <f>(1/F200+1/F160+1/F120)/3</f>
      </c>
      <c r="I479" s="1">
        <f>(1/F201+1/F161+1/F121)/3</f>
      </c>
      <c r="J479">
        <v>1</v>
      </c>
      <c r="K479" s="2">
        <f>(B479/$B480+C479/$C480+D479/$D480+E479/$E480+F479/$F480+G479/$G480+H479/$H480+I479/$I480+J479/$J480)/9</f>
      </c>
      <c r="L479" s="2">
        <f>B479*$K471+C479*$K472+D479*$K473+E479*$K474+F479*$K475+G479*$K476+H479*$K477+I479*$K478+J479*$K479</f>
      </c>
      <c r="M479" s="1">
        <f>L479/K479</f>
      </c>
    </row>
    <row r="480">
      <c r="A480" t="str">
        <v>Σ Kolom</v>
      </c>
      <c r="B480" s="1">
        <f>SUM(B471:B479)</f>
      </c>
      <c r="C480" s="1">
        <f>SUM(C471:C479)</f>
      </c>
      <c r="D480" s="1">
        <f>SUM(D471:D479)</f>
      </c>
      <c r="E480" s="1">
        <f>SUM(E471:E479)</f>
      </c>
      <c r="F480" s="1">
        <f>SUM(F471:F479)</f>
      </c>
      <c r="G480" s="1">
        <f>SUM(G471:G479)</f>
      </c>
      <c r="H480" s="1">
        <f>SUM(H471:H479)</f>
      </c>
      <c r="I480" s="1">
        <f>SUM(I471:I479)</f>
      </c>
      <c r="J480" s="1">
        <f>SUM(J471:J479)</f>
      </c>
    </row>
    <row r="482">
      <c r="A482" t="str">
        <v>λmax</v>
      </c>
      <c r="B482" s="1">
        <f>AVERAGE(M471:M479)</f>
      </c>
    </row>
    <row r="483">
      <c r="A483" t="str">
        <v>CI</v>
      </c>
      <c r="B483" s="1">
        <f>(B482-9)/(9-1)</f>
      </c>
    </row>
    <row r="484">
      <c r="A484" t="str">
        <v>CR</v>
      </c>
      <c r="B484" s="1">
        <f>IF(1.45=0,0,B483/1.45)</f>
      </c>
    </row>
    <row r="485">
      <c r="A485" t="str">
        <v>Status</v>
      </c>
      <c r="B485">
        <f>IF(B484&lt;0.1,"KONSISTEN ✓","TIDAK KONSISTEN ✗")</f>
      </c>
    </row>
    <row r="488">
      <c r="A488" t="str">
        <v>▶ RESPONDEN 5: Muhammad ilham</v>
      </c>
    </row>
    <row r="489">
      <c r="A489" t="str">
        <v>1. FUZZY SYNTHETIC EXTENT (FSE) &amp; BOBOT FINAL</v>
      </c>
    </row>
    <row r="490">
      <c r="A490" t="str">
        <v>Kriteria</v>
      </c>
      <c r="B490" t="str">
        <v>Σl</v>
      </c>
      <c r="C490" t="str">
        <v>Σm</v>
      </c>
      <c r="D490" t="str">
        <v>Σu</v>
      </c>
      <c r="E490" t="str">
        <v>Si_l</v>
      </c>
      <c r="F490" t="str">
        <v>Si_m</v>
      </c>
      <c r="G490" t="str">
        <v>Si_u</v>
      </c>
      <c r="H490" t="str">
        <v>Defuzzy</v>
      </c>
      <c r="I490" t="str">
        <v>Bobot</v>
      </c>
      <c r="J490" t="str">
        <v>Bobot%</v>
      </c>
      <c r="K490" t="str">
        <v>Rank</v>
      </c>
    </row>
    <row r="491">
      <c r="A491" t="str">
        <v>CP4.1</v>
      </c>
      <c r="B491" s="1">
        <f>1+G86+G87+G88+G89+G90+G91+G92+G93</f>
      </c>
      <c r="C491" s="1">
        <f>1+G126+G127+G128+G129+G130+G131+G132+G133</f>
      </c>
      <c r="D491" s="1">
        <f>1+G166+G167+G168+G169+G170+G171+G172+G173</f>
      </c>
      <c r="E491" s="2">
        <f>B491/$D500</f>
      </c>
      <c r="F491" s="2">
        <f>C491/$C500</f>
      </c>
      <c r="G491" s="2">
        <f>D491/$B500</f>
      </c>
      <c r="H491" s="2">
        <f>(E491+F491+G491)/3</f>
      </c>
      <c r="I491" s="2">
        <f>H491/$H500</f>
      </c>
      <c r="J491" s="3">
        <f>I491*100</f>
      </c>
      <c r="K491">
        <f>RANK(I491,$I$491:$I$499,0)</f>
      </c>
    </row>
    <row r="492">
      <c r="A492" t="str">
        <v>CP4.2</v>
      </c>
      <c r="B492" s="1">
        <f>1+1/G166+G94+G95+G96+G97+G98+G99+G100</f>
      </c>
      <c r="C492" s="1">
        <f>1+1/G126+G134+G135+G136+G137+G138+G139+G140</f>
      </c>
      <c r="D492" s="1">
        <f>1+1/G86+G174+G175+G176+G177+G178+G179+G180</f>
      </c>
      <c r="E492" s="2">
        <f>B492/$D500</f>
      </c>
      <c r="F492" s="2">
        <f>C492/$C500</f>
      </c>
      <c r="G492" s="2">
        <f>D492/$B500</f>
      </c>
      <c r="H492" s="2">
        <f>(E492+F492+G492)/3</f>
      </c>
      <c r="I492" s="2">
        <f>H492/$H500</f>
      </c>
      <c r="J492" s="3">
        <f>I492*100</f>
      </c>
      <c r="K492">
        <f>RANK(I492,$I$491:$I$499,0)</f>
      </c>
    </row>
    <row r="493">
      <c r="A493" t="str">
        <v>CP4.3</v>
      </c>
      <c r="B493" s="1">
        <f>1+1/G167+1/G174+G101+G102+G103+G104+G105+G106</f>
      </c>
      <c r="C493" s="1">
        <f>1+1/G127+1/G134+G141+G142+G143+G144+G145+G146</f>
      </c>
      <c r="D493" s="1">
        <f>1+1/G87+1/G94+G181+G182+G183+G184+G185+G186</f>
      </c>
      <c r="E493" s="2">
        <f>B493/$D500</f>
      </c>
      <c r="F493" s="2">
        <f>C493/$C500</f>
      </c>
      <c r="G493" s="2">
        <f>D493/$B500</f>
      </c>
      <c r="H493" s="2">
        <f>(E493+F493+G493)/3</f>
      </c>
      <c r="I493" s="2">
        <f>H493/$H500</f>
      </c>
      <c r="J493" s="3">
        <f>I493*100</f>
      </c>
      <c r="K493">
        <f>RANK(I493,$I$491:$I$499,0)</f>
      </c>
    </row>
    <row r="494">
      <c r="A494" t="str">
        <v>CP4.4</v>
      </c>
      <c r="B494" s="1">
        <f>1+1/G168+1/G175+1/G181+G107+G108+G109+G110+G111</f>
      </c>
      <c r="C494" s="1">
        <f>1+1/G128+1/G135+1/G141+G147+G148+G149+G150+G151</f>
      </c>
      <c r="D494" s="1">
        <f>1+1/G88+1/G95+1/G101+G187+G188+G189+G190+G191</f>
      </c>
      <c r="E494" s="2">
        <f>B494/$D500</f>
      </c>
      <c r="F494" s="2">
        <f>C494/$C500</f>
      </c>
      <c r="G494" s="2">
        <f>D494/$B500</f>
      </c>
      <c r="H494" s="2">
        <f>(E494+F494+G494)/3</f>
      </c>
      <c r="I494" s="2">
        <f>H494/$H500</f>
      </c>
      <c r="J494" s="3">
        <f>I494*100</f>
      </c>
      <c r="K494">
        <f>RANK(I494,$I$491:$I$499,0)</f>
      </c>
    </row>
    <row r="495">
      <c r="A495" t="str">
        <v>CP4.5</v>
      </c>
      <c r="B495" s="1">
        <f>1+1/G169+1/G176+1/G182+1/G187+G112+G113+G114+G115</f>
      </c>
      <c r="C495" s="1">
        <f>1+1/G129+1/G136+1/G142+1/G147+G152+G153+G154+G155</f>
      </c>
      <c r="D495" s="1">
        <f>1+1/G89+1/G96+1/G102+1/G107+G192+G193+G194+G195</f>
      </c>
      <c r="E495" s="2">
        <f>B495/$D500</f>
      </c>
      <c r="F495" s="2">
        <f>C495/$C500</f>
      </c>
      <c r="G495" s="2">
        <f>D495/$B500</f>
      </c>
      <c r="H495" s="2">
        <f>(E495+F495+G495)/3</f>
      </c>
      <c r="I495" s="2">
        <f>H495/$H500</f>
      </c>
      <c r="J495" s="3">
        <f>I495*100</f>
      </c>
      <c r="K495">
        <f>RANK(I495,$I$491:$I$499,0)</f>
      </c>
    </row>
    <row r="496">
      <c r="A496" t="str">
        <v>CP4.6</v>
      </c>
      <c r="B496" s="1">
        <f>1+1/G170+1/G177+1/G183+1/G188+1/G192+G116+G117+G118</f>
      </c>
      <c r="C496" s="1">
        <f>1+1/G130+1/G137+1/G143+1/G148+1/G152+G156+G157+G158</f>
      </c>
      <c r="D496" s="1">
        <f>1+1/G90+1/G97+1/G103+1/G108+1/G112+G196+G197+G198</f>
      </c>
      <c r="E496" s="2">
        <f>B496/$D500</f>
      </c>
      <c r="F496" s="2">
        <f>C496/$C500</f>
      </c>
      <c r="G496" s="2">
        <f>D496/$B500</f>
      </c>
      <c r="H496" s="2">
        <f>(E496+F496+G496)/3</f>
      </c>
      <c r="I496" s="2">
        <f>H496/$H500</f>
      </c>
      <c r="J496" s="3">
        <f>I496*100</f>
      </c>
      <c r="K496">
        <f>RANK(I496,$I$491:$I$499,0)</f>
      </c>
    </row>
    <row r="497">
      <c r="A497" t="str">
        <v>CP4.7</v>
      </c>
      <c r="B497" s="1">
        <f>1+1/G171+1/G178+1/G184+1/G189+1/G193+1/G196+G119+G120</f>
      </c>
      <c r="C497" s="1">
        <f>1+1/G131+1/G138+1/G144+1/G149+1/G153+1/G156+G159+G160</f>
      </c>
      <c r="D497" s="1">
        <f>1+1/G91+1/G98+1/G104+1/G109+1/G113+1/G116+G199+G200</f>
      </c>
      <c r="E497" s="2">
        <f>B497/$D500</f>
      </c>
      <c r="F497" s="2">
        <f>C497/$C500</f>
      </c>
      <c r="G497" s="2">
        <f>D497/$B500</f>
      </c>
      <c r="H497" s="2">
        <f>(E497+F497+G497)/3</f>
      </c>
      <c r="I497" s="2">
        <f>H497/$H500</f>
      </c>
      <c r="J497" s="3">
        <f>I497*100</f>
      </c>
      <c r="K497">
        <f>RANK(I497,$I$491:$I$499,0)</f>
      </c>
    </row>
    <row r="498">
      <c r="A498" t="str">
        <v>CP4.8</v>
      </c>
      <c r="B498" s="1">
        <f>1+1/G172+1/G179+1/G185+1/G190+1/G194+1/G197+1/G199+G121</f>
      </c>
      <c r="C498" s="1">
        <f>1+1/G132+1/G139+1/G145+1/G150+1/G154+1/G157+1/G159+G161</f>
      </c>
      <c r="D498" s="1">
        <f>1+1/G92+1/G99+1/G105+1/G110+1/G114+1/G117+1/G119+G201</f>
      </c>
      <c r="E498" s="2">
        <f>B498/$D500</f>
      </c>
      <c r="F498" s="2">
        <f>C498/$C500</f>
      </c>
      <c r="G498" s="2">
        <f>D498/$B500</f>
      </c>
      <c r="H498" s="2">
        <f>(E498+F498+G498)/3</f>
      </c>
      <c r="I498" s="2">
        <f>H498/$H500</f>
      </c>
      <c r="J498" s="3">
        <f>I498*100</f>
      </c>
      <c r="K498">
        <f>RANK(I498,$I$491:$I$499,0)</f>
      </c>
    </row>
    <row r="499">
      <c r="A499" t="str">
        <v>CP4.9</v>
      </c>
      <c r="B499" s="1">
        <f>1+1/G173+1/G180+1/G186+1/G191+1/G195+1/G198+1/G200+1/G201</f>
      </c>
      <c r="C499" s="1">
        <f>1+1/G133+1/G140+1/G146+1/G151+1/G155+1/G158+1/G160+1/G161</f>
      </c>
      <c r="D499" s="1">
        <f>1+1/G93+1/G100+1/G106+1/G111+1/G115+1/G118+1/G120+1/G121</f>
      </c>
      <c r="E499" s="2">
        <f>B499/$D500</f>
      </c>
      <c r="F499" s="2">
        <f>C499/$C500</f>
      </c>
      <c r="G499" s="2">
        <f>D499/$B500</f>
      </c>
      <c r="H499" s="2">
        <f>(E499+F499+G499)/3</f>
      </c>
      <c r="I499" s="2">
        <f>H499/$H500</f>
      </c>
      <c r="J499" s="3">
        <f>I499*100</f>
      </c>
      <c r="K499">
        <f>RANK(I499,$I$491:$I$499,0)</f>
      </c>
    </row>
    <row r="500">
      <c r="A500" t="str">
        <v>TOTAL</v>
      </c>
      <c r="B500" s="1">
        <f>SUM(B491:B499)</f>
      </c>
      <c r="C500" s="1">
        <f>SUM(C491:C499)</f>
      </c>
      <c r="D500" s="1">
        <f>SUM(D491:D499)</f>
      </c>
      <c r="H500" s="2">
        <f>SUM(H491:H499)</f>
      </c>
    </row>
    <row r="502">
      <c r="A502" t="str">
        <v>2. KONSISTENSI (CR)</v>
      </c>
    </row>
    <row r="503">
      <c r="A503" t="str">
        <v>Matriks Crisp (Defuzzified) &amp; Normalisasi &amp; Aw</v>
      </c>
    </row>
    <row r="504">
      <c r="A504" t="str">
        <v>Kriteria</v>
      </c>
      <c r="B504" t="str">
        <v>CP4.1</v>
      </c>
      <c r="C504" t="str">
        <v>CP4.2</v>
      </c>
      <c r="D504" t="str">
        <v>CP4.3</v>
      </c>
      <c r="E504" t="str">
        <v>CP4.4</v>
      </c>
      <c r="F504" t="str">
        <v>CP4.5</v>
      </c>
      <c r="G504" t="str">
        <v>CP4.6</v>
      </c>
      <c r="H504" t="str">
        <v>CP4.7</v>
      </c>
      <c r="I504" t="str">
        <v>CP4.8</v>
      </c>
      <c r="J504" t="str">
        <v>CP4.9</v>
      </c>
      <c r="K504" t="str">
        <v>Wi (Bobot CR)</v>
      </c>
      <c r="L504" t="str">
        <v>Aw</v>
      </c>
      <c r="M504" t="str">
        <v>Aw/Wi</v>
      </c>
    </row>
    <row r="505">
      <c r="A505" t="str">
        <v>CP4.1</v>
      </c>
      <c r="B505">
        <v>1</v>
      </c>
      <c r="C505" s="1">
        <f>(G86+G126+G166)/3</f>
      </c>
      <c r="D505" s="1">
        <f>(G87+G127+G167)/3</f>
      </c>
      <c r="E505" s="1">
        <f>(G88+G128+G168)/3</f>
      </c>
      <c r="F505" s="1">
        <f>(G89+G129+G169)/3</f>
      </c>
      <c r="G505" s="1">
        <f>(G90+G130+G170)/3</f>
      </c>
      <c r="H505" s="1">
        <f>(G91+G131+G171)/3</f>
      </c>
      <c r="I505" s="1">
        <f>(G92+G132+G172)/3</f>
      </c>
      <c r="J505" s="1">
        <f>(G93+G133+G173)/3</f>
      </c>
      <c r="K505" s="2">
        <f>(B505/$B514+C505/$C514+D505/$D514+E505/$E514+F505/$F514+G505/$G514+H505/$H514+I505/$I514+J505/$J514)/9</f>
      </c>
      <c r="L505" s="2">
        <f>B505*$K505+C505*$K506+D505*$K507+E505*$K508+F505*$K509+G505*$K510+H505*$K511+I505*$K512+J505*$K513</f>
      </c>
      <c r="M505" s="1">
        <f>L505/K505</f>
      </c>
    </row>
    <row r="506">
      <c r="A506" t="str">
        <v>CP4.2</v>
      </c>
      <c r="B506" s="1">
        <f>(1/G166+1/G126+1/G86)/3</f>
      </c>
      <c r="C506">
        <v>1</v>
      </c>
      <c r="D506" s="1">
        <f>(G94+G134+G174)/3</f>
      </c>
      <c r="E506" s="1">
        <f>(G95+G135+G175)/3</f>
      </c>
      <c r="F506" s="1">
        <f>(G96+G136+G176)/3</f>
      </c>
      <c r="G506" s="1">
        <f>(G97+G137+G177)/3</f>
      </c>
      <c r="H506" s="1">
        <f>(G98+G138+G178)/3</f>
      </c>
      <c r="I506" s="1">
        <f>(G99+G139+G179)/3</f>
      </c>
      <c r="J506" s="1">
        <f>(G100+G140+G180)/3</f>
      </c>
      <c r="K506" s="2">
        <f>(B506/$B514+C506/$C514+D506/$D514+E506/$E514+F506/$F514+G506/$G514+H506/$H514+I506/$I514+J506/$J514)/9</f>
      </c>
      <c r="L506" s="2">
        <f>B506*$K505+C506*$K506+D506*$K507+E506*$K508+F506*$K509+G506*$K510+H506*$K511+I506*$K512+J506*$K513</f>
      </c>
      <c r="M506" s="1">
        <f>L506/K506</f>
      </c>
    </row>
    <row r="507">
      <c r="A507" t="str">
        <v>CP4.3</v>
      </c>
      <c r="B507" s="1">
        <f>(1/G167+1/G127+1/G87)/3</f>
      </c>
      <c r="C507" s="1">
        <f>(1/G174+1/G134+1/G94)/3</f>
      </c>
      <c r="D507">
        <v>1</v>
      </c>
      <c r="E507" s="1">
        <f>(G101+G141+G181)/3</f>
      </c>
      <c r="F507" s="1">
        <f>(G102+G142+G182)/3</f>
      </c>
      <c r="G507" s="1">
        <f>(G103+G143+G183)/3</f>
      </c>
      <c r="H507" s="1">
        <f>(G104+G144+G184)/3</f>
      </c>
      <c r="I507" s="1">
        <f>(G105+G145+G185)/3</f>
      </c>
      <c r="J507" s="1">
        <f>(G106+G146+G186)/3</f>
      </c>
      <c r="K507" s="2">
        <f>(B507/$B514+C507/$C514+D507/$D514+E507/$E514+F507/$F514+G507/$G514+H507/$H514+I507/$I514+J507/$J514)/9</f>
      </c>
      <c r="L507" s="2">
        <f>B507*$K505+C507*$K506+D507*$K507+E507*$K508+F507*$K509+G507*$K510+H507*$K511+I507*$K512+J507*$K513</f>
      </c>
      <c r="M507" s="1">
        <f>L507/K507</f>
      </c>
    </row>
    <row r="508">
      <c r="A508" t="str">
        <v>CP4.4</v>
      </c>
      <c r="B508" s="1">
        <f>(1/G168+1/G128+1/G88)/3</f>
      </c>
      <c r="C508" s="1">
        <f>(1/G175+1/G135+1/G95)/3</f>
      </c>
      <c r="D508" s="1">
        <f>(1/G181+1/G141+1/G101)/3</f>
      </c>
      <c r="E508">
        <v>1</v>
      </c>
      <c r="F508" s="1">
        <f>(G107+G147+G187)/3</f>
      </c>
      <c r="G508" s="1">
        <f>(G108+G148+G188)/3</f>
      </c>
      <c r="H508" s="1">
        <f>(G109+G149+G189)/3</f>
      </c>
      <c r="I508" s="1">
        <f>(G110+G150+G190)/3</f>
      </c>
      <c r="J508" s="1">
        <f>(G111+G151+G191)/3</f>
      </c>
      <c r="K508" s="2">
        <f>(B508/$B514+C508/$C514+D508/$D514+E508/$E514+F508/$F514+G508/$G514+H508/$H514+I508/$I514+J508/$J514)/9</f>
      </c>
      <c r="L508" s="2">
        <f>B508*$K505+C508*$K506+D508*$K507+E508*$K508+F508*$K509+G508*$K510+H508*$K511+I508*$K512+J508*$K513</f>
      </c>
      <c r="M508" s="1">
        <f>L508/K508</f>
      </c>
    </row>
    <row r="509">
      <c r="A509" t="str">
        <v>CP4.5</v>
      </c>
      <c r="B509" s="1">
        <f>(1/G169+1/G129+1/G89)/3</f>
      </c>
      <c r="C509" s="1">
        <f>(1/G176+1/G136+1/G96)/3</f>
      </c>
      <c r="D509" s="1">
        <f>(1/G182+1/G142+1/G102)/3</f>
      </c>
      <c r="E509" s="1">
        <f>(1/G187+1/G147+1/G107)/3</f>
      </c>
      <c r="F509">
        <v>1</v>
      </c>
      <c r="G509" s="1">
        <f>(G112+G152+G192)/3</f>
      </c>
      <c r="H509" s="1">
        <f>(G113+G153+G193)/3</f>
      </c>
      <c r="I509" s="1">
        <f>(G114+G154+G194)/3</f>
      </c>
      <c r="J509" s="1">
        <f>(G115+G155+G195)/3</f>
      </c>
      <c r="K509" s="2">
        <f>(B509/$B514+C509/$C514+D509/$D514+E509/$E514+F509/$F514+G509/$G514+H509/$H514+I509/$I514+J509/$J514)/9</f>
      </c>
      <c r="L509" s="2">
        <f>B509*$K505+C509*$K506+D509*$K507+E509*$K508+F509*$K509+G509*$K510+H509*$K511+I509*$K512+J509*$K513</f>
      </c>
      <c r="M509" s="1">
        <f>L509/K509</f>
      </c>
    </row>
    <row r="510">
      <c r="A510" t="str">
        <v>CP4.6</v>
      </c>
      <c r="B510" s="1">
        <f>(1/G170+1/G130+1/G90)/3</f>
      </c>
      <c r="C510" s="1">
        <f>(1/G177+1/G137+1/G97)/3</f>
      </c>
      <c r="D510" s="1">
        <f>(1/G183+1/G143+1/G103)/3</f>
      </c>
      <c r="E510" s="1">
        <f>(1/G188+1/G148+1/G108)/3</f>
      </c>
      <c r="F510" s="1">
        <f>(1/G192+1/G152+1/G112)/3</f>
      </c>
      <c r="G510">
        <v>1</v>
      </c>
      <c r="H510" s="1">
        <f>(G116+G156+G196)/3</f>
      </c>
      <c r="I510" s="1">
        <f>(G117+G157+G197)/3</f>
      </c>
      <c r="J510" s="1">
        <f>(G118+G158+G198)/3</f>
      </c>
      <c r="K510" s="2">
        <f>(B510/$B514+C510/$C514+D510/$D514+E510/$E514+F510/$F514+G510/$G514+H510/$H514+I510/$I514+J510/$J514)/9</f>
      </c>
      <c r="L510" s="2">
        <f>B510*$K505+C510*$K506+D510*$K507+E510*$K508+F510*$K509+G510*$K510+H510*$K511+I510*$K512+J510*$K513</f>
      </c>
      <c r="M510" s="1">
        <f>L510/K510</f>
      </c>
    </row>
    <row r="511">
      <c r="A511" t="str">
        <v>CP4.7</v>
      </c>
      <c r="B511" s="1">
        <f>(1/G171+1/G131+1/G91)/3</f>
      </c>
      <c r="C511" s="1">
        <f>(1/G178+1/G138+1/G98)/3</f>
      </c>
      <c r="D511" s="1">
        <f>(1/G184+1/G144+1/G104)/3</f>
      </c>
      <c r="E511" s="1">
        <f>(1/G189+1/G149+1/G109)/3</f>
      </c>
      <c r="F511" s="1">
        <f>(1/G193+1/G153+1/G113)/3</f>
      </c>
      <c r="G511" s="1">
        <f>(1/G196+1/G156+1/G116)/3</f>
      </c>
      <c r="H511">
        <v>1</v>
      </c>
      <c r="I511" s="1">
        <f>(G119+G159+G199)/3</f>
      </c>
      <c r="J511" s="1">
        <f>(G120+G160+G200)/3</f>
      </c>
      <c r="K511" s="2">
        <f>(B511/$B514+C511/$C514+D511/$D514+E511/$E514+F511/$F514+G511/$G514+H511/$H514+I511/$I514+J511/$J514)/9</f>
      </c>
      <c r="L511" s="2">
        <f>B511*$K505+C511*$K506+D511*$K507+E511*$K508+F511*$K509+G511*$K510+H511*$K511+I511*$K512+J511*$K513</f>
      </c>
      <c r="M511" s="1">
        <f>L511/K511</f>
      </c>
    </row>
    <row r="512">
      <c r="A512" t="str">
        <v>CP4.8</v>
      </c>
      <c r="B512" s="1">
        <f>(1/G172+1/G132+1/G92)/3</f>
      </c>
      <c r="C512" s="1">
        <f>(1/G179+1/G139+1/G99)/3</f>
      </c>
      <c r="D512" s="1">
        <f>(1/G185+1/G145+1/G105)/3</f>
      </c>
      <c r="E512" s="1">
        <f>(1/G190+1/G150+1/G110)/3</f>
      </c>
      <c r="F512" s="1">
        <f>(1/G194+1/G154+1/G114)/3</f>
      </c>
      <c r="G512" s="1">
        <f>(1/G197+1/G157+1/G117)/3</f>
      </c>
      <c r="H512" s="1">
        <f>(1/G199+1/G159+1/G119)/3</f>
      </c>
      <c r="I512">
        <v>1</v>
      </c>
      <c r="J512" s="1">
        <f>(G121+G161+G201)/3</f>
      </c>
      <c r="K512" s="2">
        <f>(B512/$B514+C512/$C514+D512/$D514+E512/$E514+F512/$F514+G512/$G514+H512/$H514+I512/$I514+J512/$J514)/9</f>
      </c>
      <c r="L512" s="2">
        <f>B512*$K505+C512*$K506+D512*$K507+E512*$K508+F512*$K509+G512*$K510+H512*$K511+I512*$K512+J512*$K513</f>
      </c>
      <c r="M512" s="1">
        <f>L512/K512</f>
      </c>
    </row>
    <row r="513">
      <c r="A513" t="str">
        <v>CP4.9</v>
      </c>
      <c r="B513" s="1">
        <f>(1/G173+1/G133+1/G93)/3</f>
      </c>
      <c r="C513" s="1">
        <f>(1/G180+1/G140+1/G100)/3</f>
      </c>
      <c r="D513" s="1">
        <f>(1/G186+1/G146+1/G106)/3</f>
      </c>
      <c r="E513" s="1">
        <f>(1/G191+1/G151+1/G111)/3</f>
      </c>
      <c r="F513" s="1">
        <f>(1/G195+1/G155+1/G115)/3</f>
      </c>
      <c r="G513" s="1">
        <f>(1/G198+1/G158+1/G118)/3</f>
      </c>
      <c r="H513" s="1">
        <f>(1/G200+1/G160+1/G120)/3</f>
      </c>
      <c r="I513" s="1">
        <f>(1/G201+1/G161+1/G121)/3</f>
      </c>
      <c r="J513">
        <v>1</v>
      </c>
      <c r="K513" s="2">
        <f>(B513/$B514+C513/$C514+D513/$D514+E513/$E514+F513/$F514+G513/$G514+H513/$H514+I513/$I514+J513/$J514)/9</f>
      </c>
      <c r="L513" s="2">
        <f>B513*$K505+C513*$K506+D513*$K507+E513*$K508+F513*$K509+G513*$K510+H513*$K511+I513*$K512+J513*$K513</f>
      </c>
      <c r="M513" s="1">
        <f>L513/K513</f>
      </c>
    </row>
    <row r="514">
      <c r="A514" t="str">
        <v>Σ Kolom</v>
      </c>
      <c r="B514" s="1">
        <f>SUM(B505:B513)</f>
      </c>
      <c r="C514" s="1">
        <f>SUM(C505:C513)</f>
      </c>
      <c r="D514" s="1">
        <f>SUM(D505:D513)</f>
      </c>
      <c r="E514" s="1">
        <f>SUM(E505:E513)</f>
      </c>
      <c r="F514" s="1">
        <f>SUM(F505:F513)</f>
      </c>
      <c r="G514" s="1">
        <f>SUM(G505:G513)</f>
      </c>
      <c r="H514" s="1">
        <f>SUM(H505:H513)</f>
      </c>
      <c r="I514" s="1">
        <f>SUM(I505:I513)</f>
      </c>
      <c r="J514" s="1">
        <f>SUM(J505:J513)</f>
      </c>
    </row>
    <row r="516">
      <c r="A516" t="str">
        <v>λmax</v>
      </c>
      <c r="B516" s="1">
        <f>AVERAGE(M505:M513)</f>
      </c>
    </row>
    <row r="517">
      <c r="A517" t="str">
        <v>CI</v>
      </c>
      <c r="B517" s="1">
        <f>(B516-9)/(9-1)</f>
      </c>
    </row>
    <row r="518">
      <c r="A518" t="str">
        <v>CR</v>
      </c>
      <c r="B518" s="1">
        <f>IF(1.45=0,0,B517/1.45)</f>
      </c>
    </row>
    <row r="519">
      <c r="A519" t="str">
        <v>Status</v>
      </c>
      <c r="B519">
        <f>IF(B518&lt;0.1,"KONSISTEN ✓","TIDAK KONSISTEN ✗")</f>
      </c>
    </row>
    <row r="522">
      <c r="A522" t="str">
        <v>▶ RESPONDEN 6: Arief Rakhman</v>
      </c>
    </row>
    <row r="523">
      <c r="A523" t="str">
        <v>1. FUZZY SYNTHETIC EXTENT (FSE) &amp; BOBOT FINAL</v>
      </c>
    </row>
    <row r="524">
      <c r="A524" t="str">
        <v>Kriteria</v>
      </c>
      <c r="B524" t="str">
        <v>Σl</v>
      </c>
      <c r="C524" t="str">
        <v>Σm</v>
      </c>
      <c r="D524" t="str">
        <v>Σu</v>
      </c>
      <c r="E524" t="str">
        <v>Si_l</v>
      </c>
      <c r="F524" t="str">
        <v>Si_m</v>
      </c>
      <c r="G524" t="str">
        <v>Si_u</v>
      </c>
      <c r="H524" t="str">
        <v>Defuzzy</v>
      </c>
      <c r="I524" t="str">
        <v>Bobot</v>
      </c>
      <c r="J524" t="str">
        <v>Bobot%</v>
      </c>
      <c r="K524" t="str">
        <v>Rank</v>
      </c>
    </row>
    <row r="525">
      <c r="A525" t="str">
        <v>CP4.1</v>
      </c>
      <c r="B525" s="1">
        <f>1+H86+H87+H88+H89+H90+H91+H92+H93</f>
      </c>
      <c r="C525" s="1">
        <f>1+H126+H127+H128+H129+H130+H131+H132+H133</f>
      </c>
      <c r="D525" s="1">
        <f>1+H166+H167+H168+H169+H170+H171+H172+H173</f>
      </c>
      <c r="E525" s="2">
        <f>B525/$D534</f>
      </c>
      <c r="F525" s="2">
        <f>C525/$C534</f>
      </c>
      <c r="G525" s="2">
        <f>D525/$B534</f>
      </c>
      <c r="H525" s="2">
        <f>(E525+F525+G525)/3</f>
      </c>
      <c r="I525" s="2">
        <f>H525/$H534</f>
      </c>
      <c r="J525" s="3">
        <f>I525*100</f>
      </c>
      <c r="K525">
        <f>RANK(I525,$I$525:$I$533,0)</f>
      </c>
    </row>
    <row r="526">
      <c r="A526" t="str">
        <v>CP4.2</v>
      </c>
      <c r="B526" s="1">
        <f>1+1/H166+H94+H95+H96+H97+H98+H99+H100</f>
      </c>
      <c r="C526" s="1">
        <f>1+1/H126+H134+H135+H136+H137+H138+H139+H140</f>
      </c>
      <c r="D526" s="1">
        <f>1+1/H86+H174+H175+H176+H177+H178+H179+H180</f>
      </c>
      <c r="E526" s="2">
        <f>B526/$D534</f>
      </c>
      <c r="F526" s="2">
        <f>C526/$C534</f>
      </c>
      <c r="G526" s="2">
        <f>D526/$B534</f>
      </c>
      <c r="H526" s="2">
        <f>(E526+F526+G526)/3</f>
      </c>
      <c r="I526" s="2">
        <f>H526/$H534</f>
      </c>
      <c r="J526" s="3">
        <f>I526*100</f>
      </c>
      <c r="K526">
        <f>RANK(I526,$I$525:$I$533,0)</f>
      </c>
    </row>
    <row r="527">
      <c r="A527" t="str">
        <v>CP4.3</v>
      </c>
      <c r="B527" s="1">
        <f>1+1/H167+1/H174+H101+H102+H103+H104+H105+H106</f>
      </c>
      <c r="C527" s="1">
        <f>1+1/H127+1/H134+H141+H142+H143+H144+H145+H146</f>
      </c>
      <c r="D527" s="1">
        <f>1+1/H87+1/H94+H181+H182+H183+H184+H185+H186</f>
      </c>
      <c r="E527" s="2">
        <f>B527/$D534</f>
      </c>
      <c r="F527" s="2">
        <f>C527/$C534</f>
      </c>
      <c r="G527" s="2">
        <f>D527/$B534</f>
      </c>
      <c r="H527" s="2">
        <f>(E527+F527+G527)/3</f>
      </c>
      <c r="I527" s="2">
        <f>H527/$H534</f>
      </c>
      <c r="J527" s="3">
        <f>I527*100</f>
      </c>
      <c r="K527">
        <f>RANK(I527,$I$525:$I$533,0)</f>
      </c>
    </row>
    <row r="528">
      <c r="A528" t="str">
        <v>CP4.4</v>
      </c>
      <c r="B528" s="1">
        <f>1+1/H168+1/H175+1/H181+H107+H108+H109+H110+H111</f>
      </c>
      <c r="C528" s="1">
        <f>1+1/H128+1/H135+1/H141+H147+H148+H149+H150+H151</f>
      </c>
      <c r="D528" s="1">
        <f>1+1/H88+1/H95+1/H101+H187+H188+H189+H190+H191</f>
      </c>
      <c r="E528" s="2">
        <f>B528/$D534</f>
      </c>
      <c r="F528" s="2">
        <f>C528/$C534</f>
      </c>
      <c r="G528" s="2">
        <f>D528/$B534</f>
      </c>
      <c r="H528" s="2">
        <f>(E528+F528+G528)/3</f>
      </c>
      <c r="I528" s="2">
        <f>H528/$H534</f>
      </c>
      <c r="J528" s="3">
        <f>I528*100</f>
      </c>
      <c r="K528">
        <f>RANK(I528,$I$525:$I$533,0)</f>
      </c>
    </row>
    <row r="529">
      <c r="A529" t="str">
        <v>CP4.5</v>
      </c>
      <c r="B529" s="1">
        <f>1+1/H169+1/H176+1/H182+1/H187+H112+H113+H114+H115</f>
      </c>
      <c r="C529" s="1">
        <f>1+1/H129+1/H136+1/H142+1/H147+H152+H153+H154+H155</f>
      </c>
      <c r="D529" s="1">
        <f>1+1/H89+1/H96+1/H102+1/H107+H192+H193+H194+H195</f>
      </c>
      <c r="E529" s="2">
        <f>B529/$D534</f>
      </c>
      <c r="F529" s="2">
        <f>C529/$C534</f>
      </c>
      <c r="G529" s="2">
        <f>D529/$B534</f>
      </c>
      <c r="H529" s="2">
        <f>(E529+F529+G529)/3</f>
      </c>
      <c r="I529" s="2">
        <f>H529/$H534</f>
      </c>
      <c r="J529" s="3">
        <f>I529*100</f>
      </c>
      <c r="K529">
        <f>RANK(I529,$I$525:$I$533,0)</f>
      </c>
    </row>
    <row r="530">
      <c r="A530" t="str">
        <v>CP4.6</v>
      </c>
      <c r="B530" s="1">
        <f>1+1/H170+1/H177+1/H183+1/H188+1/H192+H116+H117+H118</f>
      </c>
      <c r="C530" s="1">
        <f>1+1/H130+1/H137+1/H143+1/H148+1/H152+H156+H157+H158</f>
      </c>
      <c r="D530" s="1">
        <f>1+1/H90+1/H97+1/H103+1/H108+1/H112+H196+H197+H198</f>
      </c>
      <c r="E530" s="2">
        <f>B530/$D534</f>
      </c>
      <c r="F530" s="2">
        <f>C530/$C534</f>
      </c>
      <c r="G530" s="2">
        <f>D530/$B534</f>
      </c>
      <c r="H530" s="2">
        <f>(E530+F530+G530)/3</f>
      </c>
      <c r="I530" s="2">
        <f>H530/$H534</f>
      </c>
      <c r="J530" s="3">
        <f>I530*100</f>
      </c>
      <c r="K530">
        <f>RANK(I530,$I$525:$I$533,0)</f>
      </c>
    </row>
    <row r="531">
      <c r="A531" t="str">
        <v>CP4.7</v>
      </c>
      <c r="B531" s="1">
        <f>1+1/H171+1/H178+1/H184+1/H189+1/H193+1/H196+H119+H120</f>
      </c>
      <c r="C531" s="1">
        <f>1+1/H131+1/H138+1/H144+1/H149+1/H153+1/H156+H159+H160</f>
      </c>
      <c r="D531" s="1">
        <f>1+1/H91+1/H98+1/H104+1/H109+1/H113+1/H116+H199+H200</f>
      </c>
      <c r="E531" s="2">
        <f>B531/$D534</f>
      </c>
      <c r="F531" s="2">
        <f>C531/$C534</f>
      </c>
      <c r="G531" s="2">
        <f>D531/$B534</f>
      </c>
      <c r="H531" s="2">
        <f>(E531+F531+G531)/3</f>
      </c>
      <c r="I531" s="2">
        <f>H531/$H534</f>
      </c>
      <c r="J531" s="3">
        <f>I531*100</f>
      </c>
      <c r="K531">
        <f>RANK(I531,$I$525:$I$533,0)</f>
      </c>
    </row>
    <row r="532">
      <c r="A532" t="str">
        <v>CP4.8</v>
      </c>
      <c r="B532" s="1">
        <f>1+1/H172+1/H179+1/H185+1/H190+1/H194+1/H197+1/H199+H121</f>
      </c>
      <c r="C532" s="1">
        <f>1+1/H132+1/H139+1/H145+1/H150+1/H154+1/H157+1/H159+H161</f>
      </c>
      <c r="D532" s="1">
        <f>1+1/H92+1/H99+1/H105+1/H110+1/H114+1/H117+1/H119+H201</f>
      </c>
      <c r="E532" s="2">
        <f>B532/$D534</f>
      </c>
      <c r="F532" s="2">
        <f>C532/$C534</f>
      </c>
      <c r="G532" s="2">
        <f>D532/$B534</f>
      </c>
      <c r="H532" s="2">
        <f>(E532+F532+G532)/3</f>
      </c>
      <c r="I532" s="2">
        <f>H532/$H534</f>
      </c>
      <c r="J532" s="3">
        <f>I532*100</f>
      </c>
      <c r="K532">
        <f>RANK(I532,$I$525:$I$533,0)</f>
      </c>
    </row>
    <row r="533">
      <c r="A533" t="str">
        <v>CP4.9</v>
      </c>
      <c r="B533" s="1">
        <f>1+1/H173+1/H180+1/H186+1/H191+1/H195+1/H198+1/H200+1/H201</f>
      </c>
      <c r="C533" s="1">
        <f>1+1/H133+1/H140+1/H146+1/H151+1/H155+1/H158+1/H160+1/H161</f>
      </c>
      <c r="D533" s="1">
        <f>1+1/H93+1/H100+1/H106+1/H111+1/H115+1/H118+1/H120+1/H121</f>
      </c>
      <c r="E533" s="2">
        <f>B533/$D534</f>
      </c>
      <c r="F533" s="2">
        <f>C533/$C534</f>
      </c>
      <c r="G533" s="2">
        <f>D533/$B534</f>
      </c>
      <c r="H533" s="2">
        <f>(E533+F533+G533)/3</f>
      </c>
      <c r="I533" s="2">
        <f>H533/$H534</f>
      </c>
      <c r="J533" s="3">
        <f>I533*100</f>
      </c>
      <c r="K533">
        <f>RANK(I533,$I$525:$I$533,0)</f>
      </c>
    </row>
    <row r="534">
      <c r="A534" t="str">
        <v>TOTAL</v>
      </c>
      <c r="B534" s="1">
        <f>SUM(B525:B533)</f>
      </c>
      <c r="C534" s="1">
        <f>SUM(C525:C533)</f>
      </c>
      <c r="D534" s="1">
        <f>SUM(D525:D533)</f>
      </c>
      <c r="H534" s="2">
        <f>SUM(H525:H533)</f>
      </c>
    </row>
    <row r="536">
      <c r="A536" t="str">
        <v>2. KONSISTENSI (CR)</v>
      </c>
    </row>
    <row r="537">
      <c r="A537" t="str">
        <v>Matriks Crisp (Defuzzified) &amp; Normalisasi &amp; Aw</v>
      </c>
    </row>
    <row r="538">
      <c r="A538" t="str">
        <v>Kriteria</v>
      </c>
      <c r="B538" t="str">
        <v>CP4.1</v>
      </c>
      <c r="C538" t="str">
        <v>CP4.2</v>
      </c>
      <c r="D538" t="str">
        <v>CP4.3</v>
      </c>
      <c r="E538" t="str">
        <v>CP4.4</v>
      </c>
      <c r="F538" t="str">
        <v>CP4.5</v>
      </c>
      <c r="G538" t="str">
        <v>CP4.6</v>
      </c>
      <c r="H538" t="str">
        <v>CP4.7</v>
      </c>
      <c r="I538" t="str">
        <v>CP4.8</v>
      </c>
      <c r="J538" t="str">
        <v>CP4.9</v>
      </c>
      <c r="K538" t="str">
        <v>Wi (Bobot CR)</v>
      </c>
      <c r="L538" t="str">
        <v>Aw</v>
      </c>
      <c r="M538" t="str">
        <v>Aw/Wi</v>
      </c>
    </row>
    <row r="539">
      <c r="A539" t="str">
        <v>CP4.1</v>
      </c>
      <c r="B539">
        <v>1</v>
      </c>
      <c r="C539" s="1">
        <f>(H86+H126+H166)/3</f>
      </c>
      <c r="D539" s="1">
        <f>(H87+H127+H167)/3</f>
      </c>
      <c r="E539" s="1">
        <f>(H88+H128+H168)/3</f>
      </c>
      <c r="F539" s="1">
        <f>(H89+H129+H169)/3</f>
      </c>
      <c r="G539" s="1">
        <f>(H90+H130+H170)/3</f>
      </c>
      <c r="H539" s="1">
        <f>(H91+H131+H171)/3</f>
      </c>
      <c r="I539" s="1">
        <f>(H92+H132+H172)/3</f>
      </c>
      <c r="J539" s="1">
        <f>(H93+H133+H173)/3</f>
      </c>
      <c r="K539" s="2">
        <f>(B539/$B548+C539/$C548+D539/$D548+E539/$E548+F539/$F548+G539/$G548+H539/$H548+I539/$I548+J539/$J548)/9</f>
      </c>
      <c r="L539" s="2">
        <f>B539*$K539+C539*$K540+D539*$K541+E539*$K542+F539*$K543+G539*$K544+H539*$K545+I539*$K546+J539*$K547</f>
      </c>
      <c r="M539" s="1">
        <f>L539/K539</f>
      </c>
    </row>
    <row r="540">
      <c r="A540" t="str">
        <v>CP4.2</v>
      </c>
      <c r="B540" s="1">
        <f>(1/H166+1/H126+1/H86)/3</f>
      </c>
      <c r="C540">
        <v>1</v>
      </c>
      <c r="D540" s="1">
        <f>(H94+H134+H174)/3</f>
      </c>
      <c r="E540" s="1">
        <f>(H95+H135+H175)/3</f>
      </c>
      <c r="F540" s="1">
        <f>(H96+H136+H176)/3</f>
      </c>
      <c r="G540" s="1">
        <f>(H97+H137+H177)/3</f>
      </c>
      <c r="H540" s="1">
        <f>(H98+H138+H178)/3</f>
      </c>
      <c r="I540" s="1">
        <f>(H99+H139+H179)/3</f>
      </c>
      <c r="J540" s="1">
        <f>(H100+H140+H180)/3</f>
      </c>
      <c r="K540" s="2">
        <f>(B540/$B548+C540/$C548+D540/$D548+E540/$E548+F540/$F548+G540/$G548+H540/$H548+I540/$I548+J540/$J548)/9</f>
      </c>
      <c r="L540" s="2">
        <f>B540*$K539+C540*$K540+D540*$K541+E540*$K542+F540*$K543+G540*$K544+H540*$K545+I540*$K546+J540*$K547</f>
      </c>
      <c r="M540" s="1">
        <f>L540/K540</f>
      </c>
    </row>
    <row r="541">
      <c r="A541" t="str">
        <v>CP4.3</v>
      </c>
      <c r="B541" s="1">
        <f>(1/H167+1/H127+1/H87)/3</f>
      </c>
      <c r="C541" s="1">
        <f>(1/H174+1/H134+1/H94)/3</f>
      </c>
      <c r="D541">
        <v>1</v>
      </c>
      <c r="E541" s="1">
        <f>(H101+H141+H181)/3</f>
      </c>
      <c r="F541" s="1">
        <f>(H102+H142+H182)/3</f>
      </c>
      <c r="G541" s="1">
        <f>(H103+H143+H183)/3</f>
      </c>
      <c r="H541" s="1">
        <f>(H104+H144+H184)/3</f>
      </c>
      <c r="I541" s="1">
        <f>(H105+H145+H185)/3</f>
      </c>
      <c r="J541" s="1">
        <f>(H106+H146+H186)/3</f>
      </c>
      <c r="K541" s="2">
        <f>(B541/$B548+C541/$C548+D541/$D548+E541/$E548+F541/$F548+G541/$G548+H541/$H548+I541/$I548+J541/$J548)/9</f>
      </c>
      <c r="L541" s="2">
        <f>B541*$K539+C541*$K540+D541*$K541+E541*$K542+F541*$K543+G541*$K544+H541*$K545+I541*$K546+J541*$K547</f>
      </c>
      <c r="M541" s="1">
        <f>L541/K541</f>
      </c>
    </row>
    <row r="542">
      <c r="A542" t="str">
        <v>CP4.4</v>
      </c>
      <c r="B542" s="1">
        <f>(1/H168+1/H128+1/H88)/3</f>
      </c>
      <c r="C542" s="1">
        <f>(1/H175+1/H135+1/H95)/3</f>
      </c>
      <c r="D542" s="1">
        <f>(1/H181+1/H141+1/H101)/3</f>
      </c>
      <c r="E542">
        <v>1</v>
      </c>
      <c r="F542" s="1">
        <f>(H107+H147+H187)/3</f>
      </c>
      <c r="G542" s="1">
        <f>(H108+H148+H188)/3</f>
      </c>
      <c r="H542" s="1">
        <f>(H109+H149+H189)/3</f>
      </c>
      <c r="I542" s="1">
        <f>(H110+H150+H190)/3</f>
      </c>
      <c r="J542" s="1">
        <f>(H111+H151+H191)/3</f>
      </c>
      <c r="K542" s="2">
        <f>(B542/$B548+C542/$C548+D542/$D548+E542/$E548+F542/$F548+G542/$G548+H542/$H548+I542/$I548+J542/$J548)/9</f>
      </c>
      <c r="L542" s="2">
        <f>B542*$K539+C542*$K540+D542*$K541+E542*$K542+F542*$K543+G542*$K544+H542*$K545+I542*$K546+J542*$K547</f>
      </c>
      <c r="M542" s="1">
        <f>L542/K542</f>
      </c>
    </row>
    <row r="543">
      <c r="A543" t="str">
        <v>CP4.5</v>
      </c>
      <c r="B543" s="1">
        <f>(1/H169+1/H129+1/H89)/3</f>
      </c>
      <c r="C543" s="1">
        <f>(1/H176+1/H136+1/H96)/3</f>
      </c>
      <c r="D543" s="1">
        <f>(1/H182+1/H142+1/H102)/3</f>
      </c>
      <c r="E543" s="1">
        <f>(1/H187+1/H147+1/H107)/3</f>
      </c>
      <c r="F543">
        <v>1</v>
      </c>
      <c r="G543" s="1">
        <f>(H112+H152+H192)/3</f>
      </c>
      <c r="H543" s="1">
        <f>(H113+H153+H193)/3</f>
      </c>
      <c r="I543" s="1">
        <f>(H114+H154+H194)/3</f>
      </c>
      <c r="J543" s="1">
        <f>(H115+H155+H195)/3</f>
      </c>
      <c r="K543" s="2">
        <f>(B543/$B548+C543/$C548+D543/$D548+E543/$E548+F543/$F548+G543/$G548+H543/$H548+I543/$I548+J543/$J548)/9</f>
      </c>
      <c r="L543" s="2">
        <f>B543*$K539+C543*$K540+D543*$K541+E543*$K542+F543*$K543+G543*$K544+H543*$K545+I543*$K546+J543*$K547</f>
      </c>
      <c r="M543" s="1">
        <f>L543/K543</f>
      </c>
    </row>
    <row r="544">
      <c r="A544" t="str">
        <v>CP4.6</v>
      </c>
      <c r="B544" s="1">
        <f>(1/H170+1/H130+1/H90)/3</f>
      </c>
      <c r="C544" s="1">
        <f>(1/H177+1/H137+1/H97)/3</f>
      </c>
      <c r="D544" s="1">
        <f>(1/H183+1/H143+1/H103)/3</f>
      </c>
      <c r="E544" s="1">
        <f>(1/H188+1/H148+1/H108)/3</f>
      </c>
      <c r="F544" s="1">
        <f>(1/H192+1/H152+1/H112)/3</f>
      </c>
      <c r="G544">
        <v>1</v>
      </c>
      <c r="H544" s="1">
        <f>(H116+H156+H196)/3</f>
      </c>
      <c r="I544" s="1">
        <f>(H117+H157+H197)/3</f>
      </c>
      <c r="J544" s="1">
        <f>(H118+H158+H198)/3</f>
      </c>
      <c r="K544" s="2">
        <f>(B544/$B548+C544/$C548+D544/$D548+E544/$E548+F544/$F548+G544/$G548+H544/$H548+I544/$I548+J544/$J548)/9</f>
      </c>
      <c r="L544" s="2">
        <f>B544*$K539+C544*$K540+D544*$K541+E544*$K542+F544*$K543+G544*$K544+H544*$K545+I544*$K546+J544*$K547</f>
      </c>
      <c r="M544" s="1">
        <f>L544/K544</f>
      </c>
    </row>
    <row r="545">
      <c r="A545" t="str">
        <v>CP4.7</v>
      </c>
      <c r="B545" s="1">
        <f>(1/H171+1/H131+1/H91)/3</f>
      </c>
      <c r="C545" s="1">
        <f>(1/H178+1/H138+1/H98)/3</f>
      </c>
      <c r="D545" s="1">
        <f>(1/H184+1/H144+1/H104)/3</f>
      </c>
      <c r="E545" s="1">
        <f>(1/H189+1/H149+1/H109)/3</f>
      </c>
      <c r="F545" s="1">
        <f>(1/H193+1/H153+1/H113)/3</f>
      </c>
      <c r="G545" s="1">
        <f>(1/H196+1/H156+1/H116)/3</f>
      </c>
      <c r="H545">
        <v>1</v>
      </c>
      <c r="I545" s="1">
        <f>(H119+H159+H199)/3</f>
      </c>
      <c r="J545" s="1">
        <f>(H120+H160+H200)/3</f>
      </c>
      <c r="K545" s="2">
        <f>(B545/$B548+C545/$C548+D545/$D548+E545/$E548+F545/$F548+G545/$G548+H545/$H548+I545/$I548+J545/$J548)/9</f>
      </c>
      <c r="L545" s="2">
        <f>B545*$K539+C545*$K540+D545*$K541+E545*$K542+F545*$K543+G545*$K544+H545*$K545+I545*$K546+J545*$K547</f>
      </c>
      <c r="M545" s="1">
        <f>L545/K545</f>
      </c>
    </row>
    <row r="546">
      <c r="A546" t="str">
        <v>CP4.8</v>
      </c>
      <c r="B546" s="1">
        <f>(1/H172+1/H132+1/H92)/3</f>
      </c>
      <c r="C546" s="1">
        <f>(1/H179+1/H139+1/H99)/3</f>
      </c>
      <c r="D546" s="1">
        <f>(1/H185+1/H145+1/H105)/3</f>
      </c>
      <c r="E546" s="1">
        <f>(1/H190+1/H150+1/H110)/3</f>
      </c>
      <c r="F546" s="1">
        <f>(1/H194+1/H154+1/H114)/3</f>
      </c>
      <c r="G546" s="1">
        <f>(1/H197+1/H157+1/H117)/3</f>
      </c>
      <c r="H546" s="1">
        <f>(1/H199+1/H159+1/H119)/3</f>
      </c>
      <c r="I546">
        <v>1</v>
      </c>
      <c r="J546" s="1">
        <f>(H121+H161+H201)/3</f>
      </c>
      <c r="K546" s="2">
        <f>(B546/$B548+C546/$C548+D546/$D548+E546/$E548+F546/$F548+G546/$G548+H546/$H548+I546/$I548+J546/$J548)/9</f>
      </c>
      <c r="L546" s="2">
        <f>B546*$K539+C546*$K540+D546*$K541+E546*$K542+F546*$K543+G546*$K544+H546*$K545+I546*$K546+J546*$K547</f>
      </c>
      <c r="M546" s="1">
        <f>L546/K546</f>
      </c>
    </row>
    <row r="547">
      <c r="A547" t="str">
        <v>CP4.9</v>
      </c>
      <c r="B547" s="1">
        <f>(1/H173+1/H133+1/H93)/3</f>
      </c>
      <c r="C547" s="1">
        <f>(1/H180+1/H140+1/H100)/3</f>
      </c>
      <c r="D547" s="1">
        <f>(1/H186+1/H146+1/H106)/3</f>
      </c>
      <c r="E547" s="1">
        <f>(1/H191+1/H151+1/H111)/3</f>
      </c>
      <c r="F547" s="1">
        <f>(1/H195+1/H155+1/H115)/3</f>
      </c>
      <c r="G547" s="1">
        <f>(1/H198+1/H158+1/H118)/3</f>
      </c>
      <c r="H547" s="1">
        <f>(1/H200+1/H160+1/H120)/3</f>
      </c>
      <c r="I547" s="1">
        <f>(1/H201+1/H161+1/H121)/3</f>
      </c>
      <c r="J547">
        <v>1</v>
      </c>
      <c r="K547" s="2">
        <f>(B547/$B548+C547/$C548+D547/$D548+E547/$E548+F547/$F548+G547/$G548+H547/$H548+I547/$I548+J547/$J548)/9</f>
      </c>
      <c r="L547" s="2">
        <f>B547*$K539+C547*$K540+D547*$K541+E547*$K542+F547*$K543+G547*$K544+H547*$K545+I547*$K546+J547*$K547</f>
      </c>
      <c r="M547" s="1">
        <f>L547/K547</f>
      </c>
    </row>
    <row r="548">
      <c r="A548" t="str">
        <v>Σ Kolom</v>
      </c>
      <c r="B548" s="1">
        <f>SUM(B539:B547)</f>
      </c>
      <c r="C548" s="1">
        <f>SUM(C539:C547)</f>
      </c>
      <c r="D548" s="1">
        <f>SUM(D539:D547)</f>
      </c>
      <c r="E548" s="1">
        <f>SUM(E539:E547)</f>
      </c>
      <c r="F548" s="1">
        <f>SUM(F539:F547)</f>
      </c>
      <c r="G548" s="1">
        <f>SUM(G539:G547)</f>
      </c>
      <c r="H548" s="1">
        <f>SUM(H539:H547)</f>
      </c>
      <c r="I548" s="1">
        <f>SUM(I539:I547)</f>
      </c>
      <c r="J548" s="1">
        <f>SUM(J539:J547)</f>
      </c>
    </row>
    <row r="550">
      <c r="A550" t="str">
        <v>λmax</v>
      </c>
      <c r="B550" s="1">
        <f>AVERAGE(M539:M547)</f>
      </c>
    </row>
    <row r="551">
      <c r="A551" t="str">
        <v>CI</v>
      </c>
      <c r="B551" s="1">
        <f>(B550-9)/(9-1)</f>
      </c>
    </row>
    <row r="552">
      <c r="A552" t="str">
        <v>CR</v>
      </c>
      <c r="B552" s="1">
        <f>IF(1.45=0,0,B551/1.45)</f>
      </c>
    </row>
    <row r="553">
      <c r="A553" t="str">
        <v>Status</v>
      </c>
      <c r="B553">
        <f>IF(B552&lt;0.1,"KONSISTEN ✓","TIDAK KONSISTEN ✗")</f>
      </c>
    </row>
    <row r="556">
      <c r="A556" t="str">
        <v>▶ RESPONDEN 7: Arief Rakhman</v>
      </c>
    </row>
    <row r="557">
      <c r="A557" t="str">
        <v>1. FUZZY SYNTHETIC EXTENT (FSE) &amp; BOBOT FINAL</v>
      </c>
    </row>
    <row r="558">
      <c r="A558" t="str">
        <v>Kriteria</v>
      </c>
      <c r="B558" t="str">
        <v>Σl</v>
      </c>
      <c r="C558" t="str">
        <v>Σm</v>
      </c>
      <c r="D558" t="str">
        <v>Σu</v>
      </c>
      <c r="E558" t="str">
        <v>Si_l</v>
      </c>
      <c r="F558" t="str">
        <v>Si_m</v>
      </c>
      <c r="G558" t="str">
        <v>Si_u</v>
      </c>
      <c r="H558" t="str">
        <v>Defuzzy</v>
      </c>
      <c r="I558" t="str">
        <v>Bobot</v>
      </c>
      <c r="J558" t="str">
        <v>Bobot%</v>
      </c>
      <c r="K558" t="str">
        <v>Rank</v>
      </c>
    </row>
    <row r="559">
      <c r="A559" t="str">
        <v>CP4.1</v>
      </c>
      <c r="B559" s="1">
        <f>1+I86+I87+I88+I89+I90+I91+I92+I93</f>
      </c>
      <c r="C559" s="1">
        <f>1+I126+I127+I128+I129+I130+I131+I132+I133</f>
      </c>
      <c r="D559" s="1">
        <f>1+I166+I167+I168+I169+I170+I171+I172+I173</f>
      </c>
      <c r="E559" s="2">
        <f>B559/$D568</f>
      </c>
      <c r="F559" s="2">
        <f>C559/$C568</f>
      </c>
      <c r="G559" s="2">
        <f>D559/$B568</f>
      </c>
      <c r="H559" s="2">
        <f>(E559+F559+G559)/3</f>
      </c>
      <c r="I559" s="2">
        <f>H559/$H568</f>
      </c>
      <c r="J559" s="3">
        <f>I559*100</f>
      </c>
      <c r="K559">
        <f>RANK(I559,$I$559:$I$567,0)</f>
      </c>
    </row>
    <row r="560">
      <c r="A560" t="str">
        <v>CP4.2</v>
      </c>
      <c r="B560" s="1">
        <f>1+1/I166+I94+I95+I96+I97+I98+I99+I100</f>
      </c>
      <c r="C560" s="1">
        <f>1+1/I126+I134+I135+I136+I137+I138+I139+I140</f>
      </c>
      <c r="D560" s="1">
        <f>1+1/I86+I174+I175+I176+I177+I178+I179+I180</f>
      </c>
      <c r="E560" s="2">
        <f>B560/$D568</f>
      </c>
      <c r="F560" s="2">
        <f>C560/$C568</f>
      </c>
      <c r="G560" s="2">
        <f>D560/$B568</f>
      </c>
      <c r="H560" s="2">
        <f>(E560+F560+G560)/3</f>
      </c>
      <c r="I560" s="2">
        <f>H560/$H568</f>
      </c>
      <c r="J560" s="3">
        <f>I560*100</f>
      </c>
      <c r="K560">
        <f>RANK(I560,$I$559:$I$567,0)</f>
      </c>
    </row>
    <row r="561">
      <c r="A561" t="str">
        <v>CP4.3</v>
      </c>
      <c r="B561" s="1">
        <f>1+1/I167+1/I174+I101+I102+I103+I104+I105+I106</f>
      </c>
      <c r="C561" s="1">
        <f>1+1/I127+1/I134+I141+I142+I143+I144+I145+I146</f>
      </c>
      <c r="D561" s="1">
        <f>1+1/I87+1/I94+I181+I182+I183+I184+I185+I186</f>
      </c>
      <c r="E561" s="2">
        <f>B561/$D568</f>
      </c>
      <c r="F561" s="2">
        <f>C561/$C568</f>
      </c>
      <c r="G561" s="2">
        <f>D561/$B568</f>
      </c>
      <c r="H561" s="2">
        <f>(E561+F561+G561)/3</f>
      </c>
      <c r="I561" s="2">
        <f>H561/$H568</f>
      </c>
      <c r="J561" s="3">
        <f>I561*100</f>
      </c>
      <c r="K561">
        <f>RANK(I561,$I$559:$I$567,0)</f>
      </c>
    </row>
    <row r="562">
      <c r="A562" t="str">
        <v>CP4.4</v>
      </c>
      <c r="B562" s="1">
        <f>1+1/I168+1/I175+1/I181+I107+I108+I109+I110+I111</f>
      </c>
      <c r="C562" s="1">
        <f>1+1/I128+1/I135+1/I141+I147+I148+I149+I150+I151</f>
      </c>
      <c r="D562" s="1">
        <f>1+1/I88+1/I95+1/I101+I187+I188+I189+I190+I191</f>
      </c>
      <c r="E562" s="2">
        <f>B562/$D568</f>
      </c>
      <c r="F562" s="2">
        <f>C562/$C568</f>
      </c>
      <c r="G562" s="2">
        <f>D562/$B568</f>
      </c>
      <c r="H562" s="2">
        <f>(E562+F562+G562)/3</f>
      </c>
      <c r="I562" s="2">
        <f>H562/$H568</f>
      </c>
      <c r="J562" s="3">
        <f>I562*100</f>
      </c>
      <c r="K562">
        <f>RANK(I562,$I$559:$I$567,0)</f>
      </c>
    </row>
    <row r="563">
      <c r="A563" t="str">
        <v>CP4.5</v>
      </c>
      <c r="B563" s="1">
        <f>1+1/I169+1/I176+1/I182+1/I187+I112+I113+I114+I115</f>
      </c>
      <c r="C563" s="1">
        <f>1+1/I129+1/I136+1/I142+1/I147+I152+I153+I154+I155</f>
      </c>
      <c r="D563" s="1">
        <f>1+1/I89+1/I96+1/I102+1/I107+I192+I193+I194+I195</f>
      </c>
      <c r="E563" s="2">
        <f>B563/$D568</f>
      </c>
      <c r="F563" s="2">
        <f>C563/$C568</f>
      </c>
      <c r="G563" s="2">
        <f>D563/$B568</f>
      </c>
      <c r="H563" s="2">
        <f>(E563+F563+G563)/3</f>
      </c>
      <c r="I563" s="2">
        <f>H563/$H568</f>
      </c>
      <c r="J563" s="3">
        <f>I563*100</f>
      </c>
      <c r="K563">
        <f>RANK(I563,$I$559:$I$567,0)</f>
      </c>
    </row>
    <row r="564">
      <c r="A564" t="str">
        <v>CP4.6</v>
      </c>
      <c r="B564" s="1">
        <f>1+1/I170+1/I177+1/I183+1/I188+1/I192+I116+I117+I118</f>
      </c>
      <c r="C564" s="1">
        <f>1+1/I130+1/I137+1/I143+1/I148+1/I152+I156+I157+I158</f>
      </c>
      <c r="D564" s="1">
        <f>1+1/I90+1/I97+1/I103+1/I108+1/I112+I196+I197+I198</f>
      </c>
      <c r="E564" s="2">
        <f>B564/$D568</f>
      </c>
      <c r="F564" s="2">
        <f>C564/$C568</f>
      </c>
      <c r="G564" s="2">
        <f>D564/$B568</f>
      </c>
      <c r="H564" s="2">
        <f>(E564+F564+G564)/3</f>
      </c>
      <c r="I564" s="2">
        <f>H564/$H568</f>
      </c>
      <c r="J564" s="3">
        <f>I564*100</f>
      </c>
      <c r="K564">
        <f>RANK(I564,$I$559:$I$567,0)</f>
      </c>
    </row>
    <row r="565">
      <c r="A565" t="str">
        <v>CP4.7</v>
      </c>
      <c r="B565" s="1">
        <f>1+1/I171+1/I178+1/I184+1/I189+1/I193+1/I196+I119+I120</f>
      </c>
      <c r="C565" s="1">
        <f>1+1/I131+1/I138+1/I144+1/I149+1/I153+1/I156+I159+I160</f>
      </c>
      <c r="D565" s="1">
        <f>1+1/I91+1/I98+1/I104+1/I109+1/I113+1/I116+I199+I200</f>
      </c>
      <c r="E565" s="2">
        <f>B565/$D568</f>
      </c>
      <c r="F565" s="2">
        <f>C565/$C568</f>
      </c>
      <c r="G565" s="2">
        <f>D565/$B568</f>
      </c>
      <c r="H565" s="2">
        <f>(E565+F565+G565)/3</f>
      </c>
      <c r="I565" s="2">
        <f>H565/$H568</f>
      </c>
      <c r="J565" s="3">
        <f>I565*100</f>
      </c>
      <c r="K565">
        <f>RANK(I565,$I$559:$I$567,0)</f>
      </c>
    </row>
    <row r="566">
      <c r="A566" t="str">
        <v>CP4.8</v>
      </c>
      <c r="B566" s="1">
        <f>1+1/I172+1/I179+1/I185+1/I190+1/I194+1/I197+1/I199+I121</f>
      </c>
      <c r="C566" s="1">
        <f>1+1/I132+1/I139+1/I145+1/I150+1/I154+1/I157+1/I159+I161</f>
      </c>
      <c r="D566" s="1">
        <f>1+1/I92+1/I99+1/I105+1/I110+1/I114+1/I117+1/I119+I201</f>
      </c>
      <c r="E566" s="2">
        <f>B566/$D568</f>
      </c>
      <c r="F566" s="2">
        <f>C566/$C568</f>
      </c>
      <c r="G566" s="2">
        <f>D566/$B568</f>
      </c>
      <c r="H566" s="2">
        <f>(E566+F566+G566)/3</f>
      </c>
      <c r="I566" s="2">
        <f>H566/$H568</f>
      </c>
      <c r="J566" s="3">
        <f>I566*100</f>
      </c>
      <c r="K566">
        <f>RANK(I566,$I$559:$I$567,0)</f>
      </c>
    </row>
    <row r="567">
      <c r="A567" t="str">
        <v>CP4.9</v>
      </c>
      <c r="B567" s="1">
        <f>1+1/I173+1/I180+1/I186+1/I191+1/I195+1/I198+1/I200+1/I201</f>
      </c>
      <c r="C567" s="1">
        <f>1+1/I133+1/I140+1/I146+1/I151+1/I155+1/I158+1/I160+1/I161</f>
      </c>
      <c r="D567" s="1">
        <f>1+1/I93+1/I100+1/I106+1/I111+1/I115+1/I118+1/I120+1/I121</f>
      </c>
      <c r="E567" s="2">
        <f>B567/$D568</f>
      </c>
      <c r="F567" s="2">
        <f>C567/$C568</f>
      </c>
      <c r="G567" s="2">
        <f>D567/$B568</f>
      </c>
      <c r="H567" s="2">
        <f>(E567+F567+G567)/3</f>
      </c>
      <c r="I567" s="2">
        <f>H567/$H568</f>
      </c>
      <c r="J567" s="3">
        <f>I567*100</f>
      </c>
      <c r="K567">
        <f>RANK(I567,$I$559:$I$567,0)</f>
      </c>
    </row>
    <row r="568">
      <c r="A568" t="str">
        <v>TOTAL</v>
      </c>
      <c r="B568" s="1">
        <f>SUM(B559:B567)</f>
      </c>
      <c r="C568" s="1">
        <f>SUM(C559:C567)</f>
      </c>
      <c r="D568" s="1">
        <f>SUM(D559:D567)</f>
      </c>
      <c r="H568" s="2">
        <f>SUM(H559:H567)</f>
      </c>
    </row>
    <row r="570">
      <c r="A570" t="str">
        <v>2. KONSISTENSI (CR)</v>
      </c>
    </row>
    <row r="571">
      <c r="A571" t="str">
        <v>Matriks Crisp (Defuzzified) &amp; Normalisasi &amp; Aw</v>
      </c>
    </row>
    <row r="572">
      <c r="A572" t="str">
        <v>Kriteria</v>
      </c>
      <c r="B572" t="str">
        <v>CP4.1</v>
      </c>
      <c r="C572" t="str">
        <v>CP4.2</v>
      </c>
      <c r="D572" t="str">
        <v>CP4.3</v>
      </c>
      <c r="E572" t="str">
        <v>CP4.4</v>
      </c>
      <c r="F572" t="str">
        <v>CP4.5</v>
      </c>
      <c r="G572" t="str">
        <v>CP4.6</v>
      </c>
      <c r="H572" t="str">
        <v>CP4.7</v>
      </c>
      <c r="I572" t="str">
        <v>CP4.8</v>
      </c>
      <c r="J572" t="str">
        <v>CP4.9</v>
      </c>
      <c r="K572" t="str">
        <v>Wi (Bobot CR)</v>
      </c>
      <c r="L572" t="str">
        <v>Aw</v>
      </c>
      <c r="M572" t="str">
        <v>Aw/Wi</v>
      </c>
    </row>
    <row r="573">
      <c r="A573" t="str">
        <v>CP4.1</v>
      </c>
      <c r="B573">
        <v>1</v>
      </c>
      <c r="C573" s="1">
        <f>(I86+I126+I166)/3</f>
      </c>
      <c r="D573" s="1">
        <f>(I87+I127+I167)/3</f>
      </c>
      <c r="E573" s="1">
        <f>(I88+I128+I168)/3</f>
      </c>
      <c r="F573" s="1">
        <f>(I89+I129+I169)/3</f>
      </c>
      <c r="G573" s="1">
        <f>(I90+I130+I170)/3</f>
      </c>
      <c r="H573" s="1">
        <f>(I91+I131+I171)/3</f>
      </c>
      <c r="I573" s="1">
        <f>(I92+I132+I172)/3</f>
      </c>
      <c r="J573" s="1">
        <f>(I93+I133+I173)/3</f>
      </c>
      <c r="K573" s="2">
        <f>(B573/$B582+C573/$C582+D573/$D582+E573/$E582+F573/$F582+G573/$G582+H573/$H582+I573/$I582+J573/$J582)/9</f>
      </c>
      <c r="L573" s="2">
        <f>B573*$K573+C573*$K574+D573*$K575+E573*$K576+F573*$K577+G573*$K578+H573*$K579+I573*$K580+J573*$K581</f>
      </c>
      <c r="M573" s="1">
        <f>L573/K573</f>
      </c>
    </row>
    <row r="574">
      <c r="A574" t="str">
        <v>CP4.2</v>
      </c>
      <c r="B574" s="1">
        <f>(1/I166+1/I126+1/I86)/3</f>
      </c>
      <c r="C574">
        <v>1</v>
      </c>
      <c r="D574" s="1">
        <f>(I94+I134+I174)/3</f>
      </c>
      <c r="E574" s="1">
        <f>(I95+I135+I175)/3</f>
      </c>
      <c r="F574" s="1">
        <f>(I96+I136+I176)/3</f>
      </c>
      <c r="G574" s="1">
        <f>(I97+I137+I177)/3</f>
      </c>
      <c r="H574" s="1">
        <f>(I98+I138+I178)/3</f>
      </c>
      <c r="I574" s="1">
        <f>(I99+I139+I179)/3</f>
      </c>
      <c r="J574" s="1">
        <f>(I100+I140+I180)/3</f>
      </c>
      <c r="K574" s="2">
        <f>(B574/$B582+C574/$C582+D574/$D582+E574/$E582+F574/$F582+G574/$G582+H574/$H582+I574/$I582+J574/$J582)/9</f>
      </c>
      <c r="L574" s="2">
        <f>B574*$K573+C574*$K574+D574*$K575+E574*$K576+F574*$K577+G574*$K578+H574*$K579+I574*$K580+J574*$K581</f>
      </c>
      <c r="M574" s="1">
        <f>L574/K574</f>
      </c>
    </row>
    <row r="575">
      <c r="A575" t="str">
        <v>CP4.3</v>
      </c>
      <c r="B575" s="1">
        <f>(1/I167+1/I127+1/I87)/3</f>
      </c>
      <c r="C575" s="1">
        <f>(1/I174+1/I134+1/I94)/3</f>
      </c>
      <c r="D575">
        <v>1</v>
      </c>
      <c r="E575" s="1">
        <f>(I101+I141+I181)/3</f>
      </c>
      <c r="F575" s="1">
        <f>(I102+I142+I182)/3</f>
      </c>
      <c r="G575" s="1">
        <f>(I103+I143+I183)/3</f>
      </c>
      <c r="H575" s="1">
        <f>(I104+I144+I184)/3</f>
      </c>
      <c r="I575" s="1">
        <f>(I105+I145+I185)/3</f>
      </c>
      <c r="J575" s="1">
        <f>(I106+I146+I186)/3</f>
      </c>
      <c r="K575" s="2">
        <f>(B575/$B582+C575/$C582+D575/$D582+E575/$E582+F575/$F582+G575/$G582+H575/$H582+I575/$I582+J575/$J582)/9</f>
      </c>
      <c r="L575" s="2">
        <f>B575*$K573+C575*$K574+D575*$K575+E575*$K576+F575*$K577+G575*$K578+H575*$K579+I575*$K580+J575*$K581</f>
      </c>
      <c r="M575" s="1">
        <f>L575/K575</f>
      </c>
    </row>
    <row r="576">
      <c r="A576" t="str">
        <v>CP4.4</v>
      </c>
      <c r="B576" s="1">
        <f>(1/I168+1/I128+1/I88)/3</f>
      </c>
      <c r="C576" s="1">
        <f>(1/I175+1/I135+1/I95)/3</f>
      </c>
      <c r="D576" s="1">
        <f>(1/I181+1/I141+1/I101)/3</f>
      </c>
      <c r="E576">
        <v>1</v>
      </c>
      <c r="F576" s="1">
        <f>(I107+I147+I187)/3</f>
      </c>
      <c r="G576" s="1">
        <f>(I108+I148+I188)/3</f>
      </c>
      <c r="H576" s="1">
        <f>(I109+I149+I189)/3</f>
      </c>
      <c r="I576" s="1">
        <f>(I110+I150+I190)/3</f>
      </c>
      <c r="J576" s="1">
        <f>(I111+I151+I191)/3</f>
      </c>
      <c r="K576" s="2">
        <f>(B576/$B582+C576/$C582+D576/$D582+E576/$E582+F576/$F582+G576/$G582+H576/$H582+I576/$I582+J576/$J582)/9</f>
      </c>
      <c r="L576" s="2">
        <f>B576*$K573+C576*$K574+D576*$K575+E576*$K576+F576*$K577+G576*$K578+H576*$K579+I576*$K580+J576*$K581</f>
      </c>
      <c r="M576" s="1">
        <f>L576/K576</f>
      </c>
    </row>
    <row r="577">
      <c r="A577" t="str">
        <v>CP4.5</v>
      </c>
      <c r="B577" s="1">
        <f>(1/I169+1/I129+1/I89)/3</f>
      </c>
      <c r="C577" s="1">
        <f>(1/I176+1/I136+1/I96)/3</f>
      </c>
      <c r="D577" s="1">
        <f>(1/I182+1/I142+1/I102)/3</f>
      </c>
      <c r="E577" s="1">
        <f>(1/I187+1/I147+1/I107)/3</f>
      </c>
      <c r="F577">
        <v>1</v>
      </c>
      <c r="G577" s="1">
        <f>(I112+I152+I192)/3</f>
      </c>
      <c r="H577" s="1">
        <f>(I113+I153+I193)/3</f>
      </c>
      <c r="I577" s="1">
        <f>(I114+I154+I194)/3</f>
      </c>
      <c r="J577" s="1">
        <f>(I115+I155+I195)/3</f>
      </c>
      <c r="K577" s="2">
        <f>(B577/$B582+C577/$C582+D577/$D582+E577/$E582+F577/$F582+G577/$G582+H577/$H582+I577/$I582+J577/$J582)/9</f>
      </c>
      <c r="L577" s="2">
        <f>B577*$K573+C577*$K574+D577*$K575+E577*$K576+F577*$K577+G577*$K578+H577*$K579+I577*$K580+J577*$K581</f>
      </c>
      <c r="M577" s="1">
        <f>L577/K577</f>
      </c>
    </row>
    <row r="578">
      <c r="A578" t="str">
        <v>CP4.6</v>
      </c>
      <c r="B578" s="1">
        <f>(1/I170+1/I130+1/I90)/3</f>
      </c>
      <c r="C578" s="1">
        <f>(1/I177+1/I137+1/I97)/3</f>
      </c>
      <c r="D578" s="1">
        <f>(1/I183+1/I143+1/I103)/3</f>
      </c>
      <c r="E578" s="1">
        <f>(1/I188+1/I148+1/I108)/3</f>
      </c>
      <c r="F578" s="1">
        <f>(1/I192+1/I152+1/I112)/3</f>
      </c>
      <c r="G578">
        <v>1</v>
      </c>
      <c r="H578" s="1">
        <f>(I116+I156+I196)/3</f>
      </c>
      <c r="I578" s="1">
        <f>(I117+I157+I197)/3</f>
      </c>
      <c r="J578" s="1">
        <f>(I118+I158+I198)/3</f>
      </c>
      <c r="K578" s="2">
        <f>(B578/$B582+C578/$C582+D578/$D582+E578/$E582+F578/$F582+G578/$G582+H578/$H582+I578/$I582+J578/$J582)/9</f>
      </c>
      <c r="L578" s="2">
        <f>B578*$K573+C578*$K574+D578*$K575+E578*$K576+F578*$K577+G578*$K578+H578*$K579+I578*$K580+J578*$K581</f>
      </c>
      <c r="M578" s="1">
        <f>L578/K578</f>
      </c>
    </row>
    <row r="579">
      <c r="A579" t="str">
        <v>CP4.7</v>
      </c>
      <c r="B579" s="1">
        <f>(1/I171+1/I131+1/I91)/3</f>
      </c>
      <c r="C579" s="1">
        <f>(1/I178+1/I138+1/I98)/3</f>
      </c>
      <c r="D579" s="1">
        <f>(1/I184+1/I144+1/I104)/3</f>
      </c>
      <c r="E579" s="1">
        <f>(1/I189+1/I149+1/I109)/3</f>
      </c>
      <c r="F579" s="1">
        <f>(1/I193+1/I153+1/I113)/3</f>
      </c>
      <c r="G579" s="1">
        <f>(1/I196+1/I156+1/I116)/3</f>
      </c>
      <c r="H579">
        <v>1</v>
      </c>
      <c r="I579" s="1">
        <f>(I119+I159+I199)/3</f>
      </c>
      <c r="J579" s="1">
        <f>(I120+I160+I200)/3</f>
      </c>
      <c r="K579" s="2">
        <f>(B579/$B582+C579/$C582+D579/$D582+E579/$E582+F579/$F582+G579/$G582+H579/$H582+I579/$I582+J579/$J582)/9</f>
      </c>
      <c r="L579" s="2">
        <f>B579*$K573+C579*$K574+D579*$K575+E579*$K576+F579*$K577+G579*$K578+H579*$K579+I579*$K580+J579*$K581</f>
      </c>
      <c r="M579" s="1">
        <f>L579/K579</f>
      </c>
    </row>
    <row r="580">
      <c r="A580" t="str">
        <v>CP4.8</v>
      </c>
      <c r="B580" s="1">
        <f>(1/I172+1/I132+1/I92)/3</f>
      </c>
      <c r="C580" s="1">
        <f>(1/I179+1/I139+1/I99)/3</f>
      </c>
      <c r="D580" s="1">
        <f>(1/I185+1/I145+1/I105)/3</f>
      </c>
      <c r="E580" s="1">
        <f>(1/I190+1/I150+1/I110)/3</f>
      </c>
      <c r="F580" s="1">
        <f>(1/I194+1/I154+1/I114)/3</f>
      </c>
      <c r="G580" s="1">
        <f>(1/I197+1/I157+1/I117)/3</f>
      </c>
      <c r="H580" s="1">
        <f>(1/I199+1/I159+1/I119)/3</f>
      </c>
      <c r="I580">
        <v>1</v>
      </c>
      <c r="J580" s="1">
        <f>(I121+I161+I201)/3</f>
      </c>
      <c r="K580" s="2">
        <f>(B580/$B582+C580/$C582+D580/$D582+E580/$E582+F580/$F582+G580/$G582+H580/$H582+I580/$I582+J580/$J582)/9</f>
      </c>
      <c r="L580" s="2">
        <f>B580*$K573+C580*$K574+D580*$K575+E580*$K576+F580*$K577+G580*$K578+H580*$K579+I580*$K580+J580*$K581</f>
      </c>
      <c r="M580" s="1">
        <f>L580/K580</f>
      </c>
    </row>
    <row r="581">
      <c r="A581" t="str">
        <v>CP4.9</v>
      </c>
      <c r="B581" s="1">
        <f>(1/I173+1/I133+1/I93)/3</f>
      </c>
      <c r="C581" s="1">
        <f>(1/I180+1/I140+1/I100)/3</f>
      </c>
      <c r="D581" s="1">
        <f>(1/I186+1/I146+1/I106)/3</f>
      </c>
      <c r="E581" s="1">
        <f>(1/I191+1/I151+1/I111)/3</f>
      </c>
      <c r="F581" s="1">
        <f>(1/I195+1/I155+1/I115)/3</f>
      </c>
      <c r="G581" s="1">
        <f>(1/I198+1/I158+1/I118)/3</f>
      </c>
      <c r="H581" s="1">
        <f>(1/I200+1/I160+1/I120)/3</f>
      </c>
      <c r="I581" s="1">
        <f>(1/I201+1/I161+1/I121)/3</f>
      </c>
      <c r="J581">
        <v>1</v>
      </c>
      <c r="K581" s="2">
        <f>(B581/$B582+C581/$C582+D581/$D582+E581/$E582+F581/$F582+G581/$G582+H581/$H582+I581/$I582+J581/$J582)/9</f>
      </c>
      <c r="L581" s="2">
        <f>B581*$K573+C581*$K574+D581*$K575+E581*$K576+F581*$K577+G581*$K578+H581*$K579+I581*$K580+J581*$K581</f>
      </c>
      <c r="M581" s="1">
        <f>L581/K581</f>
      </c>
    </row>
    <row r="582">
      <c r="A582" t="str">
        <v>Σ Kolom</v>
      </c>
      <c r="B582" s="1">
        <f>SUM(B573:B581)</f>
      </c>
      <c r="C582" s="1">
        <f>SUM(C573:C581)</f>
      </c>
      <c r="D582" s="1">
        <f>SUM(D573:D581)</f>
      </c>
      <c r="E582" s="1">
        <f>SUM(E573:E581)</f>
      </c>
      <c r="F582" s="1">
        <f>SUM(F573:F581)</f>
      </c>
      <c r="G582" s="1">
        <f>SUM(G573:G581)</f>
      </c>
      <c r="H582" s="1">
        <f>SUM(H573:H581)</f>
      </c>
      <c r="I582" s="1">
        <f>SUM(I573:I581)</f>
      </c>
      <c r="J582" s="1">
        <f>SUM(J573:J581)</f>
      </c>
    </row>
    <row r="584">
      <c r="A584" t="str">
        <v>λmax</v>
      </c>
      <c r="B584" s="1">
        <f>AVERAGE(M573:M581)</f>
      </c>
    </row>
    <row r="585">
      <c r="A585" t="str">
        <v>CI</v>
      </c>
      <c r="B585" s="1">
        <f>(B584-9)/(9-1)</f>
      </c>
    </row>
    <row r="586">
      <c r="A586" t="str">
        <v>CR</v>
      </c>
      <c r="B586" s="1">
        <f>IF(1.45=0,0,B585/1.45)</f>
      </c>
    </row>
    <row r="587">
      <c r="A587" t="str">
        <v>Status</v>
      </c>
      <c r="B587">
        <f>IF(B586&lt;0.1,"KONSISTEN ✓","TIDAK KONSISTEN ✗")</f>
      </c>
    </row>
    <row r="590">
      <c r="A590" t="str">
        <v xml:space="preserve">▶ RESPONDEN 8: Fadly Wahid </v>
      </c>
    </row>
    <row r="591">
      <c r="A591" t="str">
        <v>1. FUZZY SYNTHETIC EXTENT (FSE) &amp; BOBOT FINAL</v>
      </c>
    </row>
    <row r="592">
      <c r="A592" t="str">
        <v>Kriteria</v>
      </c>
      <c r="B592" t="str">
        <v>Σl</v>
      </c>
      <c r="C592" t="str">
        <v>Σm</v>
      </c>
      <c r="D592" t="str">
        <v>Σu</v>
      </c>
      <c r="E592" t="str">
        <v>Si_l</v>
      </c>
      <c r="F592" t="str">
        <v>Si_m</v>
      </c>
      <c r="G592" t="str">
        <v>Si_u</v>
      </c>
      <c r="H592" t="str">
        <v>Defuzzy</v>
      </c>
      <c r="I592" t="str">
        <v>Bobot</v>
      </c>
      <c r="J592" t="str">
        <v>Bobot%</v>
      </c>
      <c r="K592" t="str">
        <v>Rank</v>
      </c>
    </row>
    <row r="593">
      <c r="A593" t="str">
        <v>CP4.1</v>
      </c>
      <c r="B593" s="1">
        <f>1+J86+J87+J88+J89+J90+J91+J92+J93</f>
      </c>
      <c r="C593" s="1">
        <f>1+J126+J127+J128+J129+J130+J131+J132+J133</f>
      </c>
      <c r="D593" s="1">
        <f>1+J166+J167+J168+J169+J170+J171+J172+J173</f>
      </c>
      <c r="E593" s="2">
        <f>B593/$D602</f>
      </c>
      <c r="F593" s="2">
        <f>C593/$C602</f>
      </c>
      <c r="G593" s="2">
        <f>D593/$B602</f>
      </c>
      <c r="H593" s="2">
        <f>(E593+F593+G593)/3</f>
      </c>
      <c r="I593" s="2">
        <f>H593/$H602</f>
      </c>
      <c r="J593" s="3">
        <f>I593*100</f>
      </c>
      <c r="K593">
        <f>RANK(I593,$I$593:$I$601,0)</f>
      </c>
    </row>
    <row r="594">
      <c r="A594" t="str">
        <v>CP4.2</v>
      </c>
      <c r="B594" s="1">
        <f>1+1/J166+J94+J95+J96+J97+J98+J99+J100</f>
      </c>
      <c r="C594" s="1">
        <f>1+1/J126+J134+J135+J136+J137+J138+J139+J140</f>
      </c>
      <c r="D594" s="1">
        <f>1+1/J86+J174+J175+J176+J177+J178+J179+J180</f>
      </c>
      <c r="E594" s="2">
        <f>B594/$D602</f>
      </c>
      <c r="F594" s="2">
        <f>C594/$C602</f>
      </c>
      <c r="G594" s="2">
        <f>D594/$B602</f>
      </c>
      <c r="H594" s="2">
        <f>(E594+F594+G594)/3</f>
      </c>
      <c r="I594" s="2">
        <f>H594/$H602</f>
      </c>
      <c r="J594" s="3">
        <f>I594*100</f>
      </c>
      <c r="K594">
        <f>RANK(I594,$I$593:$I$601,0)</f>
      </c>
    </row>
    <row r="595">
      <c r="A595" t="str">
        <v>CP4.3</v>
      </c>
      <c r="B595" s="1">
        <f>1+1/J167+1/J174+J101+J102+J103+J104+J105+J106</f>
      </c>
      <c r="C595" s="1">
        <f>1+1/J127+1/J134+J141+J142+J143+J144+J145+J146</f>
      </c>
      <c r="D595" s="1">
        <f>1+1/J87+1/J94+J181+J182+J183+J184+J185+J186</f>
      </c>
      <c r="E595" s="2">
        <f>B595/$D602</f>
      </c>
      <c r="F595" s="2">
        <f>C595/$C602</f>
      </c>
      <c r="G595" s="2">
        <f>D595/$B602</f>
      </c>
      <c r="H595" s="2">
        <f>(E595+F595+G595)/3</f>
      </c>
      <c r="I595" s="2">
        <f>H595/$H602</f>
      </c>
      <c r="J595" s="3">
        <f>I595*100</f>
      </c>
      <c r="K595">
        <f>RANK(I595,$I$593:$I$601,0)</f>
      </c>
    </row>
    <row r="596">
      <c r="A596" t="str">
        <v>CP4.4</v>
      </c>
      <c r="B596" s="1">
        <f>1+1/J168+1/J175+1/J181+J107+J108+J109+J110+J111</f>
      </c>
      <c r="C596" s="1">
        <f>1+1/J128+1/J135+1/J141+J147+J148+J149+J150+J151</f>
      </c>
      <c r="D596" s="1">
        <f>1+1/J88+1/J95+1/J101+J187+J188+J189+J190+J191</f>
      </c>
      <c r="E596" s="2">
        <f>B596/$D602</f>
      </c>
      <c r="F596" s="2">
        <f>C596/$C602</f>
      </c>
      <c r="G596" s="2">
        <f>D596/$B602</f>
      </c>
      <c r="H596" s="2">
        <f>(E596+F596+G596)/3</f>
      </c>
      <c r="I596" s="2">
        <f>H596/$H602</f>
      </c>
      <c r="J596" s="3">
        <f>I596*100</f>
      </c>
      <c r="K596">
        <f>RANK(I596,$I$593:$I$601,0)</f>
      </c>
    </row>
    <row r="597">
      <c r="A597" t="str">
        <v>CP4.5</v>
      </c>
      <c r="B597" s="1">
        <f>1+1/J169+1/J176+1/J182+1/J187+J112+J113+J114+J115</f>
      </c>
      <c r="C597" s="1">
        <f>1+1/J129+1/J136+1/J142+1/J147+J152+J153+J154+J155</f>
      </c>
      <c r="D597" s="1">
        <f>1+1/J89+1/J96+1/J102+1/J107+J192+J193+J194+J195</f>
      </c>
      <c r="E597" s="2">
        <f>B597/$D602</f>
      </c>
      <c r="F597" s="2">
        <f>C597/$C602</f>
      </c>
      <c r="G597" s="2">
        <f>D597/$B602</f>
      </c>
      <c r="H597" s="2">
        <f>(E597+F597+G597)/3</f>
      </c>
      <c r="I597" s="2">
        <f>H597/$H602</f>
      </c>
      <c r="J597" s="3">
        <f>I597*100</f>
      </c>
      <c r="K597">
        <f>RANK(I597,$I$593:$I$601,0)</f>
      </c>
    </row>
    <row r="598">
      <c r="A598" t="str">
        <v>CP4.6</v>
      </c>
      <c r="B598" s="1">
        <f>1+1/J170+1/J177+1/J183+1/J188+1/J192+J116+J117+J118</f>
      </c>
      <c r="C598" s="1">
        <f>1+1/J130+1/J137+1/J143+1/J148+1/J152+J156+J157+J158</f>
      </c>
      <c r="D598" s="1">
        <f>1+1/J90+1/J97+1/J103+1/J108+1/J112+J196+J197+J198</f>
      </c>
      <c r="E598" s="2">
        <f>B598/$D602</f>
      </c>
      <c r="F598" s="2">
        <f>C598/$C602</f>
      </c>
      <c r="G598" s="2">
        <f>D598/$B602</f>
      </c>
      <c r="H598" s="2">
        <f>(E598+F598+G598)/3</f>
      </c>
      <c r="I598" s="2">
        <f>H598/$H602</f>
      </c>
      <c r="J598" s="3">
        <f>I598*100</f>
      </c>
      <c r="K598">
        <f>RANK(I598,$I$593:$I$601,0)</f>
      </c>
    </row>
    <row r="599">
      <c r="A599" t="str">
        <v>CP4.7</v>
      </c>
      <c r="B599" s="1">
        <f>1+1/J171+1/J178+1/J184+1/J189+1/J193+1/J196+J119+J120</f>
      </c>
      <c r="C599" s="1">
        <f>1+1/J131+1/J138+1/J144+1/J149+1/J153+1/J156+J159+J160</f>
      </c>
      <c r="D599" s="1">
        <f>1+1/J91+1/J98+1/J104+1/J109+1/J113+1/J116+J199+J200</f>
      </c>
      <c r="E599" s="2">
        <f>B599/$D602</f>
      </c>
      <c r="F599" s="2">
        <f>C599/$C602</f>
      </c>
      <c r="G599" s="2">
        <f>D599/$B602</f>
      </c>
      <c r="H599" s="2">
        <f>(E599+F599+G599)/3</f>
      </c>
      <c r="I599" s="2">
        <f>H599/$H602</f>
      </c>
      <c r="J599" s="3">
        <f>I599*100</f>
      </c>
      <c r="K599">
        <f>RANK(I599,$I$593:$I$601,0)</f>
      </c>
    </row>
    <row r="600">
      <c r="A600" t="str">
        <v>CP4.8</v>
      </c>
      <c r="B600" s="1">
        <f>1+1/J172+1/J179+1/J185+1/J190+1/J194+1/J197+1/J199+J121</f>
      </c>
      <c r="C600" s="1">
        <f>1+1/J132+1/J139+1/J145+1/J150+1/J154+1/J157+1/J159+J161</f>
      </c>
      <c r="D600" s="1">
        <f>1+1/J92+1/J99+1/J105+1/J110+1/J114+1/J117+1/J119+J201</f>
      </c>
      <c r="E600" s="2">
        <f>B600/$D602</f>
      </c>
      <c r="F600" s="2">
        <f>C600/$C602</f>
      </c>
      <c r="G600" s="2">
        <f>D600/$B602</f>
      </c>
      <c r="H600" s="2">
        <f>(E600+F600+G600)/3</f>
      </c>
      <c r="I600" s="2">
        <f>H600/$H602</f>
      </c>
      <c r="J600" s="3">
        <f>I600*100</f>
      </c>
      <c r="K600">
        <f>RANK(I600,$I$593:$I$601,0)</f>
      </c>
    </row>
    <row r="601">
      <c r="A601" t="str">
        <v>CP4.9</v>
      </c>
      <c r="B601" s="1">
        <f>1+1/J173+1/J180+1/J186+1/J191+1/J195+1/J198+1/J200+1/J201</f>
      </c>
      <c r="C601" s="1">
        <f>1+1/J133+1/J140+1/J146+1/J151+1/J155+1/J158+1/J160+1/J161</f>
      </c>
      <c r="D601" s="1">
        <f>1+1/J93+1/J100+1/J106+1/J111+1/J115+1/J118+1/J120+1/J121</f>
      </c>
      <c r="E601" s="2">
        <f>B601/$D602</f>
      </c>
      <c r="F601" s="2">
        <f>C601/$C602</f>
      </c>
      <c r="G601" s="2">
        <f>D601/$B602</f>
      </c>
      <c r="H601" s="2">
        <f>(E601+F601+G601)/3</f>
      </c>
      <c r="I601" s="2">
        <f>H601/$H602</f>
      </c>
      <c r="J601" s="3">
        <f>I601*100</f>
      </c>
      <c r="K601">
        <f>RANK(I601,$I$593:$I$601,0)</f>
      </c>
    </row>
    <row r="602">
      <c r="A602" t="str">
        <v>TOTAL</v>
      </c>
      <c r="B602" s="1">
        <f>SUM(B593:B601)</f>
      </c>
      <c r="C602" s="1">
        <f>SUM(C593:C601)</f>
      </c>
      <c r="D602" s="1">
        <f>SUM(D593:D601)</f>
      </c>
      <c r="H602" s="2">
        <f>SUM(H593:H601)</f>
      </c>
    </row>
    <row r="604">
      <c r="A604" t="str">
        <v>2. KONSISTENSI (CR)</v>
      </c>
    </row>
    <row r="605">
      <c r="A605" t="str">
        <v>Matriks Crisp (Defuzzified) &amp; Normalisasi &amp; Aw</v>
      </c>
    </row>
    <row r="606">
      <c r="A606" t="str">
        <v>Kriteria</v>
      </c>
      <c r="B606" t="str">
        <v>CP4.1</v>
      </c>
      <c r="C606" t="str">
        <v>CP4.2</v>
      </c>
      <c r="D606" t="str">
        <v>CP4.3</v>
      </c>
      <c r="E606" t="str">
        <v>CP4.4</v>
      </c>
      <c r="F606" t="str">
        <v>CP4.5</v>
      </c>
      <c r="G606" t="str">
        <v>CP4.6</v>
      </c>
      <c r="H606" t="str">
        <v>CP4.7</v>
      </c>
      <c r="I606" t="str">
        <v>CP4.8</v>
      </c>
      <c r="J606" t="str">
        <v>CP4.9</v>
      </c>
      <c r="K606" t="str">
        <v>Wi (Bobot CR)</v>
      </c>
      <c r="L606" t="str">
        <v>Aw</v>
      </c>
      <c r="M606" t="str">
        <v>Aw/Wi</v>
      </c>
    </row>
    <row r="607">
      <c r="A607" t="str">
        <v>CP4.1</v>
      </c>
      <c r="B607">
        <v>1</v>
      </c>
      <c r="C607" s="1">
        <f>(J86+J126+J166)/3</f>
      </c>
      <c r="D607" s="1">
        <f>(J87+J127+J167)/3</f>
      </c>
      <c r="E607" s="1">
        <f>(J88+J128+J168)/3</f>
      </c>
      <c r="F607" s="1">
        <f>(J89+J129+J169)/3</f>
      </c>
      <c r="G607" s="1">
        <f>(J90+J130+J170)/3</f>
      </c>
      <c r="H607" s="1">
        <f>(J91+J131+J171)/3</f>
      </c>
      <c r="I607" s="1">
        <f>(J92+J132+J172)/3</f>
      </c>
      <c r="J607" s="1">
        <f>(J93+J133+J173)/3</f>
      </c>
      <c r="K607" s="2">
        <f>(B607/$B616+C607/$C616+D607/$D616+E607/$E616+F607/$F616+G607/$G616+H607/$H616+I607/$I616+J607/$J616)/9</f>
      </c>
      <c r="L607" s="2">
        <f>B607*$K607+C607*$K608+D607*$K609+E607*$K610+F607*$K611+G607*$K612+H607*$K613+I607*$K614+J607*$K615</f>
      </c>
      <c r="M607" s="1">
        <f>L607/K607</f>
      </c>
    </row>
    <row r="608">
      <c r="A608" t="str">
        <v>CP4.2</v>
      </c>
      <c r="B608" s="1">
        <f>(1/J166+1/J126+1/J86)/3</f>
      </c>
      <c r="C608">
        <v>1</v>
      </c>
      <c r="D608" s="1">
        <f>(J94+J134+J174)/3</f>
      </c>
      <c r="E608" s="1">
        <f>(J95+J135+J175)/3</f>
      </c>
      <c r="F608" s="1">
        <f>(J96+J136+J176)/3</f>
      </c>
      <c r="G608" s="1">
        <f>(J97+J137+J177)/3</f>
      </c>
      <c r="H608" s="1">
        <f>(J98+J138+J178)/3</f>
      </c>
      <c r="I608" s="1">
        <f>(J99+J139+J179)/3</f>
      </c>
      <c r="J608" s="1">
        <f>(J100+J140+J180)/3</f>
      </c>
      <c r="K608" s="2">
        <f>(B608/$B616+C608/$C616+D608/$D616+E608/$E616+F608/$F616+G608/$G616+H608/$H616+I608/$I616+J608/$J616)/9</f>
      </c>
      <c r="L608" s="2">
        <f>B608*$K607+C608*$K608+D608*$K609+E608*$K610+F608*$K611+G608*$K612+H608*$K613+I608*$K614+J608*$K615</f>
      </c>
      <c r="M608" s="1">
        <f>L608/K608</f>
      </c>
    </row>
    <row r="609">
      <c r="A609" t="str">
        <v>CP4.3</v>
      </c>
      <c r="B609" s="1">
        <f>(1/J167+1/J127+1/J87)/3</f>
      </c>
      <c r="C609" s="1">
        <f>(1/J174+1/J134+1/J94)/3</f>
      </c>
      <c r="D609">
        <v>1</v>
      </c>
      <c r="E609" s="1">
        <f>(J101+J141+J181)/3</f>
      </c>
      <c r="F609" s="1">
        <f>(J102+J142+J182)/3</f>
      </c>
      <c r="G609" s="1">
        <f>(J103+J143+J183)/3</f>
      </c>
      <c r="H609" s="1">
        <f>(J104+J144+J184)/3</f>
      </c>
      <c r="I609" s="1">
        <f>(J105+J145+J185)/3</f>
      </c>
      <c r="J609" s="1">
        <f>(J106+J146+J186)/3</f>
      </c>
      <c r="K609" s="2">
        <f>(B609/$B616+C609/$C616+D609/$D616+E609/$E616+F609/$F616+G609/$G616+H609/$H616+I609/$I616+J609/$J616)/9</f>
      </c>
      <c r="L609" s="2">
        <f>B609*$K607+C609*$K608+D609*$K609+E609*$K610+F609*$K611+G609*$K612+H609*$K613+I609*$K614+J609*$K615</f>
      </c>
      <c r="M609" s="1">
        <f>L609/K609</f>
      </c>
    </row>
    <row r="610">
      <c r="A610" t="str">
        <v>CP4.4</v>
      </c>
      <c r="B610" s="1">
        <f>(1/J168+1/J128+1/J88)/3</f>
      </c>
      <c r="C610" s="1">
        <f>(1/J175+1/J135+1/J95)/3</f>
      </c>
      <c r="D610" s="1">
        <f>(1/J181+1/J141+1/J101)/3</f>
      </c>
      <c r="E610">
        <v>1</v>
      </c>
      <c r="F610" s="1">
        <f>(J107+J147+J187)/3</f>
      </c>
      <c r="G610" s="1">
        <f>(J108+J148+J188)/3</f>
      </c>
      <c r="H610" s="1">
        <f>(J109+J149+J189)/3</f>
      </c>
      <c r="I610" s="1">
        <f>(J110+J150+J190)/3</f>
      </c>
      <c r="J610" s="1">
        <f>(J111+J151+J191)/3</f>
      </c>
      <c r="K610" s="2">
        <f>(B610/$B616+C610/$C616+D610/$D616+E610/$E616+F610/$F616+G610/$G616+H610/$H616+I610/$I616+J610/$J616)/9</f>
      </c>
      <c r="L610" s="2">
        <f>B610*$K607+C610*$K608+D610*$K609+E610*$K610+F610*$K611+G610*$K612+H610*$K613+I610*$K614+J610*$K615</f>
      </c>
      <c r="M610" s="1">
        <f>L610/K610</f>
      </c>
    </row>
    <row r="611">
      <c r="A611" t="str">
        <v>CP4.5</v>
      </c>
      <c r="B611" s="1">
        <f>(1/J169+1/J129+1/J89)/3</f>
      </c>
      <c r="C611" s="1">
        <f>(1/J176+1/J136+1/J96)/3</f>
      </c>
      <c r="D611" s="1">
        <f>(1/J182+1/J142+1/J102)/3</f>
      </c>
      <c r="E611" s="1">
        <f>(1/J187+1/J147+1/J107)/3</f>
      </c>
      <c r="F611">
        <v>1</v>
      </c>
      <c r="G611" s="1">
        <f>(J112+J152+J192)/3</f>
      </c>
      <c r="H611" s="1">
        <f>(J113+J153+J193)/3</f>
      </c>
      <c r="I611" s="1">
        <f>(J114+J154+J194)/3</f>
      </c>
      <c r="J611" s="1">
        <f>(J115+J155+J195)/3</f>
      </c>
      <c r="K611" s="2">
        <f>(B611/$B616+C611/$C616+D611/$D616+E611/$E616+F611/$F616+G611/$G616+H611/$H616+I611/$I616+J611/$J616)/9</f>
      </c>
      <c r="L611" s="2">
        <f>B611*$K607+C611*$K608+D611*$K609+E611*$K610+F611*$K611+G611*$K612+H611*$K613+I611*$K614+J611*$K615</f>
      </c>
      <c r="M611" s="1">
        <f>L611/K611</f>
      </c>
    </row>
    <row r="612">
      <c r="A612" t="str">
        <v>CP4.6</v>
      </c>
      <c r="B612" s="1">
        <f>(1/J170+1/J130+1/J90)/3</f>
      </c>
      <c r="C612" s="1">
        <f>(1/J177+1/J137+1/J97)/3</f>
      </c>
      <c r="D612" s="1">
        <f>(1/J183+1/J143+1/J103)/3</f>
      </c>
      <c r="E612" s="1">
        <f>(1/J188+1/J148+1/J108)/3</f>
      </c>
      <c r="F612" s="1">
        <f>(1/J192+1/J152+1/J112)/3</f>
      </c>
      <c r="G612">
        <v>1</v>
      </c>
      <c r="H612" s="1">
        <f>(J116+J156+J196)/3</f>
      </c>
      <c r="I612" s="1">
        <f>(J117+J157+J197)/3</f>
      </c>
      <c r="J612" s="1">
        <f>(J118+J158+J198)/3</f>
      </c>
      <c r="K612" s="2">
        <f>(B612/$B616+C612/$C616+D612/$D616+E612/$E616+F612/$F616+G612/$G616+H612/$H616+I612/$I616+J612/$J616)/9</f>
      </c>
      <c r="L612" s="2">
        <f>B612*$K607+C612*$K608+D612*$K609+E612*$K610+F612*$K611+G612*$K612+H612*$K613+I612*$K614+J612*$K615</f>
      </c>
      <c r="M612" s="1">
        <f>L612/K612</f>
      </c>
    </row>
    <row r="613">
      <c r="A613" t="str">
        <v>CP4.7</v>
      </c>
      <c r="B613" s="1">
        <f>(1/J171+1/J131+1/J91)/3</f>
      </c>
      <c r="C613" s="1">
        <f>(1/J178+1/J138+1/J98)/3</f>
      </c>
      <c r="D613" s="1">
        <f>(1/J184+1/J144+1/J104)/3</f>
      </c>
      <c r="E613" s="1">
        <f>(1/J189+1/J149+1/J109)/3</f>
      </c>
      <c r="F613" s="1">
        <f>(1/J193+1/J153+1/J113)/3</f>
      </c>
      <c r="G613" s="1">
        <f>(1/J196+1/J156+1/J116)/3</f>
      </c>
      <c r="H613">
        <v>1</v>
      </c>
      <c r="I613" s="1">
        <f>(J119+J159+J199)/3</f>
      </c>
      <c r="J613" s="1">
        <f>(J120+J160+J200)/3</f>
      </c>
      <c r="K613" s="2">
        <f>(B613/$B616+C613/$C616+D613/$D616+E613/$E616+F613/$F616+G613/$G616+H613/$H616+I613/$I616+J613/$J616)/9</f>
      </c>
      <c r="L613" s="2">
        <f>B613*$K607+C613*$K608+D613*$K609+E613*$K610+F613*$K611+G613*$K612+H613*$K613+I613*$K614+J613*$K615</f>
      </c>
      <c r="M613" s="1">
        <f>L613/K613</f>
      </c>
    </row>
    <row r="614">
      <c r="A614" t="str">
        <v>CP4.8</v>
      </c>
      <c r="B614" s="1">
        <f>(1/J172+1/J132+1/J92)/3</f>
      </c>
      <c r="C614" s="1">
        <f>(1/J179+1/J139+1/J99)/3</f>
      </c>
      <c r="D614" s="1">
        <f>(1/J185+1/J145+1/J105)/3</f>
      </c>
      <c r="E614" s="1">
        <f>(1/J190+1/J150+1/J110)/3</f>
      </c>
      <c r="F614" s="1">
        <f>(1/J194+1/J154+1/J114)/3</f>
      </c>
      <c r="G614" s="1">
        <f>(1/J197+1/J157+1/J117)/3</f>
      </c>
      <c r="H614" s="1">
        <f>(1/J199+1/J159+1/J119)/3</f>
      </c>
      <c r="I614">
        <v>1</v>
      </c>
      <c r="J614" s="1">
        <f>(J121+J161+J201)/3</f>
      </c>
      <c r="K614" s="2">
        <f>(B614/$B616+C614/$C616+D614/$D616+E614/$E616+F614/$F616+G614/$G616+H614/$H616+I614/$I616+J614/$J616)/9</f>
      </c>
      <c r="L614" s="2">
        <f>B614*$K607+C614*$K608+D614*$K609+E614*$K610+F614*$K611+G614*$K612+H614*$K613+I614*$K614+J614*$K615</f>
      </c>
      <c r="M614" s="1">
        <f>L614/K614</f>
      </c>
    </row>
    <row r="615">
      <c r="A615" t="str">
        <v>CP4.9</v>
      </c>
      <c r="B615" s="1">
        <f>(1/J173+1/J133+1/J93)/3</f>
      </c>
      <c r="C615" s="1">
        <f>(1/J180+1/J140+1/J100)/3</f>
      </c>
      <c r="D615" s="1">
        <f>(1/J186+1/J146+1/J106)/3</f>
      </c>
      <c r="E615" s="1">
        <f>(1/J191+1/J151+1/J111)/3</f>
      </c>
      <c r="F615" s="1">
        <f>(1/J195+1/J155+1/J115)/3</f>
      </c>
      <c r="G615" s="1">
        <f>(1/J198+1/J158+1/J118)/3</f>
      </c>
      <c r="H615" s="1">
        <f>(1/J200+1/J160+1/J120)/3</f>
      </c>
      <c r="I615" s="1">
        <f>(1/J201+1/J161+1/J121)/3</f>
      </c>
      <c r="J615">
        <v>1</v>
      </c>
      <c r="K615" s="2">
        <f>(B615/$B616+C615/$C616+D615/$D616+E615/$E616+F615/$F616+G615/$G616+H615/$H616+I615/$I616+J615/$J616)/9</f>
      </c>
      <c r="L615" s="2">
        <f>B615*$K607+C615*$K608+D615*$K609+E615*$K610+F615*$K611+G615*$K612+H615*$K613+I615*$K614+J615*$K615</f>
      </c>
      <c r="M615" s="1">
        <f>L615/K615</f>
      </c>
    </row>
    <row r="616">
      <c r="A616" t="str">
        <v>Σ Kolom</v>
      </c>
      <c r="B616" s="1">
        <f>SUM(B607:B615)</f>
      </c>
      <c r="C616" s="1">
        <f>SUM(C607:C615)</f>
      </c>
      <c r="D616" s="1">
        <f>SUM(D607:D615)</f>
      </c>
      <c r="E616" s="1">
        <f>SUM(E607:E615)</f>
      </c>
      <c r="F616" s="1">
        <f>SUM(F607:F615)</f>
      </c>
      <c r="G616" s="1">
        <f>SUM(G607:G615)</f>
      </c>
      <c r="H616" s="1">
        <f>SUM(H607:H615)</f>
      </c>
      <c r="I616" s="1">
        <f>SUM(I607:I615)</f>
      </c>
      <c r="J616" s="1">
        <f>SUM(J607:J615)</f>
      </c>
    </row>
    <row r="618">
      <c r="A618" t="str">
        <v>λmax</v>
      </c>
      <c r="B618" s="1">
        <f>AVERAGE(M607:M615)</f>
      </c>
    </row>
    <row r="619">
      <c r="A619" t="str">
        <v>CI</v>
      </c>
      <c r="B619" s="1">
        <f>(B618-9)/(9-1)</f>
      </c>
    </row>
    <row r="620">
      <c r="A620" t="str">
        <v>CR</v>
      </c>
      <c r="B620" s="1">
        <f>IF(1.45=0,0,B619/1.45)</f>
      </c>
    </row>
    <row r="621">
      <c r="A621" t="str">
        <v>Status</v>
      </c>
      <c r="B621">
        <f>IF(B620&lt;0.1,"KONSISTEN ✓","TIDAK KONSISTEN ✗")</f>
      </c>
    </row>
    <row r="624">
      <c r="A624" t="str">
        <v>▶ RESPONDEN 9: Amrul Hidayat</v>
      </c>
    </row>
    <row r="625">
      <c r="A625" t="str">
        <v>1. FUZZY SYNTHETIC EXTENT (FSE) &amp; BOBOT FINAL</v>
      </c>
    </row>
    <row r="626">
      <c r="A626" t="str">
        <v>Kriteria</v>
      </c>
      <c r="B626" t="str">
        <v>Σl</v>
      </c>
      <c r="C626" t="str">
        <v>Σm</v>
      </c>
      <c r="D626" t="str">
        <v>Σu</v>
      </c>
      <c r="E626" t="str">
        <v>Si_l</v>
      </c>
      <c r="F626" t="str">
        <v>Si_m</v>
      </c>
      <c r="G626" t="str">
        <v>Si_u</v>
      </c>
      <c r="H626" t="str">
        <v>Defuzzy</v>
      </c>
      <c r="I626" t="str">
        <v>Bobot</v>
      </c>
      <c r="J626" t="str">
        <v>Bobot%</v>
      </c>
      <c r="K626" t="str">
        <v>Rank</v>
      </c>
    </row>
    <row r="627">
      <c r="A627" t="str">
        <v>CP4.1</v>
      </c>
      <c r="B627" s="1">
        <f>1+K86+K87+K88+K89+K90+K91+K92+K93</f>
      </c>
      <c r="C627" s="1">
        <f>1+K126+K127+K128+K129+K130+K131+K132+K133</f>
      </c>
      <c r="D627" s="1">
        <f>1+K166+K167+K168+K169+K170+K171+K172+K173</f>
      </c>
      <c r="E627" s="2">
        <f>B627/$D636</f>
      </c>
      <c r="F627" s="2">
        <f>C627/$C636</f>
      </c>
      <c r="G627" s="2">
        <f>D627/$B636</f>
      </c>
      <c r="H627" s="2">
        <f>(E627+F627+G627)/3</f>
      </c>
      <c r="I627" s="2">
        <f>H627/$H636</f>
      </c>
      <c r="J627" s="3">
        <f>I627*100</f>
      </c>
      <c r="K627">
        <f>RANK(I627,$I$627:$I$635,0)</f>
      </c>
    </row>
    <row r="628">
      <c r="A628" t="str">
        <v>CP4.2</v>
      </c>
      <c r="B628" s="1">
        <f>1+1/K166+K94+K95+K96+K97+K98+K99+K100</f>
      </c>
      <c r="C628" s="1">
        <f>1+1/K126+K134+K135+K136+K137+K138+K139+K140</f>
      </c>
      <c r="D628" s="1">
        <f>1+1/K86+K174+K175+K176+K177+K178+K179+K180</f>
      </c>
      <c r="E628" s="2">
        <f>B628/$D636</f>
      </c>
      <c r="F628" s="2">
        <f>C628/$C636</f>
      </c>
      <c r="G628" s="2">
        <f>D628/$B636</f>
      </c>
      <c r="H628" s="2">
        <f>(E628+F628+G628)/3</f>
      </c>
      <c r="I628" s="2">
        <f>H628/$H636</f>
      </c>
      <c r="J628" s="3">
        <f>I628*100</f>
      </c>
      <c r="K628">
        <f>RANK(I628,$I$627:$I$635,0)</f>
      </c>
    </row>
    <row r="629">
      <c r="A629" t="str">
        <v>CP4.3</v>
      </c>
      <c r="B629" s="1">
        <f>1+1/K167+1/K174+K101+K102+K103+K104+K105+K106</f>
      </c>
      <c r="C629" s="1">
        <f>1+1/K127+1/K134+K141+K142+K143+K144+K145+K146</f>
      </c>
      <c r="D629" s="1">
        <f>1+1/K87+1/K94+K181+K182+K183+K184+K185+K186</f>
      </c>
      <c r="E629" s="2">
        <f>B629/$D636</f>
      </c>
      <c r="F629" s="2">
        <f>C629/$C636</f>
      </c>
      <c r="G629" s="2">
        <f>D629/$B636</f>
      </c>
      <c r="H629" s="2">
        <f>(E629+F629+G629)/3</f>
      </c>
      <c r="I629" s="2">
        <f>H629/$H636</f>
      </c>
      <c r="J629" s="3">
        <f>I629*100</f>
      </c>
      <c r="K629">
        <f>RANK(I629,$I$627:$I$635,0)</f>
      </c>
    </row>
    <row r="630">
      <c r="A630" t="str">
        <v>CP4.4</v>
      </c>
      <c r="B630" s="1">
        <f>1+1/K168+1/K175+1/K181+K107+K108+K109+K110+K111</f>
      </c>
      <c r="C630" s="1">
        <f>1+1/K128+1/K135+1/K141+K147+K148+K149+K150+K151</f>
      </c>
      <c r="D630" s="1">
        <f>1+1/K88+1/K95+1/K101+K187+K188+K189+K190+K191</f>
      </c>
      <c r="E630" s="2">
        <f>B630/$D636</f>
      </c>
      <c r="F630" s="2">
        <f>C630/$C636</f>
      </c>
      <c r="G630" s="2">
        <f>D630/$B636</f>
      </c>
      <c r="H630" s="2">
        <f>(E630+F630+G630)/3</f>
      </c>
      <c r="I630" s="2">
        <f>H630/$H636</f>
      </c>
      <c r="J630" s="3">
        <f>I630*100</f>
      </c>
      <c r="K630">
        <f>RANK(I630,$I$627:$I$635,0)</f>
      </c>
    </row>
    <row r="631">
      <c r="A631" t="str">
        <v>CP4.5</v>
      </c>
      <c r="B631" s="1">
        <f>1+1/K169+1/K176+1/K182+1/K187+K112+K113+K114+K115</f>
      </c>
      <c r="C631" s="1">
        <f>1+1/K129+1/K136+1/K142+1/K147+K152+K153+K154+K155</f>
      </c>
      <c r="D631" s="1">
        <f>1+1/K89+1/K96+1/K102+1/K107+K192+K193+K194+K195</f>
      </c>
      <c r="E631" s="2">
        <f>B631/$D636</f>
      </c>
      <c r="F631" s="2">
        <f>C631/$C636</f>
      </c>
      <c r="G631" s="2">
        <f>D631/$B636</f>
      </c>
      <c r="H631" s="2">
        <f>(E631+F631+G631)/3</f>
      </c>
      <c r="I631" s="2">
        <f>H631/$H636</f>
      </c>
      <c r="J631" s="3">
        <f>I631*100</f>
      </c>
      <c r="K631">
        <f>RANK(I631,$I$627:$I$635,0)</f>
      </c>
    </row>
    <row r="632">
      <c r="A632" t="str">
        <v>CP4.6</v>
      </c>
      <c r="B632" s="1">
        <f>1+1/K170+1/K177+1/K183+1/K188+1/K192+K116+K117+K118</f>
      </c>
      <c r="C632" s="1">
        <f>1+1/K130+1/K137+1/K143+1/K148+1/K152+K156+K157+K158</f>
      </c>
      <c r="D632" s="1">
        <f>1+1/K90+1/K97+1/K103+1/K108+1/K112+K196+K197+K198</f>
      </c>
      <c r="E632" s="2">
        <f>B632/$D636</f>
      </c>
      <c r="F632" s="2">
        <f>C632/$C636</f>
      </c>
      <c r="G632" s="2">
        <f>D632/$B636</f>
      </c>
      <c r="H632" s="2">
        <f>(E632+F632+G632)/3</f>
      </c>
      <c r="I632" s="2">
        <f>H632/$H636</f>
      </c>
      <c r="J632" s="3">
        <f>I632*100</f>
      </c>
      <c r="K632">
        <f>RANK(I632,$I$627:$I$635,0)</f>
      </c>
    </row>
    <row r="633">
      <c r="A633" t="str">
        <v>CP4.7</v>
      </c>
      <c r="B633" s="1">
        <f>1+1/K171+1/K178+1/K184+1/K189+1/K193+1/K196+K119+K120</f>
      </c>
      <c r="C633" s="1">
        <f>1+1/K131+1/K138+1/K144+1/K149+1/K153+1/K156+K159+K160</f>
      </c>
      <c r="D633" s="1">
        <f>1+1/K91+1/K98+1/K104+1/K109+1/K113+1/K116+K199+K200</f>
      </c>
      <c r="E633" s="2">
        <f>B633/$D636</f>
      </c>
      <c r="F633" s="2">
        <f>C633/$C636</f>
      </c>
      <c r="G633" s="2">
        <f>D633/$B636</f>
      </c>
      <c r="H633" s="2">
        <f>(E633+F633+G633)/3</f>
      </c>
      <c r="I633" s="2">
        <f>H633/$H636</f>
      </c>
      <c r="J633" s="3">
        <f>I633*100</f>
      </c>
      <c r="K633">
        <f>RANK(I633,$I$627:$I$635,0)</f>
      </c>
    </row>
    <row r="634">
      <c r="A634" t="str">
        <v>CP4.8</v>
      </c>
      <c r="B634" s="1">
        <f>1+1/K172+1/K179+1/K185+1/K190+1/K194+1/K197+1/K199+K121</f>
      </c>
      <c r="C634" s="1">
        <f>1+1/K132+1/K139+1/K145+1/K150+1/K154+1/K157+1/K159+K161</f>
      </c>
      <c r="D634" s="1">
        <f>1+1/K92+1/K99+1/K105+1/K110+1/K114+1/K117+1/K119+K201</f>
      </c>
      <c r="E634" s="2">
        <f>B634/$D636</f>
      </c>
      <c r="F634" s="2">
        <f>C634/$C636</f>
      </c>
      <c r="G634" s="2">
        <f>D634/$B636</f>
      </c>
      <c r="H634" s="2">
        <f>(E634+F634+G634)/3</f>
      </c>
      <c r="I634" s="2">
        <f>H634/$H636</f>
      </c>
      <c r="J634" s="3">
        <f>I634*100</f>
      </c>
      <c r="K634">
        <f>RANK(I634,$I$627:$I$635,0)</f>
      </c>
    </row>
    <row r="635">
      <c r="A635" t="str">
        <v>CP4.9</v>
      </c>
      <c r="B635" s="1">
        <f>1+1/K173+1/K180+1/K186+1/K191+1/K195+1/K198+1/K200+1/K201</f>
      </c>
      <c r="C635" s="1">
        <f>1+1/K133+1/K140+1/K146+1/K151+1/K155+1/K158+1/K160+1/K161</f>
      </c>
      <c r="D635" s="1">
        <f>1+1/K93+1/K100+1/K106+1/K111+1/K115+1/K118+1/K120+1/K121</f>
      </c>
      <c r="E635" s="2">
        <f>B635/$D636</f>
      </c>
      <c r="F635" s="2">
        <f>C635/$C636</f>
      </c>
      <c r="G635" s="2">
        <f>D635/$B636</f>
      </c>
      <c r="H635" s="2">
        <f>(E635+F635+G635)/3</f>
      </c>
      <c r="I635" s="2">
        <f>H635/$H636</f>
      </c>
      <c r="J635" s="3">
        <f>I635*100</f>
      </c>
      <c r="K635">
        <f>RANK(I635,$I$627:$I$635,0)</f>
      </c>
    </row>
    <row r="636">
      <c r="A636" t="str">
        <v>TOTAL</v>
      </c>
      <c r="B636" s="1">
        <f>SUM(B627:B635)</f>
      </c>
      <c r="C636" s="1">
        <f>SUM(C627:C635)</f>
      </c>
      <c r="D636" s="1">
        <f>SUM(D627:D635)</f>
      </c>
      <c r="H636" s="2">
        <f>SUM(H627:H635)</f>
      </c>
    </row>
    <row r="638">
      <c r="A638" t="str">
        <v>2. KONSISTENSI (CR)</v>
      </c>
    </row>
    <row r="639">
      <c r="A639" t="str">
        <v>Matriks Crisp (Defuzzified) &amp; Normalisasi &amp; Aw</v>
      </c>
    </row>
    <row r="640">
      <c r="A640" t="str">
        <v>Kriteria</v>
      </c>
      <c r="B640" t="str">
        <v>CP4.1</v>
      </c>
      <c r="C640" t="str">
        <v>CP4.2</v>
      </c>
      <c r="D640" t="str">
        <v>CP4.3</v>
      </c>
      <c r="E640" t="str">
        <v>CP4.4</v>
      </c>
      <c r="F640" t="str">
        <v>CP4.5</v>
      </c>
      <c r="G640" t="str">
        <v>CP4.6</v>
      </c>
      <c r="H640" t="str">
        <v>CP4.7</v>
      </c>
      <c r="I640" t="str">
        <v>CP4.8</v>
      </c>
      <c r="J640" t="str">
        <v>CP4.9</v>
      </c>
      <c r="K640" t="str">
        <v>Wi (Bobot CR)</v>
      </c>
      <c r="L640" t="str">
        <v>Aw</v>
      </c>
      <c r="M640" t="str">
        <v>Aw/Wi</v>
      </c>
    </row>
    <row r="641">
      <c r="A641" t="str">
        <v>CP4.1</v>
      </c>
      <c r="B641">
        <v>1</v>
      </c>
      <c r="C641" s="1">
        <f>(K86+K126+K166)/3</f>
      </c>
      <c r="D641" s="1">
        <f>(K87+K127+K167)/3</f>
      </c>
      <c r="E641" s="1">
        <f>(K88+K128+K168)/3</f>
      </c>
      <c r="F641" s="1">
        <f>(K89+K129+K169)/3</f>
      </c>
      <c r="G641" s="1">
        <f>(K90+K130+K170)/3</f>
      </c>
      <c r="H641" s="1">
        <f>(K91+K131+K171)/3</f>
      </c>
      <c r="I641" s="1">
        <f>(K92+K132+K172)/3</f>
      </c>
      <c r="J641" s="1">
        <f>(K93+K133+K173)/3</f>
      </c>
      <c r="K641" s="2">
        <f>(B641/$B650+C641/$C650+D641/$D650+E641/$E650+F641/$F650+G641/$G650+H641/$H650+I641/$I650+J641/$J650)/9</f>
      </c>
      <c r="L641" s="2">
        <f>B641*$K641+C641*$K642+D641*$K643+E641*$K644+F641*$K645+G641*$K646+H641*$K647+I641*$K648+J641*$K649</f>
      </c>
      <c r="M641" s="1">
        <f>L641/K641</f>
      </c>
    </row>
    <row r="642">
      <c r="A642" t="str">
        <v>CP4.2</v>
      </c>
      <c r="B642" s="1">
        <f>(1/K166+1/K126+1/K86)/3</f>
      </c>
      <c r="C642">
        <v>1</v>
      </c>
      <c r="D642" s="1">
        <f>(K94+K134+K174)/3</f>
      </c>
      <c r="E642" s="1">
        <f>(K95+K135+K175)/3</f>
      </c>
      <c r="F642" s="1">
        <f>(K96+K136+K176)/3</f>
      </c>
      <c r="G642" s="1">
        <f>(K97+K137+K177)/3</f>
      </c>
      <c r="H642" s="1">
        <f>(K98+K138+K178)/3</f>
      </c>
      <c r="I642" s="1">
        <f>(K99+K139+K179)/3</f>
      </c>
      <c r="J642" s="1">
        <f>(K100+K140+K180)/3</f>
      </c>
      <c r="K642" s="2">
        <f>(B642/$B650+C642/$C650+D642/$D650+E642/$E650+F642/$F650+G642/$G650+H642/$H650+I642/$I650+J642/$J650)/9</f>
      </c>
      <c r="L642" s="2">
        <f>B642*$K641+C642*$K642+D642*$K643+E642*$K644+F642*$K645+G642*$K646+H642*$K647+I642*$K648+J642*$K649</f>
      </c>
      <c r="M642" s="1">
        <f>L642/K642</f>
      </c>
    </row>
    <row r="643">
      <c r="A643" t="str">
        <v>CP4.3</v>
      </c>
      <c r="B643" s="1">
        <f>(1/K167+1/K127+1/K87)/3</f>
      </c>
      <c r="C643" s="1">
        <f>(1/K174+1/K134+1/K94)/3</f>
      </c>
      <c r="D643">
        <v>1</v>
      </c>
      <c r="E643" s="1">
        <f>(K101+K141+K181)/3</f>
      </c>
      <c r="F643" s="1">
        <f>(K102+K142+K182)/3</f>
      </c>
      <c r="G643" s="1">
        <f>(K103+K143+K183)/3</f>
      </c>
      <c r="H643" s="1">
        <f>(K104+K144+K184)/3</f>
      </c>
      <c r="I643" s="1">
        <f>(K105+K145+K185)/3</f>
      </c>
      <c r="J643" s="1">
        <f>(K106+K146+K186)/3</f>
      </c>
      <c r="K643" s="2">
        <f>(B643/$B650+C643/$C650+D643/$D650+E643/$E650+F643/$F650+G643/$G650+H643/$H650+I643/$I650+J643/$J650)/9</f>
      </c>
      <c r="L643" s="2">
        <f>B643*$K641+C643*$K642+D643*$K643+E643*$K644+F643*$K645+G643*$K646+H643*$K647+I643*$K648+J643*$K649</f>
      </c>
      <c r="M643" s="1">
        <f>L643/K643</f>
      </c>
    </row>
    <row r="644">
      <c r="A644" t="str">
        <v>CP4.4</v>
      </c>
      <c r="B644" s="1">
        <f>(1/K168+1/K128+1/K88)/3</f>
      </c>
      <c r="C644" s="1">
        <f>(1/K175+1/K135+1/K95)/3</f>
      </c>
      <c r="D644" s="1">
        <f>(1/K181+1/K141+1/K101)/3</f>
      </c>
      <c r="E644">
        <v>1</v>
      </c>
      <c r="F644" s="1">
        <f>(K107+K147+K187)/3</f>
      </c>
      <c r="G644" s="1">
        <f>(K108+K148+K188)/3</f>
      </c>
      <c r="H644" s="1">
        <f>(K109+K149+K189)/3</f>
      </c>
      <c r="I644" s="1">
        <f>(K110+K150+K190)/3</f>
      </c>
      <c r="J644" s="1">
        <f>(K111+K151+K191)/3</f>
      </c>
      <c r="K644" s="2">
        <f>(B644/$B650+C644/$C650+D644/$D650+E644/$E650+F644/$F650+G644/$G650+H644/$H650+I644/$I650+J644/$J650)/9</f>
      </c>
      <c r="L644" s="2">
        <f>B644*$K641+C644*$K642+D644*$K643+E644*$K644+F644*$K645+G644*$K646+H644*$K647+I644*$K648+J644*$K649</f>
      </c>
      <c r="M644" s="1">
        <f>L644/K644</f>
      </c>
    </row>
    <row r="645">
      <c r="A645" t="str">
        <v>CP4.5</v>
      </c>
      <c r="B645" s="1">
        <f>(1/K169+1/K129+1/K89)/3</f>
      </c>
      <c r="C645" s="1">
        <f>(1/K176+1/K136+1/K96)/3</f>
      </c>
      <c r="D645" s="1">
        <f>(1/K182+1/K142+1/K102)/3</f>
      </c>
      <c r="E645" s="1">
        <f>(1/K187+1/K147+1/K107)/3</f>
      </c>
      <c r="F645">
        <v>1</v>
      </c>
      <c r="G645" s="1">
        <f>(K112+K152+K192)/3</f>
      </c>
      <c r="H645" s="1">
        <f>(K113+K153+K193)/3</f>
      </c>
      <c r="I645" s="1">
        <f>(K114+K154+K194)/3</f>
      </c>
      <c r="J645" s="1">
        <f>(K115+K155+K195)/3</f>
      </c>
      <c r="K645" s="2">
        <f>(B645/$B650+C645/$C650+D645/$D650+E645/$E650+F645/$F650+G645/$G650+H645/$H650+I645/$I650+J645/$J650)/9</f>
      </c>
      <c r="L645" s="2">
        <f>B645*$K641+C645*$K642+D645*$K643+E645*$K644+F645*$K645+G645*$K646+H645*$K647+I645*$K648+J645*$K649</f>
      </c>
      <c r="M645" s="1">
        <f>L645/K645</f>
      </c>
    </row>
    <row r="646">
      <c r="A646" t="str">
        <v>CP4.6</v>
      </c>
      <c r="B646" s="1">
        <f>(1/K170+1/K130+1/K90)/3</f>
      </c>
      <c r="C646" s="1">
        <f>(1/K177+1/K137+1/K97)/3</f>
      </c>
      <c r="D646" s="1">
        <f>(1/K183+1/K143+1/K103)/3</f>
      </c>
      <c r="E646" s="1">
        <f>(1/K188+1/K148+1/K108)/3</f>
      </c>
      <c r="F646" s="1">
        <f>(1/K192+1/K152+1/K112)/3</f>
      </c>
      <c r="G646">
        <v>1</v>
      </c>
      <c r="H646" s="1">
        <f>(K116+K156+K196)/3</f>
      </c>
      <c r="I646" s="1">
        <f>(K117+K157+K197)/3</f>
      </c>
      <c r="J646" s="1">
        <f>(K118+K158+K198)/3</f>
      </c>
      <c r="K646" s="2">
        <f>(B646/$B650+C646/$C650+D646/$D650+E646/$E650+F646/$F650+G646/$G650+H646/$H650+I646/$I650+J646/$J650)/9</f>
      </c>
      <c r="L646" s="2">
        <f>B646*$K641+C646*$K642+D646*$K643+E646*$K644+F646*$K645+G646*$K646+H646*$K647+I646*$K648+J646*$K649</f>
      </c>
      <c r="M646" s="1">
        <f>L646/K646</f>
      </c>
    </row>
    <row r="647">
      <c r="A647" t="str">
        <v>CP4.7</v>
      </c>
      <c r="B647" s="1">
        <f>(1/K171+1/K131+1/K91)/3</f>
      </c>
      <c r="C647" s="1">
        <f>(1/K178+1/K138+1/K98)/3</f>
      </c>
      <c r="D647" s="1">
        <f>(1/K184+1/K144+1/K104)/3</f>
      </c>
      <c r="E647" s="1">
        <f>(1/K189+1/K149+1/K109)/3</f>
      </c>
      <c r="F647" s="1">
        <f>(1/K193+1/K153+1/K113)/3</f>
      </c>
      <c r="G647" s="1">
        <f>(1/K196+1/K156+1/K116)/3</f>
      </c>
      <c r="H647">
        <v>1</v>
      </c>
      <c r="I647" s="1">
        <f>(K119+K159+K199)/3</f>
      </c>
      <c r="J647" s="1">
        <f>(K120+K160+K200)/3</f>
      </c>
      <c r="K647" s="2">
        <f>(B647/$B650+C647/$C650+D647/$D650+E647/$E650+F647/$F650+G647/$G650+H647/$H650+I647/$I650+J647/$J650)/9</f>
      </c>
      <c r="L647" s="2">
        <f>B647*$K641+C647*$K642+D647*$K643+E647*$K644+F647*$K645+G647*$K646+H647*$K647+I647*$K648+J647*$K649</f>
      </c>
      <c r="M647" s="1">
        <f>L647/K647</f>
      </c>
    </row>
    <row r="648">
      <c r="A648" t="str">
        <v>CP4.8</v>
      </c>
      <c r="B648" s="1">
        <f>(1/K172+1/K132+1/K92)/3</f>
      </c>
      <c r="C648" s="1">
        <f>(1/K179+1/K139+1/K99)/3</f>
      </c>
      <c r="D648" s="1">
        <f>(1/K185+1/K145+1/K105)/3</f>
      </c>
      <c r="E648" s="1">
        <f>(1/K190+1/K150+1/K110)/3</f>
      </c>
      <c r="F648" s="1">
        <f>(1/K194+1/K154+1/K114)/3</f>
      </c>
      <c r="G648" s="1">
        <f>(1/K197+1/K157+1/K117)/3</f>
      </c>
      <c r="H648" s="1">
        <f>(1/K199+1/K159+1/K119)/3</f>
      </c>
      <c r="I648">
        <v>1</v>
      </c>
      <c r="J648" s="1">
        <f>(K121+K161+K201)/3</f>
      </c>
      <c r="K648" s="2">
        <f>(B648/$B650+C648/$C650+D648/$D650+E648/$E650+F648/$F650+G648/$G650+H648/$H650+I648/$I650+J648/$J650)/9</f>
      </c>
      <c r="L648" s="2">
        <f>B648*$K641+C648*$K642+D648*$K643+E648*$K644+F648*$K645+G648*$K646+H648*$K647+I648*$K648+J648*$K649</f>
      </c>
      <c r="M648" s="1">
        <f>L648/K648</f>
      </c>
    </row>
    <row r="649">
      <c r="A649" t="str">
        <v>CP4.9</v>
      </c>
      <c r="B649" s="1">
        <f>(1/K173+1/K133+1/K93)/3</f>
      </c>
      <c r="C649" s="1">
        <f>(1/K180+1/K140+1/K100)/3</f>
      </c>
      <c r="D649" s="1">
        <f>(1/K186+1/K146+1/K106)/3</f>
      </c>
      <c r="E649" s="1">
        <f>(1/K191+1/K151+1/K111)/3</f>
      </c>
      <c r="F649" s="1">
        <f>(1/K195+1/K155+1/K115)/3</f>
      </c>
      <c r="G649" s="1">
        <f>(1/K198+1/K158+1/K118)/3</f>
      </c>
      <c r="H649" s="1">
        <f>(1/K200+1/K160+1/K120)/3</f>
      </c>
      <c r="I649" s="1">
        <f>(1/K201+1/K161+1/K121)/3</f>
      </c>
      <c r="J649">
        <v>1</v>
      </c>
      <c r="K649" s="2">
        <f>(B649/$B650+C649/$C650+D649/$D650+E649/$E650+F649/$F650+G649/$G650+H649/$H650+I649/$I650+J649/$J650)/9</f>
      </c>
      <c r="L649" s="2">
        <f>B649*$K641+C649*$K642+D649*$K643+E649*$K644+F649*$K645+G649*$K646+H649*$K647+I649*$K648+J649*$K649</f>
      </c>
      <c r="M649" s="1">
        <f>L649/K649</f>
      </c>
    </row>
    <row r="650">
      <c r="A650" t="str">
        <v>Σ Kolom</v>
      </c>
      <c r="B650" s="1">
        <f>SUM(B641:B649)</f>
      </c>
      <c r="C650" s="1">
        <f>SUM(C641:C649)</f>
      </c>
      <c r="D650" s="1">
        <f>SUM(D641:D649)</f>
      </c>
      <c r="E650" s="1">
        <f>SUM(E641:E649)</f>
      </c>
      <c r="F650" s="1">
        <f>SUM(F641:F649)</f>
      </c>
      <c r="G650" s="1">
        <f>SUM(G641:G649)</f>
      </c>
      <c r="H650" s="1">
        <f>SUM(H641:H649)</f>
      </c>
      <c r="I650" s="1">
        <f>SUM(I641:I649)</f>
      </c>
      <c r="J650" s="1">
        <f>SUM(J641:J649)</f>
      </c>
    </row>
    <row r="652">
      <c r="A652" t="str">
        <v>λmax</v>
      </c>
      <c r="B652" s="1">
        <f>AVERAGE(M641:M649)</f>
      </c>
    </row>
    <row r="653">
      <c r="A653" t="str">
        <v>CI</v>
      </c>
      <c r="B653" s="1">
        <f>(B652-9)/(9-1)</f>
      </c>
    </row>
    <row r="654">
      <c r="A654" t="str">
        <v>CR</v>
      </c>
      <c r="B654" s="1">
        <f>IF(1.45=0,0,B653/1.45)</f>
      </c>
    </row>
    <row r="655">
      <c r="A655" t="str">
        <v>Status</v>
      </c>
      <c r="B655">
        <f>IF(B654&lt;0.1,"KONSISTEN ✓","TIDAK KONSISTEN ✗")</f>
      </c>
    </row>
    <row r="658">
      <c r="A658" t="str">
        <v>▶ RESPONDEN 10: Drh Guswandi</v>
      </c>
    </row>
    <row r="659">
      <c r="A659" t="str">
        <v>1. FUZZY SYNTHETIC EXTENT (FSE) &amp; BOBOT FINAL</v>
      </c>
    </row>
    <row r="660">
      <c r="A660" t="str">
        <v>Kriteria</v>
      </c>
      <c r="B660" t="str">
        <v>Σl</v>
      </c>
      <c r="C660" t="str">
        <v>Σm</v>
      </c>
      <c r="D660" t="str">
        <v>Σu</v>
      </c>
      <c r="E660" t="str">
        <v>Si_l</v>
      </c>
      <c r="F660" t="str">
        <v>Si_m</v>
      </c>
      <c r="G660" t="str">
        <v>Si_u</v>
      </c>
      <c r="H660" t="str">
        <v>Defuzzy</v>
      </c>
      <c r="I660" t="str">
        <v>Bobot</v>
      </c>
      <c r="J660" t="str">
        <v>Bobot%</v>
      </c>
      <c r="K660" t="str">
        <v>Rank</v>
      </c>
    </row>
    <row r="661">
      <c r="A661" t="str">
        <v>CP4.1</v>
      </c>
      <c r="B661" s="1">
        <f>1+L86+L87+L88+L89+L90+L91+L92+L93</f>
      </c>
      <c r="C661" s="1">
        <f>1+L126+L127+L128+L129+L130+L131+L132+L133</f>
      </c>
      <c r="D661" s="1">
        <f>1+L166+L167+L168+L169+L170+L171+L172+L173</f>
      </c>
      <c r="E661" s="2">
        <f>B661/$D670</f>
      </c>
      <c r="F661" s="2">
        <f>C661/$C670</f>
      </c>
      <c r="G661" s="2">
        <f>D661/$B670</f>
      </c>
      <c r="H661" s="2">
        <f>(E661+F661+G661)/3</f>
      </c>
      <c r="I661" s="2">
        <f>H661/$H670</f>
      </c>
      <c r="J661" s="3">
        <f>I661*100</f>
      </c>
      <c r="K661">
        <f>RANK(I661,$I$661:$I$669,0)</f>
      </c>
    </row>
    <row r="662">
      <c r="A662" t="str">
        <v>CP4.2</v>
      </c>
      <c r="B662" s="1">
        <f>1+1/L166+L94+L95+L96+L97+L98+L99+L100</f>
      </c>
      <c r="C662" s="1">
        <f>1+1/L126+L134+L135+L136+L137+L138+L139+L140</f>
      </c>
      <c r="D662" s="1">
        <f>1+1/L86+L174+L175+L176+L177+L178+L179+L180</f>
      </c>
      <c r="E662" s="2">
        <f>B662/$D670</f>
      </c>
      <c r="F662" s="2">
        <f>C662/$C670</f>
      </c>
      <c r="G662" s="2">
        <f>D662/$B670</f>
      </c>
      <c r="H662" s="2">
        <f>(E662+F662+G662)/3</f>
      </c>
      <c r="I662" s="2">
        <f>H662/$H670</f>
      </c>
      <c r="J662" s="3">
        <f>I662*100</f>
      </c>
      <c r="K662">
        <f>RANK(I662,$I$661:$I$669,0)</f>
      </c>
    </row>
    <row r="663">
      <c r="A663" t="str">
        <v>CP4.3</v>
      </c>
      <c r="B663" s="1">
        <f>1+1/L167+1/L174+L101+L102+L103+L104+L105+L106</f>
      </c>
      <c r="C663" s="1">
        <f>1+1/L127+1/L134+L141+L142+L143+L144+L145+L146</f>
      </c>
      <c r="D663" s="1">
        <f>1+1/L87+1/L94+L181+L182+L183+L184+L185+L186</f>
      </c>
      <c r="E663" s="2">
        <f>B663/$D670</f>
      </c>
      <c r="F663" s="2">
        <f>C663/$C670</f>
      </c>
      <c r="G663" s="2">
        <f>D663/$B670</f>
      </c>
      <c r="H663" s="2">
        <f>(E663+F663+G663)/3</f>
      </c>
      <c r="I663" s="2">
        <f>H663/$H670</f>
      </c>
      <c r="J663" s="3">
        <f>I663*100</f>
      </c>
      <c r="K663">
        <f>RANK(I663,$I$661:$I$669,0)</f>
      </c>
    </row>
    <row r="664">
      <c r="A664" t="str">
        <v>CP4.4</v>
      </c>
      <c r="B664" s="1">
        <f>1+1/L168+1/L175+1/L181+L107+L108+L109+L110+L111</f>
      </c>
      <c r="C664" s="1">
        <f>1+1/L128+1/L135+1/L141+L147+L148+L149+L150+L151</f>
      </c>
      <c r="D664" s="1">
        <f>1+1/L88+1/L95+1/L101+L187+L188+L189+L190+L191</f>
      </c>
      <c r="E664" s="2">
        <f>B664/$D670</f>
      </c>
      <c r="F664" s="2">
        <f>C664/$C670</f>
      </c>
      <c r="G664" s="2">
        <f>D664/$B670</f>
      </c>
      <c r="H664" s="2">
        <f>(E664+F664+G664)/3</f>
      </c>
      <c r="I664" s="2">
        <f>H664/$H670</f>
      </c>
      <c r="J664" s="3">
        <f>I664*100</f>
      </c>
      <c r="K664">
        <f>RANK(I664,$I$661:$I$669,0)</f>
      </c>
    </row>
    <row r="665">
      <c r="A665" t="str">
        <v>CP4.5</v>
      </c>
      <c r="B665" s="1">
        <f>1+1/L169+1/L176+1/L182+1/L187+L112+L113+L114+L115</f>
      </c>
      <c r="C665" s="1">
        <f>1+1/L129+1/L136+1/L142+1/L147+L152+L153+L154+L155</f>
      </c>
      <c r="D665" s="1">
        <f>1+1/L89+1/L96+1/L102+1/L107+L192+L193+L194+L195</f>
      </c>
      <c r="E665" s="2">
        <f>B665/$D670</f>
      </c>
      <c r="F665" s="2">
        <f>C665/$C670</f>
      </c>
      <c r="G665" s="2">
        <f>D665/$B670</f>
      </c>
      <c r="H665" s="2">
        <f>(E665+F665+G665)/3</f>
      </c>
      <c r="I665" s="2">
        <f>H665/$H670</f>
      </c>
      <c r="J665" s="3">
        <f>I665*100</f>
      </c>
      <c r="K665">
        <f>RANK(I665,$I$661:$I$669,0)</f>
      </c>
    </row>
    <row r="666">
      <c r="A666" t="str">
        <v>CP4.6</v>
      </c>
      <c r="B666" s="1">
        <f>1+1/L170+1/L177+1/L183+1/L188+1/L192+L116+L117+L118</f>
      </c>
      <c r="C666" s="1">
        <f>1+1/L130+1/L137+1/L143+1/L148+1/L152+L156+L157+L158</f>
      </c>
      <c r="D666" s="1">
        <f>1+1/L90+1/L97+1/L103+1/L108+1/L112+L196+L197+L198</f>
      </c>
      <c r="E666" s="2">
        <f>B666/$D670</f>
      </c>
      <c r="F666" s="2">
        <f>C666/$C670</f>
      </c>
      <c r="G666" s="2">
        <f>D666/$B670</f>
      </c>
      <c r="H666" s="2">
        <f>(E666+F666+G666)/3</f>
      </c>
      <c r="I666" s="2">
        <f>H666/$H670</f>
      </c>
      <c r="J666" s="3">
        <f>I666*100</f>
      </c>
      <c r="K666">
        <f>RANK(I666,$I$661:$I$669,0)</f>
      </c>
    </row>
    <row r="667">
      <c r="A667" t="str">
        <v>CP4.7</v>
      </c>
      <c r="B667" s="1">
        <f>1+1/L171+1/L178+1/L184+1/L189+1/L193+1/L196+L119+L120</f>
      </c>
      <c r="C667" s="1">
        <f>1+1/L131+1/L138+1/L144+1/L149+1/L153+1/L156+L159+L160</f>
      </c>
      <c r="D667" s="1">
        <f>1+1/L91+1/L98+1/L104+1/L109+1/L113+1/L116+L199+L200</f>
      </c>
      <c r="E667" s="2">
        <f>B667/$D670</f>
      </c>
      <c r="F667" s="2">
        <f>C667/$C670</f>
      </c>
      <c r="G667" s="2">
        <f>D667/$B670</f>
      </c>
      <c r="H667" s="2">
        <f>(E667+F667+G667)/3</f>
      </c>
      <c r="I667" s="2">
        <f>H667/$H670</f>
      </c>
      <c r="J667" s="3">
        <f>I667*100</f>
      </c>
      <c r="K667">
        <f>RANK(I667,$I$661:$I$669,0)</f>
      </c>
    </row>
    <row r="668">
      <c r="A668" t="str">
        <v>CP4.8</v>
      </c>
      <c r="B668" s="1">
        <f>1+1/L172+1/L179+1/L185+1/L190+1/L194+1/L197+1/L199+L121</f>
      </c>
      <c r="C668" s="1">
        <f>1+1/L132+1/L139+1/L145+1/L150+1/L154+1/L157+1/L159+L161</f>
      </c>
      <c r="D668" s="1">
        <f>1+1/L92+1/L99+1/L105+1/L110+1/L114+1/L117+1/L119+L201</f>
      </c>
      <c r="E668" s="2">
        <f>B668/$D670</f>
      </c>
      <c r="F668" s="2">
        <f>C668/$C670</f>
      </c>
      <c r="G668" s="2">
        <f>D668/$B670</f>
      </c>
      <c r="H668" s="2">
        <f>(E668+F668+G668)/3</f>
      </c>
      <c r="I668" s="2">
        <f>H668/$H670</f>
      </c>
      <c r="J668" s="3">
        <f>I668*100</f>
      </c>
      <c r="K668">
        <f>RANK(I668,$I$661:$I$669,0)</f>
      </c>
    </row>
    <row r="669">
      <c r="A669" t="str">
        <v>CP4.9</v>
      </c>
      <c r="B669" s="1">
        <f>1+1/L173+1/L180+1/L186+1/L191+1/L195+1/L198+1/L200+1/L201</f>
      </c>
      <c r="C669" s="1">
        <f>1+1/L133+1/L140+1/L146+1/L151+1/L155+1/L158+1/L160+1/L161</f>
      </c>
      <c r="D669" s="1">
        <f>1+1/L93+1/L100+1/L106+1/L111+1/L115+1/L118+1/L120+1/L121</f>
      </c>
      <c r="E669" s="2">
        <f>B669/$D670</f>
      </c>
      <c r="F669" s="2">
        <f>C669/$C670</f>
      </c>
      <c r="G669" s="2">
        <f>D669/$B670</f>
      </c>
      <c r="H669" s="2">
        <f>(E669+F669+G669)/3</f>
      </c>
      <c r="I669" s="2">
        <f>H669/$H670</f>
      </c>
      <c r="J669" s="3">
        <f>I669*100</f>
      </c>
      <c r="K669">
        <f>RANK(I669,$I$661:$I$669,0)</f>
      </c>
    </row>
    <row r="670">
      <c r="A670" t="str">
        <v>TOTAL</v>
      </c>
      <c r="B670" s="1">
        <f>SUM(B661:B669)</f>
      </c>
      <c r="C670" s="1">
        <f>SUM(C661:C669)</f>
      </c>
      <c r="D670" s="1">
        <f>SUM(D661:D669)</f>
      </c>
      <c r="H670" s="2">
        <f>SUM(H661:H669)</f>
      </c>
    </row>
    <row r="672">
      <c r="A672" t="str">
        <v>2. KONSISTENSI (CR)</v>
      </c>
    </row>
    <row r="673">
      <c r="A673" t="str">
        <v>Matriks Crisp (Defuzzified) &amp; Normalisasi &amp; Aw</v>
      </c>
    </row>
    <row r="674">
      <c r="A674" t="str">
        <v>Kriteria</v>
      </c>
      <c r="B674" t="str">
        <v>CP4.1</v>
      </c>
      <c r="C674" t="str">
        <v>CP4.2</v>
      </c>
      <c r="D674" t="str">
        <v>CP4.3</v>
      </c>
      <c r="E674" t="str">
        <v>CP4.4</v>
      </c>
      <c r="F674" t="str">
        <v>CP4.5</v>
      </c>
      <c r="G674" t="str">
        <v>CP4.6</v>
      </c>
      <c r="H674" t="str">
        <v>CP4.7</v>
      </c>
      <c r="I674" t="str">
        <v>CP4.8</v>
      </c>
      <c r="J674" t="str">
        <v>CP4.9</v>
      </c>
      <c r="K674" t="str">
        <v>Wi (Bobot CR)</v>
      </c>
      <c r="L674" t="str">
        <v>Aw</v>
      </c>
      <c r="M674" t="str">
        <v>Aw/Wi</v>
      </c>
    </row>
    <row r="675">
      <c r="A675" t="str">
        <v>CP4.1</v>
      </c>
      <c r="B675">
        <v>1</v>
      </c>
      <c r="C675" s="1">
        <f>(L86+L126+L166)/3</f>
      </c>
      <c r="D675" s="1">
        <f>(L87+L127+L167)/3</f>
      </c>
      <c r="E675" s="1">
        <f>(L88+L128+L168)/3</f>
      </c>
      <c r="F675" s="1">
        <f>(L89+L129+L169)/3</f>
      </c>
      <c r="G675" s="1">
        <f>(L90+L130+L170)/3</f>
      </c>
      <c r="H675" s="1">
        <f>(L91+L131+L171)/3</f>
      </c>
      <c r="I675" s="1">
        <f>(L92+L132+L172)/3</f>
      </c>
      <c r="J675" s="1">
        <f>(L93+L133+L173)/3</f>
      </c>
      <c r="K675" s="2">
        <f>(B675/$B684+C675/$C684+D675/$D684+E675/$E684+F675/$F684+G675/$G684+H675/$H684+I675/$I684+J675/$J684)/9</f>
      </c>
      <c r="L675" s="2">
        <f>B675*$K675+C675*$K676+D675*$K677+E675*$K678+F675*$K679+G675*$K680+H675*$K681+I675*$K682+J675*$K683</f>
      </c>
      <c r="M675" s="1">
        <f>L675/K675</f>
      </c>
    </row>
    <row r="676">
      <c r="A676" t="str">
        <v>CP4.2</v>
      </c>
      <c r="B676" s="1">
        <f>(1/L166+1/L126+1/L86)/3</f>
      </c>
      <c r="C676">
        <v>1</v>
      </c>
      <c r="D676" s="1">
        <f>(L94+L134+L174)/3</f>
      </c>
      <c r="E676" s="1">
        <f>(L95+L135+L175)/3</f>
      </c>
      <c r="F676" s="1">
        <f>(L96+L136+L176)/3</f>
      </c>
      <c r="G676" s="1">
        <f>(L97+L137+L177)/3</f>
      </c>
      <c r="H676" s="1">
        <f>(L98+L138+L178)/3</f>
      </c>
      <c r="I676" s="1">
        <f>(L99+L139+L179)/3</f>
      </c>
      <c r="J676" s="1">
        <f>(L100+L140+L180)/3</f>
      </c>
      <c r="K676" s="2">
        <f>(B676/$B684+C676/$C684+D676/$D684+E676/$E684+F676/$F684+G676/$G684+H676/$H684+I676/$I684+J676/$J684)/9</f>
      </c>
      <c r="L676" s="2">
        <f>B676*$K675+C676*$K676+D676*$K677+E676*$K678+F676*$K679+G676*$K680+H676*$K681+I676*$K682+J676*$K683</f>
      </c>
      <c r="M676" s="1">
        <f>L676/K676</f>
      </c>
    </row>
    <row r="677">
      <c r="A677" t="str">
        <v>CP4.3</v>
      </c>
      <c r="B677" s="1">
        <f>(1/L167+1/L127+1/L87)/3</f>
      </c>
      <c r="C677" s="1">
        <f>(1/L174+1/L134+1/L94)/3</f>
      </c>
      <c r="D677">
        <v>1</v>
      </c>
      <c r="E677" s="1">
        <f>(L101+L141+L181)/3</f>
      </c>
      <c r="F677" s="1">
        <f>(L102+L142+L182)/3</f>
      </c>
      <c r="G677" s="1">
        <f>(L103+L143+L183)/3</f>
      </c>
      <c r="H677" s="1">
        <f>(L104+L144+L184)/3</f>
      </c>
      <c r="I677" s="1">
        <f>(L105+L145+L185)/3</f>
      </c>
      <c r="J677" s="1">
        <f>(L106+L146+L186)/3</f>
      </c>
      <c r="K677" s="2">
        <f>(B677/$B684+C677/$C684+D677/$D684+E677/$E684+F677/$F684+G677/$G684+H677/$H684+I677/$I684+J677/$J684)/9</f>
      </c>
      <c r="L677" s="2">
        <f>B677*$K675+C677*$K676+D677*$K677+E677*$K678+F677*$K679+G677*$K680+H677*$K681+I677*$K682+J677*$K683</f>
      </c>
      <c r="M677" s="1">
        <f>L677/K677</f>
      </c>
    </row>
    <row r="678">
      <c r="A678" t="str">
        <v>CP4.4</v>
      </c>
      <c r="B678" s="1">
        <f>(1/L168+1/L128+1/L88)/3</f>
      </c>
      <c r="C678" s="1">
        <f>(1/L175+1/L135+1/L95)/3</f>
      </c>
      <c r="D678" s="1">
        <f>(1/L181+1/L141+1/L101)/3</f>
      </c>
      <c r="E678">
        <v>1</v>
      </c>
      <c r="F678" s="1">
        <f>(L107+L147+L187)/3</f>
      </c>
      <c r="G678" s="1">
        <f>(L108+L148+L188)/3</f>
      </c>
      <c r="H678" s="1">
        <f>(L109+L149+L189)/3</f>
      </c>
      <c r="I678" s="1">
        <f>(L110+L150+L190)/3</f>
      </c>
      <c r="J678" s="1">
        <f>(L111+L151+L191)/3</f>
      </c>
      <c r="K678" s="2">
        <f>(B678/$B684+C678/$C684+D678/$D684+E678/$E684+F678/$F684+G678/$G684+H678/$H684+I678/$I684+J678/$J684)/9</f>
      </c>
      <c r="L678" s="2">
        <f>B678*$K675+C678*$K676+D678*$K677+E678*$K678+F678*$K679+G678*$K680+H678*$K681+I678*$K682+J678*$K683</f>
      </c>
      <c r="M678" s="1">
        <f>L678/K678</f>
      </c>
    </row>
    <row r="679">
      <c r="A679" t="str">
        <v>CP4.5</v>
      </c>
      <c r="B679" s="1">
        <f>(1/L169+1/L129+1/L89)/3</f>
      </c>
      <c r="C679" s="1">
        <f>(1/L176+1/L136+1/L96)/3</f>
      </c>
      <c r="D679" s="1">
        <f>(1/L182+1/L142+1/L102)/3</f>
      </c>
      <c r="E679" s="1">
        <f>(1/L187+1/L147+1/L107)/3</f>
      </c>
      <c r="F679">
        <v>1</v>
      </c>
      <c r="G679" s="1">
        <f>(L112+L152+L192)/3</f>
      </c>
      <c r="H679" s="1">
        <f>(L113+L153+L193)/3</f>
      </c>
      <c r="I679" s="1">
        <f>(L114+L154+L194)/3</f>
      </c>
      <c r="J679" s="1">
        <f>(L115+L155+L195)/3</f>
      </c>
      <c r="K679" s="2">
        <f>(B679/$B684+C679/$C684+D679/$D684+E679/$E684+F679/$F684+G679/$G684+H679/$H684+I679/$I684+J679/$J684)/9</f>
      </c>
      <c r="L679" s="2">
        <f>B679*$K675+C679*$K676+D679*$K677+E679*$K678+F679*$K679+G679*$K680+H679*$K681+I679*$K682+J679*$K683</f>
      </c>
      <c r="M679" s="1">
        <f>L679/K679</f>
      </c>
    </row>
    <row r="680">
      <c r="A680" t="str">
        <v>CP4.6</v>
      </c>
      <c r="B680" s="1">
        <f>(1/L170+1/L130+1/L90)/3</f>
      </c>
      <c r="C680" s="1">
        <f>(1/L177+1/L137+1/L97)/3</f>
      </c>
      <c r="D680" s="1">
        <f>(1/L183+1/L143+1/L103)/3</f>
      </c>
      <c r="E680" s="1">
        <f>(1/L188+1/L148+1/L108)/3</f>
      </c>
      <c r="F680" s="1">
        <f>(1/L192+1/L152+1/L112)/3</f>
      </c>
      <c r="G680">
        <v>1</v>
      </c>
      <c r="H680" s="1">
        <f>(L116+L156+L196)/3</f>
      </c>
      <c r="I680" s="1">
        <f>(L117+L157+L197)/3</f>
      </c>
      <c r="J680" s="1">
        <f>(L118+L158+L198)/3</f>
      </c>
      <c r="K680" s="2">
        <f>(B680/$B684+C680/$C684+D680/$D684+E680/$E684+F680/$F684+G680/$G684+H680/$H684+I680/$I684+J680/$J684)/9</f>
      </c>
      <c r="L680" s="2">
        <f>B680*$K675+C680*$K676+D680*$K677+E680*$K678+F680*$K679+G680*$K680+H680*$K681+I680*$K682+J680*$K683</f>
      </c>
      <c r="M680" s="1">
        <f>L680/K680</f>
      </c>
    </row>
    <row r="681">
      <c r="A681" t="str">
        <v>CP4.7</v>
      </c>
      <c r="B681" s="1">
        <f>(1/L171+1/L131+1/L91)/3</f>
      </c>
      <c r="C681" s="1">
        <f>(1/L178+1/L138+1/L98)/3</f>
      </c>
      <c r="D681" s="1">
        <f>(1/L184+1/L144+1/L104)/3</f>
      </c>
      <c r="E681" s="1">
        <f>(1/L189+1/L149+1/L109)/3</f>
      </c>
      <c r="F681" s="1">
        <f>(1/L193+1/L153+1/L113)/3</f>
      </c>
      <c r="G681" s="1">
        <f>(1/L196+1/L156+1/L116)/3</f>
      </c>
      <c r="H681">
        <v>1</v>
      </c>
      <c r="I681" s="1">
        <f>(L119+L159+L199)/3</f>
      </c>
      <c r="J681" s="1">
        <f>(L120+L160+L200)/3</f>
      </c>
      <c r="K681" s="2">
        <f>(B681/$B684+C681/$C684+D681/$D684+E681/$E684+F681/$F684+G681/$G684+H681/$H684+I681/$I684+J681/$J684)/9</f>
      </c>
      <c r="L681" s="2">
        <f>B681*$K675+C681*$K676+D681*$K677+E681*$K678+F681*$K679+G681*$K680+H681*$K681+I681*$K682+J681*$K683</f>
      </c>
      <c r="M681" s="1">
        <f>L681/K681</f>
      </c>
    </row>
    <row r="682">
      <c r="A682" t="str">
        <v>CP4.8</v>
      </c>
      <c r="B682" s="1">
        <f>(1/L172+1/L132+1/L92)/3</f>
      </c>
      <c r="C682" s="1">
        <f>(1/L179+1/L139+1/L99)/3</f>
      </c>
      <c r="D682" s="1">
        <f>(1/L185+1/L145+1/L105)/3</f>
      </c>
      <c r="E682" s="1">
        <f>(1/L190+1/L150+1/L110)/3</f>
      </c>
      <c r="F682" s="1">
        <f>(1/L194+1/L154+1/L114)/3</f>
      </c>
      <c r="G682" s="1">
        <f>(1/L197+1/L157+1/L117)/3</f>
      </c>
      <c r="H682" s="1">
        <f>(1/L199+1/L159+1/L119)/3</f>
      </c>
      <c r="I682">
        <v>1</v>
      </c>
      <c r="J682" s="1">
        <f>(L121+L161+L201)/3</f>
      </c>
      <c r="K682" s="2">
        <f>(B682/$B684+C682/$C684+D682/$D684+E682/$E684+F682/$F684+G682/$G684+H682/$H684+I682/$I684+J682/$J684)/9</f>
      </c>
      <c r="L682" s="2">
        <f>B682*$K675+C682*$K676+D682*$K677+E682*$K678+F682*$K679+G682*$K680+H682*$K681+I682*$K682+J682*$K683</f>
      </c>
      <c r="M682" s="1">
        <f>L682/K682</f>
      </c>
    </row>
    <row r="683">
      <c r="A683" t="str">
        <v>CP4.9</v>
      </c>
      <c r="B683" s="1">
        <f>(1/L173+1/L133+1/L93)/3</f>
      </c>
      <c r="C683" s="1">
        <f>(1/L180+1/L140+1/L100)/3</f>
      </c>
      <c r="D683" s="1">
        <f>(1/L186+1/L146+1/L106)/3</f>
      </c>
      <c r="E683" s="1">
        <f>(1/L191+1/L151+1/L111)/3</f>
      </c>
      <c r="F683" s="1">
        <f>(1/L195+1/L155+1/L115)/3</f>
      </c>
      <c r="G683" s="1">
        <f>(1/L198+1/L158+1/L118)/3</f>
      </c>
      <c r="H683" s="1">
        <f>(1/L200+1/L160+1/L120)/3</f>
      </c>
      <c r="I683" s="1">
        <f>(1/L201+1/L161+1/L121)/3</f>
      </c>
      <c r="J683">
        <v>1</v>
      </c>
      <c r="K683" s="2">
        <f>(B683/$B684+C683/$C684+D683/$D684+E683/$E684+F683/$F684+G683/$G684+H683/$H684+I683/$I684+J683/$J684)/9</f>
      </c>
      <c r="L683" s="2">
        <f>B683*$K675+C683*$K676+D683*$K677+E683*$K678+F683*$K679+G683*$K680+H683*$K681+I683*$K682+J683*$K683</f>
      </c>
      <c r="M683" s="1">
        <f>L683/K683</f>
      </c>
    </row>
    <row r="684">
      <c r="A684" t="str">
        <v>Σ Kolom</v>
      </c>
      <c r="B684" s="1">
        <f>SUM(B675:B683)</f>
      </c>
      <c r="C684" s="1">
        <f>SUM(C675:C683)</f>
      </c>
      <c r="D684" s="1">
        <f>SUM(D675:D683)</f>
      </c>
      <c r="E684" s="1">
        <f>SUM(E675:E683)</f>
      </c>
      <c r="F684" s="1">
        <f>SUM(F675:F683)</f>
      </c>
      <c r="G684" s="1">
        <f>SUM(G675:G683)</f>
      </c>
      <c r="H684" s="1">
        <f>SUM(H675:H683)</f>
      </c>
      <c r="I684" s="1">
        <f>SUM(I675:I683)</f>
      </c>
      <c r="J684" s="1">
        <f>SUM(J675:J683)</f>
      </c>
    </row>
    <row r="686">
      <c r="A686" t="str">
        <v>λmax</v>
      </c>
      <c r="B686" s="1">
        <f>AVERAGE(M675:M683)</f>
      </c>
    </row>
    <row r="687">
      <c r="A687" t="str">
        <v>CI</v>
      </c>
      <c r="B687" s="1">
        <f>(B686-9)/(9-1)</f>
      </c>
    </row>
    <row r="688">
      <c r="A688" t="str">
        <v>CR</v>
      </c>
      <c r="B688" s="1">
        <f>IF(1.45=0,0,B687/1.45)</f>
      </c>
    </row>
    <row r="689">
      <c r="A689" t="str">
        <v>Status</v>
      </c>
      <c r="B689">
        <f>IF(B688&lt;0.1,"KONSISTEN ✓","TIDAK KONSISTEN ✗")</f>
      </c>
    </row>
    <row r="692">
      <c r="A692" t="str">
        <v>▶ RESPONDEN 11: Drh. Indahlia Syahfitri Bangun</v>
      </c>
    </row>
    <row r="693">
      <c r="A693" t="str">
        <v>1. FUZZY SYNTHETIC EXTENT (FSE) &amp; BOBOT FINAL</v>
      </c>
    </row>
    <row r="694">
      <c r="A694" t="str">
        <v>Kriteria</v>
      </c>
      <c r="B694" t="str">
        <v>Σl</v>
      </c>
      <c r="C694" t="str">
        <v>Σm</v>
      </c>
      <c r="D694" t="str">
        <v>Σu</v>
      </c>
      <c r="E694" t="str">
        <v>Si_l</v>
      </c>
      <c r="F694" t="str">
        <v>Si_m</v>
      </c>
      <c r="G694" t="str">
        <v>Si_u</v>
      </c>
      <c r="H694" t="str">
        <v>Defuzzy</v>
      </c>
      <c r="I694" t="str">
        <v>Bobot</v>
      </c>
      <c r="J694" t="str">
        <v>Bobot%</v>
      </c>
      <c r="K694" t="str">
        <v>Rank</v>
      </c>
    </row>
    <row r="695">
      <c r="A695" t="str">
        <v>CP4.1</v>
      </c>
      <c r="B695" s="1">
        <f>1+M86+M87+M88+M89+M90+M91+M92+M93</f>
      </c>
      <c r="C695" s="1">
        <f>1+M126+M127+M128+M129+M130+M131+M132+M133</f>
      </c>
      <c r="D695" s="1">
        <f>1+M166+M167+M168+M169+M170+M171+M172+M173</f>
      </c>
      <c r="E695" s="2">
        <f>B695/$D704</f>
      </c>
      <c r="F695" s="2">
        <f>C695/$C704</f>
      </c>
      <c r="G695" s="2">
        <f>D695/$B704</f>
      </c>
      <c r="H695" s="2">
        <f>(E695+F695+G695)/3</f>
      </c>
      <c r="I695" s="2">
        <f>H695/$H704</f>
      </c>
      <c r="J695" s="3">
        <f>I695*100</f>
      </c>
      <c r="K695">
        <f>RANK(I695,$I$695:$I$703,0)</f>
      </c>
    </row>
    <row r="696">
      <c r="A696" t="str">
        <v>CP4.2</v>
      </c>
      <c r="B696" s="1">
        <f>1+1/M166+M94+M95+M96+M97+M98+M99+M100</f>
      </c>
      <c r="C696" s="1">
        <f>1+1/M126+M134+M135+M136+M137+M138+M139+M140</f>
      </c>
      <c r="D696" s="1">
        <f>1+1/M86+M174+M175+M176+M177+M178+M179+M180</f>
      </c>
      <c r="E696" s="2">
        <f>B696/$D704</f>
      </c>
      <c r="F696" s="2">
        <f>C696/$C704</f>
      </c>
      <c r="G696" s="2">
        <f>D696/$B704</f>
      </c>
      <c r="H696" s="2">
        <f>(E696+F696+G696)/3</f>
      </c>
      <c r="I696" s="2">
        <f>H696/$H704</f>
      </c>
      <c r="J696" s="3">
        <f>I696*100</f>
      </c>
      <c r="K696">
        <f>RANK(I696,$I$695:$I$703,0)</f>
      </c>
    </row>
    <row r="697">
      <c r="A697" t="str">
        <v>CP4.3</v>
      </c>
      <c r="B697" s="1">
        <f>1+1/M167+1/M174+M101+M102+M103+M104+M105+M106</f>
      </c>
      <c r="C697" s="1">
        <f>1+1/M127+1/M134+M141+M142+M143+M144+M145+M146</f>
      </c>
      <c r="D697" s="1">
        <f>1+1/M87+1/M94+M181+M182+M183+M184+M185+M186</f>
      </c>
      <c r="E697" s="2">
        <f>B697/$D704</f>
      </c>
      <c r="F697" s="2">
        <f>C697/$C704</f>
      </c>
      <c r="G697" s="2">
        <f>D697/$B704</f>
      </c>
      <c r="H697" s="2">
        <f>(E697+F697+G697)/3</f>
      </c>
      <c r="I697" s="2">
        <f>H697/$H704</f>
      </c>
      <c r="J697" s="3">
        <f>I697*100</f>
      </c>
      <c r="K697">
        <f>RANK(I697,$I$695:$I$703,0)</f>
      </c>
    </row>
    <row r="698">
      <c r="A698" t="str">
        <v>CP4.4</v>
      </c>
      <c r="B698" s="1">
        <f>1+1/M168+1/M175+1/M181+M107+M108+M109+M110+M111</f>
      </c>
      <c r="C698" s="1">
        <f>1+1/M128+1/M135+1/M141+M147+M148+M149+M150+M151</f>
      </c>
      <c r="D698" s="1">
        <f>1+1/M88+1/M95+1/M101+M187+M188+M189+M190+M191</f>
      </c>
      <c r="E698" s="2">
        <f>B698/$D704</f>
      </c>
      <c r="F698" s="2">
        <f>C698/$C704</f>
      </c>
      <c r="G698" s="2">
        <f>D698/$B704</f>
      </c>
      <c r="H698" s="2">
        <f>(E698+F698+G698)/3</f>
      </c>
      <c r="I698" s="2">
        <f>H698/$H704</f>
      </c>
      <c r="J698" s="3">
        <f>I698*100</f>
      </c>
      <c r="K698">
        <f>RANK(I698,$I$695:$I$703,0)</f>
      </c>
    </row>
    <row r="699">
      <c r="A699" t="str">
        <v>CP4.5</v>
      </c>
      <c r="B699" s="1">
        <f>1+1/M169+1/M176+1/M182+1/M187+M112+M113+M114+M115</f>
      </c>
      <c r="C699" s="1">
        <f>1+1/M129+1/M136+1/M142+1/M147+M152+M153+M154+M155</f>
      </c>
      <c r="D699" s="1">
        <f>1+1/M89+1/M96+1/M102+1/M107+M192+M193+M194+M195</f>
      </c>
      <c r="E699" s="2">
        <f>B699/$D704</f>
      </c>
      <c r="F699" s="2">
        <f>C699/$C704</f>
      </c>
      <c r="G699" s="2">
        <f>D699/$B704</f>
      </c>
      <c r="H699" s="2">
        <f>(E699+F699+G699)/3</f>
      </c>
      <c r="I699" s="2">
        <f>H699/$H704</f>
      </c>
      <c r="J699" s="3">
        <f>I699*100</f>
      </c>
      <c r="K699">
        <f>RANK(I699,$I$695:$I$703,0)</f>
      </c>
    </row>
    <row r="700">
      <c r="A700" t="str">
        <v>CP4.6</v>
      </c>
      <c r="B700" s="1">
        <f>1+1/M170+1/M177+1/M183+1/M188+1/M192+M116+M117+M118</f>
      </c>
      <c r="C700" s="1">
        <f>1+1/M130+1/M137+1/M143+1/M148+1/M152+M156+M157+M158</f>
      </c>
      <c r="D700" s="1">
        <f>1+1/M90+1/M97+1/M103+1/M108+1/M112+M196+M197+M198</f>
      </c>
      <c r="E700" s="2">
        <f>B700/$D704</f>
      </c>
      <c r="F700" s="2">
        <f>C700/$C704</f>
      </c>
      <c r="G700" s="2">
        <f>D700/$B704</f>
      </c>
      <c r="H700" s="2">
        <f>(E700+F700+G700)/3</f>
      </c>
      <c r="I700" s="2">
        <f>H700/$H704</f>
      </c>
      <c r="J700" s="3">
        <f>I700*100</f>
      </c>
      <c r="K700">
        <f>RANK(I700,$I$695:$I$703,0)</f>
      </c>
    </row>
    <row r="701">
      <c r="A701" t="str">
        <v>CP4.7</v>
      </c>
      <c r="B701" s="1">
        <f>1+1/M171+1/M178+1/M184+1/M189+1/M193+1/M196+M119+M120</f>
      </c>
      <c r="C701" s="1">
        <f>1+1/M131+1/M138+1/M144+1/M149+1/M153+1/M156+M159+M160</f>
      </c>
      <c r="D701" s="1">
        <f>1+1/M91+1/M98+1/M104+1/M109+1/M113+1/M116+M199+M200</f>
      </c>
      <c r="E701" s="2">
        <f>B701/$D704</f>
      </c>
      <c r="F701" s="2">
        <f>C701/$C704</f>
      </c>
      <c r="G701" s="2">
        <f>D701/$B704</f>
      </c>
      <c r="H701" s="2">
        <f>(E701+F701+G701)/3</f>
      </c>
      <c r="I701" s="2">
        <f>H701/$H704</f>
      </c>
      <c r="J701" s="3">
        <f>I701*100</f>
      </c>
      <c r="K701">
        <f>RANK(I701,$I$695:$I$703,0)</f>
      </c>
    </row>
    <row r="702">
      <c r="A702" t="str">
        <v>CP4.8</v>
      </c>
      <c r="B702" s="1">
        <f>1+1/M172+1/M179+1/M185+1/M190+1/M194+1/M197+1/M199+M121</f>
      </c>
      <c r="C702" s="1">
        <f>1+1/M132+1/M139+1/M145+1/M150+1/M154+1/M157+1/M159+M161</f>
      </c>
      <c r="D702" s="1">
        <f>1+1/M92+1/M99+1/M105+1/M110+1/M114+1/M117+1/M119+M201</f>
      </c>
      <c r="E702" s="2">
        <f>B702/$D704</f>
      </c>
      <c r="F702" s="2">
        <f>C702/$C704</f>
      </c>
      <c r="G702" s="2">
        <f>D702/$B704</f>
      </c>
      <c r="H702" s="2">
        <f>(E702+F702+G702)/3</f>
      </c>
      <c r="I702" s="2">
        <f>H702/$H704</f>
      </c>
      <c r="J702" s="3">
        <f>I702*100</f>
      </c>
      <c r="K702">
        <f>RANK(I702,$I$695:$I$703,0)</f>
      </c>
    </row>
    <row r="703">
      <c r="A703" t="str">
        <v>CP4.9</v>
      </c>
      <c r="B703" s="1">
        <f>1+1/M173+1/M180+1/M186+1/M191+1/M195+1/M198+1/M200+1/M201</f>
      </c>
      <c r="C703" s="1">
        <f>1+1/M133+1/M140+1/M146+1/M151+1/M155+1/M158+1/M160+1/M161</f>
      </c>
      <c r="D703" s="1">
        <f>1+1/M93+1/M100+1/M106+1/M111+1/M115+1/M118+1/M120+1/M121</f>
      </c>
      <c r="E703" s="2">
        <f>B703/$D704</f>
      </c>
      <c r="F703" s="2">
        <f>C703/$C704</f>
      </c>
      <c r="G703" s="2">
        <f>D703/$B704</f>
      </c>
      <c r="H703" s="2">
        <f>(E703+F703+G703)/3</f>
      </c>
      <c r="I703" s="2">
        <f>H703/$H704</f>
      </c>
      <c r="J703" s="3">
        <f>I703*100</f>
      </c>
      <c r="K703">
        <f>RANK(I703,$I$695:$I$703,0)</f>
      </c>
    </row>
    <row r="704">
      <c r="A704" t="str">
        <v>TOTAL</v>
      </c>
      <c r="B704" s="1">
        <f>SUM(B695:B703)</f>
      </c>
      <c r="C704" s="1">
        <f>SUM(C695:C703)</f>
      </c>
      <c r="D704" s="1">
        <f>SUM(D695:D703)</f>
      </c>
      <c r="H704" s="2">
        <f>SUM(H695:H703)</f>
      </c>
    </row>
    <row r="706">
      <c r="A706" t="str">
        <v>2. KONSISTENSI (CR)</v>
      </c>
    </row>
    <row r="707">
      <c r="A707" t="str">
        <v>Matriks Crisp (Defuzzified) &amp; Normalisasi &amp; Aw</v>
      </c>
    </row>
    <row r="708">
      <c r="A708" t="str">
        <v>Kriteria</v>
      </c>
      <c r="B708" t="str">
        <v>CP4.1</v>
      </c>
      <c r="C708" t="str">
        <v>CP4.2</v>
      </c>
      <c r="D708" t="str">
        <v>CP4.3</v>
      </c>
      <c r="E708" t="str">
        <v>CP4.4</v>
      </c>
      <c r="F708" t="str">
        <v>CP4.5</v>
      </c>
      <c r="G708" t="str">
        <v>CP4.6</v>
      </c>
      <c r="H708" t="str">
        <v>CP4.7</v>
      </c>
      <c r="I708" t="str">
        <v>CP4.8</v>
      </c>
      <c r="J708" t="str">
        <v>CP4.9</v>
      </c>
      <c r="K708" t="str">
        <v>Wi (Bobot CR)</v>
      </c>
      <c r="L708" t="str">
        <v>Aw</v>
      </c>
      <c r="M708" t="str">
        <v>Aw/Wi</v>
      </c>
    </row>
    <row r="709">
      <c r="A709" t="str">
        <v>CP4.1</v>
      </c>
      <c r="B709">
        <v>1</v>
      </c>
      <c r="C709" s="1">
        <f>(M86+M126+M166)/3</f>
      </c>
      <c r="D709" s="1">
        <f>(M87+M127+M167)/3</f>
      </c>
      <c r="E709" s="1">
        <f>(M88+M128+M168)/3</f>
      </c>
      <c r="F709" s="1">
        <f>(M89+M129+M169)/3</f>
      </c>
      <c r="G709" s="1">
        <f>(M90+M130+M170)/3</f>
      </c>
      <c r="H709" s="1">
        <f>(M91+M131+M171)/3</f>
      </c>
      <c r="I709" s="1">
        <f>(M92+M132+M172)/3</f>
      </c>
      <c r="J709" s="1">
        <f>(M93+M133+M173)/3</f>
      </c>
      <c r="K709" s="2">
        <f>(B709/$B718+C709/$C718+D709/$D718+E709/$E718+F709/$F718+G709/$G718+H709/$H718+I709/$I718+J709/$J718)/9</f>
      </c>
      <c r="L709" s="2">
        <f>B709*$K709+C709*$K710+D709*$K711+E709*$K712+F709*$K713+G709*$K714+H709*$K715+I709*$K716+J709*$K717</f>
      </c>
      <c r="M709" s="1">
        <f>L709/K709</f>
      </c>
    </row>
    <row r="710">
      <c r="A710" t="str">
        <v>CP4.2</v>
      </c>
      <c r="B710" s="1">
        <f>(1/M166+1/M126+1/M86)/3</f>
      </c>
      <c r="C710">
        <v>1</v>
      </c>
      <c r="D710" s="1">
        <f>(M94+M134+M174)/3</f>
      </c>
      <c r="E710" s="1">
        <f>(M95+M135+M175)/3</f>
      </c>
      <c r="F710" s="1">
        <f>(M96+M136+M176)/3</f>
      </c>
      <c r="G710" s="1">
        <f>(M97+M137+M177)/3</f>
      </c>
      <c r="H710" s="1">
        <f>(M98+M138+M178)/3</f>
      </c>
      <c r="I710" s="1">
        <f>(M99+M139+M179)/3</f>
      </c>
      <c r="J710" s="1">
        <f>(M100+M140+M180)/3</f>
      </c>
      <c r="K710" s="2">
        <f>(B710/$B718+C710/$C718+D710/$D718+E710/$E718+F710/$F718+G710/$G718+H710/$H718+I710/$I718+J710/$J718)/9</f>
      </c>
      <c r="L710" s="2">
        <f>B710*$K709+C710*$K710+D710*$K711+E710*$K712+F710*$K713+G710*$K714+H710*$K715+I710*$K716+J710*$K717</f>
      </c>
      <c r="M710" s="1">
        <f>L710/K710</f>
      </c>
    </row>
    <row r="711">
      <c r="A711" t="str">
        <v>CP4.3</v>
      </c>
      <c r="B711" s="1">
        <f>(1/M167+1/M127+1/M87)/3</f>
      </c>
      <c r="C711" s="1">
        <f>(1/M174+1/M134+1/M94)/3</f>
      </c>
      <c r="D711">
        <v>1</v>
      </c>
      <c r="E711" s="1">
        <f>(M101+M141+M181)/3</f>
      </c>
      <c r="F711" s="1">
        <f>(M102+M142+M182)/3</f>
      </c>
      <c r="G711" s="1">
        <f>(M103+M143+M183)/3</f>
      </c>
      <c r="H711" s="1">
        <f>(M104+M144+M184)/3</f>
      </c>
      <c r="I711" s="1">
        <f>(M105+M145+M185)/3</f>
      </c>
      <c r="J711" s="1">
        <f>(M106+M146+M186)/3</f>
      </c>
      <c r="K711" s="2">
        <f>(B711/$B718+C711/$C718+D711/$D718+E711/$E718+F711/$F718+G711/$G718+H711/$H718+I711/$I718+J711/$J718)/9</f>
      </c>
      <c r="L711" s="2">
        <f>B711*$K709+C711*$K710+D711*$K711+E711*$K712+F711*$K713+G711*$K714+H711*$K715+I711*$K716+J711*$K717</f>
      </c>
      <c r="M711" s="1">
        <f>L711/K711</f>
      </c>
    </row>
    <row r="712">
      <c r="A712" t="str">
        <v>CP4.4</v>
      </c>
      <c r="B712" s="1">
        <f>(1/M168+1/M128+1/M88)/3</f>
      </c>
      <c r="C712" s="1">
        <f>(1/M175+1/M135+1/M95)/3</f>
      </c>
      <c r="D712" s="1">
        <f>(1/M181+1/M141+1/M101)/3</f>
      </c>
      <c r="E712">
        <v>1</v>
      </c>
      <c r="F712" s="1">
        <f>(M107+M147+M187)/3</f>
      </c>
      <c r="G712" s="1">
        <f>(M108+M148+M188)/3</f>
      </c>
      <c r="H712" s="1">
        <f>(M109+M149+M189)/3</f>
      </c>
      <c r="I712" s="1">
        <f>(M110+M150+M190)/3</f>
      </c>
      <c r="J712" s="1">
        <f>(M111+M151+M191)/3</f>
      </c>
      <c r="K712" s="2">
        <f>(B712/$B718+C712/$C718+D712/$D718+E712/$E718+F712/$F718+G712/$G718+H712/$H718+I712/$I718+J712/$J718)/9</f>
      </c>
      <c r="L712" s="2">
        <f>B712*$K709+C712*$K710+D712*$K711+E712*$K712+F712*$K713+G712*$K714+H712*$K715+I712*$K716+J712*$K717</f>
      </c>
      <c r="M712" s="1">
        <f>L712/K712</f>
      </c>
    </row>
    <row r="713">
      <c r="A713" t="str">
        <v>CP4.5</v>
      </c>
      <c r="B713" s="1">
        <f>(1/M169+1/M129+1/M89)/3</f>
      </c>
      <c r="C713" s="1">
        <f>(1/M176+1/M136+1/M96)/3</f>
      </c>
      <c r="D713" s="1">
        <f>(1/M182+1/M142+1/M102)/3</f>
      </c>
      <c r="E713" s="1">
        <f>(1/M187+1/M147+1/M107)/3</f>
      </c>
      <c r="F713">
        <v>1</v>
      </c>
      <c r="G713" s="1">
        <f>(M112+M152+M192)/3</f>
      </c>
      <c r="H713" s="1">
        <f>(M113+M153+M193)/3</f>
      </c>
      <c r="I713" s="1">
        <f>(M114+M154+M194)/3</f>
      </c>
      <c r="J713" s="1">
        <f>(M115+M155+M195)/3</f>
      </c>
      <c r="K713" s="2">
        <f>(B713/$B718+C713/$C718+D713/$D718+E713/$E718+F713/$F718+G713/$G718+H713/$H718+I713/$I718+J713/$J718)/9</f>
      </c>
      <c r="L713" s="2">
        <f>B713*$K709+C713*$K710+D713*$K711+E713*$K712+F713*$K713+G713*$K714+H713*$K715+I713*$K716+J713*$K717</f>
      </c>
      <c r="M713" s="1">
        <f>L713/K713</f>
      </c>
    </row>
    <row r="714">
      <c r="A714" t="str">
        <v>CP4.6</v>
      </c>
      <c r="B714" s="1">
        <f>(1/M170+1/M130+1/M90)/3</f>
      </c>
      <c r="C714" s="1">
        <f>(1/M177+1/M137+1/M97)/3</f>
      </c>
      <c r="D714" s="1">
        <f>(1/M183+1/M143+1/M103)/3</f>
      </c>
      <c r="E714" s="1">
        <f>(1/M188+1/M148+1/M108)/3</f>
      </c>
      <c r="F714" s="1">
        <f>(1/M192+1/M152+1/M112)/3</f>
      </c>
      <c r="G714">
        <v>1</v>
      </c>
      <c r="H714" s="1">
        <f>(M116+M156+M196)/3</f>
      </c>
      <c r="I714" s="1">
        <f>(M117+M157+M197)/3</f>
      </c>
      <c r="J714" s="1">
        <f>(M118+M158+M198)/3</f>
      </c>
      <c r="K714" s="2">
        <f>(B714/$B718+C714/$C718+D714/$D718+E714/$E718+F714/$F718+G714/$G718+H714/$H718+I714/$I718+J714/$J718)/9</f>
      </c>
      <c r="L714" s="2">
        <f>B714*$K709+C714*$K710+D714*$K711+E714*$K712+F714*$K713+G714*$K714+H714*$K715+I714*$K716+J714*$K717</f>
      </c>
      <c r="M714" s="1">
        <f>L714/K714</f>
      </c>
    </row>
    <row r="715">
      <c r="A715" t="str">
        <v>CP4.7</v>
      </c>
      <c r="B715" s="1">
        <f>(1/M171+1/M131+1/M91)/3</f>
      </c>
      <c r="C715" s="1">
        <f>(1/M178+1/M138+1/M98)/3</f>
      </c>
      <c r="D715" s="1">
        <f>(1/M184+1/M144+1/M104)/3</f>
      </c>
      <c r="E715" s="1">
        <f>(1/M189+1/M149+1/M109)/3</f>
      </c>
      <c r="F715" s="1">
        <f>(1/M193+1/M153+1/M113)/3</f>
      </c>
      <c r="G715" s="1">
        <f>(1/M196+1/M156+1/M116)/3</f>
      </c>
      <c r="H715">
        <v>1</v>
      </c>
      <c r="I715" s="1">
        <f>(M119+M159+M199)/3</f>
      </c>
      <c r="J715" s="1">
        <f>(M120+M160+M200)/3</f>
      </c>
      <c r="K715" s="2">
        <f>(B715/$B718+C715/$C718+D715/$D718+E715/$E718+F715/$F718+G715/$G718+H715/$H718+I715/$I718+J715/$J718)/9</f>
      </c>
      <c r="L715" s="2">
        <f>B715*$K709+C715*$K710+D715*$K711+E715*$K712+F715*$K713+G715*$K714+H715*$K715+I715*$K716+J715*$K717</f>
      </c>
      <c r="M715" s="1">
        <f>L715/K715</f>
      </c>
    </row>
    <row r="716">
      <c r="A716" t="str">
        <v>CP4.8</v>
      </c>
      <c r="B716" s="1">
        <f>(1/M172+1/M132+1/M92)/3</f>
      </c>
      <c r="C716" s="1">
        <f>(1/M179+1/M139+1/M99)/3</f>
      </c>
      <c r="D716" s="1">
        <f>(1/M185+1/M145+1/M105)/3</f>
      </c>
      <c r="E716" s="1">
        <f>(1/M190+1/M150+1/M110)/3</f>
      </c>
      <c r="F716" s="1">
        <f>(1/M194+1/M154+1/M114)/3</f>
      </c>
      <c r="G716" s="1">
        <f>(1/M197+1/M157+1/M117)/3</f>
      </c>
      <c r="H716" s="1">
        <f>(1/M199+1/M159+1/M119)/3</f>
      </c>
      <c r="I716">
        <v>1</v>
      </c>
      <c r="J716" s="1">
        <f>(M121+M161+M201)/3</f>
      </c>
      <c r="K716" s="2">
        <f>(B716/$B718+C716/$C718+D716/$D718+E716/$E718+F716/$F718+G716/$G718+H716/$H718+I716/$I718+J716/$J718)/9</f>
      </c>
      <c r="L716" s="2">
        <f>B716*$K709+C716*$K710+D716*$K711+E716*$K712+F716*$K713+G716*$K714+H716*$K715+I716*$K716+J716*$K717</f>
      </c>
      <c r="M716" s="1">
        <f>L716/K716</f>
      </c>
    </row>
    <row r="717">
      <c r="A717" t="str">
        <v>CP4.9</v>
      </c>
      <c r="B717" s="1">
        <f>(1/M173+1/M133+1/M93)/3</f>
      </c>
      <c r="C717" s="1">
        <f>(1/M180+1/M140+1/M100)/3</f>
      </c>
      <c r="D717" s="1">
        <f>(1/M186+1/M146+1/M106)/3</f>
      </c>
      <c r="E717" s="1">
        <f>(1/M191+1/M151+1/M111)/3</f>
      </c>
      <c r="F717" s="1">
        <f>(1/M195+1/M155+1/M115)/3</f>
      </c>
      <c r="G717" s="1">
        <f>(1/M198+1/M158+1/M118)/3</f>
      </c>
      <c r="H717" s="1">
        <f>(1/M200+1/M160+1/M120)/3</f>
      </c>
      <c r="I717" s="1">
        <f>(1/M201+1/M161+1/M121)/3</f>
      </c>
      <c r="J717">
        <v>1</v>
      </c>
      <c r="K717" s="2">
        <f>(B717/$B718+C717/$C718+D717/$D718+E717/$E718+F717/$F718+G717/$G718+H717/$H718+I717/$I718+J717/$J718)/9</f>
      </c>
      <c r="L717" s="2">
        <f>B717*$K709+C717*$K710+D717*$K711+E717*$K712+F717*$K713+G717*$K714+H717*$K715+I717*$K716+J717*$K717</f>
      </c>
      <c r="M717" s="1">
        <f>L717/K717</f>
      </c>
    </row>
    <row r="718">
      <c r="A718" t="str">
        <v>Σ Kolom</v>
      </c>
      <c r="B718" s="1">
        <f>SUM(B709:B717)</f>
      </c>
      <c r="C718" s="1">
        <f>SUM(C709:C717)</f>
      </c>
      <c r="D718" s="1">
        <f>SUM(D709:D717)</f>
      </c>
      <c r="E718" s="1">
        <f>SUM(E709:E717)</f>
      </c>
      <c r="F718" s="1">
        <f>SUM(F709:F717)</f>
      </c>
      <c r="G718" s="1">
        <f>SUM(G709:G717)</f>
      </c>
      <c r="H718" s="1">
        <f>SUM(H709:H717)</f>
      </c>
      <c r="I718" s="1">
        <f>SUM(I709:I717)</f>
      </c>
      <c r="J718" s="1">
        <f>SUM(J709:J717)</f>
      </c>
    </row>
    <row r="720">
      <c r="A720" t="str">
        <v>λmax</v>
      </c>
      <c r="B720" s="1">
        <f>AVERAGE(M709:M717)</f>
      </c>
    </row>
    <row r="721">
      <c r="A721" t="str">
        <v>CI</v>
      </c>
      <c r="B721" s="1">
        <f>(B720-9)/(9-1)</f>
      </c>
    </row>
    <row r="722">
      <c r="A722" t="str">
        <v>CR</v>
      </c>
      <c r="B722" s="1">
        <f>IF(1.45=0,0,B721/1.45)</f>
      </c>
    </row>
    <row r="723">
      <c r="A723" t="str">
        <v>Status</v>
      </c>
      <c r="B723">
        <f>IF(B722&lt;0.1,"KONSISTEN ✓","TIDAK KONSISTEN ✗")</f>
      </c>
    </row>
    <row r="726">
      <c r="A726" t="str">
        <v>▶ RESPONDEN 12: drh. Sri Wening Kurniajati</v>
      </c>
    </row>
    <row r="727">
      <c r="A727" t="str">
        <v>1. FUZZY SYNTHETIC EXTENT (FSE) &amp; BOBOT FINAL</v>
      </c>
    </row>
    <row r="728">
      <c r="A728" t="str">
        <v>Kriteria</v>
      </c>
      <c r="B728" t="str">
        <v>Σl</v>
      </c>
      <c r="C728" t="str">
        <v>Σm</v>
      </c>
      <c r="D728" t="str">
        <v>Σu</v>
      </c>
      <c r="E728" t="str">
        <v>Si_l</v>
      </c>
      <c r="F728" t="str">
        <v>Si_m</v>
      </c>
      <c r="G728" t="str">
        <v>Si_u</v>
      </c>
      <c r="H728" t="str">
        <v>Defuzzy</v>
      </c>
      <c r="I728" t="str">
        <v>Bobot</v>
      </c>
      <c r="J728" t="str">
        <v>Bobot%</v>
      </c>
      <c r="K728" t="str">
        <v>Rank</v>
      </c>
    </row>
    <row r="729">
      <c r="A729" t="str">
        <v>CP4.1</v>
      </c>
      <c r="B729" s="1">
        <f>1+N86+N87+N88+N89+N90+N91+N92+N93</f>
      </c>
      <c r="C729" s="1">
        <f>1+N126+N127+N128+N129+N130+N131+N132+N133</f>
      </c>
      <c r="D729" s="1">
        <f>1+N166+N167+N168+N169+N170+N171+N172+N173</f>
      </c>
      <c r="E729" s="2">
        <f>B729/$D738</f>
      </c>
      <c r="F729" s="2">
        <f>C729/$C738</f>
      </c>
      <c r="G729" s="2">
        <f>D729/$B738</f>
      </c>
      <c r="H729" s="2">
        <f>(E729+F729+G729)/3</f>
      </c>
      <c r="I729" s="2">
        <f>H729/$H738</f>
      </c>
      <c r="J729" s="3">
        <f>I729*100</f>
      </c>
      <c r="K729">
        <f>RANK(I729,$I$729:$I$737,0)</f>
      </c>
    </row>
    <row r="730">
      <c r="A730" t="str">
        <v>CP4.2</v>
      </c>
      <c r="B730" s="1">
        <f>1+1/N166+N94+N95+N96+N97+N98+N99+N100</f>
      </c>
      <c r="C730" s="1">
        <f>1+1/N126+N134+N135+N136+N137+N138+N139+N140</f>
      </c>
      <c r="D730" s="1">
        <f>1+1/N86+N174+N175+N176+N177+N178+N179+N180</f>
      </c>
      <c r="E730" s="2">
        <f>B730/$D738</f>
      </c>
      <c r="F730" s="2">
        <f>C730/$C738</f>
      </c>
      <c r="G730" s="2">
        <f>D730/$B738</f>
      </c>
      <c r="H730" s="2">
        <f>(E730+F730+G730)/3</f>
      </c>
      <c r="I730" s="2">
        <f>H730/$H738</f>
      </c>
      <c r="J730" s="3">
        <f>I730*100</f>
      </c>
      <c r="K730">
        <f>RANK(I730,$I$729:$I$737,0)</f>
      </c>
    </row>
    <row r="731">
      <c r="A731" t="str">
        <v>CP4.3</v>
      </c>
      <c r="B731" s="1">
        <f>1+1/N167+1/N174+N101+N102+N103+N104+N105+N106</f>
      </c>
      <c r="C731" s="1">
        <f>1+1/N127+1/N134+N141+N142+N143+N144+N145+N146</f>
      </c>
      <c r="D731" s="1">
        <f>1+1/N87+1/N94+N181+N182+N183+N184+N185+N186</f>
      </c>
      <c r="E731" s="2">
        <f>B731/$D738</f>
      </c>
      <c r="F731" s="2">
        <f>C731/$C738</f>
      </c>
      <c r="G731" s="2">
        <f>D731/$B738</f>
      </c>
      <c r="H731" s="2">
        <f>(E731+F731+G731)/3</f>
      </c>
      <c r="I731" s="2">
        <f>H731/$H738</f>
      </c>
      <c r="J731" s="3">
        <f>I731*100</f>
      </c>
      <c r="K731">
        <f>RANK(I731,$I$729:$I$737,0)</f>
      </c>
    </row>
    <row r="732">
      <c r="A732" t="str">
        <v>CP4.4</v>
      </c>
      <c r="B732" s="1">
        <f>1+1/N168+1/N175+1/N181+N107+N108+N109+N110+N111</f>
      </c>
      <c r="C732" s="1">
        <f>1+1/N128+1/N135+1/N141+N147+N148+N149+N150+N151</f>
      </c>
      <c r="D732" s="1">
        <f>1+1/N88+1/N95+1/N101+N187+N188+N189+N190+N191</f>
      </c>
      <c r="E732" s="2">
        <f>B732/$D738</f>
      </c>
      <c r="F732" s="2">
        <f>C732/$C738</f>
      </c>
      <c r="G732" s="2">
        <f>D732/$B738</f>
      </c>
      <c r="H732" s="2">
        <f>(E732+F732+G732)/3</f>
      </c>
      <c r="I732" s="2">
        <f>H732/$H738</f>
      </c>
      <c r="J732" s="3">
        <f>I732*100</f>
      </c>
      <c r="K732">
        <f>RANK(I732,$I$729:$I$737,0)</f>
      </c>
    </row>
    <row r="733">
      <c r="A733" t="str">
        <v>CP4.5</v>
      </c>
      <c r="B733" s="1">
        <f>1+1/N169+1/N176+1/N182+1/N187+N112+N113+N114+N115</f>
      </c>
      <c r="C733" s="1">
        <f>1+1/N129+1/N136+1/N142+1/N147+N152+N153+N154+N155</f>
      </c>
      <c r="D733" s="1">
        <f>1+1/N89+1/N96+1/N102+1/N107+N192+N193+N194+N195</f>
      </c>
      <c r="E733" s="2">
        <f>B733/$D738</f>
      </c>
      <c r="F733" s="2">
        <f>C733/$C738</f>
      </c>
      <c r="G733" s="2">
        <f>D733/$B738</f>
      </c>
      <c r="H733" s="2">
        <f>(E733+F733+G733)/3</f>
      </c>
      <c r="I733" s="2">
        <f>H733/$H738</f>
      </c>
      <c r="J733" s="3">
        <f>I733*100</f>
      </c>
      <c r="K733">
        <f>RANK(I733,$I$729:$I$737,0)</f>
      </c>
    </row>
    <row r="734">
      <c r="A734" t="str">
        <v>CP4.6</v>
      </c>
      <c r="B734" s="1">
        <f>1+1/N170+1/N177+1/N183+1/N188+1/N192+N116+N117+N118</f>
      </c>
      <c r="C734" s="1">
        <f>1+1/N130+1/N137+1/N143+1/N148+1/N152+N156+N157+N158</f>
      </c>
      <c r="D734" s="1">
        <f>1+1/N90+1/N97+1/N103+1/N108+1/N112+N196+N197+N198</f>
      </c>
      <c r="E734" s="2">
        <f>B734/$D738</f>
      </c>
      <c r="F734" s="2">
        <f>C734/$C738</f>
      </c>
      <c r="G734" s="2">
        <f>D734/$B738</f>
      </c>
      <c r="H734" s="2">
        <f>(E734+F734+G734)/3</f>
      </c>
      <c r="I734" s="2">
        <f>H734/$H738</f>
      </c>
      <c r="J734" s="3">
        <f>I734*100</f>
      </c>
      <c r="K734">
        <f>RANK(I734,$I$729:$I$737,0)</f>
      </c>
    </row>
    <row r="735">
      <c r="A735" t="str">
        <v>CP4.7</v>
      </c>
      <c r="B735" s="1">
        <f>1+1/N171+1/N178+1/N184+1/N189+1/N193+1/N196+N119+N120</f>
      </c>
      <c r="C735" s="1">
        <f>1+1/N131+1/N138+1/N144+1/N149+1/N153+1/N156+N159+N160</f>
      </c>
      <c r="D735" s="1">
        <f>1+1/N91+1/N98+1/N104+1/N109+1/N113+1/N116+N199+N200</f>
      </c>
      <c r="E735" s="2">
        <f>B735/$D738</f>
      </c>
      <c r="F735" s="2">
        <f>C735/$C738</f>
      </c>
      <c r="G735" s="2">
        <f>D735/$B738</f>
      </c>
      <c r="H735" s="2">
        <f>(E735+F735+G735)/3</f>
      </c>
      <c r="I735" s="2">
        <f>H735/$H738</f>
      </c>
      <c r="J735" s="3">
        <f>I735*100</f>
      </c>
      <c r="K735">
        <f>RANK(I735,$I$729:$I$737,0)</f>
      </c>
    </row>
    <row r="736">
      <c r="A736" t="str">
        <v>CP4.8</v>
      </c>
      <c r="B736" s="1">
        <f>1+1/N172+1/N179+1/N185+1/N190+1/N194+1/N197+1/N199+N121</f>
      </c>
      <c r="C736" s="1">
        <f>1+1/N132+1/N139+1/N145+1/N150+1/N154+1/N157+1/N159+N161</f>
      </c>
      <c r="D736" s="1">
        <f>1+1/N92+1/N99+1/N105+1/N110+1/N114+1/N117+1/N119+N201</f>
      </c>
      <c r="E736" s="2">
        <f>B736/$D738</f>
      </c>
      <c r="F736" s="2">
        <f>C736/$C738</f>
      </c>
      <c r="G736" s="2">
        <f>D736/$B738</f>
      </c>
      <c r="H736" s="2">
        <f>(E736+F736+G736)/3</f>
      </c>
      <c r="I736" s="2">
        <f>H736/$H738</f>
      </c>
      <c r="J736" s="3">
        <f>I736*100</f>
      </c>
      <c r="K736">
        <f>RANK(I736,$I$729:$I$737,0)</f>
      </c>
    </row>
    <row r="737">
      <c r="A737" t="str">
        <v>CP4.9</v>
      </c>
      <c r="B737" s="1">
        <f>1+1/N173+1/N180+1/N186+1/N191+1/N195+1/N198+1/N200+1/N201</f>
      </c>
      <c r="C737" s="1">
        <f>1+1/N133+1/N140+1/N146+1/N151+1/N155+1/N158+1/N160+1/N161</f>
      </c>
      <c r="D737" s="1">
        <f>1+1/N93+1/N100+1/N106+1/N111+1/N115+1/N118+1/N120+1/N121</f>
      </c>
      <c r="E737" s="2">
        <f>B737/$D738</f>
      </c>
      <c r="F737" s="2">
        <f>C737/$C738</f>
      </c>
      <c r="G737" s="2">
        <f>D737/$B738</f>
      </c>
      <c r="H737" s="2">
        <f>(E737+F737+G737)/3</f>
      </c>
      <c r="I737" s="2">
        <f>H737/$H738</f>
      </c>
      <c r="J737" s="3">
        <f>I737*100</f>
      </c>
      <c r="K737">
        <f>RANK(I737,$I$729:$I$737,0)</f>
      </c>
    </row>
    <row r="738">
      <c r="A738" t="str">
        <v>TOTAL</v>
      </c>
      <c r="B738" s="1">
        <f>SUM(B729:B737)</f>
      </c>
      <c r="C738" s="1">
        <f>SUM(C729:C737)</f>
      </c>
      <c r="D738" s="1">
        <f>SUM(D729:D737)</f>
      </c>
      <c r="H738" s="2">
        <f>SUM(H729:H737)</f>
      </c>
    </row>
    <row r="740">
      <c r="A740" t="str">
        <v>2. KONSISTENSI (CR)</v>
      </c>
    </row>
    <row r="741">
      <c r="A741" t="str">
        <v>Matriks Crisp (Defuzzified) &amp; Normalisasi &amp; Aw</v>
      </c>
    </row>
    <row r="742">
      <c r="A742" t="str">
        <v>Kriteria</v>
      </c>
      <c r="B742" t="str">
        <v>CP4.1</v>
      </c>
      <c r="C742" t="str">
        <v>CP4.2</v>
      </c>
      <c r="D742" t="str">
        <v>CP4.3</v>
      </c>
      <c r="E742" t="str">
        <v>CP4.4</v>
      </c>
      <c r="F742" t="str">
        <v>CP4.5</v>
      </c>
      <c r="G742" t="str">
        <v>CP4.6</v>
      </c>
      <c r="H742" t="str">
        <v>CP4.7</v>
      </c>
      <c r="I742" t="str">
        <v>CP4.8</v>
      </c>
      <c r="J742" t="str">
        <v>CP4.9</v>
      </c>
      <c r="K742" t="str">
        <v>Wi (Bobot CR)</v>
      </c>
      <c r="L742" t="str">
        <v>Aw</v>
      </c>
      <c r="M742" t="str">
        <v>Aw/Wi</v>
      </c>
    </row>
    <row r="743">
      <c r="A743" t="str">
        <v>CP4.1</v>
      </c>
      <c r="B743">
        <v>1</v>
      </c>
      <c r="C743" s="1">
        <f>(N86+N126+N166)/3</f>
      </c>
      <c r="D743" s="1">
        <f>(N87+N127+N167)/3</f>
      </c>
      <c r="E743" s="1">
        <f>(N88+N128+N168)/3</f>
      </c>
      <c r="F743" s="1">
        <f>(N89+N129+N169)/3</f>
      </c>
      <c r="G743" s="1">
        <f>(N90+N130+N170)/3</f>
      </c>
      <c r="H743" s="1">
        <f>(N91+N131+N171)/3</f>
      </c>
      <c r="I743" s="1">
        <f>(N92+N132+N172)/3</f>
      </c>
      <c r="J743" s="1">
        <f>(N93+N133+N173)/3</f>
      </c>
      <c r="K743" s="2">
        <f>(B743/$B752+C743/$C752+D743/$D752+E743/$E752+F743/$F752+G743/$G752+H743/$H752+I743/$I752+J743/$J752)/9</f>
      </c>
      <c r="L743" s="2">
        <f>B743*$K743+C743*$K744+D743*$K745+E743*$K746+F743*$K747+G743*$K748+H743*$K749+I743*$K750+J743*$K751</f>
      </c>
      <c r="M743" s="1">
        <f>L743/K743</f>
      </c>
    </row>
    <row r="744">
      <c r="A744" t="str">
        <v>CP4.2</v>
      </c>
      <c r="B744" s="1">
        <f>(1/N166+1/N126+1/N86)/3</f>
      </c>
      <c r="C744">
        <v>1</v>
      </c>
      <c r="D744" s="1">
        <f>(N94+N134+N174)/3</f>
      </c>
      <c r="E744" s="1">
        <f>(N95+N135+N175)/3</f>
      </c>
      <c r="F744" s="1">
        <f>(N96+N136+N176)/3</f>
      </c>
      <c r="G744" s="1">
        <f>(N97+N137+N177)/3</f>
      </c>
      <c r="H744" s="1">
        <f>(N98+N138+N178)/3</f>
      </c>
      <c r="I744" s="1">
        <f>(N99+N139+N179)/3</f>
      </c>
      <c r="J744" s="1">
        <f>(N100+N140+N180)/3</f>
      </c>
      <c r="K744" s="2">
        <f>(B744/$B752+C744/$C752+D744/$D752+E744/$E752+F744/$F752+G744/$G752+H744/$H752+I744/$I752+J744/$J752)/9</f>
      </c>
      <c r="L744" s="2">
        <f>B744*$K743+C744*$K744+D744*$K745+E744*$K746+F744*$K747+G744*$K748+H744*$K749+I744*$K750+J744*$K751</f>
      </c>
      <c r="M744" s="1">
        <f>L744/K744</f>
      </c>
    </row>
    <row r="745">
      <c r="A745" t="str">
        <v>CP4.3</v>
      </c>
      <c r="B745" s="1">
        <f>(1/N167+1/N127+1/N87)/3</f>
      </c>
      <c r="C745" s="1">
        <f>(1/N174+1/N134+1/N94)/3</f>
      </c>
      <c r="D745">
        <v>1</v>
      </c>
      <c r="E745" s="1">
        <f>(N101+N141+N181)/3</f>
      </c>
      <c r="F745" s="1">
        <f>(N102+N142+N182)/3</f>
      </c>
      <c r="G745" s="1">
        <f>(N103+N143+N183)/3</f>
      </c>
      <c r="H745" s="1">
        <f>(N104+N144+N184)/3</f>
      </c>
      <c r="I745" s="1">
        <f>(N105+N145+N185)/3</f>
      </c>
      <c r="J745" s="1">
        <f>(N106+N146+N186)/3</f>
      </c>
      <c r="K745" s="2">
        <f>(B745/$B752+C745/$C752+D745/$D752+E745/$E752+F745/$F752+G745/$G752+H745/$H752+I745/$I752+J745/$J752)/9</f>
      </c>
      <c r="L745" s="2">
        <f>B745*$K743+C745*$K744+D745*$K745+E745*$K746+F745*$K747+G745*$K748+H745*$K749+I745*$K750+J745*$K751</f>
      </c>
      <c r="M745" s="1">
        <f>L745/K745</f>
      </c>
    </row>
    <row r="746">
      <c r="A746" t="str">
        <v>CP4.4</v>
      </c>
      <c r="B746" s="1">
        <f>(1/N168+1/N128+1/N88)/3</f>
      </c>
      <c r="C746" s="1">
        <f>(1/N175+1/N135+1/N95)/3</f>
      </c>
      <c r="D746" s="1">
        <f>(1/N181+1/N141+1/N101)/3</f>
      </c>
      <c r="E746">
        <v>1</v>
      </c>
      <c r="F746" s="1">
        <f>(N107+N147+N187)/3</f>
      </c>
      <c r="G746" s="1">
        <f>(N108+N148+N188)/3</f>
      </c>
      <c r="H746" s="1">
        <f>(N109+N149+N189)/3</f>
      </c>
      <c r="I746" s="1">
        <f>(N110+N150+N190)/3</f>
      </c>
      <c r="J746" s="1">
        <f>(N111+N151+N191)/3</f>
      </c>
      <c r="K746" s="2">
        <f>(B746/$B752+C746/$C752+D746/$D752+E746/$E752+F746/$F752+G746/$G752+H746/$H752+I746/$I752+J746/$J752)/9</f>
      </c>
      <c r="L746" s="2">
        <f>B746*$K743+C746*$K744+D746*$K745+E746*$K746+F746*$K747+G746*$K748+H746*$K749+I746*$K750+J746*$K751</f>
      </c>
      <c r="M746" s="1">
        <f>L746/K746</f>
      </c>
    </row>
    <row r="747">
      <c r="A747" t="str">
        <v>CP4.5</v>
      </c>
      <c r="B747" s="1">
        <f>(1/N169+1/N129+1/N89)/3</f>
      </c>
      <c r="C747" s="1">
        <f>(1/N176+1/N136+1/N96)/3</f>
      </c>
      <c r="D747" s="1">
        <f>(1/N182+1/N142+1/N102)/3</f>
      </c>
      <c r="E747" s="1">
        <f>(1/N187+1/N147+1/N107)/3</f>
      </c>
      <c r="F747">
        <v>1</v>
      </c>
      <c r="G747" s="1">
        <f>(N112+N152+N192)/3</f>
      </c>
      <c r="H747" s="1">
        <f>(N113+N153+N193)/3</f>
      </c>
      <c r="I747" s="1">
        <f>(N114+N154+N194)/3</f>
      </c>
      <c r="J747" s="1">
        <f>(N115+N155+N195)/3</f>
      </c>
      <c r="K747" s="2">
        <f>(B747/$B752+C747/$C752+D747/$D752+E747/$E752+F747/$F752+G747/$G752+H747/$H752+I747/$I752+J747/$J752)/9</f>
      </c>
      <c r="L747" s="2">
        <f>B747*$K743+C747*$K744+D747*$K745+E747*$K746+F747*$K747+G747*$K748+H747*$K749+I747*$K750+J747*$K751</f>
      </c>
      <c r="M747" s="1">
        <f>L747/K747</f>
      </c>
    </row>
    <row r="748">
      <c r="A748" t="str">
        <v>CP4.6</v>
      </c>
      <c r="B748" s="1">
        <f>(1/N170+1/N130+1/N90)/3</f>
      </c>
      <c r="C748" s="1">
        <f>(1/N177+1/N137+1/N97)/3</f>
      </c>
      <c r="D748" s="1">
        <f>(1/N183+1/N143+1/N103)/3</f>
      </c>
      <c r="E748" s="1">
        <f>(1/N188+1/N148+1/N108)/3</f>
      </c>
      <c r="F748" s="1">
        <f>(1/N192+1/N152+1/N112)/3</f>
      </c>
      <c r="G748">
        <v>1</v>
      </c>
      <c r="H748" s="1">
        <f>(N116+N156+N196)/3</f>
      </c>
      <c r="I748" s="1">
        <f>(N117+N157+N197)/3</f>
      </c>
      <c r="J748" s="1">
        <f>(N118+N158+N198)/3</f>
      </c>
      <c r="K748" s="2">
        <f>(B748/$B752+C748/$C752+D748/$D752+E748/$E752+F748/$F752+G748/$G752+H748/$H752+I748/$I752+J748/$J752)/9</f>
      </c>
      <c r="L748" s="2">
        <f>B748*$K743+C748*$K744+D748*$K745+E748*$K746+F748*$K747+G748*$K748+H748*$K749+I748*$K750+J748*$K751</f>
      </c>
      <c r="M748" s="1">
        <f>L748/K748</f>
      </c>
    </row>
    <row r="749">
      <c r="A749" t="str">
        <v>CP4.7</v>
      </c>
      <c r="B749" s="1">
        <f>(1/N171+1/N131+1/N91)/3</f>
      </c>
      <c r="C749" s="1">
        <f>(1/N178+1/N138+1/N98)/3</f>
      </c>
      <c r="D749" s="1">
        <f>(1/N184+1/N144+1/N104)/3</f>
      </c>
      <c r="E749" s="1">
        <f>(1/N189+1/N149+1/N109)/3</f>
      </c>
      <c r="F749" s="1">
        <f>(1/N193+1/N153+1/N113)/3</f>
      </c>
      <c r="G749" s="1">
        <f>(1/N196+1/N156+1/N116)/3</f>
      </c>
      <c r="H749">
        <v>1</v>
      </c>
      <c r="I749" s="1">
        <f>(N119+N159+N199)/3</f>
      </c>
      <c r="J749" s="1">
        <f>(N120+N160+N200)/3</f>
      </c>
      <c r="K749" s="2">
        <f>(B749/$B752+C749/$C752+D749/$D752+E749/$E752+F749/$F752+G749/$G752+H749/$H752+I749/$I752+J749/$J752)/9</f>
      </c>
      <c r="L749" s="2">
        <f>B749*$K743+C749*$K744+D749*$K745+E749*$K746+F749*$K747+G749*$K748+H749*$K749+I749*$K750+J749*$K751</f>
      </c>
      <c r="M749" s="1">
        <f>L749/K749</f>
      </c>
    </row>
    <row r="750">
      <c r="A750" t="str">
        <v>CP4.8</v>
      </c>
      <c r="B750" s="1">
        <f>(1/N172+1/N132+1/N92)/3</f>
      </c>
      <c r="C750" s="1">
        <f>(1/N179+1/N139+1/N99)/3</f>
      </c>
      <c r="D750" s="1">
        <f>(1/N185+1/N145+1/N105)/3</f>
      </c>
      <c r="E750" s="1">
        <f>(1/N190+1/N150+1/N110)/3</f>
      </c>
      <c r="F750" s="1">
        <f>(1/N194+1/N154+1/N114)/3</f>
      </c>
      <c r="G750" s="1">
        <f>(1/N197+1/N157+1/N117)/3</f>
      </c>
      <c r="H750" s="1">
        <f>(1/N199+1/N159+1/N119)/3</f>
      </c>
      <c r="I750">
        <v>1</v>
      </c>
      <c r="J750" s="1">
        <f>(N121+N161+N201)/3</f>
      </c>
      <c r="K750" s="2">
        <f>(B750/$B752+C750/$C752+D750/$D752+E750/$E752+F750/$F752+G750/$G752+H750/$H752+I750/$I752+J750/$J752)/9</f>
      </c>
      <c r="L750" s="2">
        <f>B750*$K743+C750*$K744+D750*$K745+E750*$K746+F750*$K747+G750*$K748+H750*$K749+I750*$K750+J750*$K751</f>
      </c>
      <c r="M750" s="1">
        <f>L750/K750</f>
      </c>
    </row>
    <row r="751">
      <c r="A751" t="str">
        <v>CP4.9</v>
      </c>
      <c r="B751" s="1">
        <f>(1/N173+1/N133+1/N93)/3</f>
      </c>
      <c r="C751" s="1">
        <f>(1/N180+1/N140+1/N100)/3</f>
      </c>
      <c r="D751" s="1">
        <f>(1/N186+1/N146+1/N106)/3</f>
      </c>
      <c r="E751" s="1">
        <f>(1/N191+1/N151+1/N111)/3</f>
      </c>
      <c r="F751" s="1">
        <f>(1/N195+1/N155+1/N115)/3</f>
      </c>
      <c r="G751" s="1">
        <f>(1/N198+1/N158+1/N118)/3</f>
      </c>
      <c r="H751" s="1">
        <f>(1/N200+1/N160+1/N120)/3</f>
      </c>
      <c r="I751" s="1">
        <f>(1/N201+1/N161+1/N121)/3</f>
      </c>
      <c r="J751">
        <v>1</v>
      </c>
      <c r="K751" s="2">
        <f>(B751/$B752+C751/$C752+D751/$D752+E751/$E752+F751/$F752+G751/$G752+H751/$H752+I751/$I752+J751/$J752)/9</f>
      </c>
      <c r="L751" s="2">
        <f>B751*$K743+C751*$K744+D751*$K745+E751*$K746+F751*$K747+G751*$K748+H751*$K749+I751*$K750+J751*$K751</f>
      </c>
      <c r="M751" s="1">
        <f>L751/K751</f>
      </c>
    </row>
    <row r="752">
      <c r="A752" t="str">
        <v>Σ Kolom</v>
      </c>
      <c r="B752" s="1">
        <f>SUM(B743:B751)</f>
      </c>
      <c r="C752" s="1">
        <f>SUM(C743:C751)</f>
      </c>
      <c r="D752" s="1">
        <f>SUM(D743:D751)</f>
      </c>
      <c r="E752" s="1">
        <f>SUM(E743:E751)</f>
      </c>
      <c r="F752" s="1">
        <f>SUM(F743:F751)</f>
      </c>
      <c r="G752" s="1">
        <f>SUM(G743:G751)</f>
      </c>
      <c r="H752" s="1">
        <f>SUM(H743:H751)</f>
      </c>
      <c r="I752" s="1">
        <f>SUM(I743:I751)</f>
      </c>
      <c r="J752" s="1">
        <f>SUM(J743:J751)</f>
      </c>
    </row>
    <row r="754">
      <c r="A754" t="str">
        <v>λmax</v>
      </c>
      <c r="B754" s="1">
        <f>AVERAGE(M743:M751)</f>
      </c>
    </row>
    <row r="755">
      <c r="A755" t="str">
        <v>CI</v>
      </c>
      <c r="B755" s="1">
        <f>(B754-9)/(9-1)</f>
      </c>
    </row>
    <row r="756">
      <c r="A756" t="str">
        <v>CR</v>
      </c>
      <c r="B756" s="1">
        <f>IF(1.45=0,0,B755/1.45)</f>
      </c>
    </row>
    <row r="757">
      <c r="A757" t="str">
        <v>Status</v>
      </c>
      <c r="B757">
        <f>IF(B756&lt;0.1,"KONSISTEN ✓","TIDAK KONSISTEN ✗")</f>
      </c>
    </row>
    <row r="760">
      <c r="A760" t="str">
        <v>▶ RESPONDEN 13: Dea Astrina Harefa</v>
      </c>
    </row>
    <row r="761">
      <c r="A761" t="str">
        <v>1. FUZZY SYNTHETIC EXTENT (FSE) &amp; BOBOT FINAL</v>
      </c>
    </row>
    <row r="762">
      <c r="A762" t="str">
        <v>Kriteria</v>
      </c>
      <c r="B762" t="str">
        <v>Σl</v>
      </c>
      <c r="C762" t="str">
        <v>Σm</v>
      </c>
      <c r="D762" t="str">
        <v>Σu</v>
      </c>
      <c r="E762" t="str">
        <v>Si_l</v>
      </c>
      <c r="F762" t="str">
        <v>Si_m</v>
      </c>
      <c r="G762" t="str">
        <v>Si_u</v>
      </c>
      <c r="H762" t="str">
        <v>Defuzzy</v>
      </c>
      <c r="I762" t="str">
        <v>Bobot</v>
      </c>
      <c r="J762" t="str">
        <v>Bobot%</v>
      </c>
      <c r="K762" t="str">
        <v>Rank</v>
      </c>
    </row>
    <row r="763">
      <c r="A763" t="str">
        <v>CP4.1</v>
      </c>
      <c r="B763" s="1">
        <f>1+O86+O87+O88+O89+O90+O91+O92+O93</f>
      </c>
      <c r="C763" s="1">
        <f>1+O126+O127+O128+O129+O130+O131+O132+O133</f>
      </c>
      <c r="D763" s="1">
        <f>1+O166+O167+O168+O169+O170+O171+O172+O173</f>
      </c>
      <c r="E763" s="2">
        <f>B763/$D772</f>
      </c>
      <c r="F763" s="2">
        <f>C763/$C772</f>
      </c>
      <c r="G763" s="2">
        <f>D763/$B772</f>
      </c>
      <c r="H763" s="2">
        <f>(E763+F763+G763)/3</f>
      </c>
      <c r="I763" s="2">
        <f>H763/$H772</f>
      </c>
      <c r="J763" s="3">
        <f>I763*100</f>
      </c>
      <c r="K763">
        <f>RANK(I763,$I$763:$I$771,0)</f>
      </c>
    </row>
    <row r="764">
      <c r="A764" t="str">
        <v>CP4.2</v>
      </c>
      <c r="B764" s="1">
        <f>1+1/O166+O94+O95+O96+O97+O98+O99+O100</f>
      </c>
      <c r="C764" s="1">
        <f>1+1/O126+O134+O135+O136+O137+O138+O139+O140</f>
      </c>
      <c r="D764" s="1">
        <f>1+1/O86+O174+O175+O176+O177+O178+O179+O180</f>
      </c>
      <c r="E764" s="2">
        <f>B764/$D772</f>
      </c>
      <c r="F764" s="2">
        <f>C764/$C772</f>
      </c>
      <c r="G764" s="2">
        <f>D764/$B772</f>
      </c>
      <c r="H764" s="2">
        <f>(E764+F764+G764)/3</f>
      </c>
      <c r="I764" s="2">
        <f>H764/$H772</f>
      </c>
      <c r="J764" s="3">
        <f>I764*100</f>
      </c>
      <c r="K764">
        <f>RANK(I764,$I$763:$I$771,0)</f>
      </c>
    </row>
    <row r="765">
      <c r="A765" t="str">
        <v>CP4.3</v>
      </c>
      <c r="B765" s="1">
        <f>1+1/O167+1/O174+O101+O102+O103+O104+O105+O106</f>
      </c>
      <c r="C765" s="1">
        <f>1+1/O127+1/O134+O141+O142+O143+O144+O145+O146</f>
      </c>
      <c r="D765" s="1">
        <f>1+1/O87+1/O94+O181+O182+O183+O184+O185+O186</f>
      </c>
      <c r="E765" s="2">
        <f>B765/$D772</f>
      </c>
      <c r="F765" s="2">
        <f>C765/$C772</f>
      </c>
      <c r="G765" s="2">
        <f>D765/$B772</f>
      </c>
      <c r="H765" s="2">
        <f>(E765+F765+G765)/3</f>
      </c>
      <c r="I765" s="2">
        <f>H765/$H772</f>
      </c>
      <c r="J765" s="3">
        <f>I765*100</f>
      </c>
      <c r="K765">
        <f>RANK(I765,$I$763:$I$771,0)</f>
      </c>
    </row>
    <row r="766">
      <c r="A766" t="str">
        <v>CP4.4</v>
      </c>
      <c r="B766" s="1">
        <f>1+1/O168+1/O175+1/O181+O107+O108+O109+O110+O111</f>
      </c>
      <c r="C766" s="1">
        <f>1+1/O128+1/O135+1/O141+O147+O148+O149+O150+O151</f>
      </c>
      <c r="D766" s="1">
        <f>1+1/O88+1/O95+1/O101+O187+O188+O189+O190+O191</f>
      </c>
      <c r="E766" s="2">
        <f>B766/$D772</f>
      </c>
      <c r="F766" s="2">
        <f>C766/$C772</f>
      </c>
      <c r="G766" s="2">
        <f>D766/$B772</f>
      </c>
      <c r="H766" s="2">
        <f>(E766+F766+G766)/3</f>
      </c>
      <c r="I766" s="2">
        <f>H766/$H772</f>
      </c>
      <c r="J766" s="3">
        <f>I766*100</f>
      </c>
      <c r="K766">
        <f>RANK(I766,$I$763:$I$771,0)</f>
      </c>
    </row>
    <row r="767">
      <c r="A767" t="str">
        <v>CP4.5</v>
      </c>
      <c r="B767" s="1">
        <f>1+1/O169+1/O176+1/O182+1/O187+O112+O113+O114+O115</f>
      </c>
      <c r="C767" s="1">
        <f>1+1/O129+1/O136+1/O142+1/O147+O152+O153+O154+O155</f>
      </c>
      <c r="D767" s="1">
        <f>1+1/O89+1/O96+1/O102+1/O107+O192+O193+O194+O195</f>
      </c>
      <c r="E767" s="2">
        <f>B767/$D772</f>
      </c>
      <c r="F767" s="2">
        <f>C767/$C772</f>
      </c>
      <c r="G767" s="2">
        <f>D767/$B772</f>
      </c>
      <c r="H767" s="2">
        <f>(E767+F767+G767)/3</f>
      </c>
      <c r="I767" s="2">
        <f>H767/$H772</f>
      </c>
      <c r="J767" s="3">
        <f>I767*100</f>
      </c>
      <c r="K767">
        <f>RANK(I767,$I$763:$I$771,0)</f>
      </c>
    </row>
    <row r="768">
      <c r="A768" t="str">
        <v>CP4.6</v>
      </c>
      <c r="B768" s="1">
        <f>1+1/O170+1/O177+1/O183+1/O188+1/O192+O116+O117+O118</f>
      </c>
      <c r="C768" s="1">
        <f>1+1/O130+1/O137+1/O143+1/O148+1/O152+O156+O157+O158</f>
      </c>
      <c r="D768" s="1">
        <f>1+1/O90+1/O97+1/O103+1/O108+1/O112+O196+O197+O198</f>
      </c>
      <c r="E768" s="2">
        <f>B768/$D772</f>
      </c>
      <c r="F768" s="2">
        <f>C768/$C772</f>
      </c>
      <c r="G768" s="2">
        <f>D768/$B772</f>
      </c>
      <c r="H768" s="2">
        <f>(E768+F768+G768)/3</f>
      </c>
      <c r="I768" s="2">
        <f>H768/$H772</f>
      </c>
      <c r="J768" s="3">
        <f>I768*100</f>
      </c>
      <c r="K768">
        <f>RANK(I768,$I$763:$I$771,0)</f>
      </c>
    </row>
    <row r="769">
      <c r="A769" t="str">
        <v>CP4.7</v>
      </c>
      <c r="B769" s="1">
        <f>1+1/O171+1/O178+1/O184+1/O189+1/O193+1/O196+O119+O120</f>
      </c>
      <c r="C769" s="1">
        <f>1+1/O131+1/O138+1/O144+1/O149+1/O153+1/O156+O159+O160</f>
      </c>
      <c r="D769" s="1">
        <f>1+1/O91+1/O98+1/O104+1/O109+1/O113+1/O116+O199+O200</f>
      </c>
      <c r="E769" s="2">
        <f>B769/$D772</f>
      </c>
      <c r="F769" s="2">
        <f>C769/$C772</f>
      </c>
      <c r="G769" s="2">
        <f>D769/$B772</f>
      </c>
      <c r="H769" s="2">
        <f>(E769+F769+G769)/3</f>
      </c>
      <c r="I769" s="2">
        <f>H769/$H772</f>
      </c>
      <c r="J769" s="3">
        <f>I769*100</f>
      </c>
      <c r="K769">
        <f>RANK(I769,$I$763:$I$771,0)</f>
      </c>
    </row>
    <row r="770">
      <c r="A770" t="str">
        <v>CP4.8</v>
      </c>
      <c r="B770" s="1">
        <f>1+1/O172+1/O179+1/O185+1/O190+1/O194+1/O197+1/O199+O121</f>
      </c>
      <c r="C770" s="1">
        <f>1+1/O132+1/O139+1/O145+1/O150+1/O154+1/O157+1/O159+O161</f>
      </c>
      <c r="D770" s="1">
        <f>1+1/O92+1/O99+1/O105+1/O110+1/O114+1/O117+1/O119+O201</f>
      </c>
      <c r="E770" s="2">
        <f>B770/$D772</f>
      </c>
      <c r="F770" s="2">
        <f>C770/$C772</f>
      </c>
      <c r="G770" s="2">
        <f>D770/$B772</f>
      </c>
      <c r="H770" s="2">
        <f>(E770+F770+G770)/3</f>
      </c>
      <c r="I770" s="2">
        <f>H770/$H772</f>
      </c>
      <c r="J770" s="3">
        <f>I770*100</f>
      </c>
      <c r="K770">
        <f>RANK(I770,$I$763:$I$771,0)</f>
      </c>
    </row>
    <row r="771">
      <c r="A771" t="str">
        <v>CP4.9</v>
      </c>
      <c r="B771" s="1">
        <f>1+1/O173+1/O180+1/O186+1/O191+1/O195+1/O198+1/O200+1/O201</f>
      </c>
      <c r="C771" s="1">
        <f>1+1/O133+1/O140+1/O146+1/O151+1/O155+1/O158+1/O160+1/O161</f>
      </c>
      <c r="D771" s="1">
        <f>1+1/O93+1/O100+1/O106+1/O111+1/O115+1/O118+1/O120+1/O121</f>
      </c>
      <c r="E771" s="2">
        <f>B771/$D772</f>
      </c>
      <c r="F771" s="2">
        <f>C771/$C772</f>
      </c>
      <c r="G771" s="2">
        <f>D771/$B772</f>
      </c>
      <c r="H771" s="2">
        <f>(E771+F771+G771)/3</f>
      </c>
      <c r="I771" s="2">
        <f>H771/$H772</f>
      </c>
      <c r="J771" s="3">
        <f>I771*100</f>
      </c>
      <c r="K771">
        <f>RANK(I771,$I$763:$I$771,0)</f>
      </c>
    </row>
    <row r="772">
      <c r="A772" t="str">
        <v>TOTAL</v>
      </c>
      <c r="B772" s="1">
        <f>SUM(B763:B771)</f>
      </c>
      <c r="C772" s="1">
        <f>SUM(C763:C771)</f>
      </c>
      <c r="D772" s="1">
        <f>SUM(D763:D771)</f>
      </c>
      <c r="H772" s="2">
        <f>SUM(H763:H771)</f>
      </c>
    </row>
    <row r="774">
      <c r="A774" t="str">
        <v>2. KONSISTENSI (CR)</v>
      </c>
    </row>
    <row r="775">
      <c r="A775" t="str">
        <v>Matriks Crisp (Defuzzified) &amp; Normalisasi &amp; Aw</v>
      </c>
    </row>
    <row r="776">
      <c r="A776" t="str">
        <v>Kriteria</v>
      </c>
      <c r="B776" t="str">
        <v>CP4.1</v>
      </c>
      <c r="C776" t="str">
        <v>CP4.2</v>
      </c>
      <c r="D776" t="str">
        <v>CP4.3</v>
      </c>
      <c r="E776" t="str">
        <v>CP4.4</v>
      </c>
      <c r="F776" t="str">
        <v>CP4.5</v>
      </c>
      <c r="G776" t="str">
        <v>CP4.6</v>
      </c>
      <c r="H776" t="str">
        <v>CP4.7</v>
      </c>
      <c r="I776" t="str">
        <v>CP4.8</v>
      </c>
      <c r="J776" t="str">
        <v>CP4.9</v>
      </c>
      <c r="K776" t="str">
        <v>Wi (Bobot CR)</v>
      </c>
      <c r="L776" t="str">
        <v>Aw</v>
      </c>
      <c r="M776" t="str">
        <v>Aw/Wi</v>
      </c>
    </row>
    <row r="777">
      <c r="A777" t="str">
        <v>CP4.1</v>
      </c>
      <c r="B777">
        <v>1</v>
      </c>
      <c r="C777" s="1">
        <f>(O86+O126+O166)/3</f>
      </c>
      <c r="D777" s="1">
        <f>(O87+O127+O167)/3</f>
      </c>
      <c r="E777" s="1">
        <f>(O88+O128+O168)/3</f>
      </c>
      <c r="F777" s="1">
        <f>(O89+O129+O169)/3</f>
      </c>
      <c r="G777" s="1">
        <f>(O90+O130+O170)/3</f>
      </c>
      <c r="H777" s="1">
        <f>(O91+O131+O171)/3</f>
      </c>
      <c r="I777" s="1">
        <f>(O92+O132+O172)/3</f>
      </c>
      <c r="J777" s="1">
        <f>(O93+O133+O173)/3</f>
      </c>
      <c r="K777" s="2">
        <f>(B777/$B786+C777/$C786+D777/$D786+E777/$E786+F777/$F786+G777/$G786+H777/$H786+I777/$I786+J777/$J786)/9</f>
      </c>
      <c r="L777" s="2">
        <f>B777*$K777+C777*$K778+D777*$K779+E777*$K780+F777*$K781+G777*$K782+H777*$K783+I777*$K784+J777*$K785</f>
      </c>
      <c r="M777" s="1">
        <f>L777/K777</f>
      </c>
    </row>
    <row r="778">
      <c r="A778" t="str">
        <v>CP4.2</v>
      </c>
      <c r="B778" s="1">
        <f>(1/O166+1/O126+1/O86)/3</f>
      </c>
      <c r="C778">
        <v>1</v>
      </c>
      <c r="D778" s="1">
        <f>(O94+O134+O174)/3</f>
      </c>
      <c r="E778" s="1">
        <f>(O95+O135+O175)/3</f>
      </c>
      <c r="F778" s="1">
        <f>(O96+O136+O176)/3</f>
      </c>
      <c r="G778" s="1">
        <f>(O97+O137+O177)/3</f>
      </c>
      <c r="H778" s="1">
        <f>(O98+O138+O178)/3</f>
      </c>
      <c r="I778" s="1">
        <f>(O99+O139+O179)/3</f>
      </c>
      <c r="J778" s="1">
        <f>(O100+O140+O180)/3</f>
      </c>
      <c r="K778" s="2">
        <f>(B778/$B786+C778/$C786+D778/$D786+E778/$E786+F778/$F786+G778/$G786+H778/$H786+I778/$I786+J778/$J786)/9</f>
      </c>
      <c r="L778" s="2">
        <f>B778*$K777+C778*$K778+D778*$K779+E778*$K780+F778*$K781+G778*$K782+H778*$K783+I778*$K784+J778*$K785</f>
      </c>
      <c r="M778" s="1">
        <f>L778/K778</f>
      </c>
    </row>
    <row r="779">
      <c r="A779" t="str">
        <v>CP4.3</v>
      </c>
      <c r="B779" s="1">
        <f>(1/O167+1/O127+1/O87)/3</f>
      </c>
      <c r="C779" s="1">
        <f>(1/O174+1/O134+1/O94)/3</f>
      </c>
      <c r="D779">
        <v>1</v>
      </c>
      <c r="E779" s="1">
        <f>(O101+O141+O181)/3</f>
      </c>
      <c r="F779" s="1">
        <f>(O102+O142+O182)/3</f>
      </c>
      <c r="G779" s="1">
        <f>(O103+O143+O183)/3</f>
      </c>
      <c r="H779" s="1">
        <f>(O104+O144+O184)/3</f>
      </c>
      <c r="I779" s="1">
        <f>(O105+O145+O185)/3</f>
      </c>
      <c r="J779" s="1">
        <f>(O106+O146+O186)/3</f>
      </c>
      <c r="K779" s="2">
        <f>(B779/$B786+C779/$C786+D779/$D786+E779/$E786+F779/$F786+G779/$G786+H779/$H786+I779/$I786+J779/$J786)/9</f>
      </c>
      <c r="L779" s="2">
        <f>B779*$K777+C779*$K778+D779*$K779+E779*$K780+F779*$K781+G779*$K782+H779*$K783+I779*$K784+J779*$K785</f>
      </c>
      <c r="M779" s="1">
        <f>L779/K779</f>
      </c>
    </row>
    <row r="780">
      <c r="A780" t="str">
        <v>CP4.4</v>
      </c>
      <c r="B780" s="1">
        <f>(1/O168+1/O128+1/O88)/3</f>
      </c>
      <c r="C780" s="1">
        <f>(1/O175+1/O135+1/O95)/3</f>
      </c>
      <c r="D780" s="1">
        <f>(1/O181+1/O141+1/O101)/3</f>
      </c>
      <c r="E780">
        <v>1</v>
      </c>
      <c r="F780" s="1">
        <f>(O107+O147+O187)/3</f>
      </c>
      <c r="G780" s="1">
        <f>(O108+O148+O188)/3</f>
      </c>
      <c r="H780" s="1">
        <f>(O109+O149+O189)/3</f>
      </c>
      <c r="I780" s="1">
        <f>(O110+O150+O190)/3</f>
      </c>
      <c r="J780" s="1">
        <f>(O111+O151+O191)/3</f>
      </c>
      <c r="K780" s="2">
        <f>(B780/$B786+C780/$C786+D780/$D786+E780/$E786+F780/$F786+G780/$G786+H780/$H786+I780/$I786+J780/$J786)/9</f>
      </c>
      <c r="L780" s="2">
        <f>B780*$K777+C780*$K778+D780*$K779+E780*$K780+F780*$K781+G780*$K782+H780*$K783+I780*$K784+J780*$K785</f>
      </c>
      <c r="M780" s="1">
        <f>L780/K780</f>
      </c>
    </row>
    <row r="781">
      <c r="A781" t="str">
        <v>CP4.5</v>
      </c>
      <c r="B781" s="1">
        <f>(1/O169+1/O129+1/O89)/3</f>
      </c>
      <c r="C781" s="1">
        <f>(1/O176+1/O136+1/O96)/3</f>
      </c>
      <c r="D781" s="1">
        <f>(1/O182+1/O142+1/O102)/3</f>
      </c>
      <c r="E781" s="1">
        <f>(1/O187+1/O147+1/O107)/3</f>
      </c>
      <c r="F781">
        <v>1</v>
      </c>
      <c r="G781" s="1">
        <f>(O112+O152+O192)/3</f>
      </c>
      <c r="H781" s="1">
        <f>(O113+O153+O193)/3</f>
      </c>
      <c r="I781" s="1">
        <f>(O114+O154+O194)/3</f>
      </c>
      <c r="J781" s="1">
        <f>(O115+O155+O195)/3</f>
      </c>
      <c r="K781" s="2">
        <f>(B781/$B786+C781/$C786+D781/$D786+E781/$E786+F781/$F786+G781/$G786+H781/$H786+I781/$I786+J781/$J786)/9</f>
      </c>
      <c r="L781" s="2">
        <f>B781*$K777+C781*$K778+D781*$K779+E781*$K780+F781*$K781+G781*$K782+H781*$K783+I781*$K784+J781*$K785</f>
      </c>
      <c r="M781" s="1">
        <f>L781/K781</f>
      </c>
    </row>
    <row r="782">
      <c r="A782" t="str">
        <v>CP4.6</v>
      </c>
      <c r="B782" s="1">
        <f>(1/O170+1/O130+1/O90)/3</f>
      </c>
      <c r="C782" s="1">
        <f>(1/O177+1/O137+1/O97)/3</f>
      </c>
      <c r="D782" s="1">
        <f>(1/O183+1/O143+1/O103)/3</f>
      </c>
      <c r="E782" s="1">
        <f>(1/O188+1/O148+1/O108)/3</f>
      </c>
      <c r="F782" s="1">
        <f>(1/O192+1/O152+1/O112)/3</f>
      </c>
      <c r="G782">
        <v>1</v>
      </c>
      <c r="H782" s="1">
        <f>(O116+O156+O196)/3</f>
      </c>
      <c r="I782" s="1">
        <f>(O117+O157+O197)/3</f>
      </c>
      <c r="J782" s="1">
        <f>(O118+O158+O198)/3</f>
      </c>
      <c r="K782" s="2">
        <f>(B782/$B786+C782/$C786+D782/$D786+E782/$E786+F782/$F786+G782/$G786+H782/$H786+I782/$I786+J782/$J786)/9</f>
      </c>
      <c r="L782" s="2">
        <f>B782*$K777+C782*$K778+D782*$K779+E782*$K780+F782*$K781+G782*$K782+H782*$K783+I782*$K784+J782*$K785</f>
      </c>
      <c r="M782" s="1">
        <f>L782/K782</f>
      </c>
    </row>
    <row r="783">
      <c r="A783" t="str">
        <v>CP4.7</v>
      </c>
      <c r="B783" s="1">
        <f>(1/O171+1/O131+1/O91)/3</f>
      </c>
      <c r="C783" s="1">
        <f>(1/O178+1/O138+1/O98)/3</f>
      </c>
      <c r="D783" s="1">
        <f>(1/O184+1/O144+1/O104)/3</f>
      </c>
      <c r="E783" s="1">
        <f>(1/O189+1/O149+1/O109)/3</f>
      </c>
      <c r="F783" s="1">
        <f>(1/O193+1/O153+1/O113)/3</f>
      </c>
      <c r="G783" s="1">
        <f>(1/O196+1/O156+1/O116)/3</f>
      </c>
      <c r="H783">
        <v>1</v>
      </c>
      <c r="I783" s="1">
        <f>(O119+O159+O199)/3</f>
      </c>
      <c r="J783" s="1">
        <f>(O120+O160+O200)/3</f>
      </c>
      <c r="K783" s="2">
        <f>(B783/$B786+C783/$C786+D783/$D786+E783/$E786+F783/$F786+G783/$G786+H783/$H786+I783/$I786+J783/$J786)/9</f>
      </c>
      <c r="L783" s="2">
        <f>B783*$K777+C783*$K778+D783*$K779+E783*$K780+F783*$K781+G783*$K782+H783*$K783+I783*$K784+J783*$K785</f>
      </c>
      <c r="M783" s="1">
        <f>L783/K783</f>
      </c>
    </row>
    <row r="784">
      <c r="A784" t="str">
        <v>CP4.8</v>
      </c>
      <c r="B784" s="1">
        <f>(1/O172+1/O132+1/O92)/3</f>
      </c>
      <c r="C784" s="1">
        <f>(1/O179+1/O139+1/O99)/3</f>
      </c>
      <c r="D784" s="1">
        <f>(1/O185+1/O145+1/O105)/3</f>
      </c>
      <c r="E784" s="1">
        <f>(1/O190+1/O150+1/O110)/3</f>
      </c>
      <c r="F784" s="1">
        <f>(1/O194+1/O154+1/O114)/3</f>
      </c>
      <c r="G784" s="1">
        <f>(1/O197+1/O157+1/O117)/3</f>
      </c>
      <c r="H784" s="1">
        <f>(1/O199+1/O159+1/O119)/3</f>
      </c>
      <c r="I784">
        <v>1</v>
      </c>
      <c r="J784" s="1">
        <f>(O121+O161+O201)/3</f>
      </c>
      <c r="K784" s="2">
        <f>(B784/$B786+C784/$C786+D784/$D786+E784/$E786+F784/$F786+G784/$G786+H784/$H786+I784/$I786+J784/$J786)/9</f>
      </c>
      <c r="L784" s="2">
        <f>B784*$K777+C784*$K778+D784*$K779+E784*$K780+F784*$K781+G784*$K782+H784*$K783+I784*$K784+J784*$K785</f>
      </c>
      <c r="M784" s="1">
        <f>L784/K784</f>
      </c>
    </row>
    <row r="785">
      <c r="A785" t="str">
        <v>CP4.9</v>
      </c>
      <c r="B785" s="1">
        <f>(1/O173+1/O133+1/O93)/3</f>
      </c>
      <c r="C785" s="1">
        <f>(1/O180+1/O140+1/O100)/3</f>
      </c>
      <c r="D785" s="1">
        <f>(1/O186+1/O146+1/O106)/3</f>
      </c>
      <c r="E785" s="1">
        <f>(1/O191+1/O151+1/O111)/3</f>
      </c>
      <c r="F785" s="1">
        <f>(1/O195+1/O155+1/O115)/3</f>
      </c>
      <c r="G785" s="1">
        <f>(1/O198+1/O158+1/O118)/3</f>
      </c>
      <c r="H785" s="1">
        <f>(1/O200+1/O160+1/O120)/3</f>
      </c>
      <c r="I785" s="1">
        <f>(1/O201+1/O161+1/O121)/3</f>
      </c>
      <c r="J785">
        <v>1</v>
      </c>
      <c r="K785" s="2">
        <f>(B785/$B786+C785/$C786+D785/$D786+E785/$E786+F785/$F786+G785/$G786+H785/$H786+I785/$I786+J785/$J786)/9</f>
      </c>
      <c r="L785" s="2">
        <f>B785*$K777+C785*$K778+D785*$K779+E785*$K780+F785*$K781+G785*$K782+H785*$K783+I785*$K784+J785*$K785</f>
      </c>
      <c r="M785" s="1">
        <f>L785/K785</f>
      </c>
    </row>
    <row r="786">
      <c r="A786" t="str">
        <v>Σ Kolom</v>
      </c>
      <c r="B786" s="1">
        <f>SUM(B777:B785)</f>
      </c>
      <c r="C786" s="1">
        <f>SUM(C777:C785)</f>
      </c>
      <c r="D786" s="1">
        <f>SUM(D777:D785)</f>
      </c>
      <c r="E786" s="1">
        <f>SUM(E777:E785)</f>
      </c>
      <c r="F786" s="1">
        <f>SUM(F777:F785)</f>
      </c>
      <c r="G786" s="1">
        <f>SUM(G777:G785)</f>
      </c>
      <c r="H786" s="1">
        <f>SUM(H777:H785)</f>
      </c>
      <c r="I786" s="1">
        <f>SUM(I777:I785)</f>
      </c>
      <c r="J786" s="1">
        <f>SUM(J777:J785)</f>
      </c>
    </row>
    <row r="788">
      <c r="A788" t="str">
        <v>λmax</v>
      </c>
      <c r="B788" s="1">
        <f>AVERAGE(M777:M785)</f>
      </c>
    </row>
    <row r="789">
      <c r="A789" t="str">
        <v>CI</v>
      </c>
      <c r="B789" s="1">
        <f>(B788-9)/(9-1)</f>
      </c>
    </row>
    <row r="790">
      <c r="A790" t="str">
        <v>CR</v>
      </c>
      <c r="B790" s="1">
        <f>IF(1.45=0,0,B789/1.45)</f>
      </c>
    </row>
    <row r="791">
      <c r="A791" t="str">
        <v>Status</v>
      </c>
      <c r="B791">
        <f>IF(B790&lt;0.1,"KONSISTEN ✓","TIDAK KONSISTEN ✗")</f>
      </c>
    </row>
    <row r="794">
      <c r="A794" t="str">
        <v>▶ RESPONDEN 14: drh. Sri Rahmila Indris</v>
      </c>
    </row>
    <row r="795">
      <c r="A795" t="str">
        <v>1. FUZZY SYNTHETIC EXTENT (FSE) &amp; BOBOT FINAL</v>
      </c>
    </row>
    <row r="796">
      <c r="A796" t="str">
        <v>Kriteria</v>
      </c>
      <c r="B796" t="str">
        <v>Σl</v>
      </c>
      <c r="C796" t="str">
        <v>Σm</v>
      </c>
      <c r="D796" t="str">
        <v>Σu</v>
      </c>
      <c r="E796" t="str">
        <v>Si_l</v>
      </c>
      <c r="F796" t="str">
        <v>Si_m</v>
      </c>
      <c r="G796" t="str">
        <v>Si_u</v>
      </c>
      <c r="H796" t="str">
        <v>Defuzzy</v>
      </c>
      <c r="I796" t="str">
        <v>Bobot</v>
      </c>
      <c r="J796" t="str">
        <v>Bobot%</v>
      </c>
      <c r="K796" t="str">
        <v>Rank</v>
      </c>
    </row>
    <row r="797">
      <c r="A797" t="str">
        <v>CP4.1</v>
      </c>
      <c r="B797" s="1">
        <f>1+P86+P87+P88+P89+P90+P91+P92+P93</f>
      </c>
      <c r="C797" s="1">
        <f>1+P126+P127+P128+P129+P130+P131+P132+P133</f>
      </c>
      <c r="D797" s="1">
        <f>1+P166+P167+P168+P169+P170+P171+P172+P173</f>
      </c>
      <c r="E797" s="2">
        <f>B797/$D806</f>
      </c>
      <c r="F797" s="2">
        <f>C797/$C806</f>
      </c>
      <c r="G797" s="2">
        <f>D797/$B806</f>
      </c>
      <c r="H797" s="2">
        <f>(E797+F797+G797)/3</f>
      </c>
      <c r="I797" s="2">
        <f>H797/$H806</f>
      </c>
      <c r="J797" s="3">
        <f>I797*100</f>
      </c>
      <c r="K797">
        <f>RANK(I797,$I$797:$I$805,0)</f>
      </c>
    </row>
    <row r="798">
      <c r="A798" t="str">
        <v>CP4.2</v>
      </c>
      <c r="B798" s="1">
        <f>1+1/P166+P94+P95+P96+P97+P98+P99+P100</f>
      </c>
      <c r="C798" s="1">
        <f>1+1/P126+P134+P135+P136+P137+P138+P139+P140</f>
      </c>
      <c r="D798" s="1">
        <f>1+1/P86+P174+P175+P176+P177+P178+P179+P180</f>
      </c>
      <c r="E798" s="2">
        <f>B798/$D806</f>
      </c>
      <c r="F798" s="2">
        <f>C798/$C806</f>
      </c>
      <c r="G798" s="2">
        <f>D798/$B806</f>
      </c>
      <c r="H798" s="2">
        <f>(E798+F798+G798)/3</f>
      </c>
      <c r="I798" s="2">
        <f>H798/$H806</f>
      </c>
      <c r="J798" s="3">
        <f>I798*100</f>
      </c>
      <c r="K798">
        <f>RANK(I798,$I$797:$I$805,0)</f>
      </c>
    </row>
    <row r="799">
      <c r="A799" t="str">
        <v>CP4.3</v>
      </c>
      <c r="B799" s="1">
        <f>1+1/P167+1/P174+P101+P102+P103+P104+P105+P106</f>
      </c>
      <c r="C799" s="1">
        <f>1+1/P127+1/P134+P141+P142+P143+P144+P145+P146</f>
      </c>
      <c r="D799" s="1">
        <f>1+1/P87+1/P94+P181+P182+P183+P184+P185+P186</f>
      </c>
      <c r="E799" s="2">
        <f>B799/$D806</f>
      </c>
      <c r="F799" s="2">
        <f>C799/$C806</f>
      </c>
      <c r="G799" s="2">
        <f>D799/$B806</f>
      </c>
      <c r="H799" s="2">
        <f>(E799+F799+G799)/3</f>
      </c>
      <c r="I799" s="2">
        <f>H799/$H806</f>
      </c>
      <c r="J799" s="3">
        <f>I799*100</f>
      </c>
      <c r="K799">
        <f>RANK(I799,$I$797:$I$805,0)</f>
      </c>
    </row>
    <row r="800">
      <c r="A800" t="str">
        <v>CP4.4</v>
      </c>
      <c r="B800" s="1">
        <f>1+1/P168+1/P175+1/P181+P107+P108+P109+P110+P111</f>
      </c>
      <c r="C800" s="1">
        <f>1+1/P128+1/P135+1/P141+P147+P148+P149+P150+P151</f>
      </c>
      <c r="D800" s="1">
        <f>1+1/P88+1/P95+1/P101+P187+P188+P189+P190+P191</f>
      </c>
      <c r="E800" s="2">
        <f>B800/$D806</f>
      </c>
      <c r="F800" s="2">
        <f>C800/$C806</f>
      </c>
      <c r="G800" s="2">
        <f>D800/$B806</f>
      </c>
      <c r="H800" s="2">
        <f>(E800+F800+G800)/3</f>
      </c>
      <c r="I800" s="2">
        <f>H800/$H806</f>
      </c>
      <c r="J800" s="3">
        <f>I800*100</f>
      </c>
      <c r="K800">
        <f>RANK(I800,$I$797:$I$805,0)</f>
      </c>
    </row>
    <row r="801">
      <c r="A801" t="str">
        <v>CP4.5</v>
      </c>
      <c r="B801" s="1">
        <f>1+1/P169+1/P176+1/P182+1/P187+P112+P113+P114+P115</f>
      </c>
      <c r="C801" s="1">
        <f>1+1/P129+1/P136+1/P142+1/P147+P152+P153+P154+P155</f>
      </c>
      <c r="D801" s="1">
        <f>1+1/P89+1/P96+1/P102+1/P107+P192+P193+P194+P195</f>
      </c>
      <c r="E801" s="2">
        <f>B801/$D806</f>
      </c>
      <c r="F801" s="2">
        <f>C801/$C806</f>
      </c>
      <c r="G801" s="2">
        <f>D801/$B806</f>
      </c>
      <c r="H801" s="2">
        <f>(E801+F801+G801)/3</f>
      </c>
      <c r="I801" s="2">
        <f>H801/$H806</f>
      </c>
      <c r="J801" s="3">
        <f>I801*100</f>
      </c>
      <c r="K801">
        <f>RANK(I801,$I$797:$I$805,0)</f>
      </c>
    </row>
    <row r="802">
      <c r="A802" t="str">
        <v>CP4.6</v>
      </c>
      <c r="B802" s="1">
        <f>1+1/P170+1/P177+1/P183+1/P188+1/P192+P116+P117+P118</f>
      </c>
      <c r="C802" s="1">
        <f>1+1/P130+1/P137+1/P143+1/P148+1/P152+P156+P157+P158</f>
      </c>
      <c r="D802" s="1">
        <f>1+1/P90+1/P97+1/P103+1/P108+1/P112+P196+P197+P198</f>
      </c>
      <c r="E802" s="2">
        <f>B802/$D806</f>
      </c>
      <c r="F802" s="2">
        <f>C802/$C806</f>
      </c>
      <c r="G802" s="2">
        <f>D802/$B806</f>
      </c>
      <c r="H802" s="2">
        <f>(E802+F802+G802)/3</f>
      </c>
      <c r="I802" s="2">
        <f>H802/$H806</f>
      </c>
      <c r="J802" s="3">
        <f>I802*100</f>
      </c>
      <c r="K802">
        <f>RANK(I802,$I$797:$I$805,0)</f>
      </c>
    </row>
    <row r="803">
      <c r="A803" t="str">
        <v>CP4.7</v>
      </c>
      <c r="B803" s="1">
        <f>1+1/P171+1/P178+1/P184+1/P189+1/P193+1/P196+P119+P120</f>
      </c>
      <c r="C803" s="1">
        <f>1+1/P131+1/P138+1/P144+1/P149+1/P153+1/P156+P159+P160</f>
      </c>
      <c r="D803" s="1">
        <f>1+1/P91+1/P98+1/P104+1/P109+1/P113+1/P116+P199+P200</f>
      </c>
      <c r="E803" s="2">
        <f>B803/$D806</f>
      </c>
      <c r="F803" s="2">
        <f>C803/$C806</f>
      </c>
      <c r="G803" s="2">
        <f>D803/$B806</f>
      </c>
      <c r="H803" s="2">
        <f>(E803+F803+G803)/3</f>
      </c>
      <c r="I803" s="2">
        <f>H803/$H806</f>
      </c>
      <c r="J803" s="3">
        <f>I803*100</f>
      </c>
      <c r="K803">
        <f>RANK(I803,$I$797:$I$805,0)</f>
      </c>
    </row>
    <row r="804">
      <c r="A804" t="str">
        <v>CP4.8</v>
      </c>
      <c r="B804" s="1">
        <f>1+1/P172+1/P179+1/P185+1/P190+1/P194+1/P197+1/P199+P121</f>
      </c>
      <c r="C804" s="1">
        <f>1+1/P132+1/P139+1/P145+1/P150+1/P154+1/P157+1/P159+P161</f>
      </c>
      <c r="D804" s="1">
        <f>1+1/P92+1/P99+1/P105+1/P110+1/P114+1/P117+1/P119+P201</f>
      </c>
      <c r="E804" s="2">
        <f>B804/$D806</f>
      </c>
      <c r="F804" s="2">
        <f>C804/$C806</f>
      </c>
      <c r="G804" s="2">
        <f>D804/$B806</f>
      </c>
      <c r="H804" s="2">
        <f>(E804+F804+G804)/3</f>
      </c>
      <c r="I804" s="2">
        <f>H804/$H806</f>
      </c>
      <c r="J804" s="3">
        <f>I804*100</f>
      </c>
      <c r="K804">
        <f>RANK(I804,$I$797:$I$805,0)</f>
      </c>
    </row>
    <row r="805">
      <c r="A805" t="str">
        <v>CP4.9</v>
      </c>
      <c r="B805" s="1">
        <f>1+1/P173+1/P180+1/P186+1/P191+1/P195+1/P198+1/P200+1/P201</f>
      </c>
      <c r="C805" s="1">
        <f>1+1/P133+1/P140+1/P146+1/P151+1/P155+1/P158+1/P160+1/P161</f>
      </c>
      <c r="D805" s="1">
        <f>1+1/P93+1/P100+1/P106+1/P111+1/P115+1/P118+1/P120+1/P121</f>
      </c>
      <c r="E805" s="2">
        <f>B805/$D806</f>
      </c>
      <c r="F805" s="2">
        <f>C805/$C806</f>
      </c>
      <c r="G805" s="2">
        <f>D805/$B806</f>
      </c>
      <c r="H805" s="2">
        <f>(E805+F805+G805)/3</f>
      </c>
      <c r="I805" s="2">
        <f>H805/$H806</f>
      </c>
      <c r="J805" s="3">
        <f>I805*100</f>
      </c>
      <c r="K805">
        <f>RANK(I805,$I$797:$I$805,0)</f>
      </c>
    </row>
    <row r="806">
      <c r="A806" t="str">
        <v>TOTAL</v>
      </c>
      <c r="B806" s="1">
        <f>SUM(B797:B805)</f>
      </c>
      <c r="C806" s="1">
        <f>SUM(C797:C805)</f>
      </c>
      <c r="D806" s="1">
        <f>SUM(D797:D805)</f>
      </c>
      <c r="H806" s="2">
        <f>SUM(H797:H805)</f>
      </c>
    </row>
    <row r="808">
      <c r="A808" t="str">
        <v>2. KONSISTENSI (CR)</v>
      </c>
    </row>
    <row r="809">
      <c r="A809" t="str">
        <v>Matriks Crisp (Defuzzified) &amp; Normalisasi &amp; Aw</v>
      </c>
    </row>
    <row r="810">
      <c r="A810" t="str">
        <v>Kriteria</v>
      </c>
      <c r="B810" t="str">
        <v>CP4.1</v>
      </c>
      <c r="C810" t="str">
        <v>CP4.2</v>
      </c>
      <c r="D810" t="str">
        <v>CP4.3</v>
      </c>
      <c r="E810" t="str">
        <v>CP4.4</v>
      </c>
      <c r="F810" t="str">
        <v>CP4.5</v>
      </c>
      <c r="G810" t="str">
        <v>CP4.6</v>
      </c>
      <c r="H810" t="str">
        <v>CP4.7</v>
      </c>
      <c r="I810" t="str">
        <v>CP4.8</v>
      </c>
      <c r="J810" t="str">
        <v>CP4.9</v>
      </c>
      <c r="K810" t="str">
        <v>Wi (Bobot CR)</v>
      </c>
      <c r="L810" t="str">
        <v>Aw</v>
      </c>
      <c r="M810" t="str">
        <v>Aw/Wi</v>
      </c>
    </row>
    <row r="811">
      <c r="A811" t="str">
        <v>CP4.1</v>
      </c>
      <c r="B811">
        <v>1</v>
      </c>
      <c r="C811" s="1">
        <f>(P86+P126+P166)/3</f>
      </c>
      <c r="D811" s="1">
        <f>(P87+P127+P167)/3</f>
      </c>
      <c r="E811" s="1">
        <f>(P88+P128+P168)/3</f>
      </c>
      <c r="F811" s="1">
        <f>(P89+P129+P169)/3</f>
      </c>
      <c r="G811" s="1">
        <f>(P90+P130+P170)/3</f>
      </c>
      <c r="H811" s="1">
        <f>(P91+P131+P171)/3</f>
      </c>
      <c r="I811" s="1">
        <f>(P92+P132+P172)/3</f>
      </c>
      <c r="J811" s="1">
        <f>(P93+P133+P173)/3</f>
      </c>
      <c r="K811" s="2">
        <f>(B811/$B820+C811/$C820+D811/$D820+E811/$E820+F811/$F820+G811/$G820+H811/$H820+I811/$I820+J811/$J820)/9</f>
      </c>
      <c r="L811" s="2">
        <f>B811*$K811+C811*$K812+D811*$K813+E811*$K814+F811*$K815+G811*$K816+H811*$K817+I811*$K818+J811*$K819</f>
      </c>
      <c r="M811" s="1">
        <f>L811/K811</f>
      </c>
    </row>
    <row r="812">
      <c r="A812" t="str">
        <v>CP4.2</v>
      </c>
      <c r="B812" s="1">
        <f>(1/P166+1/P126+1/P86)/3</f>
      </c>
      <c r="C812">
        <v>1</v>
      </c>
      <c r="D812" s="1">
        <f>(P94+P134+P174)/3</f>
      </c>
      <c r="E812" s="1">
        <f>(P95+P135+P175)/3</f>
      </c>
      <c r="F812" s="1">
        <f>(P96+P136+P176)/3</f>
      </c>
      <c r="G812" s="1">
        <f>(P97+P137+P177)/3</f>
      </c>
      <c r="H812" s="1">
        <f>(P98+P138+P178)/3</f>
      </c>
      <c r="I812" s="1">
        <f>(P99+P139+P179)/3</f>
      </c>
      <c r="J812" s="1">
        <f>(P100+P140+P180)/3</f>
      </c>
      <c r="K812" s="2">
        <f>(B812/$B820+C812/$C820+D812/$D820+E812/$E820+F812/$F820+G812/$G820+H812/$H820+I812/$I820+J812/$J820)/9</f>
      </c>
      <c r="L812" s="2">
        <f>B812*$K811+C812*$K812+D812*$K813+E812*$K814+F812*$K815+G812*$K816+H812*$K817+I812*$K818+J812*$K819</f>
      </c>
      <c r="M812" s="1">
        <f>L812/K812</f>
      </c>
    </row>
    <row r="813">
      <c r="A813" t="str">
        <v>CP4.3</v>
      </c>
      <c r="B813" s="1">
        <f>(1/P167+1/P127+1/P87)/3</f>
      </c>
      <c r="C813" s="1">
        <f>(1/P174+1/P134+1/P94)/3</f>
      </c>
      <c r="D813">
        <v>1</v>
      </c>
      <c r="E813" s="1">
        <f>(P101+P141+P181)/3</f>
      </c>
      <c r="F813" s="1">
        <f>(P102+P142+P182)/3</f>
      </c>
      <c r="G813" s="1">
        <f>(P103+P143+P183)/3</f>
      </c>
      <c r="H813" s="1">
        <f>(P104+P144+P184)/3</f>
      </c>
      <c r="I813" s="1">
        <f>(P105+P145+P185)/3</f>
      </c>
      <c r="J813" s="1">
        <f>(P106+P146+P186)/3</f>
      </c>
      <c r="K813" s="2">
        <f>(B813/$B820+C813/$C820+D813/$D820+E813/$E820+F813/$F820+G813/$G820+H813/$H820+I813/$I820+J813/$J820)/9</f>
      </c>
      <c r="L813" s="2">
        <f>B813*$K811+C813*$K812+D813*$K813+E813*$K814+F813*$K815+G813*$K816+H813*$K817+I813*$K818+J813*$K819</f>
      </c>
      <c r="M813" s="1">
        <f>L813/K813</f>
      </c>
    </row>
    <row r="814">
      <c r="A814" t="str">
        <v>CP4.4</v>
      </c>
      <c r="B814" s="1">
        <f>(1/P168+1/P128+1/P88)/3</f>
      </c>
      <c r="C814" s="1">
        <f>(1/P175+1/P135+1/P95)/3</f>
      </c>
      <c r="D814" s="1">
        <f>(1/P181+1/P141+1/P101)/3</f>
      </c>
      <c r="E814">
        <v>1</v>
      </c>
      <c r="F814" s="1">
        <f>(P107+P147+P187)/3</f>
      </c>
      <c r="G814" s="1">
        <f>(P108+P148+P188)/3</f>
      </c>
      <c r="H814" s="1">
        <f>(P109+P149+P189)/3</f>
      </c>
      <c r="I814" s="1">
        <f>(P110+P150+P190)/3</f>
      </c>
      <c r="J814" s="1">
        <f>(P111+P151+P191)/3</f>
      </c>
      <c r="K814" s="2">
        <f>(B814/$B820+C814/$C820+D814/$D820+E814/$E820+F814/$F820+G814/$G820+H814/$H820+I814/$I820+J814/$J820)/9</f>
      </c>
      <c r="L814" s="2">
        <f>B814*$K811+C814*$K812+D814*$K813+E814*$K814+F814*$K815+G814*$K816+H814*$K817+I814*$K818+J814*$K819</f>
      </c>
      <c r="M814" s="1">
        <f>L814/K814</f>
      </c>
    </row>
    <row r="815">
      <c r="A815" t="str">
        <v>CP4.5</v>
      </c>
      <c r="B815" s="1">
        <f>(1/P169+1/P129+1/P89)/3</f>
      </c>
      <c r="C815" s="1">
        <f>(1/P176+1/P136+1/P96)/3</f>
      </c>
      <c r="D815" s="1">
        <f>(1/P182+1/P142+1/P102)/3</f>
      </c>
      <c r="E815" s="1">
        <f>(1/P187+1/P147+1/P107)/3</f>
      </c>
      <c r="F815">
        <v>1</v>
      </c>
      <c r="G815" s="1">
        <f>(P112+P152+P192)/3</f>
      </c>
      <c r="H815" s="1">
        <f>(P113+P153+P193)/3</f>
      </c>
      <c r="I815" s="1">
        <f>(P114+P154+P194)/3</f>
      </c>
      <c r="J815" s="1">
        <f>(P115+P155+P195)/3</f>
      </c>
      <c r="K815" s="2">
        <f>(B815/$B820+C815/$C820+D815/$D820+E815/$E820+F815/$F820+G815/$G820+H815/$H820+I815/$I820+J815/$J820)/9</f>
      </c>
      <c r="L815" s="2">
        <f>B815*$K811+C815*$K812+D815*$K813+E815*$K814+F815*$K815+G815*$K816+H815*$K817+I815*$K818+J815*$K819</f>
      </c>
      <c r="M815" s="1">
        <f>L815/K815</f>
      </c>
    </row>
    <row r="816">
      <c r="A816" t="str">
        <v>CP4.6</v>
      </c>
      <c r="B816" s="1">
        <f>(1/P170+1/P130+1/P90)/3</f>
      </c>
      <c r="C816" s="1">
        <f>(1/P177+1/P137+1/P97)/3</f>
      </c>
      <c r="D816" s="1">
        <f>(1/P183+1/P143+1/P103)/3</f>
      </c>
      <c r="E816" s="1">
        <f>(1/P188+1/P148+1/P108)/3</f>
      </c>
      <c r="F816" s="1">
        <f>(1/P192+1/P152+1/P112)/3</f>
      </c>
      <c r="G816">
        <v>1</v>
      </c>
      <c r="H816" s="1">
        <f>(P116+P156+P196)/3</f>
      </c>
      <c r="I816" s="1">
        <f>(P117+P157+P197)/3</f>
      </c>
      <c r="J816" s="1">
        <f>(P118+P158+P198)/3</f>
      </c>
      <c r="K816" s="2">
        <f>(B816/$B820+C816/$C820+D816/$D820+E816/$E820+F816/$F820+G816/$G820+H816/$H820+I816/$I820+J816/$J820)/9</f>
      </c>
      <c r="L816" s="2">
        <f>B816*$K811+C816*$K812+D816*$K813+E816*$K814+F816*$K815+G816*$K816+H816*$K817+I816*$K818+J816*$K819</f>
      </c>
      <c r="M816" s="1">
        <f>L816/K816</f>
      </c>
    </row>
    <row r="817">
      <c r="A817" t="str">
        <v>CP4.7</v>
      </c>
      <c r="B817" s="1">
        <f>(1/P171+1/P131+1/P91)/3</f>
      </c>
      <c r="C817" s="1">
        <f>(1/P178+1/P138+1/P98)/3</f>
      </c>
      <c r="D817" s="1">
        <f>(1/P184+1/P144+1/P104)/3</f>
      </c>
      <c r="E817" s="1">
        <f>(1/P189+1/P149+1/P109)/3</f>
      </c>
      <c r="F817" s="1">
        <f>(1/P193+1/P153+1/P113)/3</f>
      </c>
      <c r="G817" s="1">
        <f>(1/P196+1/P156+1/P116)/3</f>
      </c>
      <c r="H817">
        <v>1</v>
      </c>
      <c r="I817" s="1">
        <f>(P119+P159+P199)/3</f>
      </c>
      <c r="J817" s="1">
        <f>(P120+P160+P200)/3</f>
      </c>
      <c r="K817" s="2">
        <f>(B817/$B820+C817/$C820+D817/$D820+E817/$E820+F817/$F820+G817/$G820+H817/$H820+I817/$I820+J817/$J820)/9</f>
      </c>
      <c r="L817" s="2">
        <f>B817*$K811+C817*$K812+D817*$K813+E817*$K814+F817*$K815+G817*$K816+H817*$K817+I817*$K818+J817*$K819</f>
      </c>
      <c r="M817" s="1">
        <f>L817/K817</f>
      </c>
    </row>
    <row r="818">
      <c r="A818" t="str">
        <v>CP4.8</v>
      </c>
      <c r="B818" s="1">
        <f>(1/P172+1/P132+1/P92)/3</f>
      </c>
      <c r="C818" s="1">
        <f>(1/P179+1/P139+1/P99)/3</f>
      </c>
      <c r="D818" s="1">
        <f>(1/P185+1/P145+1/P105)/3</f>
      </c>
      <c r="E818" s="1">
        <f>(1/P190+1/P150+1/P110)/3</f>
      </c>
      <c r="F818" s="1">
        <f>(1/P194+1/P154+1/P114)/3</f>
      </c>
      <c r="G818" s="1">
        <f>(1/P197+1/P157+1/P117)/3</f>
      </c>
      <c r="H818" s="1">
        <f>(1/P199+1/P159+1/P119)/3</f>
      </c>
      <c r="I818">
        <v>1</v>
      </c>
      <c r="J818" s="1">
        <f>(P121+P161+P201)/3</f>
      </c>
      <c r="K818" s="2">
        <f>(B818/$B820+C818/$C820+D818/$D820+E818/$E820+F818/$F820+G818/$G820+H818/$H820+I818/$I820+J818/$J820)/9</f>
      </c>
      <c r="L818" s="2">
        <f>B818*$K811+C818*$K812+D818*$K813+E818*$K814+F818*$K815+G818*$K816+H818*$K817+I818*$K818+J818*$K819</f>
      </c>
      <c r="M818" s="1">
        <f>L818/K818</f>
      </c>
    </row>
    <row r="819">
      <c r="A819" t="str">
        <v>CP4.9</v>
      </c>
      <c r="B819" s="1">
        <f>(1/P173+1/P133+1/P93)/3</f>
      </c>
      <c r="C819" s="1">
        <f>(1/P180+1/P140+1/P100)/3</f>
      </c>
      <c r="D819" s="1">
        <f>(1/P186+1/P146+1/P106)/3</f>
      </c>
      <c r="E819" s="1">
        <f>(1/P191+1/P151+1/P111)/3</f>
      </c>
      <c r="F819" s="1">
        <f>(1/P195+1/P155+1/P115)/3</f>
      </c>
      <c r="G819" s="1">
        <f>(1/P198+1/P158+1/P118)/3</f>
      </c>
      <c r="H819" s="1">
        <f>(1/P200+1/P160+1/P120)/3</f>
      </c>
      <c r="I819" s="1">
        <f>(1/P201+1/P161+1/P121)/3</f>
      </c>
      <c r="J819">
        <v>1</v>
      </c>
      <c r="K819" s="2">
        <f>(B819/$B820+C819/$C820+D819/$D820+E819/$E820+F819/$F820+G819/$G820+H819/$H820+I819/$I820+J819/$J820)/9</f>
      </c>
      <c r="L819" s="2">
        <f>B819*$K811+C819*$K812+D819*$K813+E819*$K814+F819*$K815+G819*$K816+H819*$K817+I819*$K818+J819*$K819</f>
      </c>
      <c r="M819" s="1">
        <f>L819/K819</f>
      </c>
    </row>
    <row r="820">
      <c r="A820" t="str">
        <v>Σ Kolom</v>
      </c>
      <c r="B820" s="1">
        <f>SUM(B811:B819)</f>
      </c>
      <c r="C820" s="1">
        <f>SUM(C811:C819)</f>
      </c>
      <c r="D820" s="1">
        <f>SUM(D811:D819)</f>
      </c>
      <c r="E820" s="1">
        <f>SUM(E811:E819)</f>
      </c>
      <c r="F820" s="1">
        <f>SUM(F811:F819)</f>
      </c>
      <c r="G820" s="1">
        <f>SUM(G811:G819)</f>
      </c>
      <c r="H820" s="1">
        <f>SUM(H811:H819)</f>
      </c>
      <c r="I820" s="1">
        <f>SUM(I811:I819)</f>
      </c>
      <c r="J820" s="1">
        <f>SUM(J811:J819)</f>
      </c>
    </row>
    <row r="822">
      <c r="A822" t="str">
        <v>λmax</v>
      </c>
      <c r="B822" s="1">
        <f>AVERAGE(M811:M819)</f>
      </c>
    </row>
    <row r="823">
      <c r="A823" t="str">
        <v>CI</v>
      </c>
      <c r="B823" s="1">
        <f>(B822-9)/(9-1)</f>
      </c>
    </row>
    <row r="824">
      <c r="A824" t="str">
        <v>CR</v>
      </c>
      <c r="B824" s="1">
        <f>IF(1.45=0,0,B823/1.45)</f>
      </c>
    </row>
    <row r="825">
      <c r="A825" t="str">
        <v>Status</v>
      </c>
      <c r="B825">
        <f>IF(B824&lt;0.1,"KONSISTEN ✓","TIDAK KONSISTEN ✗")</f>
      </c>
    </row>
    <row r="828">
      <c r="A828" t="str">
        <v xml:space="preserve">▶ RESPONDEN 15: SRI NOVRIANI </v>
      </c>
    </row>
    <row r="829">
      <c r="A829" t="str">
        <v>1. FUZZY SYNTHETIC EXTENT (FSE) &amp; BOBOT FINAL</v>
      </c>
    </row>
    <row r="830">
      <c r="A830" t="str">
        <v>Kriteria</v>
      </c>
      <c r="B830" t="str">
        <v>Σl</v>
      </c>
      <c r="C830" t="str">
        <v>Σm</v>
      </c>
      <c r="D830" t="str">
        <v>Σu</v>
      </c>
      <c r="E830" t="str">
        <v>Si_l</v>
      </c>
      <c r="F830" t="str">
        <v>Si_m</v>
      </c>
      <c r="G830" t="str">
        <v>Si_u</v>
      </c>
      <c r="H830" t="str">
        <v>Defuzzy</v>
      </c>
      <c r="I830" t="str">
        <v>Bobot</v>
      </c>
      <c r="J830" t="str">
        <v>Bobot%</v>
      </c>
      <c r="K830" t="str">
        <v>Rank</v>
      </c>
    </row>
    <row r="831">
      <c r="A831" t="str">
        <v>CP4.1</v>
      </c>
      <c r="B831" s="1">
        <f>1+Q86+Q87+Q88+Q89+Q90+Q91+Q92+Q93</f>
      </c>
      <c r="C831" s="1">
        <f>1+Q126+Q127+Q128+Q129+Q130+Q131+Q132+Q133</f>
      </c>
      <c r="D831" s="1">
        <f>1+Q166+Q167+Q168+Q169+Q170+Q171+Q172+Q173</f>
      </c>
      <c r="E831" s="2">
        <f>B831/$D840</f>
      </c>
      <c r="F831" s="2">
        <f>C831/$C840</f>
      </c>
      <c r="G831" s="2">
        <f>D831/$B840</f>
      </c>
      <c r="H831" s="2">
        <f>(E831+F831+G831)/3</f>
      </c>
      <c r="I831" s="2">
        <f>H831/$H840</f>
      </c>
      <c r="J831" s="3">
        <f>I831*100</f>
      </c>
      <c r="K831">
        <f>RANK(I831,$I$831:$I$839,0)</f>
      </c>
    </row>
    <row r="832">
      <c r="A832" t="str">
        <v>CP4.2</v>
      </c>
      <c r="B832" s="1">
        <f>1+1/Q166+Q94+Q95+Q96+Q97+Q98+Q99+Q100</f>
      </c>
      <c r="C832" s="1">
        <f>1+1/Q126+Q134+Q135+Q136+Q137+Q138+Q139+Q140</f>
      </c>
      <c r="D832" s="1">
        <f>1+1/Q86+Q174+Q175+Q176+Q177+Q178+Q179+Q180</f>
      </c>
      <c r="E832" s="2">
        <f>B832/$D840</f>
      </c>
      <c r="F832" s="2">
        <f>C832/$C840</f>
      </c>
      <c r="G832" s="2">
        <f>D832/$B840</f>
      </c>
      <c r="H832" s="2">
        <f>(E832+F832+G832)/3</f>
      </c>
      <c r="I832" s="2">
        <f>H832/$H840</f>
      </c>
      <c r="J832" s="3">
        <f>I832*100</f>
      </c>
      <c r="K832">
        <f>RANK(I832,$I$831:$I$839,0)</f>
      </c>
    </row>
    <row r="833">
      <c r="A833" t="str">
        <v>CP4.3</v>
      </c>
      <c r="B833" s="1">
        <f>1+1/Q167+1/Q174+Q101+Q102+Q103+Q104+Q105+Q106</f>
      </c>
      <c r="C833" s="1">
        <f>1+1/Q127+1/Q134+Q141+Q142+Q143+Q144+Q145+Q146</f>
      </c>
      <c r="D833" s="1">
        <f>1+1/Q87+1/Q94+Q181+Q182+Q183+Q184+Q185+Q186</f>
      </c>
      <c r="E833" s="2">
        <f>B833/$D840</f>
      </c>
      <c r="F833" s="2">
        <f>C833/$C840</f>
      </c>
      <c r="G833" s="2">
        <f>D833/$B840</f>
      </c>
      <c r="H833" s="2">
        <f>(E833+F833+G833)/3</f>
      </c>
      <c r="I833" s="2">
        <f>H833/$H840</f>
      </c>
      <c r="J833" s="3">
        <f>I833*100</f>
      </c>
      <c r="K833">
        <f>RANK(I833,$I$831:$I$839,0)</f>
      </c>
    </row>
    <row r="834">
      <c r="A834" t="str">
        <v>CP4.4</v>
      </c>
      <c r="B834" s="1">
        <f>1+1/Q168+1/Q175+1/Q181+Q107+Q108+Q109+Q110+Q111</f>
      </c>
      <c r="C834" s="1">
        <f>1+1/Q128+1/Q135+1/Q141+Q147+Q148+Q149+Q150+Q151</f>
      </c>
      <c r="D834" s="1">
        <f>1+1/Q88+1/Q95+1/Q101+Q187+Q188+Q189+Q190+Q191</f>
      </c>
      <c r="E834" s="2">
        <f>B834/$D840</f>
      </c>
      <c r="F834" s="2">
        <f>C834/$C840</f>
      </c>
      <c r="G834" s="2">
        <f>D834/$B840</f>
      </c>
      <c r="H834" s="2">
        <f>(E834+F834+G834)/3</f>
      </c>
      <c r="I834" s="2">
        <f>H834/$H840</f>
      </c>
      <c r="J834" s="3">
        <f>I834*100</f>
      </c>
      <c r="K834">
        <f>RANK(I834,$I$831:$I$839,0)</f>
      </c>
    </row>
    <row r="835">
      <c r="A835" t="str">
        <v>CP4.5</v>
      </c>
      <c r="B835" s="1">
        <f>1+1/Q169+1/Q176+1/Q182+1/Q187+Q112+Q113+Q114+Q115</f>
      </c>
      <c r="C835" s="1">
        <f>1+1/Q129+1/Q136+1/Q142+1/Q147+Q152+Q153+Q154+Q155</f>
      </c>
      <c r="D835" s="1">
        <f>1+1/Q89+1/Q96+1/Q102+1/Q107+Q192+Q193+Q194+Q195</f>
      </c>
      <c r="E835" s="2">
        <f>B835/$D840</f>
      </c>
      <c r="F835" s="2">
        <f>C835/$C840</f>
      </c>
      <c r="G835" s="2">
        <f>D835/$B840</f>
      </c>
      <c r="H835" s="2">
        <f>(E835+F835+G835)/3</f>
      </c>
      <c r="I835" s="2">
        <f>H835/$H840</f>
      </c>
      <c r="J835" s="3">
        <f>I835*100</f>
      </c>
      <c r="K835">
        <f>RANK(I835,$I$831:$I$839,0)</f>
      </c>
    </row>
    <row r="836">
      <c r="A836" t="str">
        <v>CP4.6</v>
      </c>
      <c r="B836" s="1">
        <f>1+1/Q170+1/Q177+1/Q183+1/Q188+1/Q192+Q116+Q117+Q118</f>
      </c>
      <c r="C836" s="1">
        <f>1+1/Q130+1/Q137+1/Q143+1/Q148+1/Q152+Q156+Q157+Q158</f>
      </c>
      <c r="D836" s="1">
        <f>1+1/Q90+1/Q97+1/Q103+1/Q108+1/Q112+Q196+Q197+Q198</f>
      </c>
      <c r="E836" s="2">
        <f>B836/$D840</f>
      </c>
      <c r="F836" s="2">
        <f>C836/$C840</f>
      </c>
      <c r="G836" s="2">
        <f>D836/$B840</f>
      </c>
      <c r="H836" s="2">
        <f>(E836+F836+G836)/3</f>
      </c>
      <c r="I836" s="2">
        <f>H836/$H840</f>
      </c>
      <c r="J836" s="3">
        <f>I836*100</f>
      </c>
      <c r="K836">
        <f>RANK(I836,$I$831:$I$839,0)</f>
      </c>
    </row>
    <row r="837">
      <c r="A837" t="str">
        <v>CP4.7</v>
      </c>
      <c r="B837" s="1">
        <f>1+1/Q171+1/Q178+1/Q184+1/Q189+1/Q193+1/Q196+Q119+Q120</f>
      </c>
      <c r="C837" s="1">
        <f>1+1/Q131+1/Q138+1/Q144+1/Q149+1/Q153+1/Q156+Q159+Q160</f>
      </c>
      <c r="D837" s="1">
        <f>1+1/Q91+1/Q98+1/Q104+1/Q109+1/Q113+1/Q116+Q199+Q200</f>
      </c>
      <c r="E837" s="2">
        <f>B837/$D840</f>
      </c>
      <c r="F837" s="2">
        <f>C837/$C840</f>
      </c>
      <c r="G837" s="2">
        <f>D837/$B840</f>
      </c>
      <c r="H837" s="2">
        <f>(E837+F837+G837)/3</f>
      </c>
      <c r="I837" s="2">
        <f>H837/$H840</f>
      </c>
      <c r="J837" s="3">
        <f>I837*100</f>
      </c>
      <c r="K837">
        <f>RANK(I837,$I$831:$I$839,0)</f>
      </c>
    </row>
    <row r="838">
      <c r="A838" t="str">
        <v>CP4.8</v>
      </c>
      <c r="B838" s="1">
        <f>1+1/Q172+1/Q179+1/Q185+1/Q190+1/Q194+1/Q197+1/Q199+Q121</f>
      </c>
      <c r="C838" s="1">
        <f>1+1/Q132+1/Q139+1/Q145+1/Q150+1/Q154+1/Q157+1/Q159+Q161</f>
      </c>
      <c r="D838" s="1">
        <f>1+1/Q92+1/Q99+1/Q105+1/Q110+1/Q114+1/Q117+1/Q119+Q201</f>
      </c>
      <c r="E838" s="2">
        <f>B838/$D840</f>
      </c>
      <c r="F838" s="2">
        <f>C838/$C840</f>
      </c>
      <c r="G838" s="2">
        <f>D838/$B840</f>
      </c>
      <c r="H838" s="2">
        <f>(E838+F838+G838)/3</f>
      </c>
      <c r="I838" s="2">
        <f>H838/$H840</f>
      </c>
      <c r="J838" s="3">
        <f>I838*100</f>
      </c>
      <c r="K838">
        <f>RANK(I838,$I$831:$I$839,0)</f>
      </c>
    </row>
    <row r="839">
      <c r="A839" t="str">
        <v>CP4.9</v>
      </c>
      <c r="B839" s="1">
        <f>1+1/Q173+1/Q180+1/Q186+1/Q191+1/Q195+1/Q198+1/Q200+1/Q201</f>
      </c>
      <c r="C839" s="1">
        <f>1+1/Q133+1/Q140+1/Q146+1/Q151+1/Q155+1/Q158+1/Q160+1/Q161</f>
      </c>
      <c r="D839" s="1">
        <f>1+1/Q93+1/Q100+1/Q106+1/Q111+1/Q115+1/Q118+1/Q120+1/Q121</f>
      </c>
      <c r="E839" s="2">
        <f>B839/$D840</f>
      </c>
      <c r="F839" s="2">
        <f>C839/$C840</f>
      </c>
      <c r="G839" s="2">
        <f>D839/$B840</f>
      </c>
      <c r="H839" s="2">
        <f>(E839+F839+G839)/3</f>
      </c>
      <c r="I839" s="2">
        <f>H839/$H840</f>
      </c>
      <c r="J839" s="3">
        <f>I839*100</f>
      </c>
      <c r="K839">
        <f>RANK(I839,$I$831:$I$839,0)</f>
      </c>
    </row>
    <row r="840">
      <c r="A840" t="str">
        <v>TOTAL</v>
      </c>
      <c r="B840" s="1">
        <f>SUM(B831:B839)</f>
      </c>
      <c r="C840" s="1">
        <f>SUM(C831:C839)</f>
      </c>
      <c r="D840" s="1">
        <f>SUM(D831:D839)</f>
      </c>
      <c r="H840" s="2">
        <f>SUM(H831:H839)</f>
      </c>
    </row>
    <row r="842">
      <c r="A842" t="str">
        <v>2. KONSISTENSI (CR)</v>
      </c>
    </row>
    <row r="843">
      <c r="A843" t="str">
        <v>Matriks Crisp (Defuzzified) &amp; Normalisasi &amp; Aw</v>
      </c>
    </row>
    <row r="844">
      <c r="A844" t="str">
        <v>Kriteria</v>
      </c>
      <c r="B844" t="str">
        <v>CP4.1</v>
      </c>
      <c r="C844" t="str">
        <v>CP4.2</v>
      </c>
      <c r="D844" t="str">
        <v>CP4.3</v>
      </c>
      <c r="E844" t="str">
        <v>CP4.4</v>
      </c>
      <c r="F844" t="str">
        <v>CP4.5</v>
      </c>
      <c r="G844" t="str">
        <v>CP4.6</v>
      </c>
      <c r="H844" t="str">
        <v>CP4.7</v>
      </c>
      <c r="I844" t="str">
        <v>CP4.8</v>
      </c>
      <c r="J844" t="str">
        <v>CP4.9</v>
      </c>
      <c r="K844" t="str">
        <v>Wi (Bobot CR)</v>
      </c>
      <c r="L844" t="str">
        <v>Aw</v>
      </c>
      <c r="M844" t="str">
        <v>Aw/Wi</v>
      </c>
    </row>
    <row r="845">
      <c r="A845" t="str">
        <v>CP4.1</v>
      </c>
      <c r="B845">
        <v>1</v>
      </c>
      <c r="C845" s="1">
        <f>(Q86+Q126+Q166)/3</f>
      </c>
      <c r="D845" s="1">
        <f>(Q87+Q127+Q167)/3</f>
      </c>
      <c r="E845" s="1">
        <f>(Q88+Q128+Q168)/3</f>
      </c>
      <c r="F845" s="1">
        <f>(Q89+Q129+Q169)/3</f>
      </c>
      <c r="G845" s="1">
        <f>(Q90+Q130+Q170)/3</f>
      </c>
      <c r="H845" s="1">
        <f>(Q91+Q131+Q171)/3</f>
      </c>
      <c r="I845" s="1">
        <f>(Q92+Q132+Q172)/3</f>
      </c>
      <c r="J845" s="1">
        <f>(Q93+Q133+Q173)/3</f>
      </c>
      <c r="K845" s="2">
        <f>(B845/$B854+C845/$C854+D845/$D854+E845/$E854+F845/$F854+G845/$G854+H845/$H854+I845/$I854+J845/$J854)/9</f>
      </c>
      <c r="L845" s="2">
        <f>B845*$K845+C845*$K846+D845*$K847+E845*$K848+F845*$K849+G845*$K850+H845*$K851+I845*$K852+J845*$K853</f>
      </c>
      <c r="M845" s="1">
        <f>L845/K845</f>
      </c>
    </row>
    <row r="846">
      <c r="A846" t="str">
        <v>CP4.2</v>
      </c>
      <c r="B846" s="1">
        <f>(1/Q166+1/Q126+1/Q86)/3</f>
      </c>
      <c r="C846">
        <v>1</v>
      </c>
      <c r="D846" s="1">
        <f>(Q94+Q134+Q174)/3</f>
      </c>
      <c r="E846" s="1">
        <f>(Q95+Q135+Q175)/3</f>
      </c>
      <c r="F846" s="1">
        <f>(Q96+Q136+Q176)/3</f>
      </c>
      <c r="G846" s="1">
        <f>(Q97+Q137+Q177)/3</f>
      </c>
      <c r="H846" s="1">
        <f>(Q98+Q138+Q178)/3</f>
      </c>
      <c r="I846" s="1">
        <f>(Q99+Q139+Q179)/3</f>
      </c>
      <c r="J846" s="1">
        <f>(Q100+Q140+Q180)/3</f>
      </c>
      <c r="K846" s="2">
        <f>(B846/$B854+C846/$C854+D846/$D854+E846/$E854+F846/$F854+G846/$G854+H846/$H854+I846/$I854+J846/$J854)/9</f>
      </c>
      <c r="L846" s="2">
        <f>B846*$K845+C846*$K846+D846*$K847+E846*$K848+F846*$K849+G846*$K850+H846*$K851+I846*$K852+J846*$K853</f>
      </c>
      <c r="M846" s="1">
        <f>L846/K846</f>
      </c>
    </row>
    <row r="847">
      <c r="A847" t="str">
        <v>CP4.3</v>
      </c>
      <c r="B847" s="1">
        <f>(1/Q167+1/Q127+1/Q87)/3</f>
      </c>
      <c r="C847" s="1">
        <f>(1/Q174+1/Q134+1/Q94)/3</f>
      </c>
      <c r="D847">
        <v>1</v>
      </c>
      <c r="E847" s="1">
        <f>(Q101+Q141+Q181)/3</f>
      </c>
      <c r="F847" s="1">
        <f>(Q102+Q142+Q182)/3</f>
      </c>
      <c r="G847" s="1">
        <f>(Q103+Q143+Q183)/3</f>
      </c>
      <c r="H847" s="1">
        <f>(Q104+Q144+Q184)/3</f>
      </c>
      <c r="I847" s="1">
        <f>(Q105+Q145+Q185)/3</f>
      </c>
      <c r="J847" s="1">
        <f>(Q106+Q146+Q186)/3</f>
      </c>
      <c r="K847" s="2">
        <f>(B847/$B854+C847/$C854+D847/$D854+E847/$E854+F847/$F854+G847/$G854+H847/$H854+I847/$I854+J847/$J854)/9</f>
      </c>
      <c r="L847" s="2">
        <f>B847*$K845+C847*$K846+D847*$K847+E847*$K848+F847*$K849+G847*$K850+H847*$K851+I847*$K852+J847*$K853</f>
      </c>
      <c r="M847" s="1">
        <f>L847/K847</f>
      </c>
    </row>
    <row r="848">
      <c r="A848" t="str">
        <v>CP4.4</v>
      </c>
      <c r="B848" s="1">
        <f>(1/Q168+1/Q128+1/Q88)/3</f>
      </c>
      <c r="C848" s="1">
        <f>(1/Q175+1/Q135+1/Q95)/3</f>
      </c>
      <c r="D848" s="1">
        <f>(1/Q181+1/Q141+1/Q101)/3</f>
      </c>
      <c r="E848">
        <v>1</v>
      </c>
      <c r="F848" s="1">
        <f>(Q107+Q147+Q187)/3</f>
      </c>
      <c r="G848" s="1">
        <f>(Q108+Q148+Q188)/3</f>
      </c>
      <c r="H848" s="1">
        <f>(Q109+Q149+Q189)/3</f>
      </c>
      <c r="I848" s="1">
        <f>(Q110+Q150+Q190)/3</f>
      </c>
      <c r="J848" s="1">
        <f>(Q111+Q151+Q191)/3</f>
      </c>
      <c r="K848" s="2">
        <f>(B848/$B854+C848/$C854+D848/$D854+E848/$E854+F848/$F854+G848/$G854+H848/$H854+I848/$I854+J848/$J854)/9</f>
      </c>
      <c r="L848" s="2">
        <f>B848*$K845+C848*$K846+D848*$K847+E848*$K848+F848*$K849+G848*$K850+H848*$K851+I848*$K852+J848*$K853</f>
      </c>
      <c r="M848" s="1">
        <f>L848/K848</f>
      </c>
    </row>
    <row r="849">
      <c r="A849" t="str">
        <v>CP4.5</v>
      </c>
      <c r="B849" s="1">
        <f>(1/Q169+1/Q129+1/Q89)/3</f>
      </c>
      <c r="C849" s="1">
        <f>(1/Q176+1/Q136+1/Q96)/3</f>
      </c>
      <c r="D849" s="1">
        <f>(1/Q182+1/Q142+1/Q102)/3</f>
      </c>
      <c r="E849" s="1">
        <f>(1/Q187+1/Q147+1/Q107)/3</f>
      </c>
      <c r="F849">
        <v>1</v>
      </c>
      <c r="G849" s="1">
        <f>(Q112+Q152+Q192)/3</f>
      </c>
      <c r="H849" s="1">
        <f>(Q113+Q153+Q193)/3</f>
      </c>
      <c r="I849" s="1">
        <f>(Q114+Q154+Q194)/3</f>
      </c>
      <c r="J849" s="1">
        <f>(Q115+Q155+Q195)/3</f>
      </c>
      <c r="K849" s="2">
        <f>(B849/$B854+C849/$C854+D849/$D854+E849/$E854+F849/$F854+G849/$G854+H849/$H854+I849/$I854+J849/$J854)/9</f>
      </c>
      <c r="L849" s="2">
        <f>B849*$K845+C849*$K846+D849*$K847+E849*$K848+F849*$K849+G849*$K850+H849*$K851+I849*$K852+J849*$K853</f>
      </c>
      <c r="M849" s="1">
        <f>L849/K849</f>
      </c>
    </row>
    <row r="850">
      <c r="A850" t="str">
        <v>CP4.6</v>
      </c>
      <c r="B850" s="1">
        <f>(1/Q170+1/Q130+1/Q90)/3</f>
      </c>
      <c r="C850" s="1">
        <f>(1/Q177+1/Q137+1/Q97)/3</f>
      </c>
      <c r="D850" s="1">
        <f>(1/Q183+1/Q143+1/Q103)/3</f>
      </c>
      <c r="E850" s="1">
        <f>(1/Q188+1/Q148+1/Q108)/3</f>
      </c>
      <c r="F850" s="1">
        <f>(1/Q192+1/Q152+1/Q112)/3</f>
      </c>
      <c r="G850">
        <v>1</v>
      </c>
      <c r="H850" s="1">
        <f>(Q116+Q156+Q196)/3</f>
      </c>
      <c r="I850" s="1">
        <f>(Q117+Q157+Q197)/3</f>
      </c>
      <c r="J850" s="1">
        <f>(Q118+Q158+Q198)/3</f>
      </c>
      <c r="K850" s="2">
        <f>(B850/$B854+C850/$C854+D850/$D854+E850/$E854+F850/$F854+G850/$G854+H850/$H854+I850/$I854+J850/$J854)/9</f>
      </c>
      <c r="L850" s="2">
        <f>B850*$K845+C850*$K846+D850*$K847+E850*$K848+F850*$K849+G850*$K850+H850*$K851+I850*$K852+J850*$K853</f>
      </c>
      <c r="M850" s="1">
        <f>L850/K850</f>
      </c>
    </row>
    <row r="851">
      <c r="A851" t="str">
        <v>CP4.7</v>
      </c>
      <c r="B851" s="1">
        <f>(1/Q171+1/Q131+1/Q91)/3</f>
      </c>
      <c r="C851" s="1">
        <f>(1/Q178+1/Q138+1/Q98)/3</f>
      </c>
      <c r="D851" s="1">
        <f>(1/Q184+1/Q144+1/Q104)/3</f>
      </c>
      <c r="E851" s="1">
        <f>(1/Q189+1/Q149+1/Q109)/3</f>
      </c>
      <c r="F851" s="1">
        <f>(1/Q193+1/Q153+1/Q113)/3</f>
      </c>
      <c r="G851" s="1">
        <f>(1/Q196+1/Q156+1/Q116)/3</f>
      </c>
      <c r="H851">
        <v>1</v>
      </c>
      <c r="I851" s="1">
        <f>(Q119+Q159+Q199)/3</f>
      </c>
      <c r="J851" s="1">
        <f>(Q120+Q160+Q200)/3</f>
      </c>
      <c r="K851" s="2">
        <f>(B851/$B854+C851/$C854+D851/$D854+E851/$E854+F851/$F854+G851/$G854+H851/$H854+I851/$I854+J851/$J854)/9</f>
      </c>
      <c r="L851" s="2">
        <f>B851*$K845+C851*$K846+D851*$K847+E851*$K848+F851*$K849+G851*$K850+H851*$K851+I851*$K852+J851*$K853</f>
      </c>
      <c r="M851" s="1">
        <f>L851/K851</f>
      </c>
    </row>
    <row r="852">
      <c r="A852" t="str">
        <v>CP4.8</v>
      </c>
      <c r="B852" s="1">
        <f>(1/Q172+1/Q132+1/Q92)/3</f>
      </c>
      <c r="C852" s="1">
        <f>(1/Q179+1/Q139+1/Q99)/3</f>
      </c>
      <c r="D852" s="1">
        <f>(1/Q185+1/Q145+1/Q105)/3</f>
      </c>
      <c r="E852" s="1">
        <f>(1/Q190+1/Q150+1/Q110)/3</f>
      </c>
      <c r="F852" s="1">
        <f>(1/Q194+1/Q154+1/Q114)/3</f>
      </c>
      <c r="G852" s="1">
        <f>(1/Q197+1/Q157+1/Q117)/3</f>
      </c>
      <c r="H852" s="1">
        <f>(1/Q199+1/Q159+1/Q119)/3</f>
      </c>
      <c r="I852">
        <v>1</v>
      </c>
      <c r="J852" s="1">
        <f>(Q121+Q161+Q201)/3</f>
      </c>
      <c r="K852" s="2">
        <f>(B852/$B854+C852/$C854+D852/$D854+E852/$E854+F852/$F854+G852/$G854+H852/$H854+I852/$I854+J852/$J854)/9</f>
      </c>
      <c r="L852" s="2">
        <f>B852*$K845+C852*$K846+D852*$K847+E852*$K848+F852*$K849+G852*$K850+H852*$K851+I852*$K852+J852*$K853</f>
      </c>
      <c r="M852" s="1">
        <f>L852/K852</f>
      </c>
    </row>
    <row r="853">
      <c r="A853" t="str">
        <v>CP4.9</v>
      </c>
      <c r="B853" s="1">
        <f>(1/Q173+1/Q133+1/Q93)/3</f>
      </c>
      <c r="C853" s="1">
        <f>(1/Q180+1/Q140+1/Q100)/3</f>
      </c>
      <c r="D853" s="1">
        <f>(1/Q186+1/Q146+1/Q106)/3</f>
      </c>
      <c r="E853" s="1">
        <f>(1/Q191+1/Q151+1/Q111)/3</f>
      </c>
      <c r="F853" s="1">
        <f>(1/Q195+1/Q155+1/Q115)/3</f>
      </c>
      <c r="G853" s="1">
        <f>(1/Q198+1/Q158+1/Q118)/3</f>
      </c>
      <c r="H853" s="1">
        <f>(1/Q200+1/Q160+1/Q120)/3</f>
      </c>
      <c r="I853" s="1">
        <f>(1/Q201+1/Q161+1/Q121)/3</f>
      </c>
      <c r="J853">
        <v>1</v>
      </c>
      <c r="K853" s="2">
        <f>(B853/$B854+C853/$C854+D853/$D854+E853/$E854+F853/$F854+G853/$G854+H853/$H854+I853/$I854+J853/$J854)/9</f>
      </c>
      <c r="L853" s="2">
        <f>B853*$K845+C853*$K846+D853*$K847+E853*$K848+F853*$K849+G853*$K850+H853*$K851+I853*$K852+J853*$K853</f>
      </c>
      <c r="M853" s="1">
        <f>L853/K853</f>
      </c>
    </row>
    <row r="854">
      <c r="A854" t="str">
        <v>Σ Kolom</v>
      </c>
      <c r="B854" s="1">
        <f>SUM(B845:B853)</f>
      </c>
      <c r="C854" s="1">
        <f>SUM(C845:C853)</f>
      </c>
      <c r="D854" s="1">
        <f>SUM(D845:D853)</f>
      </c>
      <c r="E854" s="1">
        <f>SUM(E845:E853)</f>
      </c>
      <c r="F854" s="1">
        <f>SUM(F845:F853)</f>
      </c>
      <c r="G854" s="1">
        <f>SUM(G845:G853)</f>
      </c>
      <c r="H854" s="1">
        <f>SUM(H845:H853)</f>
      </c>
      <c r="I854" s="1">
        <f>SUM(I845:I853)</f>
      </c>
      <c r="J854" s="1">
        <f>SUM(J845:J853)</f>
      </c>
    </row>
    <row r="856">
      <c r="A856" t="str">
        <v>λmax</v>
      </c>
      <c r="B856" s="1">
        <f>AVERAGE(M845:M853)</f>
      </c>
    </row>
    <row r="857">
      <c r="A857" t="str">
        <v>CI</v>
      </c>
      <c r="B857" s="1">
        <f>(B856-9)/(9-1)</f>
      </c>
    </row>
    <row r="858">
      <c r="A858" t="str">
        <v>CR</v>
      </c>
      <c r="B858" s="1">
        <f>IF(1.45=0,0,B857/1.45)</f>
      </c>
    </row>
    <row r="859">
      <c r="A859" t="str">
        <v>Status</v>
      </c>
      <c r="B859">
        <f>IF(B858&lt;0.1,"KONSISTEN ✓","TIDAK KONSISTEN ✗")</f>
      </c>
    </row>
    <row r="862">
      <c r="A862" t="str">
        <v>▶ RESPONDEN 16: Novriati Teza</v>
      </c>
    </row>
    <row r="863">
      <c r="A863" t="str">
        <v>1. FUZZY SYNTHETIC EXTENT (FSE) &amp; BOBOT FINAL</v>
      </c>
    </row>
    <row r="864">
      <c r="A864" t="str">
        <v>Kriteria</v>
      </c>
      <c r="B864" t="str">
        <v>Σl</v>
      </c>
      <c r="C864" t="str">
        <v>Σm</v>
      </c>
      <c r="D864" t="str">
        <v>Σu</v>
      </c>
      <c r="E864" t="str">
        <v>Si_l</v>
      </c>
      <c r="F864" t="str">
        <v>Si_m</v>
      </c>
      <c r="G864" t="str">
        <v>Si_u</v>
      </c>
      <c r="H864" t="str">
        <v>Defuzzy</v>
      </c>
      <c r="I864" t="str">
        <v>Bobot</v>
      </c>
      <c r="J864" t="str">
        <v>Bobot%</v>
      </c>
      <c r="K864" t="str">
        <v>Rank</v>
      </c>
    </row>
    <row r="865">
      <c r="A865" t="str">
        <v>CP4.1</v>
      </c>
      <c r="B865" s="1">
        <f>1+R86+R87+R88+R89+R90+R91+R92+R93</f>
      </c>
      <c r="C865" s="1">
        <f>1+R126+R127+R128+R129+R130+R131+R132+R133</f>
      </c>
      <c r="D865" s="1">
        <f>1+R166+R167+R168+R169+R170+R171+R172+R173</f>
      </c>
      <c r="E865" s="2">
        <f>B865/$D874</f>
      </c>
      <c r="F865" s="2">
        <f>C865/$C874</f>
      </c>
      <c r="G865" s="2">
        <f>D865/$B874</f>
      </c>
      <c r="H865" s="2">
        <f>(E865+F865+G865)/3</f>
      </c>
      <c r="I865" s="2">
        <f>H865/$H874</f>
      </c>
      <c r="J865" s="3">
        <f>I865*100</f>
      </c>
      <c r="K865">
        <f>RANK(I865,$I$865:$I$873,0)</f>
      </c>
    </row>
    <row r="866">
      <c r="A866" t="str">
        <v>CP4.2</v>
      </c>
      <c r="B866" s="1">
        <f>1+1/R166+R94+R95+R96+R97+R98+R99+R100</f>
      </c>
      <c r="C866" s="1">
        <f>1+1/R126+R134+R135+R136+R137+R138+R139+R140</f>
      </c>
      <c r="D866" s="1">
        <f>1+1/R86+R174+R175+R176+R177+R178+R179+R180</f>
      </c>
      <c r="E866" s="2">
        <f>B866/$D874</f>
      </c>
      <c r="F866" s="2">
        <f>C866/$C874</f>
      </c>
      <c r="G866" s="2">
        <f>D866/$B874</f>
      </c>
      <c r="H866" s="2">
        <f>(E866+F866+G866)/3</f>
      </c>
      <c r="I866" s="2">
        <f>H866/$H874</f>
      </c>
      <c r="J866" s="3">
        <f>I866*100</f>
      </c>
      <c r="K866">
        <f>RANK(I866,$I$865:$I$873,0)</f>
      </c>
    </row>
    <row r="867">
      <c r="A867" t="str">
        <v>CP4.3</v>
      </c>
      <c r="B867" s="1">
        <f>1+1/R167+1/R174+R101+R102+R103+R104+R105+R106</f>
      </c>
      <c r="C867" s="1">
        <f>1+1/R127+1/R134+R141+R142+R143+R144+R145+R146</f>
      </c>
      <c r="D867" s="1">
        <f>1+1/R87+1/R94+R181+R182+R183+R184+R185+R186</f>
      </c>
      <c r="E867" s="2">
        <f>B867/$D874</f>
      </c>
      <c r="F867" s="2">
        <f>C867/$C874</f>
      </c>
      <c r="G867" s="2">
        <f>D867/$B874</f>
      </c>
      <c r="H867" s="2">
        <f>(E867+F867+G867)/3</f>
      </c>
      <c r="I867" s="2">
        <f>H867/$H874</f>
      </c>
      <c r="J867" s="3">
        <f>I867*100</f>
      </c>
      <c r="K867">
        <f>RANK(I867,$I$865:$I$873,0)</f>
      </c>
    </row>
    <row r="868">
      <c r="A868" t="str">
        <v>CP4.4</v>
      </c>
      <c r="B868" s="1">
        <f>1+1/R168+1/R175+1/R181+R107+R108+R109+R110+R111</f>
      </c>
      <c r="C868" s="1">
        <f>1+1/R128+1/R135+1/R141+R147+R148+R149+R150+R151</f>
      </c>
      <c r="D868" s="1">
        <f>1+1/R88+1/R95+1/R101+R187+R188+R189+R190+R191</f>
      </c>
      <c r="E868" s="2">
        <f>B868/$D874</f>
      </c>
      <c r="F868" s="2">
        <f>C868/$C874</f>
      </c>
      <c r="G868" s="2">
        <f>D868/$B874</f>
      </c>
      <c r="H868" s="2">
        <f>(E868+F868+G868)/3</f>
      </c>
      <c r="I868" s="2">
        <f>H868/$H874</f>
      </c>
      <c r="J868" s="3">
        <f>I868*100</f>
      </c>
      <c r="K868">
        <f>RANK(I868,$I$865:$I$873,0)</f>
      </c>
    </row>
    <row r="869">
      <c r="A869" t="str">
        <v>CP4.5</v>
      </c>
      <c r="B869" s="1">
        <f>1+1/R169+1/R176+1/R182+1/R187+R112+R113+R114+R115</f>
      </c>
      <c r="C869" s="1">
        <f>1+1/R129+1/R136+1/R142+1/R147+R152+R153+R154+R155</f>
      </c>
      <c r="D869" s="1">
        <f>1+1/R89+1/R96+1/R102+1/R107+R192+R193+R194+R195</f>
      </c>
      <c r="E869" s="2">
        <f>B869/$D874</f>
      </c>
      <c r="F869" s="2">
        <f>C869/$C874</f>
      </c>
      <c r="G869" s="2">
        <f>D869/$B874</f>
      </c>
      <c r="H869" s="2">
        <f>(E869+F869+G869)/3</f>
      </c>
      <c r="I869" s="2">
        <f>H869/$H874</f>
      </c>
      <c r="J869" s="3">
        <f>I869*100</f>
      </c>
      <c r="K869">
        <f>RANK(I869,$I$865:$I$873,0)</f>
      </c>
    </row>
    <row r="870">
      <c r="A870" t="str">
        <v>CP4.6</v>
      </c>
      <c r="B870" s="1">
        <f>1+1/R170+1/R177+1/R183+1/R188+1/R192+R116+R117+R118</f>
      </c>
      <c r="C870" s="1">
        <f>1+1/R130+1/R137+1/R143+1/R148+1/R152+R156+R157+R158</f>
      </c>
      <c r="D870" s="1">
        <f>1+1/R90+1/R97+1/R103+1/R108+1/R112+R196+R197+R198</f>
      </c>
      <c r="E870" s="2">
        <f>B870/$D874</f>
      </c>
      <c r="F870" s="2">
        <f>C870/$C874</f>
      </c>
      <c r="G870" s="2">
        <f>D870/$B874</f>
      </c>
      <c r="H870" s="2">
        <f>(E870+F870+G870)/3</f>
      </c>
      <c r="I870" s="2">
        <f>H870/$H874</f>
      </c>
      <c r="J870" s="3">
        <f>I870*100</f>
      </c>
      <c r="K870">
        <f>RANK(I870,$I$865:$I$873,0)</f>
      </c>
    </row>
    <row r="871">
      <c r="A871" t="str">
        <v>CP4.7</v>
      </c>
      <c r="B871" s="1">
        <f>1+1/R171+1/R178+1/R184+1/R189+1/R193+1/R196+R119+R120</f>
      </c>
      <c r="C871" s="1">
        <f>1+1/R131+1/R138+1/R144+1/R149+1/R153+1/R156+R159+R160</f>
      </c>
      <c r="D871" s="1">
        <f>1+1/R91+1/R98+1/R104+1/R109+1/R113+1/R116+R199+R200</f>
      </c>
      <c r="E871" s="2">
        <f>B871/$D874</f>
      </c>
      <c r="F871" s="2">
        <f>C871/$C874</f>
      </c>
      <c r="G871" s="2">
        <f>D871/$B874</f>
      </c>
      <c r="H871" s="2">
        <f>(E871+F871+G871)/3</f>
      </c>
      <c r="I871" s="2">
        <f>H871/$H874</f>
      </c>
      <c r="J871" s="3">
        <f>I871*100</f>
      </c>
      <c r="K871">
        <f>RANK(I871,$I$865:$I$873,0)</f>
      </c>
    </row>
    <row r="872">
      <c r="A872" t="str">
        <v>CP4.8</v>
      </c>
      <c r="B872" s="1">
        <f>1+1/R172+1/R179+1/R185+1/R190+1/R194+1/R197+1/R199+R121</f>
      </c>
      <c r="C872" s="1">
        <f>1+1/R132+1/R139+1/R145+1/R150+1/R154+1/R157+1/R159+R161</f>
      </c>
      <c r="D872" s="1">
        <f>1+1/R92+1/R99+1/R105+1/R110+1/R114+1/R117+1/R119+R201</f>
      </c>
      <c r="E872" s="2">
        <f>B872/$D874</f>
      </c>
      <c r="F872" s="2">
        <f>C872/$C874</f>
      </c>
      <c r="G872" s="2">
        <f>D872/$B874</f>
      </c>
      <c r="H872" s="2">
        <f>(E872+F872+G872)/3</f>
      </c>
      <c r="I872" s="2">
        <f>H872/$H874</f>
      </c>
      <c r="J872" s="3">
        <f>I872*100</f>
      </c>
      <c r="K872">
        <f>RANK(I872,$I$865:$I$873,0)</f>
      </c>
    </row>
    <row r="873">
      <c r="A873" t="str">
        <v>CP4.9</v>
      </c>
      <c r="B873" s="1">
        <f>1+1/R173+1/R180+1/R186+1/R191+1/R195+1/R198+1/R200+1/R201</f>
      </c>
      <c r="C873" s="1">
        <f>1+1/R133+1/R140+1/R146+1/R151+1/R155+1/R158+1/R160+1/R161</f>
      </c>
      <c r="D873" s="1">
        <f>1+1/R93+1/R100+1/R106+1/R111+1/R115+1/R118+1/R120+1/R121</f>
      </c>
      <c r="E873" s="2">
        <f>B873/$D874</f>
      </c>
      <c r="F873" s="2">
        <f>C873/$C874</f>
      </c>
      <c r="G873" s="2">
        <f>D873/$B874</f>
      </c>
      <c r="H873" s="2">
        <f>(E873+F873+G873)/3</f>
      </c>
      <c r="I873" s="2">
        <f>H873/$H874</f>
      </c>
      <c r="J873" s="3">
        <f>I873*100</f>
      </c>
      <c r="K873">
        <f>RANK(I873,$I$865:$I$873,0)</f>
      </c>
    </row>
    <row r="874">
      <c r="A874" t="str">
        <v>TOTAL</v>
      </c>
      <c r="B874" s="1">
        <f>SUM(B865:B873)</f>
      </c>
      <c r="C874" s="1">
        <f>SUM(C865:C873)</f>
      </c>
      <c r="D874" s="1">
        <f>SUM(D865:D873)</f>
      </c>
      <c r="H874" s="2">
        <f>SUM(H865:H873)</f>
      </c>
    </row>
    <row r="876">
      <c r="A876" t="str">
        <v>2. KONSISTENSI (CR)</v>
      </c>
    </row>
    <row r="877">
      <c r="A877" t="str">
        <v>Matriks Crisp (Defuzzified) &amp; Normalisasi &amp; Aw</v>
      </c>
    </row>
    <row r="878">
      <c r="A878" t="str">
        <v>Kriteria</v>
      </c>
      <c r="B878" t="str">
        <v>CP4.1</v>
      </c>
      <c r="C878" t="str">
        <v>CP4.2</v>
      </c>
      <c r="D878" t="str">
        <v>CP4.3</v>
      </c>
      <c r="E878" t="str">
        <v>CP4.4</v>
      </c>
      <c r="F878" t="str">
        <v>CP4.5</v>
      </c>
      <c r="G878" t="str">
        <v>CP4.6</v>
      </c>
      <c r="H878" t="str">
        <v>CP4.7</v>
      </c>
      <c r="I878" t="str">
        <v>CP4.8</v>
      </c>
      <c r="J878" t="str">
        <v>CP4.9</v>
      </c>
      <c r="K878" t="str">
        <v>Wi (Bobot CR)</v>
      </c>
      <c r="L878" t="str">
        <v>Aw</v>
      </c>
      <c r="M878" t="str">
        <v>Aw/Wi</v>
      </c>
    </row>
    <row r="879">
      <c r="A879" t="str">
        <v>CP4.1</v>
      </c>
      <c r="B879">
        <v>1</v>
      </c>
      <c r="C879" s="1">
        <f>(R86+R126+R166)/3</f>
      </c>
      <c r="D879" s="1">
        <f>(R87+R127+R167)/3</f>
      </c>
      <c r="E879" s="1">
        <f>(R88+R128+R168)/3</f>
      </c>
      <c r="F879" s="1">
        <f>(R89+R129+R169)/3</f>
      </c>
      <c r="G879" s="1">
        <f>(R90+R130+R170)/3</f>
      </c>
      <c r="H879" s="1">
        <f>(R91+R131+R171)/3</f>
      </c>
      <c r="I879" s="1">
        <f>(R92+R132+R172)/3</f>
      </c>
      <c r="J879" s="1">
        <f>(R93+R133+R173)/3</f>
      </c>
      <c r="K879" s="2">
        <f>(B879/$B888+C879/$C888+D879/$D888+E879/$E888+F879/$F888+G879/$G888+H879/$H888+I879/$I888+J879/$J888)/9</f>
      </c>
      <c r="L879" s="2">
        <f>B879*$K879+C879*$K880+D879*$K881+E879*$K882+F879*$K883+G879*$K884+H879*$K885+I879*$K886+J879*$K887</f>
      </c>
      <c r="M879" s="1">
        <f>L879/K879</f>
      </c>
    </row>
    <row r="880">
      <c r="A880" t="str">
        <v>CP4.2</v>
      </c>
      <c r="B880" s="1">
        <f>(1/R166+1/R126+1/R86)/3</f>
      </c>
      <c r="C880">
        <v>1</v>
      </c>
      <c r="D880" s="1">
        <f>(R94+R134+R174)/3</f>
      </c>
      <c r="E880" s="1">
        <f>(R95+R135+R175)/3</f>
      </c>
      <c r="F880" s="1">
        <f>(R96+R136+R176)/3</f>
      </c>
      <c r="G880" s="1">
        <f>(R97+R137+R177)/3</f>
      </c>
      <c r="H880" s="1">
        <f>(R98+R138+R178)/3</f>
      </c>
      <c r="I880" s="1">
        <f>(R99+R139+R179)/3</f>
      </c>
      <c r="J880" s="1">
        <f>(R100+R140+R180)/3</f>
      </c>
      <c r="K880" s="2">
        <f>(B880/$B888+C880/$C888+D880/$D888+E880/$E888+F880/$F888+G880/$G888+H880/$H888+I880/$I888+J880/$J888)/9</f>
      </c>
      <c r="L880" s="2">
        <f>B880*$K879+C880*$K880+D880*$K881+E880*$K882+F880*$K883+G880*$K884+H880*$K885+I880*$K886+J880*$K887</f>
      </c>
      <c r="M880" s="1">
        <f>L880/K880</f>
      </c>
    </row>
    <row r="881">
      <c r="A881" t="str">
        <v>CP4.3</v>
      </c>
      <c r="B881" s="1">
        <f>(1/R167+1/R127+1/R87)/3</f>
      </c>
      <c r="C881" s="1">
        <f>(1/R174+1/R134+1/R94)/3</f>
      </c>
      <c r="D881">
        <v>1</v>
      </c>
      <c r="E881" s="1">
        <f>(R101+R141+R181)/3</f>
      </c>
      <c r="F881" s="1">
        <f>(R102+R142+R182)/3</f>
      </c>
      <c r="G881" s="1">
        <f>(R103+R143+R183)/3</f>
      </c>
      <c r="H881" s="1">
        <f>(R104+R144+R184)/3</f>
      </c>
      <c r="I881" s="1">
        <f>(R105+R145+R185)/3</f>
      </c>
      <c r="J881" s="1">
        <f>(R106+R146+R186)/3</f>
      </c>
      <c r="K881" s="2">
        <f>(B881/$B888+C881/$C888+D881/$D888+E881/$E888+F881/$F888+G881/$G888+H881/$H888+I881/$I888+J881/$J888)/9</f>
      </c>
      <c r="L881" s="2">
        <f>B881*$K879+C881*$K880+D881*$K881+E881*$K882+F881*$K883+G881*$K884+H881*$K885+I881*$K886+J881*$K887</f>
      </c>
      <c r="M881" s="1">
        <f>L881/K881</f>
      </c>
    </row>
    <row r="882">
      <c r="A882" t="str">
        <v>CP4.4</v>
      </c>
      <c r="B882" s="1">
        <f>(1/R168+1/R128+1/R88)/3</f>
      </c>
      <c r="C882" s="1">
        <f>(1/R175+1/R135+1/R95)/3</f>
      </c>
      <c r="D882" s="1">
        <f>(1/R181+1/R141+1/R101)/3</f>
      </c>
      <c r="E882">
        <v>1</v>
      </c>
      <c r="F882" s="1">
        <f>(R107+R147+R187)/3</f>
      </c>
      <c r="G882" s="1">
        <f>(R108+R148+R188)/3</f>
      </c>
      <c r="H882" s="1">
        <f>(R109+R149+R189)/3</f>
      </c>
      <c r="I882" s="1">
        <f>(R110+R150+R190)/3</f>
      </c>
      <c r="J882" s="1">
        <f>(R111+R151+R191)/3</f>
      </c>
      <c r="K882" s="2">
        <f>(B882/$B888+C882/$C888+D882/$D888+E882/$E888+F882/$F888+G882/$G888+H882/$H888+I882/$I888+J882/$J888)/9</f>
      </c>
      <c r="L882" s="2">
        <f>B882*$K879+C882*$K880+D882*$K881+E882*$K882+F882*$K883+G882*$K884+H882*$K885+I882*$K886+J882*$K887</f>
      </c>
      <c r="M882" s="1">
        <f>L882/K882</f>
      </c>
    </row>
    <row r="883">
      <c r="A883" t="str">
        <v>CP4.5</v>
      </c>
      <c r="B883" s="1">
        <f>(1/R169+1/R129+1/R89)/3</f>
      </c>
      <c r="C883" s="1">
        <f>(1/R176+1/R136+1/R96)/3</f>
      </c>
      <c r="D883" s="1">
        <f>(1/R182+1/R142+1/R102)/3</f>
      </c>
      <c r="E883" s="1">
        <f>(1/R187+1/R147+1/R107)/3</f>
      </c>
      <c r="F883">
        <v>1</v>
      </c>
      <c r="G883" s="1">
        <f>(R112+R152+R192)/3</f>
      </c>
      <c r="H883" s="1">
        <f>(R113+R153+R193)/3</f>
      </c>
      <c r="I883" s="1">
        <f>(R114+R154+R194)/3</f>
      </c>
      <c r="J883" s="1">
        <f>(R115+R155+R195)/3</f>
      </c>
      <c r="K883" s="2">
        <f>(B883/$B888+C883/$C888+D883/$D888+E883/$E888+F883/$F888+G883/$G888+H883/$H888+I883/$I888+J883/$J888)/9</f>
      </c>
      <c r="L883" s="2">
        <f>B883*$K879+C883*$K880+D883*$K881+E883*$K882+F883*$K883+G883*$K884+H883*$K885+I883*$K886+J883*$K887</f>
      </c>
      <c r="M883" s="1">
        <f>L883/K883</f>
      </c>
    </row>
    <row r="884">
      <c r="A884" t="str">
        <v>CP4.6</v>
      </c>
      <c r="B884" s="1">
        <f>(1/R170+1/R130+1/R90)/3</f>
      </c>
      <c r="C884" s="1">
        <f>(1/R177+1/R137+1/R97)/3</f>
      </c>
      <c r="D884" s="1">
        <f>(1/R183+1/R143+1/R103)/3</f>
      </c>
      <c r="E884" s="1">
        <f>(1/R188+1/R148+1/R108)/3</f>
      </c>
      <c r="F884" s="1">
        <f>(1/R192+1/R152+1/R112)/3</f>
      </c>
      <c r="G884">
        <v>1</v>
      </c>
      <c r="H884" s="1">
        <f>(R116+R156+R196)/3</f>
      </c>
      <c r="I884" s="1">
        <f>(R117+R157+R197)/3</f>
      </c>
      <c r="J884" s="1">
        <f>(R118+R158+R198)/3</f>
      </c>
      <c r="K884" s="2">
        <f>(B884/$B888+C884/$C888+D884/$D888+E884/$E888+F884/$F888+G884/$G888+H884/$H888+I884/$I888+J884/$J888)/9</f>
      </c>
      <c r="L884" s="2">
        <f>B884*$K879+C884*$K880+D884*$K881+E884*$K882+F884*$K883+G884*$K884+H884*$K885+I884*$K886+J884*$K887</f>
      </c>
      <c r="M884" s="1">
        <f>L884/K884</f>
      </c>
    </row>
    <row r="885">
      <c r="A885" t="str">
        <v>CP4.7</v>
      </c>
      <c r="B885" s="1">
        <f>(1/R171+1/R131+1/R91)/3</f>
      </c>
      <c r="C885" s="1">
        <f>(1/R178+1/R138+1/R98)/3</f>
      </c>
      <c r="D885" s="1">
        <f>(1/R184+1/R144+1/R104)/3</f>
      </c>
      <c r="E885" s="1">
        <f>(1/R189+1/R149+1/R109)/3</f>
      </c>
      <c r="F885" s="1">
        <f>(1/R193+1/R153+1/R113)/3</f>
      </c>
      <c r="G885" s="1">
        <f>(1/R196+1/R156+1/R116)/3</f>
      </c>
      <c r="H885">
        <v>1</v>
      </c>
      <c r="I885" s="1">
        <f>(R119+R159+R199)/3</f>
      </c>
      <c r="J885" s="1">
        <f>(R120+R160+R200)/3</f>
      </c>
      <c r="K885" s="2">
        <f>(B885/$B888+C885/$C888+D885/$D888+E885/$E888+F885/$F888+G885/$G888+H885/$H888+I885/$I888+J885/$J888)/9</f>
      </c>
      <c r="L885" s="2">
        <f>B885*$K879+C885*$K880+D885*$K881+E885*$K882+F885*$K883+G885*$K884+H885*$K885+I885*$K886+J885*$K887</f>
      </c>
      <c r="M885" s="1">
        <f>L885/K885</f>
      </c>
    </row>
    <row r="886">
      <c r="A886" t="str">
        <v>CP4.8</v>
      </c>
      <c r="B886" s="1">
        <f>(1/R172+1/R132+1/R92)/3</f>
      </c>
      <c r="C886" s="1">
        <f>(1/R179+1/R139+1/R99)/3</f>
      </c>
      <c r="D886" s="1">
        <f>(1/R185+1/R145+1/R105)/3</f>
      </c>
      <c r="E886" s="1">
        <f>(1/R190+1/R150+1/R110)/3</f>
      </c>
      <c r="F886" s="1">
        <f>(1/R194+1/R154+1/R114)/3</f>
      </c>
      <c r="G886" s="1">
        <f>(1/R197+1/R157+1/R117)/3</f>
      </c>
      <c r="H886" s="1">
        <f>(1/R199+1/R159+1/R119)/3</f>
      </c>
      <c r="I886">
        <v>1</v>
      </c>
      <c r="J886" s="1">
        <f>(R121+R161+R201)/3</f>
      </c>
      <c r="K886" s="2">
        <f>(B886/$B888+C886/$C888+D886/$D888+E886/$E888+F886/$F888+G886/$G888+H886/$H888+I886/$I888+J886/$J888)/9</f>
      </c>
      <c r="L886" s="2">
        <f>B886*$K879+C886*$K880+D886*$K881+E886*$K882+F886*$K883+G886*$K884+H886*$K885+I886*$K886+J886*$K887</f>
      </c>
      <c r="M886" s="1">
        <f>L886/K886</f>
      </c>
    </row>
    <row r="887">
      <c r="A887" t="str">
        <v>CP4.9</v>
      </c>
      <c r="B887" s="1">
        <f>(1/R173+1/R133+1/R93)/3</f>
      </c>
      <c r="C887" s="1">
        <f>(1/R180+1/R140+1/R100)/3</f>
      </c>
      <c r="D887" s="1">
        <f>(1/R186+1/R146+1/R106)/3</f>
      </c>
      <c r="E887" s="1">
        <f>(1/R191+1/R151+1/R111)/3</f>
      </c>
      <c r="F887" s="1">
        <f>(1/R195+1/R155+1/R115)/3</f>
      </c>
      <c r="G887" s="1">
        <f>(1/R198+1/R158+1/R118)/3</f>
      </c>
      <c r="H887" s="1">
        <f>(1/R200+1/R160+1/R120)/3</f>
      </c>
      <c r="I887" s="1">
        <f>(1/R201+1/R161+1/R121)/3</f>
      </c>
      <c r="J887">
        <v>1</v>
      </c>
      <c r="K887" s="2">
        <f>(B887/$B888+C887/$C888+D887/$D888+E887/$E888+F887/$F888+G887/$G888+H887/$H888+I887/$I888+J887/$J888)/9</f>
      </c>
      <c r="L887" s="2">
        <f>B887*$K879+C887*$K880+D887*$K881+E887*$K882+F887*$K883+G887*$K884+H887*$K885+I887*$K886+J887*$K887</f>
      </c>
      <c r="M887" s="1">
        <f>L887/K887</f>
      </c>
    </row>
    <row r="888">
      <c r="A888" t="str">
        <v>Σ Kolom</v>
      </c>
      <c r="B888" s="1">
        <f>SUM(B879:B887)</f>
      </c>
      <c r="C888" s="1">
        <f>SUM(C879:C887)</f>
      </c>
      <c r="D888" s="1">
        <f>SUM(D879:D887)</f>
      </c>
      <c r="E888" s="1">
        <f>SUM(E879:E887)</f>
      </c>
      <c r="F888" s="1">
        <f>SUM(F879:F887)</f>
      </c>
      <c r="G888" s="1">
        <f>SUM(G879:G887)</f>
      </c>
      <c r="H888" s="1">
        <f>SUM(H879:H887)</f>
      </c>
      <c r="I888" s="1">
        <f>SUM(I879:I887)</f>
      </c>
      <c r="J888" s="1">
        <f>SUM(J879:J887)</f>
      </c>
    </row>
    <row r="890">
      <c r="A890" t="str">
        <v>λmax</v>
      </c>
      <c r="B890" s="1">
        <f>AVERAGE(M879:M887)</f>
      </c>
    </row>
    <row r="891">
      <c r="A891" t="str">
        <v>CI</v>
      </c>
      <c r="B891" s="1">
        <f>(B890-9)/(9-1)</f>
      </c>
    </row>
    <row r="892">
      <c r="A892" t="str">
        <v>CR</v>
      </c>
      <c r="B892" s="1">
        <f>IF(1.45=0,0,B891/1.45)</f>
      </c>
    </row>
    <row r="893">
      <c r="A893" t="str">
        <v>Status</v>
      </c>
      <c r="B893">
        <f>IF(B892&lt;0.1,"KONSISTEN ✓","TIDAK KONSISTEN ✗")</f>
      </c>
    </row>
    <row r="896">
      <c r="A896" t="str">
        <v>▶ RESPONDEN 17: FARALINDA SARI</v>
      </c>
    </row>
    <row r="897">
      <c r="A897" t="str">
        <v>1. FUZZY SYNTHETIC EXTENT (FSE) &amp; BOBOT FINAL</v>
      </c>
    </row>
    <row r="898">
      <c r="A898" t="str">
        <v>Kriteria</v>
      </c>
      <c r="B898" t="str">
        <v>Σl</v>
      </c>
      <c r="C898" t="str">
        <v>Σm</v>
      </c>
      <c r="D898" t="str">
        <v>Σu</v>
      </c>
      <c r="E898" t="str">
        <v>Si_l</v>
      </c>
      <c r="F898" t="str">
        <v>Si_m</v>
      </c>
      <c r="G898" t="str">
        <v>Si_u</v>
      </c>
      <c r="H898" t="str">
        <v>Defuzzy</v>
      </c>
      <c r="I898" t="str">
        <v>Bobot</v>
      </c>
      <c r="J898" t="str">
        <v>Bobot%</v>
      </c>
      <c r="K898" t="str">
        <v>Rank</v>
      </c>
    </row>
    <row r="899">
      <c r="A899" t="str">
        <v>CP4.1</v>
      </c>
      <c r="B899" s="1">
        <f>1+S86+S87+S88+S89+S90+S91+S92+S93</f>
      </c>
      <c r="C899" s="1">
        <f>1+S126+S127+S128+S129+S130+S131+S132+S133</f>
      </c>
      <c r="D899" s="1">
        <f>1+S166+S167+S168+S169+S170+S171+S172+S173</f>
      </c>
      <c r="E899" s="2">
        <f>B899/$D908</f>
      </c>
      <c r="F899" s="2">
        <f>C899/$C908</f>
      </c>
      <c r="G899" s="2">
        <f>D899/$B908</f>
      </c>
      <c r="H899" s="2">
        <f>(E899+F899+G899)/3</f>
      </c>
      <c r="I899" s="2">
        <f>H899/$H908</f>
      </c>
      <c r="J899" s="3">
        <f>I899*100</f>
      </c>
      <c r="K899">
        <f>RANK(I899,$I$899:$I$907,0)</f>
      </c>
    </row>
    <row r="900">
      <c r="A900" t="str">
        <v>CP4.2</v>
      </c>
      <c r="B900" s="1">
        <f>1+1/S166+S94+S95+S96+S97+S98+S99+S100</f>
      </c>
      <c r="C900" s="1">
        <f>1+1/S126+S134+S135+S136+S137+S138+S139+S140</f>
      </c>
      <c r="D900" s="1">
        <f>1+1/S86+S174+S175+S176+S177+S178+S179+S180</f>
      </c>
      <c r="E900" s="2">
        <f>B900/$D908</f>
      </c>
      <c r="F900" s="2">
        <f>C900/$C908</f>
      </c>
      <c r="G900" s="2">
        <f>D900/$B908</f>
      </c>
      <c r="H900" s="2">
        <f>(E900+F900+G900)/3</f>
      </c>
      <c r="I900" s="2">
        <f>H900/$H908</f>
      </c>
      <c r="J900" s="3">
        <f>I900*100</f>
      </c>
      <c r="K900">
        <f>RANK(I900,$I$899:$I$907,0)</f>
      </c>
    </row>
    <row r="901">
      <c r="A901" t="str">
        <v>CP4.3</v>
      </c>
      <c r="B901" s="1">
        <f>1+1/S167+1/S174+S101+S102+S103+S104+S105+S106</f>
      </c>
      <c r="C901" s="1">
        <f>1+1/S127+1/S134+S141+S142+S143+S144+S145+S146</f>
      </c>
      <c r="D901" s="1">
        <f>1+1/S87+1/S94+S181+S182+S183+S184+S185+S186</f>
      </c>
      <c r="E901" s="2">
        <f>B901/$D908</f>
      </c>
      <c r="F901" s="2">
        <f>C901/$C908</f>
      </c>
      <c r="G901" s="2">
        <f>D901/$B908</f>
      </c>
      <c r="H901" s="2">
        <f>(E901+F901+G901)/3</f>
      </c>
      <c r="I901" s="2">
        <f>H901/$H908</f>
      </c>
      <c r="J901" s="3">
        <f>I901*100</f>
      </c>
      <c r="K901">
        <f>RANK(I901,$I$899:$I$907,0)</f>
      </c>
    </row>
    <row r="902">
      <c r="A902" t="str">
        <v>CP4.4</v>
      </c>
      <c r="B902" s="1">
        <f>1+1/S168+1/S175+1/S181+S107+S108+S109+S110+S111</f>
      </c>
      <c r="C902" s="1">
        <f>1+1/S128+1/S135+1/S141+S147+S148+S149+S150+S151</f>
      </c>
      <c r="D902" s="1">
        <f>1+1/S88+1/S95+1/S101+S187+S188+S189+S190+S191</f>
      </c>
      <c r="E902" s="2">
        <f>B902/$D908</f>
      </c>
      <c r="F902" s="2">
        <f>C902/$C908</f>
      </c>
      <c r="G902" s="2">
        <f>D902/$B908</f>
      </c>
      <c r="H902" s="2">
        <f>(E902+F902+G902)/3</f>
      </c>
      <c r="I902" s="2">
        <f>H902/$H908</f>
      </c>
      <c r="J902" s="3">
        <f>I902*100</f>
      </c>
      <c r="K902">
        <f>RANK(I902,$I$899:$I$907,0)</f>
      </c>
    </row>
    <row r="903">
      <c r="A903" t="str">
        <v>CP4.5</v>
      </c>
      <c r="B903" s="1">
        <f>1+1/S169+1/S176+1/S182+1/S187+S112+S113+S114+S115</f>
      </c>
      <c r="C903" s="1">
        <f>1+1/S129+1/S136+1/S142+1/S147+S152+S153+S154+S155</f>
      </c>
      <c r="D903" s="1">
        <f>1+1/S89+1/S96+1/S102+1/S107+S192+S193+S194+S195</f>
      </c>
      <c r="E903" s="2">
        <f>B903/$D908</f>
      </c>
      <c r="F903" s="2">
        <f>C903/$C908</f>
      </c>
      <c r="G903" s="2">
        <f>D903/$B908</f>
      </c>
      <c r="H903" s="2">
        <f>(E903+F903+G903)/3</f>
      </c>
      <c r="I903" s="2">
        <f>H903/$H908</f>
      </c>
      <c r="J903" s="3">
        <f>I903*100</f>
      </c>
      <c r="K903">
        <f>RANK(I903,$I$899:$I$907,0)</f>
      </c>
    </row>
    <row r="904">
      <c r="A904" t="str">
        <v>CP4.6</v>
      </c>
      <c r="B904" s="1">
        <f>1+1/S170+1/S177+1/S183+1/S188+1/S192+S116+S117+S118</f>
      </c>
      <c r="C904" s="1">
        <f>1+1/S130+1/S137+1/S143+1/S148+1/S152+S156+S157+S158</f>
      </c>
      <c r="D904" s="1">
        <f>1+1/S90+1/S97+1/S103+1/S108+1/S112+S196+S197+S198</f>
      </c>
      <c r="E904" s="2">
        <f>B904/$D908</f>
      </c>
      <c r="F904" s="2">
        <f>C904/$C908</f>
      </c>
      <c r="G904" s="2">
        <f>D904/$B908</f>
      </c>
      <c r="H904" s="2">
        <f>(E904+F904+G904)/3</f>
      </c>
      <c r="I904" s="2">
        <f>H904/$H908</f>
      </c>
      <c r="J904" s="3">
        <f>I904*100</f>
      </c>
      <c r="K904">
        <f>RANK(I904,$I$899:$I$907,0)</f>
      </c>
    </row>
    <row r="905">
      <c r="A905" t="str">
        <v>CP4.7</v>
      </c>
      <c r="B905" s="1">
        <f>1+1/S171+1/S178+1/S184+1/S189+1/S193+1/S196+S119+S120</f>
      </c>
      <c r="C905" s="1">
        <f>1+1/S131+1/S138+1/S144+1/S149+1/S153+1/S156+S159+S160</f>
      </c>
      <c r="D905" s="1">
        <f>1+1/S91+1/S98+1/S104+1/S109+1/S113+1/S116+S199+S200</f>
      </c>
      <c r="E905" s="2">
        <f>B905/$D908</f>
      </c>
      <c r="F905" s="2">
        <f>C905/$C908</f>
      </c>
      <c r="G905" s="2">
        <f>D905/$B908</f>
      </c>
      <c r="H905" s="2">
        <f>(E905+F905+G905)/3</f>
      </c>
      <c r="I905" s="2">
        <f>H905/$H908</f>
      </c>
      <c r="J905" s="3">
        <f>I905*100</f>
      </c>
      <c r="K905">
        <f>RANK(I905,$I$899:$I$907,0)</f>
      </c>
    </row>
    <row r="906">
      <c r="A906" t="str">
        <v>CP4.8</v>
      </c>
      <c r="B906" s="1">
        <f>1+1/S172+1/S179+1/S185+1/S190+1/S194+1/S197+1/S199+S121</f>
      </c>
      <c r="C906" s="1">
        <f>1+1/S132+1/S139+1/S145+1/S150+1/S154+1/S157+1/S159+S161</f>
      </c>
      <c r="D906" s="1">
        <f>1+1/S92+1/S99+1/S105+1/S110+1/S114+1/S117+1/S119+S201</f>
      </c>
      <c r="E906" s="2">
        <f>B906/$D908</f>
      </c>
      <c r="F906" s="2">
        <f>C906/$C908</f>
      </c>
      <c r="G906" s="2">
        <f>D906/$B908</f>
      </c>
      <c r="H906" s="2">
        <f>(E906+F906+G906)/3</f>
      </c>
      <c r="I906" s="2">
        <f>H906/$H908</f>
      </c>
      <c r="J906" s="3">
        <f>I906*100</f>
      </c>
      <c r="K906">
        <f>RANK(I906,$I$899:$I$907,0)</f>
      </c>
    </row>
    <row r="907">
      <c r="A907" t="str">
        <v>CP4.9</v>
      </c>
      <c r="B907" s="1">
        <f>1+1/S173+1/S180+1/S186+1/S191+1/S195+1/S198+1/S200+1/S201</f>
      </c>
      <c r="C907" s="1">
        <f>1+1/S133+1/S140+1/S146+1/S151+1/S155+1/S158+1/S160+1/S161</f>
      </c>
      <c r="D907" s="1">
        <f>1+1/S93+1/S100+1/S106+1/S111+1/S115+1/S118+1/S120+1/S121</f>
      </c>
      <c r="E907" s="2">
        <f>B907/$D908</f>
      </c>
      <c r="F907" s="2">
        <f>C907/$C908</f>
      </c>
      <c r="G907" s="2">
        <f>D907/$B908</f>
      </c>
      <c r="H907" s="2">
        <f>(E907+F907+G907)/3</f>
      </c>
      <c r="I907" s="2">
        <f>H907/$H908</f>
      </c>
      <c r="J907" s="3">
        <f>I907*100</f>
      </c>
      <c r="K907">
        <f>RANK(I907,$I$899:$I$907,0)</f>
      </c>
    </row>
    <row r="908">
      <c r="A908" t="str">
        <v>TOTAL</v>
      </c>
      <c r="B908" s="1">
        <f>SUM(B899:B907)</f>
      </c>
      <c r="C908" s="1">
        <f>SUM(C899:C907)</f>
      </c>
      <c r="D908" s="1">
        <f>SUM(D899:D907)</f>
      </c>
      <c r="H908" s="2">
        <f>SUM(H899:H907)</f>
      </c>
    </row>
    <row r="910">
      <c r="A910" t="str">
        <v>2. KONSISTENSI (CR)</v>
      </c>
    </row>
    <row r="911">
      <c r="A911" t="str">
        <v>Matriks Crisp (Defuzzified) &amp; Normalisasi &amp; Aw</v>
      </c>
    </row>
    <row r="912">
      <c r="A912" t="str">
        <v>Kriteria</v>
      </c>
      <c r="B912" t="str">
        <v>CP4.1</v>
      </c>
      <c r="C912" t="str">
        <v>CP4.2</v>
      </c>
      <c r="D912" t="str">
        <v>CP4.3</v>
      </c>
      <c r="E912" t="str">
        <v>CP4.4</v>
      </c>
      <c r="F912" t="str">
        <v>CP4.5</v>
      </c>
      <c r="G912" t="str">
        <v>CP4.6</v>
      </c>
      <c r="H912" t="str">
        <v>CP4.7</v>
      </c>
      <c r="I912" t="str">
        <v>CP4.8</v>
      </c>
      <c r="J912" t="str">
        <v>CP4.9</v>
      </c>
      <c r="K912" t="str">
        <v>Wi (Bobot CR)</v>
      </c>
      <c r="L912" t="str">
        <v>Aw</v>
      </c>
      <c r="M912" t="str">
        <v>Aw/Wi</v>
      </c>
    </row>
    <row r="913">
      <c r="A913" t="str">
        <v>CP4.1</v>
      </c>
      <c r="B913">
        <v>1</v>
      </c>
      <c r="C913" s="1">
        <f>(S86+S126+S166)/3</f>
      </c>
      <c r="D913" s="1">
        <f>(S87+S127+S167)/3</f>
      </c>
      <c r="E913" s="1">
        <f>(S88+S128+S168)/3</f>
      </c>
      <c r="F913" s="1">
        <f>(S89+S129+S169)/3</f>
      </c>
      <c r="G913" s="1">
        <f>(S90+S130+S170)/3</f>
      </c>
      <c r="H913" s="1">
        <f>(S91+S131+S171)/3</f>
      </c>
      <c r="I913" s="1">
        <f>(S92+S132+S172)/3</f>
      </c>
      <c r="J913" s="1">
        <f>(S93+S133+S173)/3</f>
      </c>
      <c r="K913" s="2">
        <f>(B913/$B922+C913/$C922+D913/$D922+E913/$E922+F913/$F922+G913/$G922+H913/$H922+I913/$I922+J913/$J922)/9</f>
      </c>
      <c r="L913" s="2">
        <f>B913*$K913+C913*$K914+D913*$K915+E913*$K916+F913*$K917+G913*$K918+H913*$K919+I913*$K920+J913*$K921</f>
      </c>
      <c r="M913" s="1">
        <f>L913/K913</f>
      </c>
    </row>
    <row r="914">
      <c r="A914" t="str">
        <v>CP4.2</v>
      </c>
      <c r="B914" s="1">
        <f>(1/S166+1/S126+1/S86)/3</f>
      </c>
      <c r="C914">
        <v>1</v>
      </c>
      <c r="D914" s="1">
        <f>(S94+S134+S174)/3</f>
      </c>
      <c r="E914" s="1">
        <f>(S95+S135+S175)/3</f>
      </c>
      <c r="F914" s="1">
        <f>(S96+S136+S176)/3</f>
      </c>
      <c r="G914" s="1">
        <f>(S97+S137+S177)/3</f>
      </c>
      <c r="H914" s="1">
        <f>(S98+S138+S178)/3</f>
      </c>
      <c r="I914" s="1">
        <f>(S99+S139+S179)/3</f>
      </c>
      <c r="J914" s="1">
        <f>(S100+S140+S180)/3</f>
      </c>
      <c r="K914" s="2">
        <f>(B914/$B922+C914/$C922+D914/$D922+E914/$E922+F914/$F922+G914/$G922+H914/$H922+I914/$I922+J914/$J922)/9</f>
      </c>
      <c r="L914" s="2">
        <f>B914*$K913+C914*$K914+D914*$K915+E914*$K916+F914*$K917+G914*$K918+H914*$K919+I914*$K920+J914*$K921</f>
      </c>
      <c r="M914" s="1">
        <f>L914/K914</f>
      </c>
    </row>
    <row r="915">
      <c r="A915" t="str">
        <v>CP4.3</v>
      </c>
      <c r="B915" s="1">
        <f>(1/S167+1/S127+1/S87)/3</f>
      </c>
      <c r="C915" s="1">
        <f>(1/S174+1/S134+1/S94)/3</f>
      </c>
      <c r="D915">
        <v>1</v>
      </c>
      <c r="E915" s="1">
        <f>(S101+S141+S181)/3</f>
      </c>
      <c r="F915" s="1">
        <f>(S102+S142+S182)/3</f>
      </c>
      <c r="G915" s="1">
        <f>(S103+S143+S183)/3</f>
      </c>
      <c r="H915" s="1">
        <f>(S104+S144+S184)/3</f>
      </c>
      <c r="I915" s="1">
        <f>(S105+S145+S185)/3</f>
      </c>
      <c r="J915" s="1">
        <f>(S106+S146+S186)/3</f>
      </c>
      <c r="K915" s="2">
        <f>(B915/$B922+C915/$C922+D915/$D922+E915/$E922+F915/$F922+G915/$G922+H915/$H922+I915/$I922+J915/$J922)/9</f>
      </c>
      <c r="L915" s="2">
        <f>B915*$K913+C915*$K914+D915*$K915+E915*$K916+F915*$K917+G915*$K918+H915*$K919+I915*$K920+J915*$K921</f>
      </c>
      <c r="M915" s="1">
        <f>L915/K915</f>
      </c>
    </row>
    <row r="916">
      <c r="A916" t="str">
        <v>CP4.4</v>
      </c>
      <c r="B916" s="1">
        <f>(1/S168+1/S128+1/S88)/3</f>
      </c>
      <c r="C916" s="1">
        <f>(1/S175+1/S135+1/S95)/3</f>
      </c>
      <c r="D916" s="1">
        <f>(1/S181+1/S141+1/S101)/3</f>
      </c>
      <c r="E916">
        <v>1</v>
      </c>
      <c r="F916" s="1">
        <f>(S107+S147+S187)/3</f>
      </c>
      <c r="G916" s="1">
        <f>(S108+S148+S188)/3</f>
      </c>
      <c r="H916" s="1">
        <f>(S109+S149+S189)/3</f>
      </c>
      <c r="I916" s="1">
        <f>(S110+S150+S190)/3</f>
      </c>
      <c r="J916" s="1">
        <f>(S111+S151+S191)/3</f>
      </c>
      <c r="K916" s="2">
        <f>(B916/$B922+C916/$C922+D916/$D922+E916/$E922+F916/$F922+G916/$G922+H916/$H922+I916/$I922+J916/$J922)/9</f>
      </c>
      <c r="L916" s="2">
        <f>B916*$K913+C916*$K914+D916*$K915+E916*$K916+F916*$K917+G916*$K918+H916*$K919+I916*$K920+J916*$K921</f>
      </c>
      <c r="M916" s="1">
        <f>L916/K916</f>
      </c>
    </row>
    <row r="917">
      <c r="A917" t="str">
        <v>CP4.5</v>
      </c>
      <c r="B917" s="1">
        <f>(1/S169+1/S129+1/S89)/3</f>
      </c>
      <c r="C917" s="1">
        <f>(1/S176+1/S136+1/S96)/3</f>
      </c>
      <c r="D917" s="1">
        <f>(1/S182+1/S142+1/S102)/3</f>
      </c>
      <c r="E917" s="1">
        <f>(1/S187+1/S147+1/S107)/3</f>
      </c>
      <c r="F917">
        <v>1</v>
      </c>
      <c r="G917" s="1">
        <f>(S112+S152+S192)/3</f>
      </c>
      <c r="H917" s="1">
        <f>(S113+S153+S193)/3</f>
      </c>
      <c r="I917" s="1">
        <f>(S114+S154+S194)/3</f>
      </c>
      <c r="J917" s="1">
        <f>(S115+S155+S195)/3</f>
      </c>
      <c r="K917" s="2">
        <f>(B917/$B922+C917/$C922+D917/$D922+E917/$E922+F917/$F922+G917/$G922+H917/$H922+I917/$I922+J917/$J922)/9</f>
      </c>
      <c r="L917" s="2">
        <f>B917*$K913+C917*$K914+D917*$K915+E917*$K916+F917*$K917+G917*$K918+H917*$K919+I917*$K920+J917*$K921</f>
      </c>
      <c r="M917" s="1">
        <f>L917/K917</f>
      </c>
    </row>
    <row r="918">
      <c r="A918" t="str">
        <v>CP4.6</v>
      </c>
      <c r="B918" s="1">
        <f>(1/S170+1/S130+1/S90)/3</f>
      </c>
      <c r="C918" s="1">
        <f>(1/S177+1/S137+1/S97)/3</f>
      </c>
      <c r="D918" s="1">
        <f>(1/S183+1/S143+1/S103)/3</f>
      </c>
      <c r="E918" s="1">
        <f>(1/S188+1/S148+1/S108)/3</f>
      </c>
      <c r="F918" s="1">
        <f>(1/S192+1/S152+1/S112)/3</f>
      </c>
      <c r="G918">
        <v>1</v>
      </c>
      <c r="H918" s="1">
        <f>(S116+S156+S196)/3</f>
      </c>
      <c r="I918" s="1">
        <f>(S117+S157+S197)/3</f>
      </c>
      <c r="J918" s="1">
        <f>(S118+S158+S198)/3</f>
      </c>
      <c r="K918" s="2">
        <f>(B918/$B922+C918/$C922+D918/$D922+E918/$E922+F918/$F922+G918/$G922+H918/$H922+I918/$I922+J918/$J922)/9</f>
      </c>
      <c r="L918" s="2">
        <f>B918*$K913+C918*$K914+D918*$K915+E918*$K916+F918*$K917+G918*$K918+H918*$K919+I918*$K920+J918*$K921</f>
      </c>
      <c r="M918" s="1">
        <f>L918/K918</f>
      </c>
    </row>
    <row r="919">
      <c r="A919" t="str">
        <v>CP4.7</v>
      </c>
      <c r="B919" s="1">
        <f>(1/S171+1/S131+1/S91)/3</f>
      </c>
      <c r="C919" s="1">
        <f>(1/S178+1/S138+1/S98)/3</f>
      </c>
      <c r="D919" s="1">
        <f>(1/S184+1/S144+1/S104)/3</f>
      </c>
      <c r="E919" s="1">
        <f>(1/S189+1/S149+1/S109)/3</f>
      </c>
      <c r="F919" s="1">
        <f>(1/S193+1/S153+1/S113)/3</f>
      </c>
      <c r="G919" s="1">
        <f>(1/S196+1/S156+1/S116)/3</f>
      </c>
      <c r="H919">
        <v>1</v>
      </c>
      <c r="I919" s="1">
        <f>(S119+S159+S199)/3</f>
      </c>
      <c r="J919" s="1">
        <f>(S120+S160+S200)/3</f>
      </c>
      <c r="K919" s="2">
        <f>(B919/$B922+C919/$C922+D919/$D922+E919/$E922+F919/$F922+G919/$G922+H919/$H922+I919/$I922+J919/$J922)/9</f>
      </c>
      <c r="L919" s="2">
        <f>B919*$K913+C919*$K914+D919*$K915+E919*$K916+F919*$K917+G919*$K918+H919*$K919+I919*$K920+J919*$K921</f>
      </c>
      <c r="M919" s="1">
        <f>L919/K919</f>
      </c>
    </row>
    <row r="920">
      <c r="A920" t="str">
        <v>CP4.8</v>
      </c>
      <c r="B920" s="1">
        <f>(1/S172+1/S132+1/S92)/3</f>
      </c>
      <c r="C920" s="1">
        <f>(1/S179+1/S139+1/S99)/3</f>
      </c>
      <c r="D920" s="1">
        <f>(1/S185+1/S145+1/S105)/3</f>
      </c>
      <c r="E920" s="1">
        <f>(1/S190+1/S150+1/S110)/3</f>
      </c>
      <c r="F920" s="1">
        <f>(1/S194+1/S154+1/S114)/3</f>
      </c>
      <c r="G920" s="1">
        <f>(1/S197+1/S157+1/S117)/3</f>
      </c>
      <c r="H920" s="1">
        <f>(1/S199+1/S159+1/S119)/3</f>
      </c>
      <c r="I920">
        <v>1</v>
      </c>
      <c r="J920" s="1">
        <f>(S121+S161+S201)/3</f>
      </c>
      <c r="K920" s="2">
        <f>(B920/$B922+C920/$C922+D920/$D922+E920/$E922+F920/$F922+G920/$G922+H920/$H922+I920/$I922+J920/$J922)/9</f>
      </c>
      <c r="L920" s="2">
        <f>B920*$K913+C920*$K914+D920*$K915+E920*$K916+F920*$K917+G920*$K918+H920*$K919+I920*$K920+J920*$K921</f>
      </c>
      <c r="M920" s="1">
        <f>L920/K920</f>
      </c>
    </row>
    <row r="921">
      <c r="A921" t="str">
        <v>CP4.9</v>
      </c>
      <c r="B921" s="1">
        <f>(1/S173+1/S133+1/S93)/3</f>
      </c>
      <c r="C921" s="1">
        <f>(1/S180+1/S140+1/S100)/3</f>
      </c>
      <c r="D921" s="1">
        <f>(1/S186+1/S146+1/S106)/3</f>
      </c>
      <c r="E921" s="1">
        <f>(1/S191+1/S151+1/S111)/3</f>
      </c>
      <c r="F921" s="1">
        <f>(1/S195+1/S155+1/S115)/3</f>
      </c>
      <c r="G921" s="1">
        <f>(1/S198+1/S158+1/S118)/3</f>
      </c>
      <c r="H921" s="1">
        <f>(1/S200+1/S160+1/S120)/3</f>
      </c>
      <c r="I921" s="1">
        <f>(1/S201+1/S161+1/S121)/3</f>
      </c>
      <c r="J921">
        <v>1</v>
      </c>
      <c r="K921" s="2">
        <f>(B921/$B922+C921/$C922+D921/$D922+E921/$E922+F921/$F922+G921/$G922+H921/$H922+I921/$I922+J921/$J922)/9</f>
      </c>
      <c r="L921" s="2">
        <f>B921*$K913+C921*$K914+D921*$K915+E921*$K916+F921*$K917+G921*$K918+H921*$K919+I921*$K920+J921*$K921</f>
      </c>
      <c r="M921" s="1">
        <f>L921/K921</f>
      </c>
    </row>
    <row r="922">
      <c r="A922" t="str">
        <v>Σ Kolom</v>
      </c>
      <c r="B922" s="1">
        <f>SUM(B913:B921)</f>
      </c>
      <c r="C922" s="1">
        <f>SUM(C913:C921)</f>
      </c>
      <c r="D922" s="1">
        <f>SUM(D913:D921)</f>
      </c>
      <c r="E922" s="1">
        <f>SUM(E913:E921)</f>
      </c>
      <c r="F922" s="1">
        <f>SUM(F913:F921)</f>
      </c>
      <c r="G922" s="1">
        <f>SUM(G913:G921)</f>
      </c>
      <c r="H922" s="1">
        <f>SUM(H913:H921)</f>
      </c>
      <c r="I922" s="1">
        <f>SUM(I913:I921)</f>
      </c>
      <c r="J922" s="1">
        <f>SUM(J913:J921)</f>
      </c>
    </row>
    <row r="924">
      <c r="A924" t="str">
        <v>λmax</v>
      </c>
      <c r="B924" s="1">
        <f>AVERAGE(M913:M921)</f>
      </c>
    </row>
    <row r="925">
      <c r="A925" t="str">
        <v>CI</v>
      </c>
      <c r="B925" s="1">
        <f>(B924-9)/(9-1)</f>
      </c>
    </row>
    <row r="926">
      <c r="A926" t="str">
        <v>CR</v>
      </c>
      <c r="B926" s="1">
        <f>IF(1.45=0,0,B925/1.45)</f>
      </c>
    </row>
    <row r="927">
      <c r="A927" t="str">
        <v>Status</v>
      </c>
      <c r="B927">
        <f>IF(B926&lt;0.1,"KONSISTEN ✓","TIDAK KONSISTEN ✗")</f>
      </c>
    </row>
    <row r="930">
      <c r="A930" t="str">
        <v>▶ RESPONDEN 18: Ardini Oktavia</v>
      </c>
    </row>
    <row r="931">
      <c r="A931" t="str">
        <v>1. FUZZY SYNTHETIC EXTENT (FSE) &amp; BOBOT FINAL</v>
      </c>
    </row>
    <row r="932">
      <c r="A932" t="str">
        <v>Kriteria</v>
      </c>
      <c r="B932" t="str">
        <v>Σl</v>
      </c>
      <c r="C932" t="str">
        <v>Σm</v>
      </c>
      <c r="D932" t="str">
        <v>Σu</v>
      </c>
      <c r="E932" t="str">
        <v>Si_l</v>
      </c>
      <c r="F932" t="str">
        <v>Si_m</v>
      </c>
      <c r="G932" t="str">
        <v>Si_u</v>
      </c>
      <c r="H932" t="str">
        <v>Defuzzy</v>
      </c>
      <c r="I932" t="str">
        <v>Bobot</v>
      </c>
      <c r="J932" t="str">
        <v>Bobot%</v>
      </c>
      <c r="K932" t="str">
        <v>Rank</v>
      </c>
    </row>
    <row r="933">
      <c r="A933" t="str">
        <v>CP4.1</v>
      </c>
      <c r="B933" s="1">
        <f>1+T86+T87+T88+T89+T90+T91+T92+T93</f>
      </c>
      <c r="C933" s="1">
        <f>1+T126+T127+T128+T129+T130+T131+T132+T133</f>
      </c>
      <c r="D933" s="1">
        <f>1+T166+T167+T168+T169+T170+T171+T172+T173</f>
      </c>
      <c r="E933" s="2">
        <f>B933/$D942</f>
      </c>
      <c r="F933" s="2">
        <f>C933/$C942</f>
      </c>
      <c r="G933" s="2">
        <f>D933/$B942</f>
      </c>
      <c r="H933" s="2">
        <f>(E933+F933+G933)/3</f>
      </c>
      <c r="I933" s="2">
        <f>H933/$H942</f>
      </c>
      <c r="J933" s="3">
        <f>I933*100</f>
      </c>
      <c r="K933">
        <f>RANK(I933,$I$933:$I$941,0)</f>
      </c>
    </row>
    <row r="934">
      <c r="A934" t="str">
        <v>CP4.2</v>
      </c>
      <c r="B934" s="1">
        <f>1+1/T166+T94+T95+T96+T97+T98+T99+T100</f>
      </c>
      <c r="C934" s="1">
        <f>1+1/T126+T134+T135+T136+T137+T138+T139+T140</f>
      </c>
      <c r="D934" s="1">
        <f>1+1/T86+T174+T175+T176+T177+T178+T179+T180</f>
      </c>
      <c r="E934" s="2">
        <f>B934/$D942</f>
      </c>
      <c r="F934" s="2">
        <f>C934/$C942</f>
      </c>
      <c r="G934" s="2">
        <f>D934/$B942</f>
      </c>
      <c r="H934" s="2">
        <f>(E934+F934+G934)/3</f>
      </c>
      <c r="I934" s="2">
        <f>H934/$H942</f>
      </c>
      <c r="J934" s="3">
        <f>I934*100</f>
      </c>
      <c r="K934">
        <f>RANK(I934,$I$933:$I$941,0)</f>
      </c>
    </row>
    <row r="935">
      <c r="A935" t="str">
        <v>CP4.3</v>
      </c>
      <c r="B935" s="1">
        <f>1+1/T167+1/T174+T101+T102+T103+T104+T105+T106</f>
      </c>
      <c r="C935" s="1">
        <f>1+1/T127+1/T134+T141+T142+T143+T144+T145+T146</f>
      </c>
      <c r="D935" s="1">
        <f>1+1/T87+1/T94+T181+T182+T183+T184+T185+T186</f>
      </c>
      <c r="E935" s="2">
        <f>B935/$D942</f>
      </c>
      <c r="F935" s="2">
        <f>C935/$C942</f>
      </c>
      <c r="G935" s="2">
        <f>D935/$B942</f>
      </c>
      <c r="H935" s="2">
        <f>(E935+F935+G935)/3</f>
      </c>
      <c r="I935" s="2">
        <f>H935/$H942</f>
      </c>
      <c r="J935" s="3">
        <f>I935*100</f>
      </c>
      <c r="K935">
        <f>RANK(I935,$I$933:$I$941,0)</f>
      </c>
    </row>
    <row r="936">
      <c r="A936" t="str">
        <v>CP4.4</v>
      </c>
      <c r="B936" s="1">
        <f>1+1/T168+1/T175+1/T181+T107+T108+T109+T110+T111</f>
      </c>
      <c r="C936" s="1">
        <f>1+1/T128+1/T135+1/T141+T147+T148+T149+T150+T151</f>
      </c>
      <c r="D936" s="1">
        <f>1+1/T88+1/T95+1/T101+T187+T188+T189+T190+T191</f>
      </c>
      <c r="E936" s="2">
        <f>B936/$D942</f>
      </c>
      <c r="F936" s="2">
        <f>C936/$C942</f>
      </c>
      <c r="G936" s="2">
        <f>D936/$B942</f>
      </c>
      <c r="H936" s="2">
        <f>(E936+F936+G936)/3</f>
      </c>
      <c r="I936" s="2">
        <f>H936/$H942</f>
      </c>
      <c r="J936" s="3">
        <f>I936*100</f>
      </c>
      <c r="K936">
        <f>RANK(I936,$I$933:$I$941,0)</f>
      </c>
    </row>
    <row r="937">
      <c r="A937" t="str">
        <v>CP4.5</v>
      </c>
      <c r="B937" s="1">
        <f>1+1/T169+1/T176+1/T182+1/T187+T112+T113+T114+T115</f>
      </c>
      <c r="C937" s="1">
        <f>1+1/T129+1/T136+1/T142+1/T147+T152+T153+T154+T155</f>
      </c>
      <c r="D937" s="1">
        <f>1+1/T89+1/T96+1/T102+1/T107+T192+T193+T194+T195</f>
      </c>
      <c r="E937" s="2">
        <f>B937/$D942</f>
      </c>
      <c r="F937" s="2">
        <f>C937/$C942</f>
      </c>
      <c r="G937" s="2">
        <f>D937/$B942</f>
      </c>
      <c r="H937" s="2">
        <f>(E937+F937+G937)/3</f>
      </c>
      <c r="I937" s="2">
        <f>H937/$H942</f>
      </c>
      <c r="J937" s="3">
        <f>I937*100</f>
      </c>
      <c r="K937">
        <f>RANK(I937,$I$933:$I$941,0)</f>
      </c>
    </row>
    <row r="938">
      <c r="A938" t="str">
        <v>CP4.6</v>
      </c>
      <c r="B938" s="1">
        <f>1+1/T170+1/T177+1/T183+1/T188+1/T192+T116+T117+T118</f>
      </c>
      <c r="C938" s="1">
        <f>1+1/T130+1/T137+1/T143+1/T148+1/T152+T156+T157+T158</f>
      </c>
      <c r="D938" s="1">
        <f>1+1/T90+1/T97+1/T103+1/T108+1/T112+T196+T197+T198</f>
      </c>
      <c r="E938" s="2">
        <f>B938/$D942</f>
      </c>
      <c r="F938" s="2">
        <f>C938/$C942</f>
      </c>
      <c r="G938" s="2">
        <f>D938/$B942</f>
      </c>
      <c r="H938" s="2">
        <f>(E938+F938+G938)/3</f>
      </c>
      <c r="I938" s="2">
        <f>H938/$H942</f>
      </c>
      <c r="J938" s="3">
        <f>I938*100</f>
      </c>
      <c r="K938">
        <f>RANK(I938,$I$933:$I$941,0)</f>
      </c>
    </row>
    <row r="939">
      <c r="A939" t="str">
        <v>CP4.7</v>
      </c>
      <c r="B939" s="1">
        <f>1+1/T171+1/T178+1/T184+1/T189+1/T193+1/T196+T119+T120</f>
      </c>
      <c r="C939" s="1">
        <f>1+1/T131+1/T138+1/T144+1/T149+1/T153+1/T156+T159+T160</f>
      </c>
      <c r="D939" s="1">
        <f>1+1/T91+1/T98+1/T104+1/T109+1/T113+1/T116+T199+T200</f>
      </c>
      <c r="E939" s="2">
        <f>B939/$D942</f>
      </c>
      <c r="F939" s="2">
        <f>C939/$C942</f>
      </c>
      <c r="G939" s="2">
        <f>D939/$B942</f>
      </c>
      <c r="H939" s="2">
        <f>(E939+F939+G939)/3</f>
      </c>
      <c r="I939" s="2">
        <f>H939/$H942</f>
      </c>
      <c r="J939" s="3">
        <f>I939*100</f>
      </c>
      <c r="K939">
        <f>RANK(I939,$I$933:$I$941,0)</f>
      </c>
    </row>
    <row r="940">
      <c r="A940" t="str">
        <v>CP4.8</v>
      </c>
      <c r="B940" s="1">
        <f>1+1/T172+1/T179+1/T185+1/T190+1/T194+1/T197+1/T199+T121</f>
      </c>
      <c r="C940" s="1">
        <f>1+1/T132+1/T139+1/T145+1/T150+1/T154+1/T157+1/T159+T161</f>
      </c>
      <c r="D940" s="1">
        <f>1+1/T92+1/T99+1/T105+1/T110+1/T114+1/T117+1/T119+T201</f>
      </c>
      <c r="E940" s="2">
        <f>B940/$D942</f>
      </c>
      <c r="F940" s="2">
        <f>C940/$C942</f>
      </c>
      <c r="G940" s="2">
        <f>D940/$B942</f>
      </c>
      <c r="H940" s="2">
        <f>(E940+F940+G940)/3</f>
      </c>
      <c r="I940" s="2">
        <f>H940/$H942</f>
      </c>
      <c r="J940" s="3">
        <f>I940*100</f>
      </c>
      <c r="K940">
        <f>RANK(I940,$I$933:$I$941,0)</f>
      </c>
    </row>
    <row r="941">
      <c r="A941" t="str">
        <v>CP4.9</v>
      </c>
      <c r="B941" s="1">
        <f>1+1/T173+1/T180+1/T186+1/T191+1/T195+1/T198+1/T200+1/T201</f>
      </c>
      <c r="C941" s="1">
        <f>1+1/T133+1/T140+1/T146+1/T151+1/T155+1/T158+1/T160+1/T161</f>
      </c>
      <c r="D941" s="1">
        <f>1+1/T93+1/T100+1/T106+1/T111+1/T115+1/T118+1/T120+1/T121</f>
      </c>
      <c r="E941" s="2">
        <f>B941/$D942</f>
      </c>
      <c r="F941" s="2">
        <f>C941/$C942</f>
      </c>
      <c r="G941" s="2">
        <f>D941/$B942</f>
      </c>
      <c r="H941" s="2">
        <f>(E941+F941+G941)/3</f>
      </c>
      <c r="I941" s="2">
        <f>H941/$H942</f>
      </c>
      <c r="J941" s="3">
        <f>I941*100</f>
      </c>
      <c r="K941">
        <f>RANK(I941,$I$933:$I$941,0)</f>
      </c>
    </row>
    <row r="942">
      <c r="A942" t="str">
        <v>TOTAL</v>
      </c>
      <c r="B942" s="1">
        <f>SUM(B933:B941)</f>
      </c>
      <c r="C942" s="1">
        <f>SUM(C933:C941)</f>
      </c>
      <c r="D942" s="1">
        <f>SUM(D933:D941)</f>
      </c>
      <c r="H942" s="2">
        <f>SUM(H933:H941)</f>
      </c>
    </row>
    <row r="944">
      <c r="A944" t="str">
        <v>2. KONSISTENSI (CR)</v>
      </c>
    </row>
    <row r="945">
      <c r="A945" t="str">
        <v>Matriks Crisp (Defuzzified) &amp; Normalisasi &amp; Aw</v>
      </c>
    </row>
    <row r="946">
      <c r="A946" t="str">
        <v>Kriteria</v>
      </c>
      <c r="B946" t="str">
        <v>CP4.1</v>
      </c>
      <c r="C946" t="str">
        <v>CP4.2</v>
      </c>
      <c r="D946" t="str">
        <v>CP4.3</v>
      </c>
      <c r="E946" t="str">
        <v>CP4.4</v>
      </c>
      <c r="F946" t="str">
        <v>CP4.5</v>
      </c>
      <c r="G946" t="str">
        <v>CP4.6</v>
      </c>
      <c r="H946" t="str">
        <v>CP4.7</v>
      </c>
      <c r="I946" t="str">
        <v>CP4.8</v>
      </c>
      <c r="J946" t="str">
        <v>CP4.9</v>
      </c>
      <c r="K946" t="str">
        <v>Wi (Bobot CR)</v>
      </c>
      <c r="L946" t="str">
        <v>Aw</v>
      </c>
      <c r="M946" t="str">
        <v>Aw/Wi</v>
      </c>
    </row>
    <row r="947">
      <c r="A947" t="str">
        <v>CP4.1</v>
      </c>
      <c r="B947">
        <v>1</v>
      </c>
      <c r="C947" s="1">
        <f>(T86+T126+T166)/3</f>
      </c>
      <c r="D947" s="1">
        <f>(T87+T127+T167)/3</f>
      </c>
      <c r="E947" s="1">
        <f>(T88+T128+T168)/3</f>
      </c>
      <c r="F947" s="1">
        <f>(T89+T129+T169)/3</f>
      </c>
      <c r="G947" s="1">
        <f>(T90+T130+T170)/3</f>
      </c>
      <c r="H947" s="1">
        <f>(T91+T131+T171)/3</f>
      </c>
      <c r="I947" s="1">
        <f>(T92+T132+T172)/3</f>
      </c>
      <c r="J947" s="1">
        <f>(T93+T133+T173)/3</f>
      </c>
      <c r="K947" s="2">
        <f>(B947/$B956+C947/$C956+D947/$D956+E947/$E956+F947/$F956+G947/$G956+H947/$H956+I947/$I956+J947/$J956)/9</f>
      </c>
      <c r="L947" s="2">
        <f>B947*$K947+C947*$K948+D947*$K949+E947*$K950+F947*$K951+G947*$K952+H947*$K953+I947*$K954+J947*$K955</f>
      </c>
      <c r="M947" s="1">
        <f>L947/K947</f>
      </c>
    </row>
    <row r="948">
      <c r="A948" t="str">
        <v>CP4.2</v>
      </c>
      <c r="B948" s="1">
        <f>(1/T166+1/T126+1/T86)/3</f>
      </c>
      <c r="C948">
        <v>1</v>
      </c>
      <c r="D948" s="1">
        <f>(T94+T134+T174)/3</f>
      </c>
      <c r="E948" s="1">
        <f>(T95+T135+T175)/3</f>
      </c>
      <c r="F948" s="1">
        <f>(T96+T136+T176)/3</f>
      </c>
      <c r="G948" s="1">
        <f>(T97+T137+T177)/3</f>
      </c>
      <c r="H948" s="1">
        <f>(T98+T138+T178)/3</f>
      </c>
      <c r="I948" s="1">
        <f>(T99+T139+T179)/3</f>
      </c>
      <c r="J948" s="1">
        <f>(T100+T140+T180)/3</f>
      </c>
      <c r="K948" s="2">
        <f>(B948/$B956+C948/$C956+D948/$D956+E948/$E956+F948/$F956+G948/$G956+H948/$H956+I948/$I956+J948/$J956)/9</f>
      </c>
      <c r="L948" s="2">
        <f>B948*$K947+C948*$K948+D948*$K949+E948*$K950+F948*$K951+G948*$K952+H948*$K953+I948*$K954+J948*$K955</f>
      </c>
      <c r="M948" s="1">
        <f>L948/K948</f>
      </c>
    </row>
    <row r="949">
      <c r="A949" t="str">
        <v>CP4.3</v>
      </c>
      <c r="B949" s="1">
        <f>(1/T167+1/T127+1/T87)/3</f>
      </c>
      <c r="C949" s="1">
        <f>(1/T174+1/T134+1/T94)/3</f>
      </c>
      <c r="D949">
        <v>1</v>
      </c>
      <c r="E949" s="1">
        <f>(T101+T141+T181)/3</f>
      </c>
      <c r="F949" s="1">
        <f>(T102+T142+T182)/3</f>
      </c>
      <c r="G949" s="1">
        <f>(T103+T143+T183)/3</f>
      </c>
      <c r="H949" s="1">
        <f>(T104+T144+T184)/3</f>
      </c>
      <c r="I949" s="1">
        <f>(T105+T145+T185)/3</f>
      </c>
      <c r="J949" s="1">
        <f>(T106+T146+T186)/3</f>
      </c>
      <c r="K949" s="2">
        <f>(B949/$B956+C949/$C956+D949/$D956+E949/$E956+F949/$F956+G949/$G956+H949/$H956+I949/$I956+J949/$J956)/9</f>
      </c>
      <c r="L949" s="2">
        <f>B949*$K947+C949*$K948+D949*$K949+E949*$K950+F949*$K951+G949*$K952+H949*$K953+I949*$K954+J949*$K955</f>
      </c>
      <c r="M949" s="1">
        <f>L949/K949</f>
      </c>
    </row>
    <row r="950">
      <c r="A950" t="str">
        <v>CP4.4</v>
      </c>
      <c r="B950" s="1">
        <f>(1/T168+1/T128+1/T88)/3</f>
      </c>
      <c r="C950" s="1">
        <f>(1/T175+1/T135+1/T95)/3</f>
      </c>
      <c r="D950" s="1">
        <f>(1/T181+1/T141+1/T101)/3</f>
      </c>
      <c r="E950">
        <v>1</v>
      </c>
      <c r="F950" s="1">
        <f>(T107+T147+T187)/3</f>
      </c>
      <c r="G950" s="1">
        <f>(T108+T148+T188)/3</f>
      </c>
      <c r="H950" s="1">
        <f>(T109+T149+T189)/3</f>
      </c>
      <c r="I950" s="1">
        <f>(T110+T150+T190)/3</f>
      </c>
      <c r="J950" s="1">
        <f>(T111+T151+T191)/3</f>
      </c>
      <c r="K950" s="2">
        <f>(B950/$B956+C950/$C956+D950/$D956+E950/$E956+F950/$F956+G950/$G956+H950/$H956+I950/$I956+J950/$J956)/9</f>
      </c>
      <c r="L950" s="2">
        <f>B950*$K947+C950*$K948+D950*$K949+E950*$K950+F950*$K951+G950*$K952+H950*$K953+I950*$K954+J950*$K955</f>
      </c>
      <c r="M950" s="1">
        <f>L950/K950</f>
      </c>
    </row>
    <row r="951">
      <c r="A951" t="str">
        <v>CP4.5</v>
      </c>
      <c r="B951" s="1">
        <f>(1/T169+1/T129+1/T89)/3</f>
      </c>
      <c r="C951" s="1">
        <f>(1/T176+1/T136+1/T96)/3</f>
      </c>
      <c r="D951" s="1">
        <f>(1/T182+1/T142+1/T102)/3</f>
      </c>
      <c r="E951" s="1">
        <f>(1/T187+1/T147+1/T107)/3</f>
      </c>
      <c r="F951">
        <v>1</v>
      </c>
      <c r="G951" s="1">
        <f>(T112+T152+T192)/3</f>
      </c>
      <c r="H951" s="1">
        <f>(T113+T153+T193)/3</f>
      </c>
      <c r="I951" s="1">
        <f>(T114+T154+T194)/3</f>
      </c>
      <c r="J951" s="1">
        <f>(T115+T155+T195)/3</f>
      </c>
      <c r="K951" s="2">
        <f>(B951/$B956+C951/$C956+D951/$D956+E951/$E956+F951/$F956+G951/$G956+H951/$H956+I951/$I956+J951/$J956)/9</f>
      </c>
      <c r="L951" s="2">
        <f>B951*$K947+C951*$K948+D951*$K949+E951*$K950+F951*$K951+G951*$K952+H951*$K953+I951*$K954+J951*$K955</f>
      </c>
      <c r="M951" s="1">
        <f>L951/K951</f>
      </c>
    </row>
    <row r="952">
      <c r="A952" t="str">
        <v>CP4.6</v>
      </c>
      <c r="B952" s="1">
        <f>(1/T170+1/T130+1/T90)/3</f>
      </c>
      <c r="C952" s="1">
        <f>(1/T177+1/T137+1/T97)/3</f>
      </c>
      <c r="D952" s="1">
        <f>(1/T183+1/T143+1/T103)/3</f>
      </c>
      <c r="E952" s="1">
        <f>(1/T188+1/T148+1/T108)/3</f>
      </c>
      <c r="F952" s="1">
        <f>(1/T192+1/T152+1/T112)/3</f>
      </c>
      <c r="G952">
        <v>1</v>
      </c>
      <c r="H952" s="1">
        <f>(T116+T156+T196)/3</f>
      </c>
      <c r="I952" s="1">
        <f>(T117+T157+T197)/3</f>
      </c>
      <c r="J952" s="1">
        <f>(T118+T158+T198)/3</f>
      </c>
      <c r="K952" s="2">
        <f>(B952/$B956+C952/$C956+D952/$D956+E952/$E956+F952/$F956+G952/$G956+H952/$H956+I952/$I956+J952/$J956)/9</f>
      </c>
      <c r="L952" s="2">
        <f>B952*$K947+C952*$K948+D952*$K949+E952*$K950+F952*$K951+G952*$K952+H952*$K953+I952*$K954+J952*$K955</f>
      </c>
      <c r="M952" s="1">
        <f>L952/K952</f>
      </c>
    </row>
    <row r="953">
      <c r="A953" t="str">
        <v>CP4.7</v>
      </c>
      <c r="B953" s="1">
        <f>(1/T171+1/T131+1/T91)/3</f>
      </c>
      <c r="C953" s="1">
        <f>(1/T178+1/T138+1/T98)/3</f>
      </c>
      <c r="D953" s="1">
        <f>(1/T184+1/T144+1/T104)/3</f>
      </c>
      <c r="E953" s="1">
        <f>(1/T189+1/T149+1/T109)/3</f>
      </c>
      <c r="F953" s="1">
        <f>(1/T193+1/T153+1/T113)/3</f>
      </c>
      <c r="G953" s="1">
        <f>(1/T196+1/T156+1/T116)/3</f>
      </c>
      <c r="H953">
        <v>1</v>
      </c>
      <c r="I953" s="1">
        <f>(T119+T159+T199)/3</f>
      </c>
      <c r="J953" s="1">
        <f>(T120+T160+T200)/3</f>
      </c>
      <c r="K953" s="2">
        <f>(B953/$B956+C953/$C956+D953/$D956+E953/$E956+F953/$F956+G953/$G956+H953/$H956+I953/$I956+J953/$J956)/9</f>
      </c>
      <c r="L953" s="2">
        <f>B953*$K947+C953*$K948+D953*$K949+E953*$K950+F953*$K951+G953*$K952+H953*$K953+I953*$K954+J953*$K955</f>
      </c>
      <c r="M953" s="1">
        <f>L953/K953</f>
      </c>
    </row>
    <row r="954">
      <c r="A954" t="str">
        <v>CP4.8</v>
      </c>
      <c r="B954" s="1">
        <f>(1/T172+1/T132+1/T92)/3</f>
      </c>
      <c r="C954" s="1">
        <f>(1/T179+1/T139+1/T99)/3</f>
      </c>
      <c r="D954" s="1">
        <f>(1/T185+1/T145+1/T105)/3</f>
      </c>
      <c r="E954" s="1">
        <f>(1/T190+1/T150+1/T110)/3</f>
      </c>
      <c r="F954" s="1">
        <f>(1/T194+1/T154+1/T114)/3</f>
      </c>
      <c r="G954" s="1">
        <f>(1/T197+1/T157+1/T117)/3</f>
      </c>
      <c r="H954" s="1">
        <f>(1/T199+1/T159+1/T119)/3</f>
      </c>
      <c r="I954">
        <v>1</v>
      </c>
      <c r="J954" s="1">
        <f>(T121+T161+T201)/3</f>
      </c>
      <c r="K954" s="2">
        <f>(B954/$B956+C954/$C956+D954/$D956+E954/$E956+F954/$F956+G954/$G956+H954/$H956+I954/$I956+J954/$J956)/9</f>
      </c>
      <c r="L954" s="2">
        <f>B954*$K947+C954*$K948+D954*$K949+E954*$K950+F954*$K951+G954*$K952+H954*$K953+I954*$K954+J954*$K955</f>
      </c>
      <c r="M954" s="1">
        <f>L954/K954</f>
      </c>
    </row>
    <row r="955">
      <c r="A955" t="str">
        <v>CP4.9</v>
      </c>
      <c r="B955" s="1">
        <f>(1/T173+1/T133+1/T93)/3</f>
      </c>
      <c r="C955" s="1">
        <f>(1/T180+1/T140+1/T100)/3</f>
      </c>
      <c r="D955" s="1">
        <f>(1/T186+1/T146+1/T106)/3</f>
      </c>
      <c r="E955" s="1">
        <f>(1/T191+1/T151+1/T111)/3</f>
      </c>
      <c r="F955" s="1">
        <f>(1/T195+1/T155+1/T115)/3</f>
      </c>
      <c r="G955" s="1">
        <f>(1/T198+1/T158+1/T118)/3</f>
      </c>
      <c r="H955" s="1">
        <f>(1/T200+1/T160+1/T120)/3</f>
      </c>
      <c r="I955" s="1">
        <f>(1/T201+1/T161+1/T121)/3</f>
      </c>
      <c r="J955">
        <v>1</v>
      </c>
      <c r="K955" s="2">
        <f>(B955/$B956+C955/$C956+D955/$D956+E955/$E956+F955/$F956+G955/$G956+H955/$H956+I955/$I956+J955/$J956)/9</f>
      </c>
      <c r="L955" s="2">
        <f>B955*$K947+C955*$K948+D955*$K949+E955*$K950+F955*$K951+G955*$K952+H955*$K953+I955*$K954+J955*$K955</f>
      </c>
      <c r="M955" s="1">
        <f>L955/K955</f>
      </c>
    </row>
    <row r="956">
      <c r="A956" t="str">
        <v>Σ Kolom</v>
      </c>
      <c r="B956" s="1">
        <f>SUM(B947:B955)</f>
      </c>
      <c r="C956" s="1">
        <f>SUM(C947:C955)</f>
      </c>
      <c r="D956" s="1">
        <f>SUM(D947:D955)</f>
      </c>
      <c r="E956" s="1">
        <f>SUM(E947:E955)</f>
      </c>
      <c r="F956" s="1">
        <f>SUM(F947:F955)</f>
      </c>
      <c r="G956" s="1">
        <f>SUM(G947:G955)</f>
      </c>
      <c r="H956" s="1">
        <f>SUM(H947:H955)</f>
      </c>
      <c r="I956" s="1">
        <f>SUM(I947:I955)</f>
      </c>
      <c r="J956" s="1">
        <f>SUM(J947:J955)</f>
      </c>
    </row>
    <row r="958">
      <c r="A958" t="str">
        <v>λmax</v>
      </c>
      <c r="B958" s="1">
        <f>AVERAGE(M947:M955)</f>
      </c>
    </row>
    <row r="959">
      <c r="A959" t="str">
        <v>CI</v>
      </c>
      <c r="B959" s="1">
        <f>(B958-9)/(9-1)</f>
      </c>
    </row>
    <row r="960">
      <c r="A960" t="str">
        <v>CR</v>
      </c>
      <c r="B960" s="1">
        <f>IF(1.45=0,0,B959/1.45)</f>
      </c>
    </row>
    <row r="961">
      <c r="A961" t="str">
        <v>Status</v>
      </c>
      <c r="B961">
        <f>IF(B960&lt;0.1,"KONSISTEN ✓","TIDAK KONSISTEN ✗")</f>
      </c>
    </row>
    <row r="964">
      <c r="A964" t="str">
        <v>▶ RESPONDEN 19: Dr. Yenni Kurniati, M.Si</v>
      </c>
    </row>
    <row r="965">
      <c r="A965" t="str">
        <v>1. FUZZY SYNTHETIC EXTENT (FSE) &amp; BOBOT FINAL</v>
      </c>
    </row>
    <row r="966">
      <c r="A966" t="str">
        <v>Kriteria</v>
      </c>
      <c r="B966" t="str">
        <v>Σl</v>
      </c>
      <c r="C966" t="str">
        <v>Σm</v>
      </c>
      <c r="D966" t="str">
        <v>Σu</v>
      </c>
      <c r="E966" t="str">
        <v>Si_l</v>
      </c>
      <c r="F966" t="str">
        <v>Si_m</v>
      </c>
      <c r="G966" t="str">
        <v>Si_u</v>
      </c>
      <c r="H966" t="str">
        <v>Defuzzy</v>
      </c>
      <c r="I966" t="str">
        <v>Bobot</v>
      </c>
      <c r="J966" t="str">
        <v>Bobot%</v>
      </c>
      <c r="K966" t="str">
        <v>Rank</v>
      </c>
    </row>
    <row r="967">
      <c r="A967" t="str">
        <v>CP4.1</v>
      </c>
      <c r="B967" s="1">
        <f>1+U86+U87+U88+U89+U90+U91+U92+U93</f>
      </c>
      <c r="C967" s="1">
        <f>1+U126+U127+U128+U129+U130+U131+U132+U133</f>
      </c>
      <c r="D967" s="1">
        <f>1+U166+U167+U168+U169+U170+U171+U172+U173</f>
      </c>
      <c r="E967" s="2">
        <f>B967/$D976</f>
      </c>
      <c r="F967" s="2">
        <f>C967/$C976</f>
      </c>
      <c r="G967" s="2">
        <f>D967/$B976</f>
      </c>
      <c r="H967" s="2">
        <f>(E967+F967+G967)/3</f>
      </c>
      <c r="I967" s="2">
        <f>H967/$H976</f>
      </c>
      <c r="J967" s="3">
        <f>I967*100</f>
      </c>
      <c r="K967">
        <f>RANK(I967,$I$967:$I$975,0)</f>
      </c>
    </row>
    <row r="968">
      <c r="A968" t="str">
        <v>CP4.2</v>
      </c>
      <c r="B968" s="1">
        <f>1+1/U166+U94+U95+U96+U97+U98+U99+U100</f>
      </c>
      <c r="C968" s="1">
        <f>1+1/U126+U134+U135+U136+U137+U138+U139+U140</f>
      </c>
      <c r="D968" s="1">
        <f>1+1/U86+U174+U175+U176+U177+U178+U179+U180</f>
      </c>
      <c r="E968" s="2">
        <f>B968/$D976</f>
      </c>
      <c r="F968" s="2">
        <f>C968/$C976</f>
      </c>
      <c r="G968" s="2">
        <f>D968/$B976</f>
      </c>
      <c r="H968" s="2">
        <f>(E968+F968+G968)/3</f>
      </c>
      <c r="I968" s="2">
        <f>H968/$H976</f>
      </c>
      <c r="J968" s="3">
        <f>I968*100</f>
      </c>
      <c r="K968">
        <f>RANK(I968,$I$967:$I$975,0)</f>
      </c>
    </row>
    <row r="969">
      <c r="A969" t="str">
        <v>CP4.3</v>
      </c>
      <c r="B969" s="1">
        <f>1+1/U167+1/U174+U101+U102+U103+U104+U105+U106</f>
      </c>
      <c r="C969" s="1">
        <f>1+1/U127+1/U134+U141+U142+U143+U144+U145+U146</f>
      </c>
      <c r="D969" s="1">
        <f>1+1/U87+1/U94+U181+U182+U183+U184+U185+U186</f>
      </c>
      <c r="E969" s="2">
        <f>B969/$D976</f>
      </c>
      <c r="F969" s="2">
        <f>C969/$C976</f>
      </c>
      <c r="G969" s="2">
        <f>D969/$B976</f>
      </c>
      <c r="H969" s="2">
        <f>(E969+F969+G969)/3</f>
      </c>
      <c r="I969" s="2">
        <f>H969/$H976</f>
      </c>
      <c r="J969" s="3">
        <f>I969*100</f>
      </c>
      <c r="K969">
        <f>RANK(I969,$I$967:$I$975,0)</f>
      </c>
    </row>
    <row r="970">
      <c r="A970" t="str">
        <v>CP4.4</v>
      </c>
      <c r="B970" s="1">
        <f>1+1/U168+1/U175+1/U181+U107+U108+U109+U110+U111</f>
      </c>
      <c r="C970" s="1">
        <f>1+1/U128+1/U135+1/U141+U147+U148+U149+U150+U151</f>
      </c>
      <c r="D970" s="1">
        <f>1+1/U88+1/U95+1/U101+U187+U188+U189+U190+U191</f>
      </c>
      <c r="E970" s="2">
        <f>B970/$D976</f>
      </c>
      <c r="F970" s="2">
        <f>C970/$C976</f>
      </c>
      <c r="G970" s="2">
        <f>D970/$B976</f>
      </c>
      <c r="H970" s="2">
        <f>(E970+F970+G970)/3</f>
      </c>
      <c r="I970" s="2">
        <f>H970/$H976</f>
      </c>
      <c r="J970" s="3">
        <f>I970*100</f>
      </c>
      <c r="K970">
        <f>RANK(I970,$I$967:$I$975,0)</f>
      </c>
    </row>
    <row r="971">
      <c r="A971" t="str">
        <v>CP4.5</v>
      </c>
      <c r="B971" s="1">
        <f>1+1/U169+1/U176+1/U182+1/U187+U112+U113+U114+U115</f>
      </c>
      <c r="C971" s="1">
        <f>1+1/U129+1/U136+1/U142+1/U147+U152+U153+U154+U155</f>
      </c>
      <c r="D971" s="1">
        <f>1+1/U89+1/U96+1/U102+1/U107+U192+U193+U194+U195</f>
      </c>
      <c r="E971" s="2">
        <f>B971/$D976</f>
      </c>
      <c r="F971" s="2">
        <f>C971/$C976</f>
      </c>
      <c r="G971" s="2">
        <f>D971/$B976</f>
      </c>
      <c r="H971" s="2">
        <f>(E971+F971+G971)/3</f>
      </c>
      <c r="I971" s="2">
        <f>H971/$H976</f>
      </c>
      <c r="J971" s="3">
        <f>I971*100</f>
      </c>
      <c r="K971">
        <f>RANK(I971,$I$967:$I$975,0)</f>
      </c>
    </row>
    <row r="972">
      <c r="A972" t="str">
        <v>CP4.6</v>
      </c>
      <c r="B972" s="1">
        <f>1+1/U170+1/U177+1/U183+1/U188+1/U192+U116+U117+U118</f>
      </c>
      <c r="C972" s="1">
        <f>1+1/U130+1/U137+1/U143+1/U148+1/U152+U156+U157+U158</f>
      </c>
      <c r="D972" s="1">
        <f>1+1/U90+1/U97+1/U103+1/U108+1/U112+U196+U197+U198</f>
      </c>
      <c r="E972" s="2">
        <f>B972/$D976</f>
      </c>
      <c r="F972" s="2">
        <f>C972/$C976</f>
      </c>
      <c r="G972" s="2">
        <f>D972/$B976</f>
      </c>
      <c r="H972" s="2">
        <f>(E972+F972+G972)/3</f>
      </c>
      <c r="I972" s="2">
        <f>H972/$H976</f>
      </c>
      <c r="J972" s="3">
        <f>I972*100</f>
      </c>
      <c r="K972">
        <f>RANK(I972,$I$967:$I$975,0)</f>
      </c>
    </row>
    <row r="973">
      <c r="A973" t="str">
        <v>CP4.7</v>
      </c>
      <c r="B973" s="1">
        <f>1+1/U171+1/U178+1/U184+1/U189+1/U193+1/U196+U119+U120</f>
      </c>
      <c r="C973" s="1">
        <f>1+1/U131+1/U138+1/U144+1/U149+1/U153+1/U156+U159+U160</f>
      </c>
      <c r="D973" s="1">
        <f>1+1/U91+1/U98+1/U104+1/U109+1/U113+1/U116+U199+U200</f>
      </c>
      <c r="E973" s="2">
        <f>B973/$D976</f>
      </c>
      <c r="F973" s="2">
        <f>C973/$C976</f>
      </c>
      <c r="G973" s="2">
        <f>D973/$B976</f>
      </c>
      <c r="H973" s="2">
        <f>(E973+F973+G973)/3</f>
      </c>
      <c r="I973" s="2">
        <f>H973/$H976</f>
      </c>
      <c r="J973" s="3">
        <f>I973*100</f>
      </c>
      <c r="K973">
        <f>RANK(I973,$I$967:$I$975,0)</f>
      </c>
    </row>
    <row r="974">
      <c r="A974" t="str">
        <v>CP4.8</v>
      </c>
      <c r="B974" s="1">
        <f>1+1/U172+1/U179+1/U185+1/U190+1/U194+1/U197+1/U199+U121</f>
      </c>
      <c r="C974" s="1">
        <f>1+1/U132+1/U139+1/U145+1/U150+1/U154+1/U157+1/U159+U161</f>
      </c>
      <c r="D974" s="1">
        <f>1+1/U92+1/U99+1/U105+1/U110+1/U114+1/U117+1/U119+U201</f>
      </c>
      <c r="E974" s="2">
        <f>B974/$D976</f>
      </c>
      <c r="F974" s="2">
        <f>C974/$C976</f>
      </c>
      <c r="G974" s="2">
        <f>D974/$B976</f>
      </c>
      <c r="H974" s="2">
        <f>(E974+F974+G974)/3</f>
      </c>
      <c r="I974" s="2">
        <f>H974/$H976</f>
      </c>
      <c r="J974" s="3">
        <f>I974*100</f>
      </c>
      <c r="K974">
        <f>RANK(I974,$I$967:$I$975,0)</f>
      </c>
    </row>
    <row r="975">
      <c r="A975" t="str">
        <v>CP4.9</v>
      </c>
      <c r="B975" s="1">
        <f>1+1/U173+1/U180+1/U186+1/U191+1/U195+1/U198+1/U200+1/U201</f>
      </c>
      <c r="C975" s="1">
        <f>1+1/U133+1/U140+1/U146+1/U151+1/U155+1/U158+1/U160+1/U161</f>
      </c>
      <c r="D975" s="1">
        <f>1+1/U93+1/U100+1/U106+1/U111+1/U115+1/U118+1/U120+1/U121</f>
      </c>
      <c r="E975" s="2">
        <f>B975/$D976</f>
      </c>
      <c r="F975" s="2">
        <f>C975/$C976</f>
      </c>
      <c r="G975" s="2">
        <f>D975/$B976</f>
      </c>
      <c r="H975" s="2">
        <f>(E975+F975+G975)/3</f>
      </c>
      <c r="I975" s="2">
        <f>H975/$H976</f>
      </c>
      <c r="J975" s="3">
        <f>I975*100</f>
      </c>
      <c r="K975">
        <f>RANK(I975,$I$967:$I$975,0)</f>
      </c>
    </row>
    <row r="976">
      <c r="A976" t="str">
        <v>TOTAL</v>
      </c>
      <c r="B976" s="1">
        <f>SUM(B967:B975)</f>
      </c>
      <c r="C976" s="1">
        <f>SUM(C967:C975)</f>
      </c>
      <c r="D976" s="1">
        <f>SUM(D967:D975)</f>
      </c>
      <c r="H976" s="2">
        <f>SUM(H967:H975)</f>
      </c>
    </row>
    <row r="978">
      <c r="A978" t="str">
        <v>2. KONSISTENSI (CR)</v>
      </c>
    </row>
    <row r="979">
      <c r="A979" t="str">
        <v>Matriks Crisp (Defuzzified) &amp; Normalisasi &amp; Aw</v>
      </c>
    </row>
    <row r="980">
      <c r="A980" t="str">
        <v>Kriteria</v>
      </c>
      <c r="B980" t="str">
        <v>CP4.1</v>
      </c>
      <c r="C980" t="str">
        <v>CP4.2</v>
      </c>
      <c r="D980" t="str">
        <v>CP4.3</v>
      </c>
      <c r="E980" t="str">
        <v>CP4.4</v>
      </c>
      <c r="F980" t="str">
        <v>CP4.5</v>
      </c>
      <c r="G980" t="str">
        <v>CP4.6</v>
      </c>
      <c r="H980" t="str">
        <v>CP4.7</v>
      </c>
      <c r="I980" t="str">
        <v>CP4.8</v>
      </c>
      <c r="J980" t="str">
        <v>CP4.9</v>
      </c>
      <c r="K980" t="str">
        <v>Wi (Bobot CR)</v>
      </c>
      <c r="L980" t="str">
        <v>Aw</v>
      </c>
      <c r="M980" t="str">
        <v>Aw/Wi</v>
      </c>
    </row>
    <row r="981">
      <c r="A981" t="str">
        <v>CP4.1</v>
      </c>
      <c r="B981">
        <v>1</v>
      </c>
      <c r="C981" s="1">
        <f>(U86+U126+U166)/3</f>
      </c>
      <c r="D981" s="1">
        <f>(U87+U127+U167)/3</f>
      </c>
      <c r="E981" s="1">
        <f>(U88+U128+U168)/3</f>
      </c>
      <c r="F981" s="1">
        <f>(U89+U129+U169)/3</f>
      </c>
      <c r="G981" s="1">
        <f>(U90+U130+U170)/3</f>
      </c>
      <c r="H981" s="1">
        <f>(U91+U131+U171)/3</f>
      </c>
      <c r="I981" s="1">
        <f>(U92+U132+U172)/3</f>
      </c>
      <c r="J981" s="1">
        <f>(U93+U133+U173)/3</f>
      </c>
      <c r="K981" s="2">
        <f>(B981/$B990+C981/$C990+D981/$D990+E981/$E990+F981/$F990+G981/$G990+H981/$H990+I981/$I990+J981/$J990)/9</f>
      </c>
      <c r="L981" s="2">
        <f>B981*$K981+C981*$K982+D981*$K983+E981*$K984+F981*$K985+G981*$K986+H981*$K987+I981*$K988+J981*$K989</f>
      </c>
      <c r="M981" s="1">
        <f>L981/K981</f>
      </c>
    </row>
    <row r="982">
      <c r="A982" t="str">
        <v>CP4.2</v>
      </c>
      <c r="B982" s="1">
        <f>(1/U166+1/U126+1/U86)/3</f>
      </c>
      <c r="C982">
        <v>1</v>
      </c>
      <c r="D982" s="1">
        <f>(U94+U134+U174)/3</f>
      </c>
      <c r="E982" s="1">
        <f>(U95+U135+U175)/3</f>
      </c>
      <c r="F982" s="1">
        <f>(U96+U136+U176)/3</f>
      </c>
      <c r="G982" s="1">
        <f>(U97+U137+U177)/3</f>
      </c>
      <c r="H982" s="1">
        <f>(U98+U138+U178)/3</f>
      </c>
      <c r="I982" s="1">
        <f>(U99+U139+U179)/3</f>
      </c>
      <c r="J982" s="1">
        <f>(U100+U140+U180)/3</f>
      </c>
      <c r="K982" s="2">
        <f>(B982/$B990+C982/$C990+D982/$D990+E982/$E990+F982/$F990+G982/$G990+H982/$H990+I982/$I990+J982/$J990)/9</f>
      </c>
      <c r="L982" s="2">
        <f>B982*$K981+C982*$K982+D982*$K983+E982*$K984+F982*$K985+G982*$K986+H982*$K987+I982*$K988+J982*$K989</f>
      </c>
      <c r="M982" s="1">
        <f>L982/K982</f>
      </c>
    </row>
    <row r="983">
      <c r="A983" t="str">
        <v>CP4.3</v>
      </c>
      <c r="B983" s="1">
        <f>(1/U167+1/U127+1/U87)/3</f>
      </c>
      <c r="C983" s="1">
        <f>(1/U174+1/U134+1/U94)/3</f>
      </c>
      <c r="D983">
        <v>1</v>
      </c>
      <c r="E983" s="1">
        <f>(U101+U141+U181)/3</f>
      </c>
      <c r="F983" s="1">
        <f>(U102+U142+U182)/3</f>
      </c>
      <c r="G983" s="1">
        <f>(U103+U143+U183)/3</f>
      </c>
      <c r="H983" s="1">
        <f>(U104+U144+U184)/3</f>
      </c>
      <c r="I983" s="1">
        <f>(U105+U145+U185)/3</f>
      </c>
      <c r="J983" s="1">
        <f>(U106+U146+U186)/3</f>
      </c>
      <c r="K983" s="2">
        <f>(B983/$B990+C983/$C990+D983/$D990+E983/$E990+F983/$F990+G983/$G990+H983/$H990+I983/$I990+J983/$J990)/9</f>
      </c>
      <c r="L983" s="2">
        <f>B983*$K981+C983*$K982+D983*$K983+E983*$K984+F983*$K985+G983*$K986+H983*$K987+I983*$K988+J983*$K989</f>
      </c>
      <c r="M983" s="1">
        <f>L983/K983</f>
      </c>
    </row>
    <row r="984">
      <c r="A984" t="str">
        <v>CP4.4</v>
      </c>
      <c r="B984" s="1">
        <f>(1/U168+1/U128+1/U88)/3</f>
      </c>
      <c r="C984" s="1">
        <f>(1/U175+1/U135+1/U95)/3</f>
      </c>
      <c r="D984" s="1">
        <f>(1/U181+1/U141+1/U101)/3</f>
      </c>
      <c r="E984">
        <v>1</v>
      </c>
      <c r="F984" s="1">
        <f>(U107+U147+U187)/3</f>
      </c>
      <c r="G984" s="1">
        <f>(U108+U148+U188)/3</f>
      </c>
      <c r="H984" s="1">
        <f>(U109+U149+U189)/3</f>
      </c>
      <c r="I984" s="1">
        <f>(U110+U150+U190)/3</f>
      </c>
      <c r="J984" s="1">
        <f>(U111+U151+U191)/3</f>
      </c>
      <c r="K984" s="2">
        <f>(B984/$B990+C984/$C990+D984/$D990+E984/$E990+F984/$F990+G984/$G990+H984/$H990+I984/$I990+J984/$J990)/9</f>
      </c>
      <c r="L984" s="2">
        <f>B984*$K981+C984*$K982+D984*$K983+E984*$K984+F984*$K985+G984*$K986+H984*$K987+I984*$K988+J984*$K989</f>
      </c>
      <c r="M984" s="1">
        <f>L984/K984</f>
      </c>
    </row>
    <row r="985">
      <c r="A985" t="str">
        <v>CP4.5</v>
      </c>
      <c r="B985" s="1">
        <f>(1/U169+1/U129+1/U89)/3</f>
      </c>
      <c r="C985" s="1">
        <f>(1/U176+1/U136+1/U96)/3</f>
      </c>
      <c r="D985" s="1">
        <f>(1/U182+1/U142+1/U102)/3</f>
      </c>
      <c r="E985" s="1">
        <f>(1/U187+1/U147+1/U107)/3</f>
      </c>
      <c r="F985">
        <v>1</v>
      </c>
      <c r="G985" s="1">
        <f>(U112+U152+U192)/3</f>
      </c>
      <c r="H985" s="1">
        <f>(U113+U153+U193)/3</f>
      </c>
      <c r="I985" s="1">
        <f>(U114+U154+U194)/3</f>
      </c>
      <c r="J985" s="1">
        <f>(U115+U155+U195)/3</f>
      </c>
      <c r="K985" s="2">
        <f>(B985/$B990+C985/$C990+D985/$D990+E985/$E990+F985/$F990+G985/$G990+H985/$H990+I985/$I990+J985/$J990)/9</f>
      </c>
      <c r="L985" s="2">
        <f>B985*$K981+C985*$K982+D985*$K983+E985*$K984+F985*$K985+G985*$K986+H985*$K987+I985*$K988+J985*$K989</f>
      </c>
      <c r="M985" s="1">
        <f>L985/K985</f>
      </c>
    </row>
    <row r="986">
      <c r="A986" t="str">
        <v>CP4.6</v>
      </c>
      <c r="B986" s="1">
        <f>(1/U170+1/U130+1/U90)/3</f>
      </c>
      <c r="C986" s="1">
        <f>(1/U177+1/U137+1/U97)/3</f>
      </c>
      <c r="D986" s="1">
        <f>(1/U183+1/U143+1/U103)/3</f>
      </c>
      <c r="E986" s="1">
        <f>(1/U188+1/U148+1/U108)/3</f>
      </c>
      <c r="F986" s="1">
        <f>(1/U192+1/U152+1/U112)/3</f>
      </c>
      <c r="G986">
        <v>1</v>
      </c>
      <c r="H986" s="1">
        <f>(U116+U156+U196)/3</f>
      </c>
      <c r="I986" s="1">
        <f>(U117+U157+U197)/3</f>
      </c>
      <c r="J986" s="1">
        <f>(U118+U158+U198)/3</f>
      </c>
      <c r="K986" s="2">
        <f>(B986/$B990+C986/$C990+D986/$D990+E986/$E990+F986/$F990+G986/$G990+H986/$H990+I986/$I990+J986/$J990)/9</f>
      </c>
      <c r="L986" s="2">
        <f>B986*$K981+C986*$K982+D986*$K983+E986*$K984+F986*$K985+G986*$K986+H986*$K987+I986*$K988+J986*$K989</f>
      </c>
      <c r="M986" s="1">
        <f>L986/K986</f>
      </c>
    </row>
    <row r="987">
      <c r="A987" t="str">
        <v>CP4.7</v>
      </c>
      <c r="B987" s="1">
        <f>(1/U171+1/U131+1/U91)/3</f>
      </c>
      <c r="C987" s="1">
        <f>(1/U178+1/U138+1/U98)/3</f>
      </c>
      <c r="D987" s="1">
        <f>(1/U184+1/U144+1/U104)/3</f>
      </c>
      <c r="E987" s="1">
        <f>(1/U189+1/U149+1/U109)/3</f>
      </c>
      <c r="F987" s="1">
        <f>(1/U193+1/U153+1/U113)/3</f>
      </c>
      <c r="G987" s="1">
        <f>(1/U196+1/U156+1/U116)/3</f>
      </c>
      <c r="H987">
        <v>1</v>
      </c>
      <c r="I987" s="1">
        <f>(U119+U159+U199)/3</f>
      </c>
      <c r="J987" s="1">
        <f>(U120+U160+U200)/3</f>
      </c>
      <c r="K987" s="2">
        <f>(B987/$B990+C987/$C990+D987/$D990+E987/$E990+F987/$F990+G987/$G990+H987/$H990+I987/$I990+J987/$J990)/9</f>
      </c>
      <c r="L987" s="2">
        <f>B987*$K981+C987*$K982+D987*$K983+E987*$K984+F987*$K985+G987*$K986+H987*$K987+I987*$K988+J987*$K989</f>
      </c>
      <c r="M987" s="1">
        <f>L987/K987</f>
      </c>
    </row>
    <row r="988">
      <c r="A988" t="str">
        <v>CP4.8</v>
      </c>
      <c r="B988" s="1">
        <f>(1/U172+1/U132+1/U92)/3</f>
      </c>
      <c r="C988" s="1">
        <f>(1/U179+1/U139+1/U99)/3</f>
      </c>
      <c r="D988" s="1">
        <f>(1/U185+1/U145+1/U105)/3</f>
      </c>
      <c r="E988" s="1">
        <f>(1/U190+1/U150+1/U110)/3</f>
      </c>
      <c r="F988" s="1">
        <f>(1/U194+1/U154+1/U114)/3</f>
      </c>
      <c r="G988" s="1">
        <f>(1/U197+1/U157+1/U117)/3</f>
      </c>
      <c r="H988" s="1">
        <f>(1/U199+1/U159+1/U119)/3</f>
      </c>
      <c r="I988">
        <v>1</v>
      </c>
      <c r="J988" s="1">
        <f>(U121+U161+U201)/3</f>
      </c>
      <c r="K988" s="2">
        <f>(B988/$B990+C988/$C990+D988/$D990+E988/$E990+F988/$F990+G988/$G990+H988/$H990+I988/$I990+J988/$J990)/9</f>
      </c>
      <c r="L988" s="2">
        <f>B988*$K981+C988*$K982+D988*$K983+E988*$K984+F988*$K985+G988*$K986+H988*$K987+I988*$K988+J988*$K989</f>
      </c>
      <c r="M988" s="1">
        <f>L988/K988</f>
      </c>
    </row>
    <row r="989">
      <c r="A989" t="str">
        <v>CP4.9</v>
      </c>
      <c r="B989" s="1">
        <f>(1/U173+1/U133+1/U93)/3</f>
      </c>
      <c r="C989" s="1">
        <f>(1/U180+1/U140+1/U100)/3</f>
      </c>
      <c r="D989" s="1">
        <f>(1/U186+1/U146+1/U106)/3</f>
      </c>
      <c r="E989" s="1">
        <f>(1/U191+1/U151+1/U111)/3</f>
      </c>
      <c r="F989" s="1">
        <f>(1/U195+1/U155+1/U115)/3</f>
      </c>
      <c r="G989" s="1">
        <f>(1/U198+1/U158+1/U118)/3</f>
      </c>
      <c r="H989" s="1">
        <f>(1/U200+1/U160+1/U120)/3</f>
      </c>
      <c r="I989" s="1">
        <f>(1/U201+1/U161+1/U121)/3</f>
      </c>
      <c r="J989">
        <v>1</v>
      </c>
      <c r="K989" s="2">
        <f>(B989/$B990+C989/$C990+D989/$D990+E989/$E990+F989/$F990+G989/$G990+H989/$H990+I989/$I990+J989/$J990)/9</f>
      </c>
      <c r="L989" s="2">
        <f>B989*$K981+C989*$K982+D989*$K983+E989*$K984+F989*$K985+G989*$K986+H989*$K987+I989*$K988+J989*$K989</f>
      </c>
      <c r="M989" s="1">
        <f>L989/K989</f>
      </c>
    </row>
    <row r="990">
      <c r="A990" t="str">
        <v>Σ Kolom</v>
      </c>
      <c r="B990" s="1">
        <f>SUM(B981:B989)</f>
      </c>
      <c r="C990" s="1">
        <f>SUM(C981:C989)</f>
      </c>
      <c r="D990" s="1">
        <f>SUM(D981:D989)</f>
      </c>
      <c r="E990" s="1">
        <f>SUM(E981:E989)</f>
      </c>
      <c r="F990" s="1">
        <f>SUM(F981:F989)</f>
      </c>
      <c r="G990" s="1">
        <f>SUM(G981:G989)</f>
      </c>
      <c r="H990" s="1">
        <f>SUM(H981:H989)</f>
      </c>
      <c r="I990" s="1">
        <f>SUM(I981:I989)</f>
      </c>
      <c r="J990" s="1">
        <f>SUM(J981:J989)</f>
      </c>
    </row>
    <row r="992">
      <c r="A992" t="str">
        <v>λmax</v>
      </c>
      <c r="B992" s="1">
        <f>AVERAGE(M981:M989)</f>
      </c>
    </row>
    <row r="993">
      <c r="A993" t="str">
        <v>CI</v>
      </c>
      <c r="B993" s="1">
        <f>(B992-9)/(9-1)</f>
      </c>
    </row>
    <row r="994">
      <c r="A994" t="str">
        <v>CR</v>
      </c>
      <c r="B994" s="1">
        <f>IF(1.45=0,0,B993/1.45)</f>
      </c>
    </row>
    <row r="995">
      <c r="A995" t="str">
        <v>Status</v>
      </c>
      <c r="B995">
        <f>IF(B994&lt;0.1,"KONSISTEN ✓","TIDAK KONSISTEN ✗")</f>
      </c>
    </row>
    <row r="998">
      <c r="A998" t="str">
        <v>▶ RESPONDEN 20: Prof. Dr. Yendraliza</v>
      </c>
    </row>
    <row r="999">
      <c r="A999" t="str">
        <v>1. FUZZY SYNTHETIC EXTENT (FSE) &amp; BOBOT FINAL</v>
      </c>
    </row>
    <row r="1000">
      <c r="A1000" t="str">
        <v>Kriteria</v>
      </c>
      <c r="B1000" t="str">
        <v>Σl</v>
      </c>
      <c r="C1000" t="str">
        <v>Σm</v>
      </c>
      <c r="D1000" t="str">
        <v>Σu</v>
      </c>
      <c r="E1000" t="str">
        <v>Si_l</v>
      </c>
      <c r="F1000" t="str">
        <v>Si_m</v>
      </c>
      <c r="G1000" t="str">
        <v>Si_u</v>
      </c>
      <c r="H1000" t="str">
        <v>Defuzzy</v>
      </c>
      <c r="I1000" t="str">
        <v>Bobot</v>
      </c>
      <c r="J1000" t="str">
        <v>Bobot%</v>
      </c>
      <c r="K1000" t="str">
        <v>Rank</v>
      </c>
    </row>
    <row r="1001">
      <c r="A1001" t="str">
        <v>CP4.1</v>
      </c>
      <c r="B1001" s="1">
        <f>1+V86+V87+V88+V89+V90+V91+V92+V93</f>
      </c>
      <c r="C1001" s="1">
        <f>1+V126+V127+V128+V129+V130+V131+V132+V133</f>
      </c>
      <c r="D1001" s="1">
        <f>1+V166+V167+V168+V169+V170+V171+V172+V173</f>
      </c>
      <c r="E1001" s="2">
        <f>B1001/$D1010</f>
      </c>
      <c r="F1001" s="2">
        <f>C1001/$C1010</f>
      </c>
      <c r="G1001" s="2">
        <f>D1001/$B1010</f>
      </c>
      <c r="H1001" s="2">
        <f>(E1001+F1001+G1001)/3</f>
      </c>
      <c r="I1001" s="2">
        <f>H1001/$H1010</f>
      </c>
      <c r="J1001" s="3">
        <f>I1001*100</f>
      </c>
      <c r="K1001">
        <f>RANK(I1001,$I$1001:$I$1009,0)</f>
      </c>
    </row>
    <row r="1002">
      <c r="A1002" t="str">
        <v>CP4.2</v>
      </c>
      <c r="B1002" s="1">
        <f>1+1/V166+V94+V95+V96+V97+V98+V99+V100</f>
      </c>
      <c r="C1002" s="1">
        <f>1+1/V126+V134+V135+V136+V137+V138+V139+V140</f>
      </c>
      <c r="D1002" s="1">
        <f>1+1/V86+V174+V175+V176+V177+V178+V179+V180</f>
      </c>
      <c r="E1002" s="2">
        <f>B1002/$D1010</f>
      </c>
      <c r="F1002" s="2">
        <f>C1002/$C1010</f>
      </c>
      <c r="G1002" s="2">
        <f>D1002/$B1010</f>
      </c>
      <c r="H1002" s="2">
        <f>(E1002+F1002+G1002)/3</f>
      </c>
      <c r="I1002" s="2">
        <f>H1002/$H1010</f>
      </c>
      <c r="J1002" s="3">
        <f>I1002*100</f>
      </c>
      <c r="K1002">
        <f>RANK(I1002,$I$1001:$I$1009,0)</f>
      </c>
    </row>
    <row r="1003">
      <c r="A1003" t="str">
        <v>CP4.3</v>
      </c>
      <c r="B1003" s="1">
        <f>1+1/V167+1/V174+V101+V102+V103+V104+V105+V106</f>
      </c>
      <c r="C1003" s="1">
        <f>1+1/V127+1/V134+V141+V142+V143+V144+V145+V146</f>
      </c>
      <c r="D1003" s="1">
        <f>1+1/V87+1/V94+V181+V182+V183+V184+V185+V186</f>
      </c>
      <c r="E1003" s="2">
        <f>B1003/$D1010</f>
      </c>
      <c r="F1003" s="2">
        <f>C1003/$C1010</f>
      </c>
      <c r="G1003" s="2">
        <f>D1003/$B1010</f>
      </c>
      <c r="H1003" s="2">
        <f>(E1003+F1003+G1003)/3</f>
      </c>
      <c r="I1003" s="2">
        <f>H1003/$H1010</f>
      </c>
      <c r="J1003" s="3">
        <f>I1003*100</f>
      </c>
      <c r="K1003">
        <f>RANK(I1003,$I$1001:$I$1009,0)</f>
      </c>
    </row>
    <row r="1004">
      <c r="A1004" t="str">
        <v>CP4.4</v>
      </c>
      <c r="B1004" s="1">
        <f>1+1/V168+1/V175+1/V181+V107+V108+V109+V110+V111</f>
      </c>
      <c r="C1004" s="1">
        <f>1+1/V128+1/V135+1/V141+V147+V148+V149+V150+V151</f>
      </c>
      <c r="D1004" s="1">
        <f>1+1/V88+1/V95+1/V101+V187+V188+V189+V190+V191</f>
      </c>
      <c r="E1004" s="2">
        <f>B1004/$D1010</f>
      </c>
      <c r="F1004" s="2">
        <f>C1004/$C1010</f>
      </c>
      <c r="G1004" s="2">
        <f>D1004/$B1010</f>
      </c>
      <c r="H1004" s="2">
        <f>(E1004+F1004+G1004)/3</f>
      </c>
      <c r="I1004" s="2">
        <f>H1004/$H1010</f>
      </c>
      <c r="J1004" s="3">
        <f>I1004*100</f>
      </c>
      <c r="K1004">
        <f>RANK(I1004,$I$1001:$I$1009,0)</f>
      </c>
    </row>
    <row r="1005">
      <c r="A1005" t="str">
        <v>CP4.5</v>
      </c>
      <c r="B1005" s="1">
        <f>1+1/V169+1/V176+1/V182+1/V187+V112+V113+V114+V115</f>
      </c>
      <c r="C1005" s="1">
        <f>1+1/V129+1/V136+1/V142+1/V147+V152+V153+V154+V155</f>
      </c>
      <c r="D1005" s="1">
        <f>1+1/V89+1/V96+1/V102+1/V107+V192+V193+V194+V195</f>
      </c>
      <c r="E1005" s="2">
        <f>B1005/$D1010</f>
      </c>
      <c r="F1005" s="2">
        <f>C1005/$C1010</f>
      </c>
      <c r="G1005" s="2">
        <f>D1005/$B1010</f>
      </c>
      <c r="H1005" s="2">
        <f>(E1005+F1005+G1005)/3</f>
      </c>
      <c r="I1005" s="2">
        <f>H1005/$H1010</f>
      </c>
      <c r="J1005" s="3">
        <f>I1005*100</f>
      </c>
      <c r="K1005">
        <f>RANK(I1005,$I$1001:$I$1009,0)</f>
      </c>
    </row>
    <row r="1006">
      <c r="A1006" t="str">
        <v>CP4.6</v>
      </c>
      <c r="B1006" s="1">
        <f>1+1/V170+1/V177+1/V183+1/V188+1/V192+V116+V117+V118</f>
      </c>
      <c r="C1006" s="1">
        <f>1+1/V130+1/V137+1/V143+1/V148+1/V152+V156+V157+V158</f>
      </c>
      <c r="D1006" s="1">
        <f>1+1/V90+1/V97+1/V103+1/V108+1/V112+V196+V197+V198</f>
      </c>
      <c r="E1006" s="2">
        <f>B1006/$D1010</f>
      </c>
      <c r="F1006" s="2">
        <f>C1006/$C1010</f>
      </c>
      <c r="G1006" s="2">
        <f>D1006/$B1010</f>
      </c>
      <c r="H1006" s="2">
        <f>(E1006+F1006+G1006)/3</f>
      </c>
      <c r="I1006" s="2">
        <f>H1006/$H1010</f>
      </c>
      <c r="J1006" s="3">
        <f>I1006*100</f>
      </c>
      <c r="K1006">
        <f>RANK(I1006,$I$1001:$I$1009,0)</f>
      </c>
    </row>
    <row r="1007">
      <c r="A1007" t="str">
        <v>CP4.7</v>
      </c>
      <c r="B1007" s="1">
        <f>1+1/V171+1/V178+1/V184+1/V189+1/V193+1/V196+V119+V120</f>
      </c>
      <c r="C1007" s="1">
        <f>1+1/V131+1/V138+1/V144+1/V149+1/V153+1/V156+V159+V160</f>
      </c>
      <c r="D1007" s="1">
        <f>1+1/V91+1/V98+1/V104+1/V109+1/V113+1/V116+V199+V200</f>
      </c>
      <c r="E1007" s="2">
        <f>B1007/$D1010</f>
      </c>
      <c r="F1007" s="2">
        <f>C1007/$C1010</f>
      </c>
      <c r="G1007" s="2">
        <f>D1007/$B1010</f>
      </c>
      <c r="H1007" s="2">
        <f>(E1007+F1007+G1007)/3</f>
      </c>
      <c r="I1007" s="2">
        <f>H1007/$H1010</f>
      </c>
      <c r="J1007" s="3">
        <f>I1007*100</f>
      </c>
      <c r="K1007">
        <f>RANK(I1007,$I$1001:$I$1009,0)</f>
      </c>
    </row>
    <row r="1008">
      <c r="A1008" t="str">
        <v>CP4.8</v>
      </c>
      <c r="B1008" s="1">
        <f>1+1/V172+1/V179+1/V185+1/V190+1/V194+1/V197+1/V199+V121</f>
      </c>
      <c r="C1008" s="1">
        <f>1+1/V132+1/V139+1/V145+1/V150+1/V154+1/V157+1/V159+V161</f>
      </c>
      <c r="D1008" s="1">
        <f>1+1/V92+1/V99+1/V105+1/V110+1/V114+1/V117+1/V119+V201</f>
      </c>
      <c r="E1008" s="2">
        <f>B1008/$D1010</f>
      </c>
      <c r="F1008" s="2">
        <f>C1008/$C1010</f>
      </c>
      <c r="G1008" s="2">
        <f>D1008/$B1010</f>
      </c>
      <c r="H1008" s="2">
        <f>(E1008+F1008+G1008)/3</f>
      </c>
      <c r="I1008" s="2">
        <f>H1008/$H1010</f>
      </c>
      <c r="J1008" s="3">
        <f>I1008*100</f>
      </c>
      <c r="K1008">
        <f>RANK(I1008,$I$1001:$I$1009,0)</f>
      </c>
    </row>
    <row r="1009">
      <c r="A1009" t="str">
        <v>CP4.9</v>
      </c>
      <c r="B1009" s="1">
        <f>1+1/V173+1/V180+1/V186+1/V191+1/V195+1/V198+1/V200+1/V201</f>
      </c>
      <c r="C1009" s="1">
        <f>1+1/V133+1/V140+1/V146+1/V151+1/V155+1/V158+1/V160+1/V161</f>
      </c>
      <c r="D1009" s="1">
        <f>1+1/V93+1/V100+1/V106+1/V111+1/V115+1/V118+1/V120+1/V121</f>
      </c>
      <c r="E1009" s="2">
        <f>B1009/$D1010</f>
      </c>
      <c r="F1009" s="2">
        <f>C1009/$C1010</f>
      </c>
      <c r="G1009" s="2">
        <f>D1009/$B1010</f>
      </c>
      <c r="H1009" s="2">
        <f>(E1009+F1009+G1009)/3</f>
      </c>
      <c r="I1009" s="2">
        <f>H1009/$H1010</f>
      </c>
      <c r="J1009" s="3">
        <f>I1009*100</f>
      </c>
      <c r="K1009">
        <f>RANK(I1009,$I$1001:$I$1009,0)</f>
      </c>
    </row>
    <row r="1010">
      <c r="A1010" t="str">
        <v>TOTAL</v>
      </c>
      <c r="B1010" s="1">
        <f>SUM(B1001:B1009)</f>
      </c>
      <c r="C1010" s="1">
        <f>SUM(C1001:C1009)</f>
      </c>
      <c r="D1010" s="1">
        <f>SUM(D1001:D1009)</f>
      </c>
      <c r="H1010" s="2">
        <f>SUM(H1001:H1009)</f>
      </c>
    </row>
    <row r="1012">
      <c r="A1012" t="str">
        <v>2. KONSISTENSI (CR)</v>
      </c>
    </row>
    <row r="1013">
      <c r="A1013" t="str">
        <v>Matriks Crisp (Defuzzified) &amp; Normalisasi &amp; Aw</v>
      </c>
    </row>
    <row r="1014">
      <c r="A1014" t="str">
        <v>Kriteria</v>
      </c>
      <c r="B1014" t="str">
        <v>CP4.1</v>
      </c>
      <c r="C1014" t="str">
        <v>CP4.2</v>
      </c>
      <c r="D1014" t="str">
        <v>CP4.3</v>
      </c>
      <c r="E1014" t="str">
        <v>CP4.4</v>
      </c>
      <c r="F1014" t="str">
        <v>CP4.5</v>
      </c>
      <c r="G1014" t="str">
        <v>CP4.6</v>
      </c>
      <c r="H1014" t="str">
        <v>CP4.7</v>
      </c>
      <c r="I1014" t="str">
        <v>CP4.8</v>
      </c>
      <c r="J1014" t="str">
        <v>CP4.9</v>
      </c>
      <c r="K1014" t="str">
        <v>Wi (Bobot CR)</v>
      </c>
      <c r="L1014" t="str">
        <v>Aw</v>
      </c>
      <c r="M1014" t="str">
        <v>Aw/Wi</v>
      </c>
    </row>
    <row r="1015">
      <c r="A1015" t="str">
        <v>CP4.1</v>
      </c>
      <c r="B1015">
        <v>1</v>
      </c>
      <c r="C1015" s="1">
        <f>(V86+V126+V166)/3</f>
      </c>
      <c r="D1015" s="1">
        <f>(V87+V127+V167)/3</f>
      </c>
      <c r="E1015" s="1">
        <f>(V88+V128+V168)/3</f>
      </c>
      <c r="F1015" s="1">
        <f>(V89+V129+V169)/3</f>
      </c>
      <c r="G1015" s="1">
        <f>(V90+V130+V170)/3</f>
      </c>
      <c r="H1015" s="1">
        <f>(V91+V131+V171)/3</f>
      </c>
      <c r="I1015" s="1">
        <f>(V92+V132+V172)/3</f>
      </c>
      <c r="J1015" s="1">
        <f>(V93+V133+V173)/3</f>
      </c>
      <c r="K1015" s="2">
        <f>(B1015/$B1024+C1015/$C1024+D1015/$D1024+E1015/$E1024+F1015/$F1024+G1015/$G1024+H1015/$H1024+I1015/$I1024+J1015/$J1024)/9</f>
      </c>
      <c r="L1015" s="2">
        <f>B1015*$K1015+C1015*$K1016+D1015*$K1017+E1015*$K1018+F1015*$K1019+G1015*$K1020+H1015*$K1021+I1015*$K1022+J1015*$K1023</f>
      </c>
      <c r="M1015" s="1">
        <f>L1015/K1015</f>
      </c>
    </row>
    <row r="1016">
      <c r="A1016" t="str">
        <v>CP4.2</v>
      </c>
      <c r="B1016" s="1">
        <f>(1/V166+1/V126+1/V86)/3</f>
      </c>
      <c r="C1016">
        <v>1</v>
      </c>
      <c r="D1016" s="1">
        <f>(V94+V134+V174)/3</f>
      </c>
      <c r="E1016" s="1">
        <f>(V95+V135+V175)/3</f>
      </c>
      <c r="F1016" s="1">
        <f>(V96+V136+V176)/3</f>
      </c>
      <c r="G1016" s="1">
        <f>(V97+V137+V177)/3</f>
      </c>
      <c r="H1016" s="1">
        <f>(V98+V138+V178)/3</f>
      </c>
      <c r="I1016" s="1">
        <f>(V99+V139+V179)/3</f>
      </c>
      <c r="J1016" s="1">
        <f>(V100+V140+V180)/3</f>
      </c>
      <c r="K1016" s="2">
        <f>(B1016/$B1024+C1016/$C1024+D1016/$D1024+E1016/$E1024+F1016/$F1024+G1016/$G1024+H1016/$H1024+I1016/$I1024+J1016/$J1024)/9</f>
      </c>
      <c r="L1016" s="2">
        <f>B1016*$K1015+C1016*$K1016+D1016*$K1017+E1016*$K1018+F1016*$K1019+G1016*$K1020+H1016*$K1021+I1016*$K1022+J1016*$K1023</f>
      </c>
      <c r="M1016" s="1">
        <f>L1016/K1016</f>
      </c>
    </row>
    <row r="1017">
      <c r="A1017" t="str">
        <v>CP4.3</v>
      </c>
      <c r="B1017" s="1">
        <f>(1/V167+1/V127+1/V87)/3</f>
      </c>
      <c r="C1017" s="1">
        <f>(1/V174+1/V134+1/V94)/3</f>
      </c>
      <c r="D1017">
        <v>1</v>
      </c>
      <c r="E1017" s="1">
        <f>(V101+V141+V181)/3</f>
      </c>
      <c r="F1017" s="1">
        <f>(V102+V142+V182)/3</f>
      </c>
      <c r="G1017" s="1">
        <f>(V103+V143+V183)/3</f>
      </c>
      <c r="H1017" s="1">
        <f>(V104+V144+V184)/3</f>
      </c>
      <c r="I1017" s="1">
        <f>(V105+V145+V185)/3</f>
      </c>
      <c r="J1017" s="1">
        <f>(V106+V146+V186)/3</f>
      </c>
      <c r="K1017" s="2">
        <f>(B1017/$B1024+C1017/$C1024+D1017/$D1024+E1017/$E1024+F1017/$F1024+G1017/$G1024+H1017/$H1024+I1017/$I1024+J1017/$J1024)/9</f>
      </c>
      <c r="L1017" s="2">
        <f>B1017*$K1015+C1017*$K1016+D1017*$K1017+E1017*$K1018+F1017*$K1019+G1017*$K1020+H1017*$K1021+I1017*$K1022+J1017*$K1023</f>
      </c>
      <c r="M1017" s="1">
        <f>L1017/K1017</f>
      </c>
    </row>
    <row r="1018">
      <c r="A1018" t="str">
        <v>CP4.4</v>
      </c>
      <c r="B1018" s="1">
        <f>(1/V168+1/V128+1/V88)/3</f>
      </c>
      <c r="C1018" s="1">
        <f>(1/V175+1/V135+1/V95)/3</f>
      </c>
      <c r="D1018" s="1">
        <f>(1/V181+1/V141+1/V101)/3</f>
      </c>
      <c r="E1018">
        <v>1</v>
      </c>
      <c r="F1018" s="1">
        <f>(V107+V147+V187)/3</f>
      </c>
      <c r="G1018" s="1">
        <f>(V108+V148+V188)/3</f>
      </c>
      <c r="H1018" s="1">
        <f>(V109+V149+V189)/3</f>
      </c>
      <c r="I1018" s="1">
        <f>(V110+V150+V190)/3</f>
      </c>
      <c r="J1018" s="1">
        <f>(V111+V151+V191)/3</f>
      </c>
      <c r="K1018" s="2">
        <f>(B1018/$B1024+C1018/$C1024+D1018/$D1024+E1018/$E1024+F1018/$F1024+G1018/$G1024+H1018/$H1024+I1018/$I1024+J1018/$J1024)/9</f>
      </c>
      <c r="L1018" s="2">
        <f>B1018*$K1015+C1018*$K1016+D1018*$K1017+E1018*$K1018+F1018*$K1019+G1018*$K1020+H1018*$K1021+I1018*$K1022+J1018*$K1023</f>
      </c>
      <c r="M1018" s="1">
        <f>L1018/K1018</f>
      </c>
    </row>
    <row r="1019">
      <c r="A1019" t="str">
        <v>CP4.5</v>
      </c>
      <c r="B1019" s="1">
        <f>(1/V169+1/V129+1/V89)/3</f>
      </c>
      <c r="C1019" s="1">
        <f>(1/V176+1/V136+1/V96)/3</f>
      </c>
      <c r="D1019" s="1">
        <f>(1/V182+1/V142+1/V102)/3</f>
      </c>
      <c r="E1019" s="1">
        <f>(1/V187+1/V147+1/V107)/3</f>
      </c>
      <c r="F1019">
        <v>1</v>
      </c>
      <c r="G1019" s="1">
        <f>(V112+V152+V192)/3</f>
      </c>
      <c r="H1019" s="1">
        <f>(V113+V153+V193)/3</f>
      </c>
      <c r="I1019" s="1">
        <f>(V114+V154+V194)/3</f>
      </c>
      <c r="J1019" s="1">
        <f>(V115+V155+V195)/3</f>
      </c>
      <c r="K1019" s="2">
        <f>(B1019/$B1024+C1019/$C1024+D1019/$D1024+E1019/$E1024+F1019/$F1024+G1019/$G1024+H1019/$H1024+I1019/$I1024+J1019/$J1024)/9</f>
      </c>
      <c r="L1019" s="2">
        <f>B1019*$K1015+C1019*$K1016+D1019*$K1017+E1019*$K1018+F1019*$K1019+G1019*$K1020+H1019*$K1021+I1019*$K1022+J1019*$K1023</f>
      </c>
      <c r="M1019" s="1">
        <f>L1019/K1019</f>
      </c>
    </row>
    <row r="1020">
      <c r="A1020" t="str">
        <v>CP4.6</v>
      </c>
      <c r="B1020" s="1">
        <f>(1/V170+1/V130+1/V90)/3</f>
      </c>
      <c r="C1020" s="1">
        <f>(1/V177+1/V137+1/V97)/3</f>
      </c>
      <c r="D1020" s="1">
        <f>(1/V183+1/V143+1/V103)/3</f>
      </c>
      <c r="E1020" s="1">
        <f>(1/V188+1/V148+1/V108)/3</f>
      </c>
      <c r="F1020" s="1">
        <f>(1/V192+1/V152+1/V112)/3</f>
      </c>
      <c r="G1020">
        <v>1</v>
      </c>
      <c r="H1020" s="1">
        <f>(V116+V156+V196)/3</f>
      </c>
      <c r="I1020" s="1">
        <f>(V117+V157+V197)/3</f>
      </c>
      <c r="J1020" s="1">
        <f>(V118+V158+V198)/3</f>
      </c>
      <c r="K1020" s="2">
        <f>(B1020/$B1024+C1020/$C1024+D1020/$D1024+E1020/$E1024+F1020/$F1024+G1020/$G1024+H1020/$H1024+I1020/$I1024+J1020/$J1024)/9</f>
      </c>
      <c r="L1020" s="2">
        <f>B1020*$K1015+C1020*$K1016+D1020*$K1017+E1020*$K1018+F1020*$K1019+G1020*$K1020+H1020*$K1021+I1020*$K1022+J1020*$K1023</f>
      </c>
      <c r="M1020" s="1">
        <f>L1020/K1020</f>
      </c>
    </row>
    <row r="1021">
      <c r="A1021" t="str">
        <v>CP4.7</v>
      </c>
      <c r="B1021" s="1">
        <f>(1/V171+1/V131+1/V91)/3</f>
      </c>
      <c r="C1021" s="1">
        <f>(1/V178+1/V138+1/V98)/3</f>
      </c>
      <c r="D1021" s="1">
        <f>(1/V184+1/V144+1/V104)/3</f>
      </c>
      <c r="E1021" s="1">
        <f>(1/V189+1/V149+1/V109)/3</f>
      </c>
      <c r="F1021" s="1">
        <f>(1/V193+1/V153+1/V113)/3</f>
      </c>
      <c r="G1021" s="1">
        <f>(1/V196+1/V156+1/V116)/3</f>
      </c>
      <c r="H1021">
        <v>1</v>
      </c>
      <c r="I1021" s="1">
        <f>(V119+V159+V199)/3</f>
      </c>
      <c r="J1021" s="1">
        <f>(V120+V160+V200)/3</f>
      </c>
      <c r="K1021" s="2">
        <f>(B1021/$B1024+C1021/$C1024+D1021/$D1024+E1021/$E1024+F1021/$F1024+G1021/$G1024+H1021/$H1024+I1021/$I1024+J1021/$J1024)/9</f>
      </c>
      <c r="L1021" s="2">
        <f>B1021*$K1015+C1021*$K1016+D1021*$K1017+E1021*$K1018+F1021*$K1019+G1021*$K1020+H1021*$K1021+I1021*$K1022+J1021*$K1023</f>
      </c>
      <c r="M1021" s="1">
        <f>L1021/K1021</f>
      </c>
    </row>
    <row r="1022">
      <c r="A1022" t="str">
        <v>CP4.8</v>
      </c>
      <c r="B1022" s="1">
        <f>(1/V172+1/V132+1/V92)/3</f>
      </c>
      <c r="C1022" s="1">
        <f>(1/V179+1/V139+1/V99)/3</f>
      </c>
      <c r="D1022" s="1">
        <f>(1/V185+1/V145+1/V105)/3</f>
      </c>
      <c r="E1022" s="1">
        <f>(1/V190+1/V150+1/V110)/3</f>
      </c>
      <c r="F1022" s="1">
        <f>(1/V194+1/V154+1/V114)/3</f>
      </c>
      <c r="G1022" s="1">
        <f>(1/V197+1/V157+1/V117)/3</f>
      </c>
      <c r="H1022" s="1">
        <f>(1/V199+1/V159+1/V119)/3</f>
      </c>
      <c r="I1022">
        <v>1</v>
      </c>
      <c r="J1022" s="1">
        <f>(V121+V161+V201)/3</f>
      </c>
      <c r="K1022" s="2">
        <f>(B1022/$B1024+C1022/$C1024+D1022/$D1024+E1022/$E1024+F1022/$F1024+G1022/$G1024+H1022/$H1024+I1022/$I1024+J1022/$J1024)/9</f>
      </c>
      <c r="L1022" s="2">
        <f>B1022*$K1015+C1022*$K1016+D1022*$K1017+E1022*$K1018+F1022*$K1019+G1022*$K1020+H1022*$K1021+I1022*$K1022+J1022*$K1023</f>
      </c>
      <c r="M1022" s="1">
        <f>L1022/K1022</f>
      </c>
    </row>
    <row r="1023">
      <c r="A1023" t="str">
        <v>CP4.9</v>
      </c>
      <c r="B1023" s="1">
        <f>(1/V173+1/V133+1/V93)/3</f>
      </c>
      <c r="C1023" s="1">
        <f>(1/V180+1/V140+1/V100)/3</f>
      </c>
      <c r="D1023" s="1">
        <f>(1/V186+1/V146+1/V106)/3</f>
      </c>
      <c r="E1023" s="1">
        <f>(1/V191+1/V151+1/V111)/3</f>
      </c>
      <c r="F1023" s="1">
        <f>(1/V195+1/V155+1/V115)/3</f>
      </c>
      <c r="G1023" s="1">
        <f>(1/V198+1/V158+1/V118)/3</f>
      </c>
      <c r="H1023" s="1">
        <f>(1/V200+1/V160+1/V120)/3</f>
      </c>
      <c r="I1023" s="1">
        <f>(1/V201+1/V161+1/V121)/3</f>
      </c>
      <c r="J1023">
        <v>1</v>
      </c>
      <c r="K1023" s="2">
        <f>(B1023/$B1024+C1023/$C1024+D1023/$D1024+E1023/$E1024+F1023/$F1024+G1023/$G1024+H1023/$H1024+I1023/$I1024+J1023/$J1024)/9</f>
      </c>
      <c r="L1023" s="2">
        <f>B1023*$K1015+C1023*$K1016+D1023*$K1017+E1023*$K1018+F1023*$K1019+G1023*$K1020+H1023*$K1021+I1023*$K1022+J1023*$K1023</f>
      </c>
      <c r="M1023" s="1">
        <f>L1023/K1023</f>
      </c>
    </row>
    <row r="1024">
      <c r="A1024" t="str">
        <v>Σ Kolom</v>
      </c>
      <c r="B1024" s="1">
        <f>SUM(B1015:B1023)</f>
      </c>
      <c r="C1024" s="1">
        <f>SUM(C1015:C1023)</f>
      </c>
      <c r="D1024" s="1">
        <f>SUM(D1015:D1023)</f>
      </c>
      <c r="E1024" s="1">
        <f>SUM(E1015:E1023)</f>
      </c>
      <c r="F1024" s="1">
        <f>SUM(F1015:F1023)</f>
      </c>
      <c r="G1024" s="1">
        <f>SUM(G1015:G1023)</f>
      </c>
      <c r="H1024" s="1">
        <f>SUM(H1015:H1023)</f>
      </c>
      <c r="I1024" s="1">
        <f>SUM(I1015:I1023)</f>
      </c>
      <c r="J1024" s="1">
        <f>SUM(J1015:J1023)</f>
      </c>
    </row>
    <row r="1026">
      <c r="A1026" t="str">
        <v>λmax</v>
      </c>
      <c r="B1026" s="1">
        <f>AVERAGE(M1015:M1023)</f>
      </c>
    </row>
    <row r="1027">
      <c r="A1027" t="str">
        <v>CI</v>
      </c>
      <c r="B1027" s="1">
        <f>(B1026-9)/(9-1)</f>
      </c>
    </row>
    <row r="1028">
      <c r="A1028" t="str">
        <v>CR</v>
      </c>
      <c r="B1028" s="1">
        <f>IF(1.45=0,0,B1027/1.45)</f>
      </c>
    </row>
    <row r="1029">
      <c r="A1029" t="str">
        <v>Status</v>
      </c>
      <c r="B1029">
        <f>IF(B1028&lt;0.1,"KONSISTEN ✓","TIDAK KONSISTEN ✗")</f>
      </c>
    </row>
    <row r="1032">
      <c r="A1032" t="str">
        <v>▶ RESPONDEN 21:  Tengku Nurainun, S.T., M.T., PhD</v>
      </c>
    </row>
    <row r="1033">
      <c r="A1033" t="str">
        <v>1. FUZZY SYNTHETIC EXTENT (FSE) &amp; BOBOT FINAL</v>
      </c>
    </row>
    <row r="1034">
      <c r="A1034" t="str">
        <v>Kriteria</v>
      </c>
      <c r="B1034" t="str">
        <v>Σl</v>
      </c>
      <c r="C1034" t="str">
        <v>Σm</v>
      </c>
      <c r="D1034" t="str">
        <v>Σu</v>
      </c>
      <c r="E1034" t="str">
        <v>Si_l</v>
      </c>
      <c r="F1034" t="str">
        <v>Si_m</v>
      </c>
      <c r="G1034" t="str">
        <v>Si_u</v>
      </c>
      <c r="H1034" t="str">
        <v>Defuzzy</v>
      </c>
      <c r="I1034" t="str">
        <v>Bobot</v>
      </c>
      <c r="J1034" t="str">
        <v>Bobot%</v>
      </c>
      <c r="K1034" t="str">
        <v>Rank</v>
      </c>
    </row>
    <row r="1035">
      <c r="A1035" t="str">
        <v>CP4.1</v>
      </c>
      <c r="B1035" s="1">
        <f>1+W86+W87+W88+W89+W90+W91+W92+W93</f>
      </c>
      <c r="C1035" s="1">
        <f>1+W126+W127+W128+W129+W130+W131+W132+W133</f>
      </c>
      <c r="D1035" s="1">
        <f>1+W166+W167+W168+W169+W170+W171+W172+W173</f>
      </c>
      <c r="E1035" s="2">
        <f>B1035/$D1044</f>
      </c>
      <c r="F1035" s="2">
        <f>C1035/$C1044</f>
      </c>
      <c r="G1035" s="2">
        <f>D1035/$B1044</f>
      </c>
      <c r="H1035" s="2">
        <f>(E1035+F1035+G1035)/3</f>
      </c>
      <c r="I1035" s="2">
        <f>H1035/$H1044</f>
      </c>
      <c r="J1035" s="3">
        <f>I1035*100</f>
      </c>
      <c r="K1035">
        <f>RANK(I1035,$I$1035:$I$1043,0)</f>
      </c>
    </row>
    <row r="1036">
      <c r="A1036" t="str">
        <v>CP4.2</v>
      </c>
      <c r="B1036" s="1">
        <f>1+1/W166+W94+W95+W96+W97+W98+W99+W100</f>
      </c>
      <c r="C1036" s="1">
        <f>1+1/W126+W134+W135+W136+W137+W138+W139+W140</f>
      </c>
      <c r="D1036" s="1">
        <f>1+1/W86+W174+W175+W176+W177+W178+W179+W180</f>
      </c>
      <c r="E1036" s="2">
        <f>B1036/$D1044</f>
      </c>
      <c r="F1036" s="2">
        <f>C1036/$C1044</f>
      </c>
      <c r="G1036" s="2">
        <f>D1036/$B1044</f>
      </c>
      <c r="H1036" s="2">
        <f>(E1036+F1036+G1036)/3</f>
      </c>
      <c r="I1036" s="2">
        <f>H1036/$H1044</f>
      </c>
      <c r="J1036" s="3">
        <f>I1036*100</f>
      </c>
      <c r="K1036">
        <f>RANK(I1036,$I$1035:$I$1043,0)</f>
      </c>
    </row>
    <row r="1037">
      <c r="A1037" t="str">
        <v>CP4.3</v>
      </c>
      <c r="B1037" s="1">
        <f>1+1/W167+1/W174+W101+W102+W103+W104+W105+W106</f>
      </c>
      <c r="C1037" s="1">
        <f>1+1/W127+1/W134+W141+W142+W143+W144+W145+W146</f>
      </c>
      <c r="D1037" s="1">
        <f>1+1/W87+1/W94+W181+W182+W183+W184+W185+W186</f>
      </c>
      <c r="E1037" s="2">
        <f>B1037/$D1044</f>
      </c>
      <c r="F1037" s="2">
        <f>C1037/$C1044</f>
      </c>
      <c r="G1037" s="2">
        <f>D1037/$B1044</f>
      </c>
      <c r="H1037" s="2">
        <f>(E1037+F1037+G1037)/3</f>
      </c>
      <c r="I1037" s="2">
        <f>H1037/$H1044</f>
      </c>
      <c r="J1037" s="3">
        <f>I1037*100</f>
      </c>
      <c r="K1037">
        <f>RANK(I1037,$I$1035:$I$1043,0)</f>
      </c>
    </row>
    <row r="1038">
      <c r="A1038" t="str">
        <v>CP4.4</v>
      </c>
      <c r="B1038" s="1">
        <f>1+1/W168+1/W175+1/W181+W107+W108+W109+W110+W111</f>
      </c>
      <c r="C1038" s="1">
        <f>1+1/W128+1/W135+1/W141+W147+W148+W149+W150+W151</f>
      </c>
      <c r="D1038" s="1">
        <f>1+1/W88+1/W95+1/W101+W187+W188+W189+W190+W191</f>
      </c>
      <c r="E1038" s="2">
        <f>B1038/$D1044</f>
      </c>
      <c r="F1038" s="2">
        <f>C1038/$C1044</f>
      </c>
      <c r="G1038" s="2">
        <f>D1038/$B1044</f>
      </c>
      <c r="H1038" s="2">
        <f>(E1038+F1038+G1038)/3</f>
      </c>
      <c r="I1038" s="2">
        <f>H1038/$H1044</f>
      </c>
      <c r="J1038" s="3">
        <f>I1038*100</f>
      </c>
      <c r="K1038">
        <f>RANK(I1038,$I$1035:$I$1043,0)</f>
      </c>
    </row>
    <row r="1039">
      <c r="A1039" t="str">
        <v>CP4.5</v>
      </c>
      <c r="B1039" s="1">
        <f>1+1/W169+1/W176+1/W182+1/W187+W112+W113+W114+W115</f>
      </c>
      <c r="C1039" s="1">
        <f>1+1/W129+1/W136+1/W142+1/W147+W152+W153+W154+W155</f>
      </c>
      <c r="D1039" s="1">
        <f>1+1/W89+1/W96+1/W102+1/W107+W192+W193+W194+W195</f>
      </c>
      <c r="E1039" s="2">
        <f>B1039/$D1044</f>
      </c>
      <c r="F1039" s="2">
        <f>C1039/$C1044</f>
      </c>
      <c r="G1039" s="2">
        <f>D1039/$B1044</f>
      </c>
      <c r="H1039" s="2">
        <f>(E1039+F1039+G1039)/3</f>
      </c>
      <c r="I1039" s="2">
        <f>H1039/$H1044</f>
      </c>
      <c r="J1039" s="3">
        <f>I1039*100</f>
      </c>
      <c r="K1039">
        <f>RANK(I1039,$I$1035:$I$1043,0)</f>
      </c>
    </row>
    <row r="1040">
      <c r="A1040" t="str">
        <v>CP4.6</v>
      </c>
      <c r="B1040" s="1">
        <f>1+1/W170+1/W177+1/W183+1/W188+1/W192+W116+W117+W118</f>
      </c>
      <c r="C1040" s="1">
        <f>1+1/W130+1/W137+1/W143+1/W148+1/W152+W156+W157+W158</f>
      </c>
      <c r="D1040" s="1">
        <f>1+1/W90+1/W97+1/W103+1/W108+1/W112+W196+W197+W198</f>
      </c>
      <c r="E1040" s="2">
        <f>B1040/$D1044</f>
      </c>
      <c r="F1040" s="2">
        <f>C1040/$C1044</f>
      </c>
      <c r="G1040" s="2">
        <f>D1040/$B1044</f>
      </c>
      <c r="H1040" s="2">
        <f>(E1040+F1040+G1040)/3</f>
      </c>
      <c r="I1040" s="2">
        <f>H1040/$H1044</f>
      </c>
      <c r="J1040" s="3">
        <f>I1040*100</f>
      </c>
      <c r="K1040">
        <f>RANK(I1040,$I$1035:$I$1043,0)</f>
      </c>
    </row>
    <row r="1041">
      <c r="A1041" t="str">
        <v>CP4.7</v>
      </c>
      <c r="B1041" s="1">
        <f>1+1/W171+1/W178+1/W184+1/W189+1/W193+1/W196+W119+W120</f>
      </c>
      <c r="C1041" s="1">
        <f>1+1/W131+1/W138+1/W144+1/W149+1/W153+1/W156+W159+W160</f>
      </c>
      <c r="D1041" s="1">
        <f>1+1/W91+1/W98+1/W104+1/W109+1/W113+1/W116+W199+W200</f>
      </c>
      <c r="E1041" s="2">
        <f>B1041/$D1044</f>
      </c>
      <c r="F1041" s="2">
        <f>C1041/$C1044</f>
      </c>
      <c r="G1041" s="2">
        <f>D1041/$B1044</f>
      </c>
      <c r="H1041" s="2">
        <f>(E1041+F1041+G1041)/3</f>
      </c>
      <c r="I1041" s="2">
        <f>H1041/$H1044</f>
      </c>
      <c r="J1041" s="3">
        <f>I1041*100</f>
      </c>
      <c r="K1041">
        <f>RANK(I1041,$I$1035:$I$1043,0)</f>
      </c>
    </row>
    <row r="1042">
      <c r="A1042" t="str">
        <v>CP4.8</v>
      </c>
      <c r="B1042" s="1">
        <f>1+1/W172+1/W179+1/W185+1/W190+1/W194+1/W197+1/W199+W121</f>
      </c>
      <c r="C1042" s="1">
        <f>1+1/W132+1/W139+1/W145+1/W150+1/W154+1/W157+1/W159+W161</f>
      </c>
      <c r="D1042" s="1">
        <f>1+1/W92+1/W99+1/W105+1/W110+1/W114+1/W117+1/W119+W201</f>
      </c>
      <c r="E1042" s="2">
        <f>B1042/$D1044</f>
      </c>
      <c r="F1042" s="2">
        <f>C1042/$C1044</f>
      </c>
      <c r="G1042" s="2">
        <f>D1042/$B1044</f>
      </c>
      <c r="H1042" s="2">
        <f>(E1042+F1042+G1042)/3</f>
      </c>
      <c r="I1042" s="2">
        <f>H1042/$H1044</f>
      </c>
      <c r="J1042" s="3">
        <f>I1042*100</f>
      </c>
      <c r="K1042">
        <f>RANK(I1042,$I$1035:$I$1043,0)</f>
      </c>
    </row>
    <row r="1043">
      <c r="A1043" t="str">
        <v>CP4.9</v>
      </c>
      <c r="B1043" s="1">
        <f>1+1/W173+1/W180+1/W186+1/W191+1/W195+1/W198+1/W200+1/W201</f>
      </c>
      <c r="C1043" s="1">
        <f>1+1/W133+1/W140+1/W146+1/W151+1/W155+1/W158+1/W160+1/W161</f>
      </c>
      <c r="D1043" s="1">
        <f>1+1/W93+1/W100+1/W106+1/W111+1/W115+1/W118+1/W120+1/W121</f>
      </c>
      <c r="E1043" s="2">
        <f>B1043/$D1044</f>
      </c>
      <c r="F1043" s="2">
        <f>C1043/$C1044</f>
      </c>
      <c r="G1043" s="2">
        <f>D1043/$B1044</f>
      </c>
      <c r="H1043" s="2">
        <f>(E1043+F1043+G1043)/3</f>
      </c>
      <c r="I1043" s="2">
        <f>H1043/$H1044</f>
      </c>
      <c r="J1043" s="3">
        <f>I1043*100</f>
      </c>
      <c r="K1043">
        <f>RANK(I1043,$I$1035:$I$1043,0)</f>
      </c>
    </row>
    <row r="1044">
      <c r="A1044" t="str">
        <v>TOTAL</v>
      </c>
      <c r="B1044" s="1">
        <f>SUM(B1035:B1043)</f>
      </c>
      <c r="C1044" s="1">
        <f>SUM(C1035:C1043)</f>
      </c>
      <c r="D1044" s="1">
        <f>SUM(D1035:D1043)</f>
      </c>
      <c r="H1044" s="2">
        <f>SUM(H1035:H1043)</f>
      </c>
    </row>
    <row r="1046">
      <c r="A1046" t="str">
        <v>2. KONSISTENSI (CR)</v>
      </c>
    </row>
    <row r="1047">
      <c r="A1047" t="str">
        <v>Matriks Crisp (Defuzzified) &amp; Normalisasi &amp; Aw</v>
      </c>
    </row>
    <row r="1048">
      <c r="A1048" t="str">
        <v>Kriteria</v>
      </c>
      <c r="B1048" t="str">
        <v>CP4.1</v>
      </c>
      <c r="C1048" t="str">
        <v>CP4.2</v>
      </c>
      <c r="D1048" t="str">
        <v>CP4.3</v>
      </c>
      <c r="E1048" t="str">
        <v>CP4.4</v>
      </c>
      <c r="F1048" t="str">
        <v>CP4.5</v>
      </c>
      <c r="G1048" t="str">
        <v>CP4.6</v>
      </c>
      <c r="H1048" t="str">
        <v>CP4.7</v>
      </c>
      <c r="I1048" t="str">
        <v>CP4.8</v>
      </c>
      <c r="J1048" t="str">
        <v>CP4.9</v>
      </c>
      <c r="K1048" t="str">
        <v>Wi (Bobot CR)</v>
      </c>
      <c r="L1048" t="str">
        <v>Aw</v>
      </c>
      <c r="M1048" t="str">
        <v>Aw/Wi</v>
      </c>
    </row>
    <row r="1049">
      <c r="A1049" t="str">
        <v>CP4.1</v>
      </c>
      <c r="B1049">
        <v>1</v>
      </c>
      <c r="C1049" s="1">
        <f>(W86+W126+W166)/3</f>
      </c>
      <c r="D1049" s="1">
        <f>(W87+W127+W167)/3</f>
      </c>
      <c r="E1049" s="1">
        <f>(W88+W128+W168)/3</f>
      </c>
      <c r="F1049" s="1">
        <f>(W89+W129+W169)/3</f>
      </c>
      <c r="G1049" s="1">
        <f>(W90+W130+W170)/3</f>
      </c>
      <c r="H1049" s="1">
        <f>(W91+W131+W171)/3</f>
      </c>
      <c r="I1049" s="1">
        <f>(W92+W132+W172)/3</f>
      </c>
      <c r="J1049" s="1">
        <f>(W93+W133+W173)/3</f>
      </c>
      <c r="K1049" s="2">
        <f>(B1049/$B1058+C1049/$C1058+D1049/$D1058+E1049/$E1058+F1049/$F1058+G1049/$G1058+H1049/$H1058+I1049/$I1058+J1049/$J1058)/9</f>
      </c>
      <c r="L1049" s="2">
        <f>B1049*$K1049+C1049*$K1050+D1049*$K1051+E1049*$K1052+F1049*$K1053+G1049*$K1054+H1049*$K1055+I1049*$K1056+J1049*$K1057</f>
      </c>
      <c r="M1049" s="1">
        <f>L1049/K1049</f>
      </c>
    </row>
    <row r="1050">
      <c r="A1050" t="str">
        <v>CP4.2</v>
      </c>
      <c r="B1050" s="1">
        <f>(1/W166+1/W126+1/W86)/3</f>
      </c>
      <c r="C1050">
        <v>1</v>
      </c>
      <c r="D1050" s="1">
        <f>(W94+W134+W174)/3</f>
      </c>
      <c r="E1050" s="1">
        <f>(W95+W135+W175)/3</f>
      </c>
      <c r="F1050" s="1">
        <f>(W96+W136+W176)/3</f>
      </c>
      <c r="G1050" s="1">
        <f>(W97+W137+W177)/3</f>
      </c>
      <c r="H1050" s="1">
        <f>(W98+W138+W178)/3</f>
      </c>
      <c r="I1050" s="1">
        <f>(W99+W139+W179)/3</f>
      </c>
      <c r="J1050" s="1">
        <f>(W100+W140+W180)/3</f>
      </c>
      <c r="K1050" s="2">
        <f>(B1050/$B1058+C1050/$C1058+D1050/$D1058+E1050/$E1058+F1050/$F1058+G1050/$G1058+H1050/$H1058+I1050/$I1058+J1050/$J1058)/9</f>
      </c>
      <c r="L1050" s="2">
        <f>B1050*$K1049+C1050*$K1050+D1050*$K1051+E1050*$K1052+F1050*$K1053+G1050*$K1054+H1050*$K1055+I1050*$K1056+J1050*$K1057</f>
      </c>
      <c r="M1050" s="1">
        <f>L1050/K1050</f>
      </c>
    </row>
    <row r="1051">
      <c r="A1051" t="str">
        <v>CP4.3</v>
      </c>
      <c r="B1051" s="1">
        <f>(1/W167+1/W127+1/W87)/3</f>
      </c>
      <c r="C1051" s="1">
        <f>(1/W174+1/W134+1/W94)/3</f>
      </c>
      <c r="D1051">
        <v>1</v>
      </c>
      <c r="E1051" s="1">
        <f>(W101+W141+W181)/3</f>
      </c>
      <c r="F1051" s="1">
        <f>(W102+W142+W182)/3</f>
      </c>
      <c r="G1051" s="1">
        <f>(W103+W143+W183)/3</f>
      </c>
      <c r="H1051" s="1">
        <f>(W104+W144+W184)/3</f>
      </c>
      <c r="I1051" s="1">
        <f>(W105+W145+W185)/3</f>
      </c>
      <c r="J1051" s="1">
        <f>(W106+W146+W186)/3</f>
      </c>
      <c r="K1051" s="2">
        <f>(B1051/$B1058+C1051/$C1058+D1051/$D1058+E1051/$E1058+F1051/$F1058+G1051/$G1058+H1051/$H1058+I1051/$I1058+J1051/$J1058)/9</f>
      </c>
      <c r="L1051" s="2">
        <f>B1051*$K1049+C1051*$K1050+D1051*$K1051+E1051*$K1052+F1051*$K1053+G1051*$K1054+H1051*$K1055+I1051*$K1056+J1051*$K1057</f>
      </c>
      <c r="M1051" s="1">
        <f>L1051/K1051</f>
      </c>
    </row>
    <row r="1052">
      <c r="A1052" t="str">
        <v>CP4.4</v>
      </c>
      <c r="B1052" s="1">
        <f>(1/W168+1/W128+1/W88)/3</f>
      </c>
      <c r="C1052" s="1">
        <f>(1/W175+1/W135+1/W95)/3</f>
      </c>
      <c r="D1052" s="1">
        <f>(1/W181+1/W141+1/W101)/3</f>
      </c>
      <c r="E1052">
        <v>1</v>
      </c>
      <c r="F1052" s="1">
        <f>(W107+W147+W187)/3</f>
      </c>
      <c r="G1052" s="1">
        <f>(W108+W148+W188)/3</f>
      </c>
      <c r="H1052" s="1">
        <f>(W109+W149+W189)/3</f>
      </c>
      <c r="I1052" s="1">
        <f>(W110+W150+W190)/3</f>
      </c>
      <c r="J1052" s="1">
        <f>(W111+W151+W191)/3</f>
      </c>
      <c r="K1052" s="2">
        <f>(B1052/$B1058+C1052/$C1058+D1052/$D1058+E1052/$E1058+F1052/$F1058+G1052/$G1058+H1052/$H1058+I1052/$I1058+J1052/$J1058)/9</f>
      </c>
      <c r="L1052" s="2">
        <f>B1052*$K1049+C1052*$K1050+D1052*$K1051+E1052*$K1052+F1052*$K1053+G1052*$K1054+H1052*$K1055+I1052*$K1056+J1052*$K1057</f>
      </c>
      <c r="M1052" s="1">
        <f>L1052/K1052</f>
      </c>
    </row>
    <row r="1053">
      <c r="A1053" t="str">
        <v>CP4.5</v>
      </c>
      <c r="B1053" s="1">
        <f>(1/W169+1/W129+1/W89)/3</f>
      </c>
      <c r="C1053" s="1">
        <f>(1/W176+1/W136+1/W96)/3</f>
      </c>
      <c r="D1053" s="1">
        <f>(1/W182+1/W142+1/W102)/3</f>
      </c>
      <c r="E1053" s="1">
        <f>(1/W187+1/W147+1/W107)/3</f>
      </c>
      <c r="F1053">
        <v>1</v>
      </c>
      <c r="G1053" s="1">
        <f>(W112+W152+W192)/3</f>
      </c>
      <c r="H1053" s="1">
        <f>(W113+W153+W193)/3</f>
      </c>
      <c r="I1053" s="1">
        <f>(W114+W154+W194)/3</f>
      </c>
      <c r="J1053" s="1">
        <f>(W115+W155+W195)/3</f>
      </c>
      <c r="K1053" s="2">
        <f>(B1053/$B1058+C1053/$C1058+D1053/$D1058+E1053/$E1058+F1053/$F1058+G1053/$G1058+H1053/$H1058+I1053/$I1058+J1053/$J1058)/9</f>
      </c>
      <c r="L1053" s="2">
        <f>B1053*$K1049+C1053*$K1050+D1053*$K1051+E1053*$K1052+F1053*$K1053+G1053*$K1054+H1053*$K1055+I1053*$K1056+J1053*$K1057</f>
      </c>
      <c r="M1053" s="1">
        <f>L1053/K1053</f>
      </c>
    </row>
    <row r="1054">
      <c r="A1054" t="str">
        <v>CP4.6</v>
      </c>
      <c r="B1054" s="1">
        <f>(1/W170+1/W130+1/W90)/3</f>
      </c>
      <c r="C1054" s="1">
        <f>(1/W177+1/W137+1/W97)/3</f>
      </c>
      <c r="D1054" s="1">
        <f>(1/W183+1/W143+1/W103)/3</f>
      </c>
      <c r="E1054" s="1">
        <f>(1/W188+1/W148+1/W108)/3</f>
      </c>
      <c r="F1054" s="1">
        <f>(1/W192+1/W152+1/W112)/3</f>
      </c>
      <c r="G1054">
        <v>1</v>
      </c>
      <c r="H1054" s="1">
        <f>(W116+W156+W196)/3</f>
      </c>
      <c r="I1054" s="1">
        <f>(W117+W157+W197)/3</f>
      </c>
      <c r="J1054" s="1">
        <f>(W118+W158+W198)/3</f>
      </c>
      <c r="K1054" s="2">
        <f>(B1054/$B1058+C1054/$C1058+D1054/$D1058+E1054/$E1058+F1054/$F1058+G1054/$G1058+H1054/$H1058+I1054/$I1058+J1054/$J1058)/9</f>
      </c>
      <c r="L1054" s="2">
        <f>B1054*$K1049+C1054*$K1050+D1054*$K1051+E1054*$K1052+F1054*$K1053+G1054*$K1054+H1054*$K1055+I1054*$K1056+J1054*$K1057</f>
      </c>
      <c r="M1054" s="1">
        <f>L1054/K1054</f>
      </c>
    </row>
    <row r="1055">
      <c r="A1055" t="str">
        <v>CP4.7</v>
      </c>
      <c r="B1055" s="1">
        <f>(1/W171+1/W131+1/W91)/3</f>
      </c>
      <c r="C1055" s="1">
        <f>(1/W178+1/W138+1/W98)/3</f>
      </c>
      <c r="D1055" s="1">
        <f>(1/W184+1/W144+1/W104)/3</f>
      </c>
      <c r="E1055" s="1">
        <f>(1/W189+1/W149+1/W109)/3</f>
      </c>
      <c r="F1055" s="1">
        <f>(1/W193+1/W153+1/W113)/3</f>
      </c>
      <c r="G1055" s="1">
        <f>(1/W196+1/W156+1/W116)/3</f>
      </c>
      <c r="H1055">
        <v>1</v>
      </c>
      <c r="I1055" s="1">
        <f>(W119+W159+W199)/3</f>
      </c>
      <c r="J1055" s="1">
        <f>(W120+W160+W200)/3</f>
      </c>
      <c r="K1055" s="2">
        <f>(B1055/$B1058+C1055/$C1058+D1055/$D1058+E1055/$E1058+F1055/$F1058+G1055/$G1058+H1055/$H1058+I1055/$I1058+J1055/$J1058)/9</f>
      </c>
      <c r="L1055" s="2">
        <f>B1055*$K1049+C1055*$K1050+D1055*$K1051+E1055*$K1052+F1055*$K1053+G1055*$K1054+H1055*$K1055+I1055*$K1056+J1055*$K1057</f>
      </c>
      <c r="M1055" s="1">
        <f>L1055/K1055</f>
      </c>
    </row>
    <row r="1056">
      <c r="A1056" t="str">
        <v>CP4.8</v>
      </c>
      <c r="B1056" s="1">
        <f>(1/W172+1/W132+1/W92)/3</f>
      </c>
      <c r="C1056" s="1">
        <f>(1/W179+1/W139+1/W99)/3</f>
      </c>
      <c r="D1056" s="1">
        <f>(1/W185+1/W145+1/W105)/3</f>
      </c>
      <c r="E1056" s="1">
        <f>(1/W190+1/W150+1/W110)/3</f>
      </c>
      <c r="F1056" s="1">
        <f>(1/W194+1/W154+1/W114)/3</f>
      </c>
      <c r="G1056" s="1">
        <f>(1/W197+1/W157+1/W117)/3</f>
      </c>
      <c r="H1056" s="1">
        <f>(1/W199+1/W159+1/W119)/3</f>
      </c>
      <c r="I1056">
        <v>1</v>
      </c>
      <c r="J1056" s="1">
        <f>(W121+W161+W201)/3</f>
      </c>
      <c r="K1056" s="2">
        <f>(B1056/$B1058+C1056/$C1058+D1056/$D1058+E1056/$E1058+F1056/$F1058+G1056/$G1058+H1056/$H1058+I1056/$I1058+J1056/$J1058)/9</f>
      </c>
      <c r="L1056" s="2">
        <f>B1056*$K1049+C1056*$K1050+D1056*$K1051+E1056*$K1052+F1056*$K1053+G1056*$K1054+H1056*$K1055+I1056*$K1056+J1056*$K1057</f>
      </c>
      <c r="M1056" s="1">
        <f>L1056/K1056</f>
      </c>
    </row>
    <row r="1057">
      <c r="A1057" t="str">
        <v>CP4.9</v>
      </c>
      <c r="B1057" s="1">
        <f>(1/W173+1/W133+1/W93)/3</f>
      </c>
      <c r="C1057" s="1">
        <f>(1/W180+1/W140+1/W100)/3</f>
      </c>
      <c r="D1057" s="1">
        <f>(1/W186+1/W146+1/W106)/3</f>
      </c>
      <c r="E1057" s="1">
        <f>(1/W191+1/W151+1/W111)/3</f>
      </c>
      <c r="F1057" s="1">
        <f>(1/W195+1/W155+1/W115)/3</f>
      </c>
      <c r="G1057" s="1">
        <f>(1/W198+1/W158+1/W118)/3</f>
      </c>
      <c r="H1057" s="1">
        <f>(1/W200+1/W160+1/W120)/3</f>
      </c>
      <c r="I1057" s="1">
        <f>(1/W201+1/W161+1/W121)/3</f>
      </c>
      <c r="J1057">
        <v>1</v>
      </c>
      <c r="K1057" s="2">
        <f>(B1057/$B1058+C1057/$C1058+D1057/$D1058+E1057/$E1058+F1057/$F1058+G1057/$G1058+H1057/$H1058+I1057/$I1058+J1057/$J1058)/9</f>
      </c>
      <c r="L1057" s="2">
        <f>B1057*$K1049+C1057*$K1050+D1057*$K1051+E1057*$K1052+F1057*$K1053+G1057*$K1054+H1057*$K1055+I1057*$K1056+J1057*$K1057</f>
      </c>
      <c r="M1057" s="1">
        <f>L1057/K1057</f>
      </c>
    </row>
    <row r="1058">
      <c r="A1058" t="str">
        <v>Σ Kolom</v>
      </c>
      <c r="B1058" s="1">
        <f>SUM(B1049:B1057)</f>
      </c>
      <c r="C1058" s="1">
        <f>SUM(C1049:C1057)</f>
      </c>
      <c r="D1058" s="1">
        <f>SUM(D1049:D1057)</f>
      </c>
      <c r="E1058" s="1">
        <f>SUM(E1049:E1057)</f>
      </c>
      <c r="F1058" s="1">
        <f>SUM(F1049:F1057)</f>
      </c>
      <c r="G1058" s="1">
        <f>SUM(G1049:G1057)</f>
      </c>
      <c r="H1058" s="1">
        <f>SUM(H1049:H1057)</f>
      </c>
      <c r="I1058" s="1">
        <f>SUM(I1049:I1057)</f>
      </c>
      <c r="J1058" s="1">
        <f>SUM(J1049:J1057)</f>
      </c>
    </row>
    <row r="1060">
      <c r="A1060" t="str">
        <v>λmax</v>
      </c>
      <c r="B1060" s="1">
        <f>AVERAGE(M1049:M1057)</f>
      </c>
    </row>
    <row r="1061">
      <c r="A1061" t="str">
        <v>CI</v>
      </c>
      <c r="B1061" s="1">
        <f>(B1060-9)/(9-1)</f>
      </c>
    </row>
    <row r="1062">
      <c r="A1062" t="str">
        <v>CR</v>
      </c>
      <c r="B1062" s="1">
        <f>IF(1.45=0,0,B1061/1.45)</f>
      </c>
    </row>
    <row r="1063">
      <c r="A1063" t="str">
        <v>Status</v>
      </c>
      <c r="B1063">
        <f>IF(B1062&lt;0.1,"KONSISTEN ✓","TIDAK KONSISTEN ✗")</f>
      </c>
    </row>
    <row r="1066">
      <c r="A1066" t="str">
        <v>▶ RESPONDEN 22: Fakhrul Roza</v>
      </c>
    </row>
    <row r="1067">
      <c r="A1067" t="str">
        <v>1. FUZZY SYNTHETIC EXTENT (FSE) &amp; BOBOT FINAL</v>
      </c>
    </row>
    <row r="1068">
      <c r="A1068" t="str">
        <v>Kriteria</v>
      </c>
      <c r="B1068" t="str">
        <v>Σl</v>
      </c>
      <c r="C1068" t="str">
        <v>Σm</v>
      </c>
      <c r="D1068" t="str">
        <v>Σu</v>
      </c>
      <c r="E1068" t="str">
        <v>Si_l</v>
      </c>
      <c r="F1068" t="str">
        <v>Si_m</v>
      </c>
      <c r="G1068" t="str">
        <v>Si_u</v>
      </c>
      <c r="H1068" t="str">
        <v>Defuzzy</v>
      </c>
      <c r="I1068" t="str">
        <v>Bobot</v>
      </c>
      <c r="J1068" t="str">
        <v>Bobot%</v>
      </c>
      <c r="K1068" t="str">
        <v>Rank</v>
      </c>
    </row>
    <row r="1069">
      <c r="A1069" t="str">
        <v>CP4.1</v>
      </c>
      <c r="B1069" s="1">
        <f>1+X86+X87+X88+X89+X90+X91+X92+X93</f>
      </c>
      <c r="C1069" s="1">
        <f>1+X126+X127+X128+X129+X130+X131+X132+X133</f>
      </c>
      <c r="D1069" s="1">
        <f>1+X166+X167+X168+X169+X170+X171+X172+X173</f>
      </c>
      <c r="E1069" s="2">
        <f>B1069/$D1078</f>
      </c>
      <c r="F1069" s="2">
        <f>C1069/$C1078</f>
      </c>
      <c r="G1069" s="2">
        <f>D1069/$B1078</f>
      </c>
      <c r="H1069" s="2">
        <f>(E1069+F1069+G1069)/3</f>
      </c>
      <c r="I1069" s="2">
        <f>H1069/$H1078</f>
      </c>
      <c r="J1069" s="3">
        <f>I1069*100</f>
      </c>
      <c r="K1069">
        <f>RANK(I1069,$I$1069:$I$1077,0)</f>
      </c>
    </row>
    <row r="1070">
      <c r="A1070" t="str">
        <v>CP4.2</v>
      </c>
      <c r="B1070" s="1">
        <f>1+1/X166+X94+X95+X96+X97+X98+X99+X100</f>
      </c>
      <c r="C1070" s="1">
        <f>1+1/X126+X134+X135+X136+X137+X138+X139+X140</f>
      </c>
      <c r="D1070" s="1">
        <f>1+1/X86+X174+X175+X176+X177+X178+X179+X180</f>
      </c>
      <c r="E1070" s="2">
        <f>B1070/$D1078</f>
      </c>
      <c r="F1070" s="2">
        <f>C1070/$C1078</f>
      </c>
      <c r="G1070" s="2">
        <f>D1070/$B1078</f>
      </c>
      <c r="H1070" s="2">
        <f>(E1070+F1070+G1070)/3</f>
      </c>
      <c r="I1070" s="2">
        <f>H1070/$H1078</f>
      </c>
      <c r="J1070" s="3">
        <f>I1070*100</f>
      </c>
      <c r="K1070">
        <f>RANK(I1070,$I$1069:$I$1077,0)</f>
      </c>
    </row>
    <row r="1071">
      <c r="A1071" t="str">
        <v>CP4.3</v>
      </c>
      <c r="B1071" s="1">
        <f>1+1/X167+1/X174+X101+X102+X103+X104+X105+X106</f>
      </c>
      <c r="C1071" s="1">
        <f>1+1/X127+1/X134+X141+X142+X143+X144+X145+X146</f>
      </c>
      <c r="D1071" s="1">
        <f>1+1/X87+1/X94+X181+X182+X183+X184+X185+X186</f>
      </c>
      <c r="E1071" s="2">
        <f>B1071/$D1078</f>
      </c>
      <c r="F1071" s="2">
        <f>C1071/$C1078</f>
      </c>
      <c r="G1071" s="2">
        <f>D1071/$B1078</f>
      </c>
      <c r="H1071" s="2">
        <f>(E1071+F1071+G1071)/3</f>
      </c>
      <c r="I1071" s="2">
        <f>H1071/$H1078</f>
      </c>
      <c r="J1071" s="3">
        <f>I1071*100</f>
      </c>
      <c r="K1071">
        <f>RANK(I1071,$I$1069:$I$1077,0)</f>
      </c>
    </row>
    <row r="1072">
      <c r="A1072" t="str">
        <v>CP4.4</v>
      </c>
      <c r="B1072" s="1">
        <f>1+1/X168+1/X175+1/X181+X107+X108+X109+X110+X111</f>
      </c>
      <c r="C1072" s="1">
        <f>1+1/X128+1/X135+1/X141+X147+X148+X149+X150+X151</f>
      </c>
      <c r="D1072" s="1">
        <f>1+1/X88+1/X95+1/X101+X187+X188+X189+X190+X191</f>
      </c>
      <c r="E1072" s="2">
        <f>B1072/$D1078</f>
      </c>
      <c r="F1072" s="2">
        <f>C1072/$C1078</f>
      </c>
      <c r="G1072" s="2">
        <f>D1072/$B1078</f>
      </c>
      <c r="H1072" s="2">
        <f>(E1072+F1072+G1072)/3</f>
      </c>
      <c r="I1072" s="2">
        <f>H1072/$H1078</f>
      </c>
      <c r="J1072" s="3">
        <f>I1072*100</f>
      </c>
      <c r="K1072">
        <f>RANK(I1072,$I$1069:$I$1077,0)</f>
      </c>
    </row>
    <row r="1073">
      <c r="A1073" t="str">
        <v>CP4.5</v>
      </c>
      <c r="B1073" s="1">
        <f>1+1/X169+1/X176+1/X182+1/X187+X112+X113+X114+X115</f>
      </c>
      <c r="C1073" s="1">
        <f>1+1/X129+1/X136+1/X142+1/X147+X152+X153+X154+X155</f>
      </c>
      <c r="D1073" s="1">
        <f>1+1/X89+1/X96+1/X102+1/X107+X192+X193+X194+X195</f>
      </c>
      <c r="E1073" s="2">
        <f>B1073/$D1078</f>
      </c>
      <c r="F1073" s="2">
        <f>C1073/$C1078</f>
      </c>
      <c r="G1073" s="2">
        <f>D1073/$B1078</f>
      </c>
      <c r="H1073" s="2">
        <f>(E1073+F1073+G1073)/3</f>
      </c>
      <c r="I1073" s="2">
        <f>H1073/$H1078</f>
      </c>
      <c r="J1073" s="3">
        <f>I1073*100</f>
      </c>
      <c r="K1073">
        <f>RANK(I1073,$I$1069:$I$1077,0)</f>
      </c>
    </row>
    <row r="1074">
      <c r="A1074" t="str">
        <v>CP4.6</v>
      </c>
      <c r="B1074" s="1">
        <f>1+1/X170+1/X177+1/X183+1/X188+1/X192+X116+X117+X118</f>
      </c>
      <c r="C1074" s="1">
        <f>1+1/X130+1/X137+1/X143+1/X148+1/X152+X156+X157+X158</f>
      </c>
      <c r="D1074" s="1">
        <f>1+1/X90+1/X97+1/X103+1/X108+1/X112+X196+X197+X198</f>
      </c>
      <c r="E1074" s="2">
        <f>B1074/$D1078</f>
      </c>
      <c r="F1074" s="2">
        <f>C1074/$C1078</f>
      </c>
      <c r="G1074" s="2">
        <f>D1074/$B1078</f>
      </c>
      <c r="H1074" s="2">
        <f>(E1074+F1074+G1074)/3</f>
      </c>
      <c r="I1074" s="2">
        <f>H1074/$H1078</f>
      </c>
      <c r="J1074" s="3">
        <f>I1074*100</f>
      </c>
      <c r="K1074">
        <f>RANK(I1074,$I$1069:$I$1077,0)</f>
      </c>
    </row>
    <row r="1075">
      <c r="A1075" t="str">
        <v>CP4.7</v>
      </c>
      <c r="B1075" s="1">
        <f>1+1/X171+1/X178+1/X184+1/X189+1/X193+1/X196+X119+X120</f>
      </c>
      <c r="C1075" s="1">
        <f>1+1/X131+1/X138+1/X144+1/X149+1/X153+1/X156+X159+X160</f>
      </c>
      <c r="D1075" s="1">
        <f>1+1/X91+1/X98+1/X104+1/X109+1/X113+1/X116+X199+X200</f>
      </c>
      <c r="E1075" s="2">
        <f>B1075/$D1078</f>
      </c>
      <c r="F1075" s="2">
        <f>C1075/$C1078</f>
      </c>
      <c r="G1075" s="2">
        <f>D1075/$B1078</f>
      </c>
      <c r="H1075" s="2">
        <f>(E1075+F1075+G1075)/3</f>
      </c>
      <c r="I1075" s="2">
        <f>H1075/$H1078</f>
      </c>
      <c r="J1075" s="3">
        <f>I1075*100</f>
      </c>
      <c r="K1075">
        <f>RANK(I1075,$I$1069:$I$1077,0)</f>
      </c>
    </row>
    <row r="1076">
      <c r="A1076" t="str">
        <v>CP4.8</v>
      </c>
      <c r="B1076" s="1">
        <f>1+1/X172+1/X179+1/X185+1/X190+1/X194+1/X197+1/X199+X121</f>
      </c>
      <c r="C1076" s="1">
        <f>1+1/X132+1/X139+1/X145+1/X150+1/X154+1/X157+1/X159+X161</f>
      </c>
      <c r="D1076" s="1">
        <f>1+1/X92+1/X99+1/X105+1/X110+1/X114+1/X117+1/X119+X201</f>
      </c>
      <c r="E1076" s="2">
        <f>B1076/$D1078</f>
      </c>
      <c r="F1076" s="2">
        <f>C1076/$C1078</f>
      </c>
      <c r="G1076" s="2">
        <f>D1076/$B1078</f>
      </c>
      <c r="H1076" s="2">
        <f>(E1076+F1076+G1076)/3</f>
      </c>
      <c r="I1076" s="2">
        <f>H1076/$H1078</f>
      </c>
      <c r="J1076" s="3">
        <f>I1076*100</f>
      </c>
      <c r="K1076">
        <f>RANK(I1076,$I$1069:$I$1077,0)</f>
      </c>
    </row>
    <row r="1077">
      <c r="A1077" t="str">
        <v>CP4.9</v>
      </c>
      <c r="B1077" s="1">
        <f>1+1/X173+1/X180+1/X186+1/X191+1/X195+1/X198+1/X200+1/X201</f>
      </c>
      <c r="C1077" s="1">
        <f>1+1/X133+1/X140+1/X146+1/X151+1/X155+1/X158+1/X160+1/X161</f>
      </c>
      <c r="D1077" s="1">
        <f>1+1/X93+1/X100+1/X106+1/X111+1/X115+1/X118+1/X120+1/X121</f>
      </c>
      <c r="E1077" s="2">
        <f>B1077/$D1078</f>
      </c>
      <c r="F1077" s="2">
        <f>C1077/$C1078</f>
      </c>
      <c r="G1077" s="2">
        <f>D1077/$B1078</f>
      </c>
      <c r="H1077" s="2">
        <f>(E1077+F1077+G1077)/3</f>
      </c>
      <c r="I1077" s="2">
        <f>H1077/$H1078</f>
      </c>
      <c r="J1077" s="3">
        <f>I1077*100</f>
      </c>
      <c r="K1077">
        <f>RANK(I1077,$I$1069:$I$1077,0)</f>
      </c>
    </row>
    <row r="1078">
      <c r="A1078" t="str">
        <v>TOTAL</v>
      </c>
      <c r="B1078" s="1">
        <f>SUM(B1069:B1077)</f>
      </c>
      <c r="C1078" s="1">
        <f>SUM(C1069:C1077)</f>
      </c>
      <c r="D1078" s="1">
        <f>SUM(D1069:D1077)</f>
      </c>
      <c r="H1078" s="2">
        <f>SUM(H1069:H1077)</f>
      </c>
    </row>
    <row r="1080">
      <c r="A1080" t="str">
        <v>2. KONSISTENSI (CR)</v>
      </c>
    </row>
    <row r="1081">
      <c r="A1081" t="str">
        <v>Matriks Crisp (Defuzzified) &amp; Normalisasi &amp; Aw</v>
      </c>
    </row>
    <row r="1082">
      <c r="A1082" t="str">
        <v>Kriteria</v>
      </c>
      <c r="B1082" t="str">
        <v>CP4.1</v>
      </c>
      <c r="C1082" t="str">
        <v>CP4.2</v>
      </c>
      <c r="D1082" t="str">
        <v>CP4.3</v>
      </c>
      <c r="E1082" t="str">
        <v>CP4.4</v>
      </c>
      <c r="F1082" t="str">
        <v>CP4.5</v>
      </c>
      <c r="G1082" t="str">
        <v>CP4.6</v>
      </c>
      <c r="H1082" t="str">
        <v>CP4.7</v>
      </c>
      <c r="I1082" t="str">
        <v>CP4.8</v>
      </c>
      <c r="J1082" t="str">
        <v>CP4.9</v>
      </c>
      <c r="K1082" t="str">
        <v>Wi (Bobot CR)</v>
      </c>
      <c r="L1082" t="str">
        <v>Aw</v>
      </c>
      <c r="M1082" t="str">
        <v>Aw/Wi</v>
      </c>
    </row>
    <row r="1083">
      <c r="A1083" t="str">
        <v>CP4.1</v>
      </c>
      <c r="B1083">
        <v>1</v>
      </c>
      <c r="C1083" s="1">
        <f>(X86+X126+X166)/3</f>
      </c>
      <c r="D1083" s="1">
        <f>(X87+X127+X167)/3</f>
      </c>
      <c r="E1083" s="1">
        <f>(X88+X128+X168)/3</f>
      </c>
      <c r="F1083" s="1">
        <f>(X89+X129+X169)/3</f>
      </c>
      <c r="G1083" s="1">
        <f>(X90+X130+X170)/3</f>
      </c>
      <c r="H1083" s="1">
        <f>(X91+X131+X171)/3</f>
      </c>
      <c r="I1083" s="1">
        <f>(X92+X132+X172)/3</f>
      </c>
      <c r="J1083" s="1">
        <f>(X93+X133+X173)/3</f>
      </c>
      <c r="K1083" s="2">
        <f>(B1083/$B1092+C1083/$C1092+D1083/$D1092+E1083/$E1092+F1083/$F1092+G1083/$G1092+H1083/$H1092+I1083/$I1092+J1083/$J1092)/9</f>
      </c>
      <c r="L1083" s="2">
        <f>B1083*$K1083+C1083*$K1084+D1083*$K1085+E1083*$K1086+F1083*$K1087+G1083*$K1088+H1083*$K1089+I1083*$K1090+J1083*$K1091</f>
      </c>
      <c r="M1083" s="1">
        <f>L1083/K1083</f>
      </c>
    </row>
    <row r="1084">
      <c r="A1084" t="str">
        <v>CP4.2</v>
      </c>
      <c r="B1084" s="1">
        <f>(1/X166+1/X126+1/X86)/3</f>
      </c>
      <c r="C1084">
        <v>1</v>
      </c>
      <c r="D1084" s="1">
        <f>(X94+X134+X174)/3</f>
      </c>
      <c r="E1084" s="1">
        <f>(X95+X135+X175)/3</f>
      </c>
      <c r="F1084" s="1">
        <f>(X96+X136+X176)/3</f>
      </c>
      <c r="G1084" s="1">
        <f>(X97+X137+X177)/3</f>
      </c>
      <c r="H1084" s="1">
        <f>(X98+X138+X178)/3</f>
      </c>
      <c r="I1084" s="1">
        <f>(X99+X139+X179)/3</f>
      </c>
      <c r="J1084" s="1">
        <f>(X100+X140+X180)/3</f>
      </c>
      <c r="K1084" s="2">
        <f>(B1084/$B1092+C1084/$C1092+D1084/$D1092+E1084/$E1092+F1084/$F1092+G1084/$G1092+H1084/$H1092+I1084/$I1092+J1084/$J1092)/9</f>
      </c>
      <c r="L1084" s="2">
        <f>B1084*$K1083+C1084*$K1084+D1084*$K1085+E1084*$K1086+F1084*$K1087+G1084*$K1088+H1084*$K1089+I1084*$K1090+J1084*$K1091</f>
      </c>
      <c r="M1084" s="1">
        <f>L1084/K1084</f>
      </c>
    </row>
    <row r="1085">
      <c r="A1085" t="str">
        <v>CP4.3</v>
      </c>
      <c r="B1085" s="1">
        <f>(1/X167+1/X127+1/X87)/3</f>
      </c>
      <c r="C1085" s="1">
        <f>(1/X174+1/X134+1/X94)/3</f>
      </c>
      <c r="D1085">
        <v>1</v>
      </c>
      <c r="E1085" s="1">
        <f>(X101+X141+X181)/3</f>
      </c>
      <c r="F1085" s="1">
        <f>(X102+X142+X182)/3</f>
      </c>
      <c r="G1085" s="1">
        <f>(X103+X143+X183)/3</f>
      </c>
      <c r="H1085" s="1">
        <f>(X104+X144+X184)/3</f>
      </c>
      <c r="I1085" s="1">
        <f>(X105+X145+X185)/3</f>
      </c>
      <c r="J1085" s="1">
        <f>(X106+X146+X186)/3</f>
      </c>
      <c r="K1085" s="2">
        <f>(B1085/$B1092+C1085/$C1092+D1085/$D1092+E1085/$E1092+F1085/$F1092+G1085/$G1092+H1085/$H1092+I1085/$I1092+J1085/$J1092)/9</f>
      </c>
      <c r="L1085" s="2">
        <f>B1085*$K1083+C1085*$K1084+D1085*$K1085+E1085*$K1086+F1085*$K1087+G1085*$K1088+H1085*$K1089+I1085*$K1090+J1085*$K1091</f>
      </c>
      <c r="M1085" s="1">
        <f>L1085/K1085</f>
      </c>
    </row>
    <row r="1086">
      <c r="A1086" t="str">
        <v>CP4.4</v>
      </c>
      <c r="B1086" s="1">
        <f>(1/X168+1/X128+1/X88)/3</f>
      </c>
      <c r="C1086" s="1">
        <f>(1/X175+1/X135+1/X95)/3</f>
      </c>
      <c r="D1086" s="1">
        <f>(1/X181+1/X141+1/X101)/3</f>
      </c>
      <c r="E1086">
        <v>1</v>
      </c>
      <c r="F1086" s="1">
        <f>(X107+X147+X187)/3</f>
      </c>
      <c r="G1086" s="1">
        <f>(X108+X148+X188)/3</f>
      </c>
      <c r="H1086" s="1">
        <f>(X109+X149+X189)/3</f>
      </c>
      <c r="I1086" s="1">
        <f>(X110+X150+X190)/3</f>
      </c>
      <c r="J1086" s="1">
        <f>(X111+X151+X191)/3</f>
      </c>
      <c r="K1086" s="2">
        <f>(B1086/$B1092+C1086/$C1092+D1086/$D1092+E1086/$E1092+F1086/$F1092+G1086/$G1092+H1086/$H1092+I1086/$I1092+J1086/$J1092)/9</f>
      </c>
      <c r="L1086" s="2">
        <f>B1086*$K1083+C1086*$K1084+D1086*$K1085+E1086*$K1086+F1086*$K1087+G1086*$K1088+H1086*$K1089+I1086*$K1090+J1086*$K1091</f>
      </c>
      <c r="M1086" s="1">
        <f>L1086/K1086</f>
      </c>
    </row>
    <row r="1087">
      <c r="A1087" t="str">
        <v>CP4.5</v>
      </c>
      <c r="B1087" s="1">
        <f>(1/X169+1/X129+1/X89)/3</f>
      </c>
      <c r="C1087" s="1">
        <f>(1/X176+1/X136+1/X96)/3</f>
      </c>
      <c r="D1087" s="1">
        <f>(1/X182+1/X142+1/X102)/3</f>
      </c>
      <c r="E1087" s="1">
        <f>(1/X187+1/X147+1/X107)/3</f>
      </c>
      <c r="F1087">
        <v>1</v>
      </c>
      <c r="G1087" s="1">
        <f>(X112+X152+X192)/3</f>
      </c>
      <c r="H1087" s="1">
        <f>(X113+X153+X193)/3</f>
      </c>
      <c r="I1087" s="1">
        <f>(X114+X154+X194)/3</f>
      </c>
      <c r="J1087" s="1">
        <f>(X115+X155+X195)/3</f>
      </c>
      <c r="K1087" s="2">
        <f>(B1087/$B1092+C1087/$C1092+D1087/$D1092+E1087/$E1092+F1087/$F1092+G1087/$G1092+H1087/$H1092+I1087/$I1092+J1087/$J1092)/9</f>
      </c>
      <c r="L1087" s="2">
        <f>B1087*$K1083+C1087*$K1084+D1087*$K1085+E1087*$K1086+F1087*$K1087+G1087*$K1088+H1087*$K1089+I1087*$K1090+J1087*$K1091</f>
      </c>
      <c r="M1087" s="1">
        <f>L1087/K1087</f>
      </c>
    </row>
    <row r="1088">
      <c r="A1088" t="str">
        <v>CP4.6</v>
      </c>
      <c r="B1088" s="1">
        <f>(1/X170+1/X130+1/X90)/3</f>
      </c>
      <c r="C1088" s="1">
        <f>(1/X177+1/X137+1/X97)/3</f>
      </c>
      <c r="D1088" s="1">
        <f>(1/X183+1/X143+1/X103)/3</f>
      </c>
      <c r="E1088" s="1">
        <f>(1/X188+1/X148+1/X108)/3</f>
      </c>
      <c r="F1088" s="1">
        <f>(1/X192+1/X152+1/X112)/3</f>
      </c>
      <c r="G1088">
        <v>1</v>
      </c>
      <c r="H1088" s="1">
        <f>(X116+X156+X196)/3</f>
      </c>
      <c r="I1088" s="1">
        <f>(X117+X157+X197)/3</f>
      </c>
      <c r="J1088" s="1">
        <f>(X118+X158+X198)/3</f>
      </c>
      <c r="K1088" s="2">
        <f>(B1088/$B1092+C1088/$C1092+D1088/$D1092+E1088/$E1092+F1088/$F1092+G1088/$G1092+H1088/$H1092+I1088/$I1092+J1088/$J1092)/9</f>
      </c>
      <c r="L1088" s="2">
        <f>B1088*$K1083+C1088*$K1084+D1088*$K1085+E1088*$K1086+F1088*$K1087+G1088*$K1088+H1088*$K1089+I1088*$K1090+J1088*$K1091</f>
      </c>
      <c r="M1088" s="1">
        <f>L1088/K1088</f>
      </c>
    </row>
    <row r="1089">
      <c r="A1089" t="str">
        <v>CP4.7</v>
      </c>
      <c r="B1089" s="1">
        <f>(1/X171+1/X131+1/X91)/3</f>
      </c>
      <c r="C1089" s="1">
        <f>(1/X178+1/X138+1/X98)/3</f>
      </c>
      <c r="D1089" s="1">
        <f>(1/X184+1/X144+1/X104)/3</f>
      </c>
      <c r="E1089" s="1">
        <f>(1/X189+1/X149+1/X109)/3</f>
      </c>
      <c r="F1089" s="1">
        <f>(1/X193+1/X153+1/X113)/3</f>
      </c>
      <c r="G1089" s="1">
        <f>(1/X196+1/X156+1/X116)/3</f>
      </c>
      <c r="H1089">
        <v>1</v>
      </c>
      <c r="I1089" s="1">
        <f>(X119+X159+X199)/3</f>
      </c>
      <c r="J1089" s="1">
        <f>(X120+X160+X200)/3</f>
      </c>
      <c r="K1089" s="2">
        <f>(B1089/$B1092+C1089/$C1092+D1089/$D1092+E1089/$E1092+F1089/$F1092+G1089/$G1092+H1089/$H1092+I1089/$I1092+J1089/$J1092)/9</f>
      </c>
      <c r="L1089" s="2">
        <f>B1089*$K1083+C1089*$K1084+D1089*$K1085+E1089*$K1086+F1089*$K1087+G1089*$K1088+H1089*$K1089+I1089*$K1090+J1089*$K1091</f>
      </c>
      <c r="M1089" s="1">
        <f>L1089/K1089</f>
      </c>
    </row>
    <row r="1090">
      <c r="A1090" t="str">
        <v>CP4.8</v>
      </c>
      <c r="B1090" s="1">
        <f>(1/X172+1/X132+1/X92)/3</f>
      </c>
      <c r="C1090" s="1">
        <f>(1/X179+1/X139+1/X99)/3</f>
      </c>
      <c r="D1090" s="1">
        <f>(1/X185+1/X145+1/X105)/3</f>
      </c>
      <c r="E1090" s="1">
        <f>(1/X190+1/X150+1/X110)/3</f>
      </c>
      <c r="F1090" s="1">
        <f>(1/X194+1/X154+1/X114)/3</f>
      </c>
      <c r="G1090" s="1">
        <f>(1/X197+1/X157+1/X117)/3</f>
      </c>
      <c r="H1090" s="1">
        <f>(1/X199+1/X159+1/X119)/3</f>
      </c>
      <c r="I1090">
        <v>1</v>
      </c>
      <c r="J1090" s="1">
        <f>(X121+X161+X201)/3</f>
      </c>
      <c r="K1090" s="2">
        <f>(B1090/$B1092+C1090/$C1092+D1090/$D1092+E1090/$E1092+F1090/$F1092+G1090/$G1092+H1090/$H1092+I1090/$I1092+J1090/$J1092)/9</f>
      </c>
      <c r="L1090" s="2">
        <f>B1090*$K1083+C1090*$K1084+D1090*$K1085+E1090*$K1086+F1090*$K1087+G1090*$K1088+H1090*$K1089+I1090*$K1090+J1090*$K1091</f>
      </c>
      <c r="M1090" s="1">
        <f>L1090/K1090</f>
      </c>
    </row>
    <row r="1091">
      <c r="A1091" t="str">
        <v>CP4.9</v>
      </c>
      <c r="B1091" s="1">
        <f>(1/X173+1/X133+1/X93)/3</f>
      </c>
      <c r="C1091" s="1">
        <f>(1/X180+1/X140+1/X100)/3</f>
      </c>
      <c r="D1091" s="1">
        <f>(1/X186+1/X146+1/X106)/3</f>
      </c>
      <c r="E1091" s="1">
        <f>(1/X191+1/X151+1/X111)/3</f>
      </c>
      <c r="F1091" s="1">
        <f>(1/X195+1/X155+1/X115)/3</f>
      </c>
      <c r="G1091" s="1">
        <f>(1/X198+1/X158+1/X118)/3</f>
      </c>
      <c r="H1091" s="1">
        <f>(1/X200+1/X160+1/X120)/3</f>
      </c>
      <c r="I1091" s="1">
        <f>(1/X201+1/X161+1/X121)/3</f>
      </c>
      <c r="J1091">
        <v>1</v>
      </c>
      <c r="K1091" s="2">
        <f>(B1091/$B1092+C1091/$C1092+D1091/$D1092+E1091/$E1092+F1091/$F1092+G1091/$G1092+H1091/$H1092+I1091/$I1092+J1091/$J1092)/9</f>
      </c>
      <c r="L1091" s="2">
        <f>B1091*$K1083+C1091*$K1084+D1091*$K1085+E1091*$K1086+F1091*$K1087+G1091*$K1088+H1091*$K1089+I1091*$K1090+J1091*$K1091</f>
      </c>
      <c r="M1091" s="1">
        <f>L1091/K1091</f>
      </c>
    </row>
    <row r="1092">
      <c r="A1092" t="str">
        <v>Σ Kolom</v>
      </c>
      <c r="B1092" s="1">
        <f>SUM(B1083:B1091)</f>
      </c>
      <c r="C1092" s="1">
        <f>SUM(C1083:C1091)</f>
      </c>
      <c r="D1092" s="1">
        <f>SUM(D1083:D1091)</f>
      </c>
      <c r="E1092" s="1">
        <f>SUM(E1083:E1091)</f>
      </c>
      <c r="F1092" s="1">
        <f>SUM(F1083:F1091)</f>
      </c>
      <c r="G1092" s="1">
        <f>SUM(G1083:G1091)</f>
      </c>
      <c r="H1092" s="1">
        <f>SUM(H1083:H1091)</f>
      </c>
      <c r="I1092" s="1">
        <f>SUM(I1083:I1091)</f>
      </c>
      <c r="J1092" s="1">
        <f>SUM(J1083:J1091)</f>
      </c>
    </row>
    <row r="1094">
      <c r="A1094" t="str">
        <v>λmax</v>
      </c>
      <c r="B1094" s="1">
        <f>AVERAGE(M1083:M1091)</f>
      </c>
    </row>
    <row r="1095">
      <c r="A1095" t="str">
        <v>CI</v>
      </c>
      <c r="B1095" s="1">
        <f>(B1094-9)/(9-1)</f>
      </c>
    </row>
    <row r="1096">
      <c r="A1096" t="str">
        <v>CR</v>
      </c>
      <c r="B1096" s="1">
        <f>IF(1.45=0,0,B1095/1.45)</f>
      </c>
    </row>
    <row r="1097">
      <c r="A1097" t="str">
        <v>Status</v>
      </c>
      <c r="B1097">
        <f>IF(B1096&lt;0.1,"KONSISTEN ✓","TIDAK KONSISTEN ✗")</f>
      </c>
    </row>
  </sheetData>
  <ignoredErrors>
    <ignoredError numberStoredAsText="1" sqref="A1:Y110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X672"/>
  <sheetViews>
    <sheetView workbookViewId="0"/>
  </sheetViews>
  <cols>
    <col min="1" max="1" width="14.83203125" customWidth="1"/>
    <col min="2" max="2" width="18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  <col min="15" max="15" width="12.83203125" customWidth="1"/>
    <col min="16" max="16" width="12.83203125" customWidth="1"/>
    <col min="17" max="17" width="12.83203125" customWidth="1"/>
    <col min="18" max="18" width="12.83203125" customWidth="1"/>
    <col min="19" max="19" width="12.83203125" customWidth="1"/>
    <col min="20" max="20" width="12.83203125" customWidth="1"/>
    <col min="21" max="21" width="12.83203125" customWidth="1"/>
    <col min="22" max="22" width="12.83203125" customWidth="1"/>
    <col min="23" max="23" width="12.83203125" customWidth="1"/>
    <col min="24" max="24" width="12.83203125" customWidth="1"/>
  </cols>
  <sheetData>
    <row r="1">
      <c r="A1" t="str">
        <v>PERHITUNGAN MANUAL K1V1 — Sub-Kriteria CP5</v>
      </c>
    </row>
    <row r="2">
      <c r="A2" t="str">
        <v>Kriteria: CP5.1, CP5.2, CP5.3, CP5.4 (n=4)</v>
      </c>
    </row>
    <row r="3">
      <c r="A3" t="str">
        <v>Pasangan: 6 | Responden: 21</v>
      </c>
    </row>
    <row r="4">
      <c r="A4" t="str">
        <v>Slider: -8..8 | Negatif=Kiri penting | 0=Sama | Positif=Kanan penting</v>
      </c>
    </row>
    <row r="6">
      <c r="A6" t="str">
        <v>TABEL REFERENSI TFN</v>
      </c>
    </row>
    <row r="7">
      <c r="A7" t="str">
        <v>absVal</v>
      </c>
      <c r="B7" t="str">
        <v>l</v>
      </c>
      <c r="C7" t="str">
        <v>m</v>
      </c>
      <c r="D7" t="str">
        <v>u</v>
      </c>
    </row>
    <row r="8">
      <c r="A8">
        <v>1</v>
      </c>
      <c r="B8">
        <v>1</v>
      </c>
      <c r="C8">
        <v>1</v>
      </c>
      <c r="D8">
        <v>1</v>
      </c>
    </row>
    <row r="9">
      <c r="A9">
        <v>2</v>
      </c>
      <c r="B9">
        <v>1</v>
      </c>
      <c r="C9">
        <v>3</v>
      </c>
      <c r="D9">
        <v>5</v>
      </c>
    </row>
    <row r="10">
      <c r="A10">
        <v>3</v>
      </c>
      <c r="B10">
        <v>1</v>
      </c>
      <c r="C10">
        <v>3</v>
      </c>
      <c r="D10">
        <v>5</v>
      </c>
    </row>
    <row r="11">
      <c r="A11">
        <v>4</v>
      </c>
      <c r="B11">
        <v>3</v>
      </c>
      <c r="C11">
        <v>5</v>
      </c>
      <c r="D11">
        <v>7</v>
      </c>
    </row>
    <row r="12">
      <c r="A12">
        <v>5</v>
      </c>
      <c r="B12">
        <v>3</v>
      </c>
      <c r="C12">
        <v>5</v>
      </c>
      <c r="D12">
        <v>7</v>
      </c>
    </row>
    <row r="13">
      <c r="A13">
        <v>6</v>
      </c>
      <c r="B13">
        <v>5</v>
      </c>
      <c r="C13">
        <v>7</v>
      </c>
      <c r="D13">
        <v>9</v>
      </c>
    </row>
    <row r="14">
      <c r="A14">
        <v>7</v>
      </c>
      <c r="B14">
        <v>5</v>
      </c>
      <c r="C14">
        <v>7</v>
      </c>
      <c r="D14">
        <v>9</v>
      </c>
    </row>
    <row r="15">
      <c r="A15">
        <v>8</v>
      </c>
      <c r="B15">
        <v>7</v>
      </c>
      <c r="C15">
        <v>9</v>
      </c>
      <c r="D15">
        <v>9</v>
      </c>
    </row>
    <row r="16">
      <c r="A16">
        <v>9</v>
      </c>
      <c r="B16">
        <v>7</v>
      </c>
      <c r="C16">
        <v>9</v>
      </c>
      <c r="D16">
        <v>9</v>
      </c>
    </row>
    <row r="18">
      <c r="A18" t="str">
        <v>DAFTAR RESPONDEN:</v>
      </c>
    </row>
    <row r="19">
      <c r="A19" t="str">
        <v>R1</v>
      </c>
      <c r="B19" t="str">
        <v>Muhammad Rizki</v>
      </c>
      <c r="C19" t="str">
        <v>Auditor Halal</v>
      </c>
    </row>
    <row r="20">
      <c r="A20" t="str">
        <v>R2</v>
      </c>
      <c r="B20" t="str">
        <v>Irdha Mirdayati</v>
      </c>
      <c r="C20" t="str">
        <v>Dosen</v>
      </c>
    </row>
    <row r="21">
      <c r="A21" t="str">
        <v>R3</v>
      </c>
      <c r="B21" t="str">
        <v>Fakhrul Roza</v>
      </c>
      <c r="C21" t="str">
        <v>KATIM Pemberdayaan UKM</v>
      </c>
    </row>
    <row r="22">
      <c r="A22" t="str">
        <v>R4</v>
      </c>
      <c r="B22" t="str">
        <v>Mahyarni</v>
      </c>
      <c r="C22" t="str">
        <v>Dosen</v>
      </c>
    </row>
    <row r="23">
      <c r="A23" t="str">
        <v>R5</v>
      </c>
      <c r="B23" t="str">
        <v>Dino Lagridho Satria</v>
      </c>
      <c r="C23" t="str">
        <v>Staf</v>
      </c>
    </row>
    <row r="24">
      <c r="A24" t="str">
        <v>R6</v>
      </c>
      <c r="B24" t="str">
        <v>Muhammad ilham</v>
      </c>
      <c r="C24" t="str">
        <v>Staff Laboratorium Veteriner</v>
      </c>
    </row>
    <row r="25">
      <c r="A25" t="str">
        <v>R7</v>
      </c>
      <c r="B25" t="str">
        <v>Arief Rakhman</v>
      </c>
      <c r="C25" t="str">
        <v>Kasubbag TU UPT. LVKH</v>
      </c>
    </row>
    <row r="26">
      <c r="A26" t="str">
        <v>R8</v>
      </c>
      <c r="B26" t="str">
        <v xml:space="preserve">Fadly Wahid </v>
      </c>
      <c r="C26" t="str">
        <v xml:space="preserve">Fungsional Paramedik Veteriner </v>
      </c>
    </row>
    <row r="27">
      <c r="A27" t="str">
        <v>R9</v>
      </c>
      <c r="B27" t="str">
        <v>Amrul Hidayat</v>
      </c>
      <c r="C27" t="str">
        <v>Pengawas Bibit Ternak Ahli Muda</v>
      </c>
    </row>
    <row r="28">
      <c r="A28" t="str">
        <v>R10</v>
      </c>
      <c r="B28" t="str">
        <v>Drh Guswandi</v>
      </c>
      <c r="C28" t="str">
        <v>Fungsional Medik Veteriner Ahli Madya</v>
      </c>
    </row>
    <row r="29">
      <c r="A29" t="str">
        <v>R11</v>
      </c>
      <c r="B29" t="str">
        <v>Drh. Indahlia Syahfitri Bangun</v>
      </c>
      <c r="C29" t="str">
        <v>Medik Veteriner Ahli Pertama</v>
      </c>
    </row>
    <row r="30">
      <c r="A30" t="str">
        <v>R12</v>
      </c>
      <c r="B30" t="str">
        <v>drh. Sri Wening Kurniajati</v>
      </c>
      <c r="C30" t="str">
        <v>Medik Veteriner Ahli Pertama</v>
      </c>
    </row>
    <row r="31">
      <c r="A31" t="str">
        <v>R13</v>
      </c>
      <c r="B31" t="str">
        <v>Dea Astrina Harefa</v>
      </c>
      <c r="C31" t="str">
        <v>Paramedik Veteriner</v>
      </c>
    </row>
    <row r="32">
      <c r="A32" t="str">
        <v>R14</v>
      </c>
      <c r="B32" t="str">
        <v>drh. Sri Rahmila Indris</v>
      </c>
      <c r="C32" t="str">
        <v>Medik Veteriner</v>
      </c>
    </row>
    <row r="33">
      <c r="A33" t="str">
        <v>R15</v>
      </c>
      <c r="B33" t="str">
        <v xml:space="preserve">SRI NOVRIANI </v>
      </c>
      <c r="C33" t="str">
        <v xml:space="preserve">Pengawas Bibit Ternak </v>
      </c>
    </row>
    <row r="34">
      <c r="A34" t="str">
        <v>R16</v>
      </c>
      <c r="B34" t="str">
        <v>Novriati Teza</v>
      </c>
      <c r="C34" t="str">
        <v>Pengawas Mutu Hasil Pertanian Ahli Muda</v>
      </c>
    </row>
    <row r="35">
      <c r="A35" t="str">
        <v>R17</v>
      </c>
      <c r="B35" t="str">
        <v>FARALINDA SARI</v>
      </c>
      <c r="C35" t="str">
        <v>Kepala Bidang Kesehatan Hewan</v>
      </c>
    </row>
    <row r="36">
      <c r="A36" t="str">
        <v>R18</v>
      </c>
      <c r="B36" t="str">
        <v>Ardini Oktavia</v>
      </c>
      <c r="C36" t="str">
        <v>Penelaah Teknis Kebijakan</v>
      </c>
    </row>
    <row r="37">
      <c r="A37" t="str">
        <v>R19</v>
      </c>
      <c r="B37" t="str">
        <v>Dr. Yenni Kurniati, M.Si</v>
      </c>
      <c r="C37" t="str">
        <v xml:space="preserve"> Kepala Pusat Halal LPPM UIN Suska Riau/Auditor</v>
      </c>
    </row>
    <row r="38">
      <c r="A38" t="str">
        <v>R20</v>
      </c>
      <c r="B38" t="str">
        <v>Prof. Dr. Yendraliza</v>
      </c>
      <c r="C38" t="str">
        <v>Auditor Halal</v>
      </c>
    </row>
    <row r="39">
      <c r="A39" t="str">
        <v>R21</v>
      </c>
      <c r="B39" t="str">
        <v xml:space="preserve"> Tengku Nurainun, S.T., M.T., PhD</v>
      </c>
      <c r="C39" t="str">
        <v>P3H</v>
      </c>
    </row>
    <row r="42">
      <c r="A42" t="str">
        <v>═══ BAGIAN 1: DATA SLIDER RESPONDEN ═══</v>
      </c>
    </row>
    <row r="43">
      <c r="A43" t="str">
        <v>No</v>
      </c>
      <c r="B43" t="str">
        <v>Pasangan</v>
      </c>
      <c r="C43" t="str">
        <v>R1</v>
      </c>
      <c r="D43" t="str">
        <v>R2</v>
      </c>
      <c r="E43" t="str">
        <v>R3</v>
      </c>
      <c r="F43" t="str">
        <v>R4</v>
      </c>
      <c r="G43" t="str">
        <v>R5</v>
      </c>
      <c r="H43" t="str">
        <v>R6</v>
      </c>
      <c r="I43" t="str">
        <v>R7</v>
      </c>
      <c r="J43" t="str">
        <v>R8</v>
      </c>
      <c r="K43" t="str">
        <v>R9</v>
      </c>
      <c r="L43" t="str">
        <v>R10</v>
      </c>
      <c r="M43" t="str">
        <v>R11</v>
      </c>
      <c r="N43" t="str">
        <v>R12</v>
      </c>
      <c r="O43" t="str">
        <v>R13</v>
      </c>
      <c r="P43" t="str">
        <v>R14</v>
      </c>
      <c r="Q43" t="str">
        <v>R15</v>
      </c>
      <c r="R43" t="str">
        <v>R16</v>
      </c>
      <c r="S43" t="str">
        <v>R17</v>
      </c>
      <c r="T43" t="str">
        <v>R18</v>
      </c>
      <c r="U43" t="str">
        <v>R19</v>
      </c>
      <c r="V43" t="str">
        <v>R20</v>
      </c>
      <c r="W43" t="str">
        <v>R21</v>
      </c>
    </row>
    <row r="44">
      <c r="A44">
        <v>1</v>
      </c>
      <c r="B44" t="str">
        <v>CP5.1_vs_CP5.2</v>
      </c>
      <c r="C44">
        <v>-4</v>
      </c>
      <c r="D44">
        <v>-8</v>
      </c>
      <c r="E44">
        <v>-6</v>
      </c>
      <c r="F44">
        <v>-4</v>
      </c>
      <c r="G44">
        <v>-3</v>
      </c>
      <c r="H44">
        <v>0</v>
      </c>
      <c r="I44">
        <v>-3</v>
      </c>
      <c r="J44">
        <v>0</v>
      </c>
      <c r="K44">
        <v>1</v>
      </c>
      <c r="L44">
        <v>-7</v>
      </c>
      <c r="M44">
        <v>-4</v>
      </c>
      <c r="N44">
        <v>-2</v>
      </c>
      <c r="O44">
        <v>6</v>
      </c>
      <c r="P44">
        <v>-2</v>
      </c>
      <c r="Q44">
        <v>-5</v>
      </c>
      <c r="R44">
        <v>-3</v>
      </c>
      <c r="S44">
        <v>0</v>
      </c>
      <c r="T44">
        <v>5</v>
      </c>
      <c r="U44">
        <v>-6</v>
      </c>
      <c r="V44">
        <v>7</v>
      </c>
      <c r="W44">
        <v>-8</v>
      </c>
    </row>
    <row r="45">
      <c r="A45">
        <v>2</v>
      </c>
      <c r="B45" t="str">
        <v>CP5.1_vs_CP5.3</v>
      </c>
      <c r="C45">
        <v>5</v>
      </c>
      <c r="D45">
        <v>-8</v>
      </c>
      <c r="E45">
        <v>7</v>
      </c>
      <c r="F45">
        <v>4</v>
      </c>
      <c r="G45">
        <v>-3</v>
      </c>
      <c r="H45">
        <v>2</v>
      </c>
      <c r="I45">
        <v>3</v>
      </c>
      <c r="J45">
        <v>0</v>
      </c>
      <c r="K45">
        <v>1</v>
      </c>
      <c r="L45">
        <v>7</v>
      </c>
      <c r="M45">
        <v>3</v>
      </c>
      <c r="N45">
        <v>4</v>
      </c>
      <c r="O45">
        <v>-5</v>
      </c>
      <c r="P45">
        <v>2</v>
      </c>
      <c r="Q45">
        <v>8</v>
      </c>
      <c r="R45">
        <v>-3</v>
      </c>
      <c r="S45">
        <v>0</v>
      </c>
      <c r="T45">
        <v>8</v>
      </c>
      <c r="U45">
        <v>8</v>
      </c>
      <c r="V45">
        <v>7</v>
      </c>
      <c r="W45">
        <v>-7</v>
      </c>
    </row>
    <row r="46">
      <c r="A46">
        <v>3</v>
      </c>
      <c r="B46" t="str">
        <v>CP5.1_vs_CP5.4</v>
      </c>
      <c r="C46">
        <v>-2</v>
      </c>
      <c r="D46">
        <v>-8</v>
      </c>
      <c r="E46">
        <v>-6</v>
      </c>
      <c r="F46">
        <v>-2</v>
      </c>
      <c r="G46">
        <v>-3</v>
      </c>
      <c r="H46">
        <v>1</v>
      </c>
      <c r="I46">
        <v>4</v>
      </c>
      <c r="J46">
        <v>-2</v>
      </c>
      <c r="K46">
        <v>-1</v>
      </c>
      <c r="L46">
        <v>-7</v>
      </c>
      <c r="M46">
        <v>-5</v>
      </c>
      <c r="N46">
        <v>-2</v>
      </c>
      <c r="O46">
        <v>-7</v>
      </c>
      <c r="P46">
        <v>0</v>
      </c>
      <c r="Q46">
        <v>-6</v>
      </c>
      <c r="R46">
        <v>-3</v>
      </c>
      <c r="S46">
        <v>-3</v>
      </c>
      <c r="T46">
        <v>-8</v>
      </c>
      <c r="U46">
        <v>-7</v>
      </c>
      <c r="V46">
        <v>-8</v>
      </c>
      <c r="W46">
        <v>-8</v>
      </c>
    </row>
    <row r="47">
      <c r="A47">
        <v>4</v>
      </c>
      <c r="B47" t="str">
        <v>CP5.2_vs_CP5.3</v>
      </c>
      <c r="C47">
        <v>6</v>
      </c>
      <c r="D47">
        <v>-6</v>
      </c>
      <c r="E47">
        <v>8</v>
      </c>
      <c r="F47">
        <v>-4</v>
      </c>
      <c r="G47">
        <v>-3</v>
      </c>
      <c r="H47">
        <v>2</v>
      </c>
      <c r="I47">
        <v>4</v>
      </c>
      <c r="J47">
        <v>1</v>
      </c>
      <c r="K47">
        <v>-1</v>
      </c>
      <c r="L47">
        <v>7</v>
      </c>
      <c r="M47">
        <v>4</v>
      </c>
      <c r="N47">
        <v>3</v>
      </c>
      <c r="O47">
        <v>0</v>
      </c>
      <c r="P47">
        <v>2</v>
      </c>
      <c r="Q47">
        <v>8</v>
      </c>
      <c r="R47">
        <v>-3</v>
      </c>
      <c r="S47">
        <v>3</v>
      </c>
      <c r="T47">
        <v>-8</v>
      </c>
      <c r="U47">
        <v>8</v>
      </c>
      <c r="V47">
        <v>-8</v>
      </c>
      <c r="W47">
        <v>8</v>
      </c>
    </row>
    <row r="48">
      <c r="A48">
        <v>5</v>
      </c>
      <c r="B48" t="str">
        <v>CP5.2_vs_CP5.4</v>
      </c>
      <c r="C48">
        <v>-1</v>
      </c>
      <c r="D48">
        <v>-6</v>
      </c>
      <c r="E48">
        <v>-6</v>
      </c>
      <c r="F48">
        <v>-3</v>
      </c>
      <c r="G48">
        <v>-3</v>
      </c>
      <c r="H48">
        <v>-1</v>
      </c>
      <c r="I48">
        <v>-3</v>
      </c>
      <c r="J48">
        <v>1</v>
      </c>
      <c r="K48">
        <v>-1</v>
      </c>
      <c r="L48">
        <v>7</v>
      </c>
      <c r="M48">
        <v>2</v>
      </c>
      <c r="N48">
        <v>-2</v>
      </c>
      <c r="O48">
        <v>-6</v>
      </c>
      <c r="P48">
        <v>0</v>
      </c>
      <c r="Q48">
        <v>0</v>
      </c>
      <c r="R48">
        <v>-4</v>
      </c>
      <c r="S48">
        <v>-4</v>
      </c>
      <c r="T48">
        <v>-5</v>
      </c>
      <c r="U48">
        <v>-5</v>
      </c>
      <c r="V48">
        <v>-8</v>
      </c>
      <c r="W48">
        <v>-6</v>
      </c>
    </row>
    <row r="49">
      <c r="A49">
        <v>6</v>
      </c>
      <c r="B49" t="str">
        <v>CP5.3_vs_CP5.4</v>
      </c>
      <c r="C49">
        <v>-7</v>
      </c>
      <c r="D49">
        <v>-6</v>
      </c>
      <c r="E49">
        <v>-8</v>
      </c>
      <c r="F49">
        <v>-4</v>
      </c>
      <c r="G49">
        <v>-3</v>
      </c>
      <c r="H49">
        <v>-3</v>
      </c>
      <c r="I49">
        <v>-2</v>
      </c>
      <c r="J49">
        <v>0</v>
      </c>
      <c r="K49">
        <v>-1</v>
      </c>
      <c r="L49">
        <v>-6</v>
      </c>
      <c r="M49">
        <v>-2</v>
      </c>
      <c r="N49">
        <v>-3</v>
      </c>
      <c r="O49">
        <v>-6</v>
      </c>
      <c r="P49">
        <v>-2</v>
      </c>
      <c r="Q49">
        <v>-7</v>
      </c>
      <c r="R49">
        <v>-3</v>
      </c>
      <c r="S49">
        <v>-4</v>
      </c>
      <c r="T49">
        <v>7</v>
      </c>
      <c r="U49">
        <v>-8</v>
      </c>
      <c r="V49">
        <v>-8</v>
      </c>
      <c r="W49">
        <v>-6</v>
      </c>
    </row>
    <row r="52">
      <c r="A52" t="str">
        <v>═══ BAGIAN 2: TFN l (Lower) per Responden ═══</v>
      </c>
    </row>
    <row r="53">
      <c r="A53" t="str">
        <v>Rumus: IF(slider&gt;0, 1/VLOOKUP(u), VLOOKUP(l))</v>
      </c>
    </row>
    <row r="54">
      <c r="A54" t="str">
        <v>No</v>
      </c>
      <c r="B54" t="str">
        <v>Pasangan</v>
      </c>
      <c r="C54" t="str">
        <v>R1_l</v>
      </c>
      <c r="D54" t="str">
        <v>R2_l</v>
      </c>
      <c r="E54" t="str">
        <v>R3_l</v>
      </c>
      <c r="F54" t="str">
        <v>R4_l</v>
      </c>
      <c r="G54" t="str">
        <v>R5_l</v>
      </c>
      <c r="H54" t="str">
        <v>R6_l</v>
      </c>
      <c r="I54" t="str">
        <v>R7_l</v>
      </c>
      <c r="J54" t="str">
        <v>R8_l</v>
      </c>
      <c r="K54" t="str">
        <v>R9_l</v>
      </c>
      <c r="L54" t="str">
        <v>R10_l</v>
      </c>
      <c r="M54" t="str">
        <v>R11_l</v>
      </c>
      <c r="N54" t="str">
        <v>R12_l</v>
      </c>
      <c r="O54" t="str">
        <v>R13_l</v>
      </c>
      <c r="P54" t="str">
        <v>R14_l</v>
      </c>
      <c r="Q54" t="str">
        <v>R15_l</v>
      </c>
      <c r="R54" t="str">
        <v>R16_l</v>
      </c>
      <c r="S54" t="str">
        <v>R17_l</v>
      </c>
      <c r="T54" t="str">
        <v>R18_l</v>
      </c>
      <c r="U54" t="str">
        <v>R19_l</v>
      </c>
      <c r="V54" t="str">
        <v>R20_l</v>
      </c>
      <c r="W54" t="str">
        <v>R21_l</v>
      </c>
    </row>
    <row r="55">
      <c r="A55">
        <v>1</v>
      </c>
      <c r="B55" t="str">
        <v>CP5.1_vs_CP5.2</v>
      </c>
      <c r="C55" s="1">
        <f>IF(C44&gt;0,1/VLOOKUP(ABS(C44)+1,$A$8:$D$16,4,FALSE),VLOOKUP(ABS(C44)+1,$A$8:$D$16,2,FALSE))</f>
      </c>
      <c r="D55" s="1">
        <f>IF(D44&gt;0,1/VLOOKUP(ABS(D44)+1,$A$8:$D$16,4,FALSE),VLOOKUP(ABS(D44)+1,$A$8:$D$16,2,FALSE))</f>
      </c>
      <c r="E55" s="1">
        <f>IF(E44&gt;0,1/VLOOKUP(ABS(E44)+1,$A$8:$D$16,4,FALSE),VLOOKUP(ABS(E44)+1,$A$8:$D$16,2,FALSE))</f>
      </c>
      <c r="F55" s="1">
        <f>IF(F44&gt;0,1/VLOOKUP(ABS(F44)+1,$A$8:$D$16,4,FALSE),VLOOKUP(ABS(F44)+1,$A$8:$D$16,2,FALSE))</f>
      </c>
      <c r="G55" s="1">
        <f>IF(G44&gt;0,1/VLOOKUP(ABS(G44)+1,$A$8:$D$16,4,FALSE),VLOOKUP(ABS(G44)+1,$A$8:$D$16,2,FALSE))</f>
      </c>
      <c r="H55" s="1">
        <f>IF(H44&gt;0,1/VLOOKUP(ABS(H44)+1,$A$8:$D$16,4,FALSE),VLOOKUP(ABS(H44)+1,$A$8:$D$16,2,FALSE))</f>
      </c>
      <c r="I55" s="1">
        <f>IF(I44&gt;0,1/VLOOKUP(ABS(I44)+1,$A$8:$D$16,4,FALSE),VLOOKUP(ABS(I44)+1,$A$8:$D$16,2,FALSE))</f>
      </c>
      <c r="J55" s="1">
        <f>IF(J44&gt;0,1/VLOOKUP(ABS(J44)+1,$A$8:$D$16,4,FALSE),VLOOKUP(ABS(J44)+1,$A$8:$D$16,2,FALSE))</f>
      </c>
      <c r="K55" s="1">
        <f>IF(K44&gt;0,1/VLOOKUP(ABS(K44)+1,$A$8:$D$16,4,FALSE),VLOOKUP(ABS(K44)+1,$A$8:$D$16,2,FALSE))</f>
      </c>
      <c r="L55" s="1">
        <f>IF(L44&gt;0,1/VLOOKUP(ABS(L44)+1,$A$8:$D$16,4,FALSE),VLOOKUP(ABS(L44)+1,$A$8:$D$16,2,FALSE))</f>
      </c>
      <c r="M55" s="1">
        <f>IF(M44&gt;0,1/VLOOKUP(ABS(M44)+1,$A$8:$D$16,4,FALSE),VLOOKUP(ABS(M44)+1,$A$8:$D$16,2,FALSE))</f>
      </c>
      <c r="N55" s="1">
        <f>IF(N44&gt;0,1/VLOOKUP(ABS(N44)+1,$A$8:$D$16,4,FALSE),VLOOKUP(ABS(N44)+1,$A$8:$D$16,2,FALSE))</f>
      </c>
      <c r="O55" s="1">
        <f>IF(O44&gt;0,1/VLOOKUP(ABS(O44)+1,$A$8:$D$16,4,FALSE),VLOOKUP(ABS(O44)+1,$A$8:$D$16,2,FALSE))</f>
      </c>
      <c r="P55" s="1">
        <f>IF(P44&gt;0,1/VLOOKUP(ABS(P44)+1,$A$8:$D$16,4,FALSE),VLOOKUP(ABS(P44)+1,$A$8:$D$16,2,FALSE))</f>
      </c>
      <c r="Q55" s="1">
        <f>IF(Q44&gt;0,1/VLOOKUP(ABS(Q44)+1,$A$8:$D$16,4,FALSE),VLOOKUP(ABS(Q44)+1,$A$8:$D$16,2,FALSE))</f>
      </c>
      <c r="R55" s="1">
        <f>IF(R44&gt;0,1/VLOOKUP(ABS(R44)+1,$A$8:$D$16,4,FALSE),VLOOKUP(ABS(R44)+1,$A$8:$D$16,2,FALSE))</f>
      </c>
      <c r="S55" s="1">
        <f>IF(S44&gt;0,1/VLOOKUP(ABS(S44)+1,$A$8:$D$16,4,FALSE),VLOOKUP(ABS(S44)+1,$A$8:$D$16,2,FALSE))</f>
      </c>
      <c r="T55" s="1">
        <f>IF(T44&gt;0,1/VLOOKUP(ABS(T44)+1,$A$8:$D$16,4,FALSE),VLOOKUP(ABS(T44)+1,$A$8:$D$16,2,FALSE))</f>
      </c>
      <c r="U55" s="1">
        <f>IF(U44&gt;0,1/VLOOKUP(ABS(U44)+1,$A$8:$D$16,4,FALSE),VLOOKUP(ABS(U44)+1,$A$8:$D$16,2,FALSE))</f>
      </c>
      <c r="V55" s="1">
        <f>IF(V44&gt;0,1/VLOOKUP(ABS(V44)+1,$A$8:$D$16,4,FALSE),VLOOKUP(ABS(V44)+1,$A$8:$D$16,2,FALSE))</f>
      </c>
      <c r="W55" s="1">
        <f>IF(W44&gt;0,1/VLOOKUP(ABS(W44)+1,$A$8:$D$16,4,FALSE),VLOOKUP(ABS(W44)+1,$A$8:$D$16,2,FALSE))</f>
      </c>
    </row>
    <row r="56">
      <c r="A56">
        <v>2</v>
      </c>
      <c r="B56" t="str">
        <v>CP5.1_vs_CP5.3</v>
      </c>
      <c r="C56" s="1">
        <f>IF(C45&gt;0,1/VLOOKUP(ABS(C45)+1,$A$8:$D$16,4,FALSE),VLOOKUP(ABS(C45)+1,$A$8:$D$16,2,FALSE))</f>
      </c>
      <c r="D56" s="1">
        <f>IF(D45&gt;0,1/VLOOKUP(ABS(D45)+1,$A$8:$D$16,4,FALSE),VLOOKUP(ABS(D45)+1,$A$8:$D$16,2,FALSE))</f>
      </c>
      <c r="E56" s="1">
        <f>IF(E45&gt;0,1/VLOOKUP(ABS(E45)+1,$A$8:$D$16,4,FALSE),VLOOKUP(ABS(E45)+1,$A$8:$D$16,2,FALSE))</f>
      </c>
      <c r="F56" s="1">
        <f>IF(F45&gt;0,1/VLOOKUP(ABS(F45)+1,$A$8:$D$16,4,FALSE),VLOOKUP(ABS(F45)+1,$A$8:$D$16,2,FALSE))</f>
      </c>
      <c r="G56" s="1">
        <f>IF(G45&gt;0,1/VLOOKUP(ABS(G45)+1,$A$8:$D$16,4,FALSE),VLOOKUP(ABS(G45)+1,$A$8:$D$16,2,FALSE))</f>
      </c>
      <c r="H56" s="1">
        <f>IF(H45&gt;0,1/VLOOKUP(ABS(H45)+1,$A$8:$D$16,4,FALSE),VLOOKUP(ABS(H45)+1,$A$8:$D$16,2,FALSE))</f>
      </c>
      <c r="I56" s="1">
        <f>IF(I45&gt;0,1/VLOOKUP(ABS(I45)+1,$A$8:$D$16,4,FALSE),VLOOKUP(ABS(I45)+1,$A$8:$D$16,2,FALSE))</f>
      </c>
      <c r="J56" s="1">
        <f>IF(J45&gt;0,1/VLOOKUP(ABS(J45)+1,$A$8:$D$16,4,FALSE),VLOOKUP(ABS(J45)+1,$A$8:$D$16,2,FALSE))</f>
      </c>
      <c r="K56" s="1">
        <f>IF(K45&gt;0,1/VLOOKUP(ABS(K45)+1,$A$8:$D$16,4,FALSE),VLOOKUP(ABS(K45)+1,$A$8:$D$16,2,FALSE))</f>
      </c>
      <c r="L56" s="1">
        <f>IF(L45&gt;0,1/VLOOKUP(ABS(L45)+1,$A$8:$D$16,4,FALSE),VLOOKUP(ABS(L45)+1,$A$8:$D$16,2,FALSE))</f>
      </c>
      <c r="M56" s="1">
        <f>IF(M45&gt;0,1/VLOOKUP(ABS(M45)+1,$A$8:$D$16,4,FALSE),VLOOKUP(ABS(M45)+1,$A$8:$D$16,2,FALSE))</f>
      </c>
      <c r="N56" s="1">
        <f>IF(N45&gt;0,1/VLOOKUP(ABS(N45)+1,$A$8:$D$16,4,FALSE),VLOOKUP(ABS(N45)+1,$A$8:$D$16,2,FALSE))</f>
      </c>
      <c r="O56" s="1">
        <f>IF(O45&gt;0,1/VLOOKUP(ABS(O45)+1,$A$8:$D$16,4,FALSE),VLOOKUP(ABS(O45)+1,$A$8:$D$16,2,FALSE))</f>
      </c>
      <c r="P56" s="1">
        <f>IF(P45&gt;0,1/VLOOKUP(ABS(P45)+1,$A$8:$D$16,4,FALSE),VLOOKUP(ABS(P45)+1,$A$8:$D$16,2,FALSE))</f>
      </c>
      <c r="Q56" s="1">
        <f>IF(Q45&gt;0,1/VLOOKUP(ABS(Q45)+1,$A$8:$D$16,4,FALSE),VLOOKUP(ABS(Q45)+1,$A$8:$D$16,2,FALSE))</f>
      </c>
      <c r="R56" s="1">
        <f>IF(R45&gt;0,1/VLOOKUP(ABS(R45)+1,$A$8:$D$16,4,FALSE),VLOOKUP(ABS(R45)+1,$A$8:$D$16,2,FALSE))</f>
      </c>
      <c r="S56" s="1">
        <f>IF(S45&gt;0,1/VLOOKUP(ABS(S45)+1,$A$8:$D$16,4,FALSE),VLOOKUP(ABS(S45)+1,$A$8:$D$16,2,FALSE))</f>
      </c>
      <c r="T56" s="1">
        <f>IF(T45&gt;0,1/VLOOKUP(ABS(T45)+1,$A$8:$D$16,4,FALSE),VLOOKUP(ABS(T45)+1,$A$8:$D$16,2,FALSE))</f>
      </c>
      <c r="U56" s="1">
        <f>IF(U45&gt;0,1/VLOOKUP(ABS(U45)+1,$A$8:$D$16,4,FALSE),VLOOKUP(ABS(U45)+1,$A$8:$D$16,2,FALSE))</f>
      </c>
      <c r="V56" s="1">
        <f>IF(V45&gt;0,1/VLOOKUP(ABS(V45)+1,$A$8:$D$16,4,FALSE),VLOOKUP(ABS(V45)+1,$A$8:$D$16,2,FALSE))</f>
      </c>
      <c r="W56" s="1">
        <f>IF(W45&gt;0,1/VLOOKUP(ABS(W45)+1,$A$8:$D$16,4,FALSE),VLOOKUP(ABS(W45)+1,$A$8:$D$16,2,FALSE))</f>
      </c>
    </row>
    <row r="57">
      <c r="A57">
        <v>3</v>
      </c>
      <c r="B57" t="str">
        <v>CP5.1_vs_CP5.4</v>
      </c>
      <c r="C57" s="1">
        <f>IF(C46&gt;0,1/VLOOKUP(ABS(C46)+1,$A$8:$D$16,4,FALSE),VLOOKUP(ABS(C46)+1,$A$8:$D$16,2,FALSE))</f>
      </c>
      <c r="D57" s="1">
        <f>IF(D46&gt;0,1/VLOOKUP(ABS(D46)+1,$A$8:$D$16,4,FALSE),VLOOKUP(ABS(D46)+1,$A$8:$D$16,2,FALSE))</f>
      </c>
      <c r="E57" s="1">
        <f>IF(E46&gt;0,1/VLOOKUP(ABS(E46)+1,$A$8:$D$16,4,FALSE),VLOOKUP(ABS(E46)+1,$A$8:$D$16,2,FALSE))</f>
      </c>
      <c r="F57" s="1">
        <f>IF(F46&gt;0,1/VLOOKUP(ABS(F46)+1,$A$8:$D$16,4,FALSE),VLOOKUP(ABS(F46)+1,$A$8:$D$16,2,FALSE))</f>
      </c>
      <c r="G57" s="1">
        <f>IF(G46&gt;0,1/VLOOKUP(ABS(G46)+1,$A$8:$D$16,4,FALSE),VLOOKUP(ABS(G46)+1,$A$8:$D$16,2,FALSE))</f>
      </c>
      <c r="H57" s="1">
        <f>IF(H46&gt;0,1/VLOOKUP(ABS(H46)+1,$A$8:$D$16,4,FALSE),VLOOKUP(ABS(H46)+1,$A$8:$D$16,2,FALSE))</f>
      </c>
      <c r="I57" s="1">
        <f>IF(I46&gt;0,1/VLOOKUP(ABS(I46)+1,$A$8:$D$16,4,FALSE),VLOOKUP(ABS(I46)+1,$A$8:$D$16,2,FALSE))</f>
      </c>
      <c r="J57" s="1">
        <f>IF(J46&gt;0,1/VLOOKUP(ABS(J46)+1,$A$8:$D$16,4,FALSE),VLOOKUP(ABS(J46)+1,$A$8:$D$16,2,FALSE))</f>
      </c>
      <c r="K57" s="1">
        <f>IF(K46&gt;0,1/VLOOKUP(ABS(K46)+1,$A$8:$D$16,4,FALSE),VLOOKUP(ABS(K46)+1,$A$8:$D$16,2,FALSE))</f>
      </c>
      <c r="L57" s="1">
        <f>IF(L46&gt;0,1/VLOOKUP(ABS(L46)+1,$A$8:$D$16,4,FALSE),VLOOKUP(ABS(L46)+1,$A$8:$D$16,2,FALSE))</f>
      </c>
      <c r="M57" s="1">
        <f>IF(M46&gt;0,1/VLOOKUP(ABS(M46)+1,$A$8:$D$16,4,FALSE),VLOOKUP(ABS(M46)+1,$A$8:$D$16,2,FALSE))</f>
      </c>
      <c r="N57" s="1">
        <f>IF(N46&gt;0,1/VLOOKUP(ABS(N46)+1,$A$8:$D$16,4,FALSE),VLOOKUP(ABS(N46)+1,$A$8:$D$16,2,FALSE))</f>
      </c>
      <c r="O57" s="1">
        <f>IF(O46&gt;0,1/VLOOKUP(ABS(O46)+1,$A$8:$D$16,4,FALSE),VLOOKUP(ABS(O46)+1,$A$8:$D$16,2,FALSE))</f>
      </c>
      <c r="P57" s="1">
        <f>IF(P46&gt;0,1/VLOOKUP(ABS(P46)+1,$A$8:$D$16,4,FALSE),VLOOKUP(ABS(P46)+1,$A$8:$D$16,2,FALSE))</f>
      </c>
      <c r="Q57" s="1">
        <f>IF(Q46&gt;0,1/VLOOKUP(ABS(Q46)+1,$A$8:$D$16,4,FALSE),VLOOKUP(ABS(Q46)+1,$A$8:$D$16,2,FALSE))</f>
      </c>
      <c r="R57" s="1">
        <f>IF(R46&gt;0,1/VLOOKUP(ABS(R46)+1,$A$8:$D$16,4,FALSE),VLOOKUP(ABS(R46)+1,$A$8:$D$16,2,FALSE))</f>
      </c>
      <c r="S57" s="1">
        <f>IF(S46&gt;0,1/VLOOKUP(ABS(S46)+1,$A$8:$D$16,4,FALSE),VLOOKUP(ABS(S46)+1,$A$8:$D$16,2,FALSE))</f>
      </c>
      <c r="T57" s="1">
        <f>IF(T46&gt;0,1/VLOOKUP(ABS(T46)+1,$A$8:$D$16,4,FALSE),VLOOKUP(ABS(T46)+1,$A$8:$D$16,2,FALSE))</f>
      </c>
      <c r="U57" s="1">
        <f>IF(U46&gt;0,1/VLOOKUP(ABS(U46)+1,$A$8:$D$16,4,FALSE),VLOOKUP(ABS(U46)+1,$A$8:$D$16,2,FALSE))</f>
      </c>
      <c r="V57" s="1">
        <f>IF(V46&gt;0,1/VLOOKUP(ABS(V46)+1,$A$8:$D$16,4,FALSE),VLOOKUP(ABS(V46)+1,$A$8:$D$16,2,FALSE))</f>
      </c>
      <c r="W57" s="1">
        <f>IF(W46&gt;0,1/VLOOKUP(ABS(W46)+1,$A$8:$D$16,4,FALSE),VLOOKUP(ABS(W46)+1,$A$8:$D$16,2,FALSE))</f>
      </c>
    </row>
    <row r="58">
      <c r="A58">
        <v>4</v>
      </c>
      <c r="B58" t="str">
        <v>CP5.2_vs_CP5.3</v>
      </c>
      <c r="C58" s="1">
        <f>IF(C47&gt;0,1/VLOOKUP(ABS(C47)+1,$A$8:$D$16,4,FALSE),VLOOKUP(ABS(C47)+1,$A$8:$D$16,2,FALSE))</f>
      </c>
      <c r="D58" s="1">
        <f>IF(D47&gt;0,1/VLOOKUP(ABS(D47)+1,$A$8:$D$16,4,FALSE),VLOOKUP(ABS(D47)+1,$A$8:$D$16,2,FALSE))</f>
      </c>
      <c r="E58" s="1">
        <f>IF(E47&gt;0,1/VLOOKUP(ABS(E47)+1,$A$8:$D$16,4,FALSE),VLOOKUP(ABS(E47)+1,$A$8:$D$16,2,FALSE))</f>
      </c>
      <c r="F58" s="1">
        <f>IF(F47&gt;0,1/VLOOKUP(ABS(F47)+1,$A$8:$D$16,4,FALSE),VLOOKUP(ABS(F47)+1,$A$8:$D$16,2,FALSE))</f>
      </c>
      <c r="G58" s="1">
        <f>IF(G47&gt;0,1/VLOOKUP(ABS(G47)+1,$A$8:$D$16,4,FALSE),VLOOKUP(ABS(G47)+1,$A$8:$D$16,2,FALSE))</f>
      </c>
      <c r="H58" s="1">
        <f>IF(H47&gt;0,1/VLOOKUP(ABS(H47)+1,$A$8:$D$16,4,FALSE),VLOOKUP(ABS(H47)+1,$A$8:$D$16,2,FALSE))</f>
      </c>
      <c r="I58" s="1">
        <f>IF(I47&gt;0,1/VLOOKUP(ABS(I47)+1,$A$8:$D$16,4,FALSE),VLOOKUP(ABS(I47)+1,$A$8:$D$16,2,FALSE))</f>
      </c>
      <c r="J58" s="1">
        <f>IF(J47&gt;0,1/VLOOKUP(ABS(J47)+1,$A$8:$D$16,4,FALSE),VLOOKUP(ABS(J47)+1,$A$8:$D$16,2,FALSE))</f>
      </c>
      <c r="K58" s="1">
        <f>IF(K47&gt;0,1/VLOOKUP(ABS(K47)+1,$A$8:$D$16,4,FALSE),VLOOKUP(ABS(K47)+1,$A$8:$D$16,2,FALSE))</f>
      </c>
      <c r="L58" s="1">
        <f>IF(L47&gt;0,1/VLOOKUP(ABS(L47)+1,$A$8:$D$16,4,FALSE),VLOOKUP(ABS(L47)+1,$A$8:$D$16,2,FALSE))</f>
      </c>
      <c r="M58" s="1">
        <f>IF(M47&gt;0,1/VLOOKUP(ABS(M47)+1,$A$8:$D$16,4,FALSE),VLOOKUP(ABS(M47)+1,$A$8:$D$16,2,FALSE))</f>
      </c>
      <c r="N58" s="1">
        <f>IF(N47&gt;0,1/VLOOKUP(ABS(N47)+1,$A$8:$D$16,4,FALSE),VLOOKUP(ABS(N47)+1,$A$8:$D$16,2,FALSE))</f>
      </c>
      <c r="O58" s="1">
        <f>IF(O47&gt;0,1/VLOOKUP(ABS(O47)+1,$A$8:$D$16,4,FALSE),VLOOKUP(ABS(O47)+1,$A$8:$D$16,2,FALSE))</f>
      </c>
      <c r="P58" s="1">
        <f>IF(P47&gt;0,1/VLOOKUP(ABS(P47)+1,$A$8:$D$16,4,FALSE),VLOOKUP(ABS(P47)+1,$A$8:$D$16,2,FALSE))</f>
      </c>
      <c r="Q58" s="1">
        <f>IF(Q47&gt;0,1/VLOOKUP(ABS(Q47)+1,$A$8:$D$16,4,FALSE),VLOOKUP(ABS(Q47)+1,$A$8:$D$16,2,FALSE))</f>
      </c>
      <c r="R58" s="1">
        <f>IF(R47&gt;0,1/VLOOKUP(ABS(R47)+1,$A$8:$D$16,4,FALSE),VLOOKUP(ABS(R47)+1,$A$8:$D$16,2,FALSE))</f>
      </c>
      <c r="S58" s="1">
        <f>IF(S47&gt;0,1/VLOOKUP(ABS(S47)+1,$A$8:$D$16,4,FALSE),VLOOKUP(ABS(S47)+1,$A$8:$D$16,2,FALSE))</f>
      </c>
      <c r="T58" s="1">
        <f>IF(T47&gt;0,1/VLOOKUP(ABS(T47)+1,$A$8:$D$16,4,FALSE),VLOOKUP(ABS(T47)+1,$A$8:$D$16,2,FALSE))</f>
      </c>
      <c r="U58" s="1">
        <f>IF(U47&gt;0,1/VLOOKUP(ABS(U47)+1,$A$8:$D$16,4,FALSE),VLOOKUP(ABS(U47)+1,$A$8:$D$16,2,FALSE))</f>
      </c>
      <c r="V58" s="1">
        <f>IF(V47&gt;0,1/VLOOKUP(ABS(V47)+1,$A$8:$D$16,4,FALSE),VLOOKUP(ABS(V47)+1,$A$8:$D$16,2,FALSE))</f>
      </c>
      <c r="W58" s="1">
        <f>IF(W47&gt;0,1/VLOOKUP(ABS(W47)+1,$A$8:$D$16,4,FALSE),VLOOKUP(ABS(W47)+1,$A$8:$D$16,2,FALSE))</f>
      </c>
    </row>
    <row r="59">
      <c r="A59">
        <v>5</v>
      </c>
      <c r="B59" t="str">
        <v>CP5.2_vs_CP5.4</v>
      </c>
      <c r="C59" s="1">
        <f>IF(C48&gt;0,1/VLOOKUP(ABS(C48)+1,$A$8:$D$16,4,FALSE),VLOOKUP(ABS(C48)+1,$A$8:$D$16,2,FALSE))</f>
      </c>
      <c r="D59" s="1">
        <f>IF(D48&gt;0,1/VLOOKUP(ABS(D48)+1,$A$8:$D$16,4,FALSE),VLOOKUP(ABS(D48)+1,$A$8:$D$16,2,FALSE))</f>
      </c>
      <c r="E59" s="1">
        <f>IF(E48&gt;0,1/VLOOKUP(ABS(E48)+1,$A$8:$D$16,4,FALSE),VLOOKUP(ABS(E48)+1,$A$8:$D$16,2,FALSE))</f>
      </c>
      <c r="F59" s="1">
        <f>IF(F48&gt;0,1/VLOOKUP(ABS(F48)+1,$A$8:$D$16,4,FALSE),VLOOKUP(ABS(F48)+1,$A$8:$D$16,2,FALSE))</f>
      </c>
      <c r="G59" s="1">
        <f>IF(G48&gt;0,1/VLOOKUP(ABS(G48)+1,$A$8:$D$16,4,FALSE),VLOOKUP(ABS(G48)+1,$A$8:$D$16,2,FALSE))</f>
      </c>
      <c r="H59" s="1">
        <f>IF(H48&gt;0,1/VLOOKUP(ABS(H48)+1,$A$8:$D$16,4,FALSE),VLOOKUP(ABS(H48)+1,$A$8:$D$16,2,FALSE))</f>
      </c>
      <c r="I59" s="1">
        <f>IF(I48&gt;0,1/VLOOKUP(ABS(I48)+1,$A$8:$D$16,4,FALSE),VLOOKUP(ABS(I48)+1,$A$8:$D$16,2,FALSE))</f>
      </c>
      <c r="J59" s="1">
        <f>IF(J48&gt;0,1/VLOOKUP(ABS(J48)+1,$A$8:$D$16,4,FALSE),VLOOKUP(ABS(J48)+1,$A$8:$D$16,2,FALSE))</f>
      </c>
      <c r="K59" s="1">
        <f>IF(K48&gt;0,1/VLOOKUP(ABS(K48)+1,$A$8:$D$16,4,FALSE),VLOOKUP(ABS(K48)+1,$A$8:$D$16,2,FALSE))</f>
      </c>
      <c r="L59" s="1">
        <f>IF(L48&gt;0,1/VLOOKUP(ABS(L48)+1,$A$8:$D$16,4,FALSE),VLOOKUP(ABS(L48)+1,$A$8:$D$16,2,FALSE))</f>
      </c>
      <c r="M59" s="1">
        <f>IF(M48&gt;0,1/VLOOKUP(ABS(M48)+1,$A$8:$D$16,4,FALSE),VLOOKUP(ABS(M48)+1,$A$8:$D$16,2,FALSE))</f>
      </c>
      <c r="N59" s="1">
        <f>IF(N48&gt;0,1/VLOOKUP(ABS(N48)+1,$A$8:$D$16,4,FALSE),VLOOKUP(ABS(N48)+1,$A$8:$D$16,2,FALSE))</f>
      </c>
      <c r="O59" s="1">
        <f>IF(O48&gt;0,1/VLOOKUP(ABS(O48)+1,$A$8:$D$16,4,FALSE),VLOOKUP(ABS(O48)+1,$A$8:$D$16,2,FALSE))</f>
      </c>
      <c r="P59" s="1">
        <f>IF(P48&gt;0,1/VLOOKUP(ABS(P48)+1,$A$8:$D$16,4,FALSE),VLOOKUP(ABS(P48)+1,$A$8:$D$16,2,FALSE))</f>
      </c>
      <c r="Q59" s="1">
        <f>IF(Q48&gt;0,1/VLOOKUP(ABS(Q48)+1,$A$8:$D$16,4,FALSE),VLOOKUP(ABS(Q48)+1,$A$8:$D$16,2,FALSE))</f>
      </c>
      <c r="R59" s="1">
        <f>IF(R48&gt;0,1/VLOOKUP(ABS(R48)+1,$A$8:$D$16,4,FALSE),VLOOKUP(ABS(R48)+1,$A$8:$D$16,2,FALSE))</f>
      </c>
      <c r="S59" s="1">
        <f>IF(S48&gt;0,1/VLOOKUP(ABS(S48)+1,$A$8:$D$16,4,FALSE),VLOOKUP(ABS(S48)+1,$A$8:$D$16,2,FALSE))</f>
      </c>
      <c r="T59" s="1">
        <f>IF(T48&gt;0,1/VLOOKUP(ABS(T48)+1,$A$8:$D$16,4,FALSE),VLOOKUP(ABS(T48)+1,$A$8:$D$16,2,FALSE))</f>
      </c>
      <c r="U59" s="1">
        <f>IF(U48&gt;0,1/VLOOKUP(ABS(U48)+1,$A$8:$D$16,4,FALSE),VLOOKUP(ABS(U48)+1,$A$8:$D$16,2,FALSE))</f>
      </c>
      <c r="V59" s="1">
        <f>IF(V48&gt;0,1/VLOOKUP(ABS(V48)+1,$A$8:$D$16,4,FALSE),VLOOKUP(ABS(V48)+1,$A$8:$D$16,2,FALSE))</f>
      </c>
      <c r="W59" s="1">
        <f>IF(W48&gt;0,1/VLOOKUP(ABS(W48)+1,$A$8:$D$16,4,FALSE),VLOOKUP(ABS(W48)+1,$A$8:$D$16,2,FALSE))</f>
      </c>
    </row>
    <row r="60">
      <c r="A60">
        <v>6</v>
      </c>
      <c r="B60" t="str">
        <v>CP5.3_vs_CP5.4</v>
      </c>
      <c r="C60" s="1">
        <f>IF(C49&gt;0,1/VLOOKUP(ABS(C49)+1,$A$8:$D$16,4,FALSE),VLOOKUP(ABS(C49)+1,$A$8:$D$16,2,FALSE))</f>
      </c>
      <c r="D60" s="1">
        <f>IF(D49&gt;0,1/VLOOKUP(ABS(D49)+1,$A$8:$D$16,4,FALSE),VLOOKUP(ABS(D49)+1,$A$8:$D$16,2,FALSE))</f>
      </c>
      <c r="E60" s="1">
        <f>IF(E49&gt;0,1/VLOOKUP(ABS(E49)+1,$A$8:$D$16,4,FALSE),VLOOKUP(ABS(E49)+1,$A$8:$D$16,2,FALSE))</f>
      </c>
      <c r="F60" s="1">
        <f>IF(F49&gt;0,1/VLOOKUP(ABS(F49)+1,$A$8:$D$16,4,FALSE),VLOOKUP(ABS(F49)+1,$A$8:$D$16,2,FALSE))</f>
      </c>
      <c r="G60" s="1">
        <f>IF(G49&gt;0,1/VLOOKUP(ABS(G49)+1,$A$8:$D$16,4,FALSE),VLOOKUP(ABS(G49)+1,$A$8:$D$16,2,FALSE))</f>
      </c>
      <c r="H60" s="1">
        <f>IF(H49&gt;0,1/VLOOKUP(ABS(H49)+1,$A$8:$D$16,4,FALSE),VLOOKUP(ABS(H49)+1,$A$8:$D$16,2,FALSE))</f>
      </c>
      <c r="I60" s="1">
        <f>IF(I49&gt;0,1/VLOOKUP(ABS(I49)+1,$A$8:$D$16,4,FALSE),VLOOKUP(ABS(I49)+1,$A$8:$D$16,2,FALSE))</f>
      </c>
      <c r="J60" s="1">
        <f>IF(J49&gt;0,1/VLOOKUP(ABS(J49)+1,$A$8:$D$16,4,FALSE),VLOOKUP(ABS(J49)+1,$A$8:$D$16,2,FALSE))</f>
      </c>
      <c r="K60" s="1">
        <f>IF(K49&gt;0,1/VLOOKUP(ABS(K49)+1,$A$8:$D$16,4,FALSE),VLOOKUP(ABS(K49)+1,$A$8:$D$16,2,FALSE))</f>
      </c>
      <c r="L60" s="1">
        <f>IF(L49&gt;0,1/VLOOKUP(ABS(L49)+1,$A$8:$D$16,4,FALSE),VLOOKUP(ABS(L49)+1,$A$8:$D$16,2,FALSE))</f>
      </c>
      <c r="M60" s="1">
        <f>IF(M49&gt;0,1/VLOOKUP(ABS(M49)+1,$A$8:$D$16,4,FALSE),VLOOKUP(ABS(M49)+1,$A$8:$D$16,2,FALSE))</f>
      </c>
      <c r="N60" s="1">
        <f>IF(N49&gt;0,1/VLOOKUP(ABS(N49)+1,$A$8:$D$16,4,FALSE),VLOOKUP(ABS(N49)+1,$A$8:$D$16,2,FALSE))</f>
      </c>
      <c r="O60" s="1">
        <f>IF(O49&gt;0,1/VLOOKUP(ABS(O49)+1,$A$8:$D$16,4,FALSE),VLOOKUP(ABS(O49)+1,$A$8:$D$16,2,FALSE))</f>
      </c>
      <c r="P60" s="1">
        <f>IF(P49&gt;0,1/VLOOKUP(ABS(P49)+1,$A$8:$D$16,4,FALSE),VLOOKUP(ABS(P49)+1,$A$8:$D$16,2,FALSE))</f>
      </c>
      <c r="Q60" s="1">
        <f>IF(Q49&gt;0,1/VLOOKUP(ABS(Q49)+1,$A$8:$D$16,4,FALSE),VLOOKUP(ABS(Q49)+1,$A$8:$D$16,2,FALSE))</f>
      </c>
      <c r="R60" s="1">
        <f>IF(R49&gt;0,1/VLOOKUP(ABS(R49)+1,$A$8:$D$16,4,FALSE),VLOOKUP(ABS(R49)+1,$A$8:$D$16,2,FALSE))</f>
      </c>
      <c r="S60" s="1">
        <f>IF(S49&gt;0,1/VLOOKUP(ABS(S49)+1,$A$8:$D$16,4,FALSE),VLOOKUP(ABS(S49)+1,$A$8:$D$16,2,FALSE))</f>
      </c>
      <c r="T60" s="1">
        <f>IF(T49&gt;0,1/VLOOKUP(ABS(T49)+1,$A$8:$D$16,4,FALSE),VLOOKUP(ABS(T49)+1,$A$8:$D$16,2,FALSE))</f>
      </c>
      <c r="U60" s="1">
        <f>IF(U49&gt;0,1/VLOOKUP(ABS(U49)+1,$A$8:$D$16,4,FALSE),VLOOKUP(ABS(U49)+1,$A$8:$D$16,2,FALSE))</f>
      </c>
      <c r="V60" s="1">
        <f>IF(V49&gt;0,1/VLOOKUP(ABS(V49)+1,$A$8:$D$16,4,FALSE),VLOOKUP(ABS(V49)+1,$A$8:$D$16,2,FALSE))</f>
      </c>
      <c r="W60" s="1">
        <f>IF(W49&gt;0,1/VLOOKUP(ABS(W49)+1,$A$8:$D$16,4,FALSE),VLOOKUP(ABS(W49)+1,$A$8:$D$16,2,FALSE))</f>
      </c>
    </row>
    <row r="63">
      <c r="A63" t="str">
        <v>═══ BAGIAN 3: TFN m (Middle) per Responden ═══</v>
      </c>
    </row>
    <row r="64">
      <c r="A64" t="str">
        <v>No</v>
      </c>
      <c r="B64" t="str">
        <v>Pasangan</v>
      </c>
      <c r="C64" t="str">
        <v>R1_m</v>
      </c>
      <c r="D64" t="str">
        <v>R2_m</v>
      </c>
      <c r="E64" t="str">
        <v>R3_m</v>
      </c>
      <c r="F64" t="str">
        <v>R4_m</v>
      </c>
      <c r="G64" t="str">
        <v>R5_m</v>
      </c>
      <c r="H64" t="str">
        <v>R6_m</v>
      </c>
      <c r="I64" t="str">
        <v>R7_m</v>
      </c>
      <c r="J64" t="str">
        <v>R8_m</v>
      </c>
      <c r="K64" t="str">
        <v>R9_m</v>
      </c>
      <c r="L64" t="str">
        <v>R10_m</v>
      </c>
      <c r="M64" t="str">
        <v>R11_m</v>
      </c>
      <c r="N64" t="str">
        <v>R12_m</v>
      </c>
      <c r="O64" t="str">
        <v>R13_m</v>
      </c>
      <c r="P64" t="str">
        <v>R14_m</v>
      </c>
      <c r="Q64" t="str">
        <v>R15_m</v>
      </c>
      <c r="R64" t="str">
        <v>R16_m</v>
      </c>
      <c r="S64" t="str">
        <v>R17_m</v>
      </c>
      <c r="T64" t="str">
        <v>R18_m</v>
      </c>
      <c r="U64" t="str">
        <v>R19_m</v>
      </c>
      <c r="V64" t="str">
        <v>R20_m</v>
      </c>
      <c r="W64" t="str">
        <v>R21_m</v>
      </c>
    </row>
    <row r="65">
      <c r="A65">
        <v>1</v>
      </c>
      <c r="B65" t="str">
        <v>CP5.1_vs_CP5.2</v>
      </c>
      <c r="C65" s="1">
        <f>IF(C44&gt;0,1/VLOOKUP(ABS(C44)+1,$A$8:$D$16,3,FALSE),VLOOKUP(ABS(C44)+1,$A$8:$D$16,3,FALSE))</f>
      </c>
      <c r="D65" s="1">
        <f>IF(D44&gt;0,1/VLOOKUP(ABS(D44)+1,$A$8:$D$16,3,FALSE),VLOOKUP(ABS(D44)+1,$A$8:$D$16,3,FALSE))</f>
      </c>
      <c r="E65" s="1">
        <f>IF(E44&gt;0,1/VLOOKUP(ABS(E44)+1,$A$8:$D$16,3,FALSE),VLOOKUP(ABS(E44)+1,$A$8:$D$16,3,FALSE))</f>
      </c>
      <c r="F65" s="1">
        <f>IF(F44&gt;0,1/VLOOKUP(ABS(F44)+1,$A$8:$D$16,3,FALSE),VLOOKUP(ABS(F44)+1,$A$8:$D$16,3,FALSE))</f>
      </c>
      <c r="G65" s="1">
        <f>IF(G44&gt;0,1/VLOOKUP(ABS(G44)+1,$A$8:$D$16,3,FALSE),VLOOKUP(ABS(G44)+1,$A$8:$D$16,3,FALSE))</f>
      </c>
      <c r="H65" s="1">
        <f>IF(H44&gt;0,1/VLOOKUP(ABS(H44)+1,$A$8:$D$16,3,FALSE),VLOOKUP(ABS(H44)+1,$A$8:$D$16,3,FALSE))</f>
      </c>
      <c r="I65" s="1">
        <f>IF(I44&gt;0,1/VLOOKUP(ABS(I44)+1,$A$8:$D$16,3,FALSE),VLOOKUP(ABS(I44)+1,$A$8:$D$16,3,FALSE))</f>
      </c>
      <c r="J65" s="1">
        <f>IF(J44&gt;0,1/VLOOKUP(ABS(J44)+1,$A$8:$D$16,3,FALSE),VLOOKUP(ABS(J44)+1,$A$8:$D$16,3,FALSE))</f>
      </c>
      <c r="K65" s="1">
        <f>IF(K44&gt;0,1/VLOOKUP(ABS(K44)+1,$A$8:$D$16,3,FALSE),VLOOKUP(ABS(K44)+1,$A$8:$D$16,3,FALSE))</f>
      </c>
      <c r="L65" s="1">
        <f>IF(L44&gt;0,1/VLOOKUP(ABS(L44)+1,$A$8:$D$16,3,FALSE),VLOOKUP(ABS(L44)+1,$A$8:$D$16,3,FALSE))</f>
      </c>
      <c r="M65" s="1">
        <f>IF(M44&gt;0,1/VLOOKUP(ABS(M44)+1,$A$8:$D$16,3,FALSE),VLOOKUP(ABS(M44)+1,$A$8:$D$16,3,FALSE))</f>
      </c>
      <c r="N65" s="1">
        <f>IF(N44&gt;0,1/VLOOKUP(ABS(N44)+1,$A$8:$D$16,3,FALSE),VLOOKUP(ABS(N44)+1,$A$8:$D$16,3,FALSE))</f>
      </c>
      <c r="O65" s="1">
        <f>IF(O44&gt;0,1/VLOOKUP(ABS(O44)+1,$A$8:$D$16,3,FALSE),VLOOKUP(ABS(O44)+1,$A$8:$D$16,3,FALSE))</f>
      </c>
      <c r="P65" s="1">
        <f>IF(P44&gt;0,1/VLOOKUP(ABS(P44)+1,$A$8:$D$16,3,FALSE),VLOOKUP(ABS(P44)+1,$A$8:$D$16,3,FALSE))</f>
      </c>
      <c r="Q65" s="1">
        <f>IF(Q44&gt;0,1/VLOOKUP(ABS(Q44)+1,$A$8:$D$16,3,FALSE),VLOOKUP(ABS(Q44)+1,$A$8:$D$16,3,FALSE))</f>
      </c>
      <c r="R65" s="1">
        <f>IF(R44&gt;0,1/VLOOKUP(ABS(R44)+1,$A$8:$D$16,3,FALSE),VLOOKUP(ABS(R44)+1,$A$8:$D$16,3,FALSE))</f>
      </c>
      <c r="S65" s="1">
        <f>IF(S44&gt;0,1/VLOOKUP(ABS(S44)+1,$A$8:$D$16,3,FALSE),VLOOKUP(ABS(S44)+1,$A$8:$D$16,3,FALSE))</f>
      </c>
      <c r="T65" s="1">
        <f>IF(T44&gt;0,1/VLOOKUP(ABS(T44)+1,$A$8:$D$16,3,FALSE),VLOOKUP(ABS(T44)+1,$A$8:$D$16,3,FALSE))</f>
      </c>
      <c r="U65" s="1">
        <f>IF(U44&gt;0,1/VLOOKUP(ABS(U44)+1,$A$8:$D$16,3,FALSE),VLOOKUP(ABS(U44)+1,$A$8:$D$16,3,FALSE))</f>
      </c>
      <c r="V65" s="1">
        <f>IF(V44&gt;0,1/VLOOKUP(ABS(V44)+1,$A$8:$D$16,3,FALSE),VLOOKUP(ABS(V44)+1,$A$8:$D$16,3,FALSE))</f>
      </c>
      <c r="W65" s="1">
        <f>IF(W44&gt;0,1/VLOOKUP(ABS(W44)+1,$A$8:$D$16,3,FALSE),VLOOKUP(ABS(W44)+1,$A$8:$D$16,3,FALSE))</f>
      </c>
    </row>
    <row r="66">
      <c r="A66">
        <v>2</v>
      </c>
      <c r="B66" t="str">
        <v>CP5.1_vs_CP5.3</v>
      </c>
      <c r="C66" s="1">
        <f>IF(C45&gt;0,1/VLOOKUP(ABS(C45)+1,$A$8:$D$16,3,FALSE),VLOOKUP(ABS(C45)+1,$A$8:$D$16,3,FALSE))</f>
      </c>
      <c r="D66" s="1">
        <f>IF(D45&gt;0,1/VLOOKUP(ABS(D45)+1,$A$8:$D$16,3,FALSE),VLOOKUP(ABS(D45)+1,$A$8:$D$16,3,FALSE))</f>
      </c>
      <c r="E66" s="1">
        <f>IF(E45&gt;0,1/VLOOKUP(ABS(E45)+1,$A$8:$D$16,3,FALSE),VLOOKUP(ABS(E45)+1,$A$8:$D$16,3,FALSE))</f>
      </c>
      <c r="F66" s="1">
        <f>IF(F45&gt;0,1/VLOOKUP(ABS(F45)+1,$A$8:$D$16,3,FALSE),VLOOKUP(ABS(F45)+1,$A$8:$D$16,3,FALSE))</f>
      </c>
      <c r="G66" s="1">
        <f>IF(G45&gt;0,1/VLOOKUP(ABS(G45)+1,$A$8:$D$16,3,FALSE),VLOOKUP(ABS(G45)+1,$A$8:$D$16,3,FALSE))</f>
      </c>
      <c r="H66" s="1">
        <f>IF(H45&gt;0,1/VLOOKUP(ABS(H45)+1,$A$8:$D$16,3,FALSE),VLOOKUP(ABS(H45)+1,$A$8:$D$16,3,FALSE))</f>
      </c>
      <c r="I66" s="1">
        <f>IF(I45&gt;0,1/VLOOKUP(ABS(I45)+1,$A$8:$D$16,3,FALSE),VLOOKUP(ABS(I45)+1,$A$8:$D$16,3,FALSE))</f>
      </c>
      <c r="J66" s="1">
        <f>IF(J45&gt;0,1/VLOOKUP(ABS(J45)+1,$A$8:$D$16,3,FALSE),VLOOKUP(ABS(J45)+1,$A$8:$D$16,3,FALSE))</f>
      </c>
      <c r="K66" s="1">
        <f>IF(K45&gt;0,1/VLOOKUP(ABS(K45)+1,$A$8:$D$16,3,FALSE),VLOOKUP(ABS(K45)+1,$A$8:$D$16,3,FALSE))</f>
      </c>
      <c r="L66" s="1">
        <f>IF(L45&gt;0,1/VLOOKUP(ABS(L45)+1,$A$8:$D$16,3,FALSE),VLOOKUP(ABS(L45)+1,$A$8:$D$16,3,FALSE))</f>
      </c>
      <c r="M66" s="1">
        <f>IF(M45&gt;0,1/VLOOKUP(ABS(M45)+1,$A$8:$D$16,3,FALSE),VLOOKUP(ABS(M45)+1,$A$8:$D$16,3,FALSE))</f>
      </c>
      <c r="N66" s="1">
        <f>IF(N45&gt;0,1/VLOOKUP(ABS(N45)+1,$A$8:$D$16,3,FALSE),VLOOKUP(ABS(N45)+1,$A$8:$D$16,3,FALSE))</f>
      </c>
      <c r="O66" s="1">
        <f>IF(O45&gt;0,1/VLOOKUP(ABS(O45)+1,$A$8:$D$16,3,FALSE),VLOOKUP(ABS(O45)+1,$A$8:$D$16,3,FALSE))</f>
      </c>
      <c r="P66" s="1">
        <f>IF(P45&gt;0,1/VLOOKUP(ABS(P45)+1,$A$8:$D$16,3,FALSE),VLOOKUP(ABS(P45)+1,$A$8:$D$16,3,FALSE))</f>
      </c>
      <c r="Q66" s="1">
        <f>IF(Q45&gt;0,1/VLOOKUP(ABS(Q45)+1,$A$8:$D$16,3,FALSE),VLOOKUP(ABS(Q45)+1,$A$8:$D$16,3,FALSE))</f>
      </c>
      <c r="R66" s="1">
        <f>IF(R45&gt;0,1/VLOOKUP(ABS(R45)+1,$A$8:$D$16,3,FALSE),VLOOKUP(ABS(R45)+1,$A$8:$D$16,3,FALSE))</f>
      </c>
      <c r="S66" s="1">
        <f>IF(S45&gt;0,1/VLOOKUP(ABS(S45)+1,$A$8:$D$16,3,FALSE),VLOOKUP(ABS(S45)+1,$A$8:$D$16,3,FALSE))</f>
      </c>
      <c r="T66" s="1">
        <f>IF(T45&gt;0,1/VLOOKUP(ABS(T45)+1,$A$8:$D$16,3,FALSE),VLOOKUP(ABS(T45)+1,$A$8:$D$16,3,FALSE))</f>
      </c>
      <c r="U66" s="1">
        <f>IF(U45&gt;0,1/VLOOKUP(ABS(U45)+1,$A$8:$D$16,3,FALSE),VLOOKUP(ABS(U45)+1,$A$8:$D$16,3,FALSE))</f>
      </c>
      <c r="V66" s="1">
        <f>IF(V45&gt;0,1/VLOOKUP(ABS(V45)+1,$A$8:$D$16,3,FALSE),VLOOKUP(ABS(V45)+1,$A$8:$D$16,3,FALSE))</f>
      </c>
      <c r="W66" s="1">
        <f>IF(W45&gt;0,1/VLOOKUP(ABS(W45)+1,$A$8:$D$16,3,FALSE),VLOOKUP(ABS(W45)+1,$A$8:$D$16,3,FALSE))</f>
      </c>
    </row>
    <row r="67">
      <c r="A67">
        <v>3</v>
      </c>
      <c r="B67" t="str">
        <v>CP5.1_vs_CP5.4</v>
      </c>
      <c r="C67" s="1">
        <f>IF(C46&gt;0,1/VLOOKUP(ABS(C46)+1,$A$8:$D$16,3,FALSE),VLOOKUP(ABS(C46)+1,$A$8:$D$16,3,FALSE))</f>
      </c>
      <c r="D67" s="1">
        <f>IF(D46&gt;0,1/VLOOKUP(ABS(D46)+1,$A$8:$D$16,3,FALSE),VLOOKUP(ABS(D46)+1,$A$8:$D$16,3,FALSE))</f>
      </c>
      <c r="E67" s="1">
        <f>IF(E46&gt;0,1/VLOOKUP(ABS(E46)+1,$A$8:$D$16,3,FALSE),VLOOKUP(ABS(E46)+1,$A$8:$D$16,3,FALSE))</f>
      </c>
      <c r="F67" s="1">
        <f>IF(F46&gt;0,1/VLOOKUP(ABS(F46)+1,$A$8:$D$16,3,FALSE),VLOOKUP(ABS(F46)+1,$A$8:$D$16,3,FALSE))</f>
      </c>
      <c r="G67" s="1">
        <f>IF(G46&gt;0,1/VLOOKUP(ABS(G46)+1,$A$8:$D$16,3,FALSE),VLOOKUP(ABS(G46)+1,$A$8:$D$16,3,FALSE))</f>
      </c>
      <c r="H67" s="1">
        <f>IF(H46&gt;0,1/VLOOKUP(ABS(H46)+1,$A$8:$D$16,3,FALSE),VLOOKUP(ABS(H46)+1,$A$8:$D$16,3,FALSE))</f>
      </c>
      <c r="I67" s="1">
        <f>IF(I46&gt;0,1/VLOOKUP(ABS(I46)+1,$A$8:$D$16,3,FALSE),VLOOKUP(ABS(I46)+1,$A$8:$D$16,3,FALSE))</f>
      </c>
      <c r="J67" s="1">
        <f>IF(J46&gt;0,1/VLOOKUP(ABS(J46)+1,$A$8:$D$16,3,FALSE),VLOOKUP(ABS(J46)+1,$A$8:$D$16,3,FALSE))</f>
      </c>
      <c r="K67" s="1">
        <f>IF(K46&gt;0,1/VLOOKUP(ABS(K46)+1,$A$8:$D$16,3,FALSE),VLOOKUP(ABS(K46)+1,$A$8:$D$16,3,FALSE))</f>
      </c>
      <c r="L67" s="1">
        <f>IF(L46&gt;0,1/VLOOKUP(ABS(L46)+1,$A$8:$D$16,3,FALSE),VLOOKUP(ABS(L46)+1,$A$8:$D$16,3,FALSE))</f>
      </c>
      <c r="M67" s="1">
        <f>IF(M46&gt;0,1/VLOOKUP(ABS(M46)+1,$A$8:$D$16,3,FALSE),VLOOKUP(ABS(M46)+1,$A$8:$D$16,3,FALSE))</f>
      </c>
      <c r="N67" s="1">
        <f>IF(N46&gt;0,1/VLOOKUP(ABS(N46)+1,$A$8:$D$16,3,FALSE),VLOOKUP(ABS(N46)+1,$A$8:$D$16,3,FALSE))</f>
      </c>
      <c r="O67" s="1">
        <f>IF(O46&gt;0,1/VLOOKUP(ABS(O46)+1,$A$8:$D$16,3,FALSE),VLOOKUP(ABS(O46)+1,$A$8:$D$16,3,FALSE))</f>
      </c>
      <c r="P67" s="1">
        <f>IF(P46&gt;0,1/VLOOKUP(ABS(P46)+1,$A$8:$D$16,3,FALSE),VLOOKUP(ABS(P46)+1,$A$8:$D$16,3,FALSE))</f>
      </c>
      <c r="Q67" s="1">
        <f>IF(Q46&gt;0,1/VLOOKUP(ABS(Q46)+1,$A$8:$D$16,3,FALSE),VLOOKUP(ABS(Q46)+1,$A$8:$D$16,3,FALSE))</f>
      </c>
      <c r="R67" s="1">
        <f>IF(R46&gt;0,1/VLOOKUP(ABS(R46)+1,$A$8:$D$16,3,FALSE),VLOOKUP(ABS(R46)+1,$A$8:$D$16,3,FALSE))</f>
      </c>
      <c r="S67" s="1">
        <f>IF(S46&gt;0,1/VLOOKUP(ABS(S46)+1,$A$8:$D$16,3,FALSE),VLOOKUP(ABS(S46)+1,$A$8:$D$16,3,FALSE))</f>
      </c>
      <c r="T67" s="1">
        <f>IF(T46&gt;0,1/VLOOKUP(ABS(T46)+1,$A$8:$D$16,3,FALSE),VLOOKUP(ABS(T46)+1,$A$8:$D$16,3,FALSE))</f>
      </c>
      <c r="U67" s="1">
        <f>IF(U46&gt;0,1/VLOOKUP(ABS(U46)+1,$A$8:$D$16,3,FALSE),VLOOKUP(ABS(U46)+1,$A$8:$D$16,3,FALSE))</f>
      </c>
      <c r="V67" s="1">
        <f>IF(V46&gt;0,1/VLOOKUP(ABS(V46)+1,$A$8:$D$16,3,FALSE),VLOOKUP(ABS(V46)+1,$A$8:$D$16,3,FALSE))</f>
      </c>
      <c r="W67" s="1">
        <f>IF(W46&gt;0,1/VLOOKUP(ABS(W46)+1,$A$8:$D$16,3,FALSE),VLOOKUP(ABS(W46)+1,$A$8:$D$16,3,FALSE))</f>
      </c>
    </row>
    <row r="68">
      <c r="A68">
        <v>4</v>
      </c>
      <c r="B68" t="str">
        <v>CP5.2_vs_CP5.3</v>
      </c>
      <c r="C68" s="1">
        <f>IF(C47&gt;0,1/VLOOKUP(ABS(C47)+1,$A$8:$D$16,3,FALSE),VLOOKUP(ABS(C47)+1,$A$8:$D$16,3,FALSE))</f>
      </c>
      <c r="D68" s="1">
        <f>IF(D47&gt;0,1/VLOOKUP(ABS(D47)+1,$A$8:$D$16,3,FALSE),VLOOKUP(ABS(D47)+1,$A$8:$D$16,3,FALSE))</f>
      </c>
      <c r="E68" s="1">
        <f>IF(E47&gt;0,1/VLOOKUP(ABS(E47)+1,$A$8:$D$16,3,FALSE),VLOOKUP(ABS(E47)+1,$A$8:$D$16,3,FALSE))</f>
      </c>
      <c r="F68" s="1">
        <f>IF(F47&gt;0,1/VLOOKUP(ABS(F47)+1,$A$8:$D$16,3,FALSE),VLOOKUP(ABS(F47)+1,$A$8:$D$16,3,FALSE))</f>
      </c>
      <c r="G68" s="1">
        <f>IF(G47&gt;0,1/VLOOKUP(ABS(G47)+1,$A$8:$D$16,3,FALSE),VLOOKUP(ABS(G47)+1,$A$8:$D$16,3,FALSE))</f>
      </c>
      <c r="H68" s="1">
        <f>IF(H47&gt;0,1/VLOOKUP(ABS(H47)+1,$A$8:$D$16,3,FALSE),VLOOKUP(ABS(H47)+1,$A$8:$D$16,3,FALSE))</f>
      </c>
      <c r="I68" s="1">
        <f>IF(I47&gt;0,1/VLOOKUP(ABS(I47)+1,$A$8:$D$16,3,FALSE),VLOOKUP(ABS(I47)+1,$A$8:$D$16,3,FALSE))</f>
      </c>
      <c r="J68" s="1">
        <f>IF(J47&gt;0,1/VLOOKUP(ABS(J47)+1,$A$8:$D$16,3,FALSE),VLOOKUP(ABS(J47)+1,$A$8:$D$16,3,FALSE))</f>
      </c>
      <c r="K68" s="1">
        <f>IF(K47&gt;0,1/VLOOKUP(ABS(K47)+1,$A$8:$D$16,3,FALSE),VLOOKUP(ABS(K47)+1,$A$8:$D$16,3,FALSE))</f>
      </c>
      <c r="L68" s="1">
        <f>IF(L47&gt;0,1/VLOOKUP(ABS(L47)+1,$A$8:$D$16,3,FALSE),VLOOKUP(ABS(L47)+1,$A$8:$D$16,3,FALSE))</f>
      </c>
      <c r="M68" s="1">
        <f>IF(M47&gt;0,1/VLOOKUP(ABS(M47)+1,$A$8:$D$16,3,FALSE),VLOOKUP(ABS(M47)+1,$A$8:$D$16,3,FALSE))</f>
      </c>
      <c r="N68" s="1">
        <f>IF(N47&gt;0,1/VLOOKUP(ABS(N47)+1,$A$8:$D$16,3,FALSE),VLOOKUP(ABS(N47)+1,$A$8:$D$16,3,FALSE))</f>
      </c>
      <c r="O68" s="1">
        <f>IF(O47&gt;0,1/VLOOKUP(ABS(O47)+1,$A$8:$D$16,3,FALSE),VLOOKUP(ABS(O47)+1,$A$8:$D$16,3,FALSE))</f>
      </c>
      <c r="P68" s="1">
        <f>IF(P47&gt;0,1/VLOOKUP(ABS(P47)+1,$A$8:$D$16,3,FALSE),VLOOKUP(ABS(P47)+1,$A$8:$D$16,3,FALSE))</f>
      </c>
      <c r="Q68" s="1">
        <f>IF(Q47&gt;0,1/VLOOKUP(ABS(Q47)+1,$A$8:$D$16,3,FALSE),VLOOKUP(ABS(Q47)+1,$A$8:$D$16,3,FALSE))</f>
      </c>
      <c r="R68" s="1">
        <f>IF(R47&gt;0,1/VLOOKUP(ABS(R47)+1,$A$8:$D$16,3,FALSE),VLOOKUP(ABS(R47)+1,$A$8:$D$16,3,FALSE))</f>
      </c>
      <c r="S68" s="1">
        <f>IF(S47&gt;0,1/VLOOKUP(ABS(S47)+1,$A$8:$D$16,3,FALSE),VLOOKUP(ABS(S47)+1,$A$8:$D$16,3,FALSE))</f>
      </c>
      <c r="T68" s="1">
        <f>IF(T47&gt;0,1/VLOOKUP(ABS(T47)+1,$A$8:$D$16,3,FALSE),VLOOKUP(ABS(T47)+1,$A$8:$D$16,3,FALSE))</f>
      </c>
      <c r="U68" s="1">
        <f>IF(U47&gt;0,1/VLOOKUP(ABS(U47)+1,$A$8:$D$16,3,FALSE),VLOOKUP(ABS(U47)+1,$A$8:$D$16,3,FALSE))</f>
      </c>
      <c r="V68" s="1">
        <f>IF(V47&gt;0,1/VLOOKUP(ABS(V47)+1,$A$8:$D$16,3,FALSE),VLOOKUP(ABS(V47)+1,$A$8:$D$16,3,FALSE))</f>
      </c>
      <c r="W68" s="1">
        <f>IF(W47&gt;0,1/VLOOKUP(ABS(W47)+1,$A$8:$D$16,3,FALSE),VLOOKUP(ABS(W47)+1,$A$8:$D$16,3,FALSE))</f>
      </c>
    </row>
    <row r="69">
      <c r="A69">
        <v>5</v>
      </c>
      <c r="B69" t="str">
        <v>CP5.2_vs_CP5.4</v>
      </c>
      <c r="C69" s="1">
        <f>IF(C48&gt;0,1/VLOOKUP(ABS(C48)+1,$A$8:$D$16,3,FALSE),VLOOKUP(ABS(C48)+1,$A$8:$D$16,3,FALSE))</f>
      </c>
      <c r="D69" s="1">
        <f>IF(D48&gt;0,1/VLOOKUP(ABS(D48)+1,$A$8:$D$16,3,FALSE),VLOOKUP(ABS(D48)+1,$A$8:$D$16,3,FALSE))</f>
      </c>
      <c r="E69" s="1">
        <f>IF(E48&gt;0,1/VLOOKUP(ABS(E48)+1,$A$8:$D$16,3,FALSE),VLOOKUP(ABS(E48)+1,$A$8:$D$16,3,FALSE))</f>
      </c>
      <c r="F69" s="1">
        <f>IF(F48&gt;0,1/VLOOKUP(ABS(F48)+1,$A$8:$D$16,3,FALSE),VLOOKUP(ABS(F48)+1,$A$8:$D$16,3,FALSE))</f>
      </c>
      <c r="G69" s="1">
        <f>IF(G48&gt;0,1/VLOOKUP(ABS(G48)+1,$A$8:$D$16,3,FALSE),VLOOKUP(ABS(G48)+1,$A$8:$D$16,3,FALSE))</f>
      </c>
      <c r="H69" s="1">
        <f>IF(H48&gt;0,1/VLOOKUP(ABS(H48)+1,$A$8:$D$16,3,FALSE),VLOOKUP(ABS(H48)+1,$A$8:$D$16,3,FALSE))</f>
      </c>
      <c r="I69" s="1">
        <f>IF(I48&gt;0,1/VLOOKUP(ABS(I48)+1,$A$8:$D$16,3,FALSE),VLOOKUP(ABS(I48)+1,$A$8:$D$16,3,FALSE))</f>
      </c>
      <c r="J69" s="1">
        <f>IF(J48&gt;0,1/VLOOKUP(ABS(J48)+1,$A$8:$D$16,3,FALSE),VLOOKUP(ABS(J48)+1,$A$8:$D$16,3,FALSE))</f>
      </c>
      <c r="K69" s="1">
        <f>IF(K48&gt;0,1/VLOOKUP(ABS(K48)+1,$A$8:$D$16,3,FALSE),VLOOKUP(ABS(K48)+1,$A$8:$D$16,3,FALSE))</f>
      </c>
      <c r="L69" s="1">
        <f>IF(L48&gt;0,1/VLOOKUP(ABS(L48)+1,$A$8:$D$16,3,FALSE),VLOOKUP(ABS(L48)+1,$A$8:$D$16,3,FALSE))</f>
      </c>
      <c r="M69" s="1">
        <f>IF(M48&gt;0,1/VLOOKUP(ABS(M48)+1,$A$8:$D$16,3,FALSE),VLOOKUP(ABS(M48)+1,$A$8:$D$16,3,FALSE))</f>
      </c>
      <c r="N69" s="1">
        <f>IF(N48&gt;0,1/VLOOKUP(ABS(N48)+1,$A$8:$D$16,3,FALSE),VLOOKUP(ABS(N48)+1,$A$8:$D$16,3,FALSE))</f>
      </c>
      <c r="O69" s="1">
        <f>IF(O48&gt;0,1/VLOOKUP(ABS(O48)+1,$A$8:$D$16,3,FALSE),VLOOKUP(ABS(O48)+1,$A$8:$D$16,3,FALSE))</f>
      </c>
      <c r="P69" s="1">
        <f>IF(P48&gt;0,1/VLOOKUP(ABS(P48)+1,$A$8:$D$16,3,FALSE),VLOOKUP(ABS(P48)+1,$A$8:$D$16,3,FALSE))</f>
      </c>
      <c r="Q69" s="1">
        <f>IF(Q48&gt;0,1/VLOOKUP(ABS(Q48)+1,$A$8:$D$16,3,FALSE),VLOOKUP(ABS(Q48)+1,$A$8:$D$16,3,FALSE))</f>
      </c>
      <c r="R69" s="1">
        <f>IF(R48&gt;0,1/VLOOKUP(ABS(R48)+1,$A$8:$D$16,3,FALSE),VLOOKUP(ABS(R48)+1,$A$8:$D$16,3,FALSE))</f>
      </c>
      <c r="S69" s="1">
        <f>IF(S48&gt;0,1/VLOOKUP(ABS(S48)+1,$A$8:$D$16,3,FALSE),VLOOKUP(ABS(S48)+1,$A$8:$D$16,3,FALSE))</f>
      </c>
      <c r="T69" s="1">
        <f>IF(T48&gt;0,1/VLOOKUP(ABS(T48)+1,$A$8:$D$16,3,FALSE),VLOOKUP(ABS(T48)+1,$A$8:$D$16,3,FALSE))</f>
      </c>
      <c r="U69" s="1">
        <f>IF(U48&gt;0,1/VLOOKUP(ABS(U48)+1,$A$8:$D$16,3,FALSE),VLOOKUP(ABS(U48)+1,$A$8:$D$16,3,FALSE))</f>
      </c>
      <c r="V69" s="1">
        <f>IF(V48&gt;0,1/VLOOKUP(ABS(V48)+1,$A$8:$D$16,3,FALSE),VLOOKUP(ABS(V48)+1,$A$8:$D$16,3,FALSE))</f>
      </c>
      <c r="W69" s="1">
        <f>IF(W48&gt;0,1/VLOOKUP(ABS(W48)+1,$A$8:$D$16,3,FALSE),VLOOKUP(ABS(W48)+1,$A$8:$D$16,3,FALSE))</f>
      </c>
    </row>
    <row r="70">
      <c r="A70">
        <v>6</v>
      </c>
      <c r="B70" t="str">
        <v>CP5.3_vs_CP5.4</v>
      </c>
      <c r="C70" s="1">
        <f>IF(C49&gt;0,1/VLOOKUP(ABS(C49)+1,$A$8:$D$16,3,FALSE),VLOOKUP(ABS(C49)+1,$A$8:$D$16,3,FALSE))</f>
      </c>
      <c r="D70" s="1">
        <f>IF(D49&gt;0,1/VLOOKUP(ABS(D49)+1,$A$8:$D$16,3,FALSE),VLOOKUP(ABS(D49)+1,$A$8:$D$16,3,FALSE))</f>
      </c>
      <c r="E70" s="1">
        <f>IF(E49&gt;0,1/VLOOKUP(ABS(E49)+1,$A$8:$D$16,3,FALSE),VLOOKUP(ABS(E49)+1,$A$8:$D$16,3,FALSE))</f>
      </c>
      <c r="F70" s="1">
        <f>IF(F49&gt;0,1/VLOOKUP(ABS(F49)+1,$A$8:$D$16,3,FALSE),VLOOKUP(ABS(F49)+1,$A$8:$D$16,3,FALSE))</f>
      </c>
      <c r="G70" s="1">
        <f>IF(G49&gt;0,1/VLOOKUP(ABS(G49)+1,$A$8:$D$16,3,FALSE),VLOOKUP(ABS(G49)+1,$A$8:$D$16,3,FALSE))</f>
      </c>
      <c r="H70" s="1">
        <f>IF(H49&gt;0,1/VLOOKUP(ABS(H49)+1,$A$8:$D$16,3,FALSE),VLOOKUP(ABS(H49)+1,$A$8:$D$16,3,FALSE))</f>
      </c>
      <c r="I70" s="1">
        <f>IF(I49&gt;0,1/VLOOKUP(ABS(I49)+1,$A$8:$D$16,3,FALSE),VLOOKUP(ABS(I49)+1,$A$8:$D$16,3,FALSE))</f>
      </c>
      <c r="J70" s="1">
        <f>IF(J49&gt;0,1/VLOOKUP(ABS(J49)+1,$A$8:$D$16,3,FALSE),VLOOKUP(ABS(J49)+1,$A$8:$D$16,3,FALSE))</f>
      </c>
      <c r="K70" s="1">
        <f>IF(K49&gt;0,1/VLOOKUP(ABS(K49)+1,$A$8:$D$16,3,FALSE),VLOOKUP(ABS(K49)+1,$A$8:$D$16,3,FALSE))</f>
      </c>
      <c r="L70" s="1">
        <f>IF(L49&gt;0,1/VLOOKUP(ABS(L49)+1,$A$8:$D$16,3,FALSE),VLOOKUP(ABS(L49)+1,$A$8:$D$16,3,FALSE))</f>
      </c>
      <c r="M70" s="1">
        <f>IF(M49&gt;0,1/VLOOKUP(ABS(M49)+1,$A$8:$D$16,3,FALSE),VLOOKUP(ABS(M49)+1,$A$8:$D$16,3,FALSE))</f>
      </c>
      <c r="N70" s="1">
        <f>IF(N49&gt;0,1/VLOOKUP(ABS(N49)+1,$A$8:$D$16,3,FALSE),VLOOKUP(ABS(N49)+1,$A$8:$D$16,3,FALSE))</f>
      </c>
      <c r="O70" s="1">
        <f>IF(O49&gt;0,1/VLOOKUP(ABS(O49)+1,$A$8:$D$16,3,FALSE),VLOOKUP(ABS(O49)+1,$A$8:$D$16,3,FALSE))</f>
      </c>
      <c r="P70" s="1">
        <f>IF(P49&gt;0,1/VLOOKUP(ABS(P49)+1,$A$8:$D$16,3,FALSE),VLOOKUP(ABS(P49)+1,$A$8:$D$16,3,FALSE))</f>
      </c>
      <c r="Q70" s="1">
        <f>IF(Q49&gt;0,1/VLOOKUP(ABS(Q49)+1,$A$8:$D$16,3,FALSE),VLOOKUP(ABS(Q49)+1,$A$8:$D$16,3,FALSE))</f>
      </c>
      <c r="R70" s="1">
        <f>IF(R49&gt;0,1/VLOOKUP(ABS(R49)+1,$A$8:$D$16,3,FALSE),VLOOKUP(ABS(R49)+1,$A$8:$D$16,3,FALSE))</f>
      </c>
      <c r="S70" s="1">
        <f>IF(S49&gt;0,1/VLOOKUP(ABS(S49)+1,$A$8:$D$16,3,FALSE),VLOOKUP(ABS(S49)+1,$A$8:$D$16,3,FALSE))</f>
      </c>
      <c r="T70" s="1">
        <f>IF(T49&gt;0,1/VLOOKUP(ABS(T49)+1,$A$8:$D$16,3,FALSE),VLOOKUP(ABS(T49)+1,$A$8:$D$16,3,FALSE))</f>
      </c>
      <c r="U70" s="1">
        <f>IF(U49&gt;0,1/VLOOKUP(ABS(U49)+1,$A$8:$D$16,3,FALSE),VLOOKUP(ABS(U49)+1,$A$8:$D$16,3,FALSE))</f>
      </c>
      <c r="V70" s="1">
        <f>IF(V49&gt;0,1/VLOOKUP(ABS(V49)+1,$A$8:$D$16,3,FALSE),VLOOKUP(ABS(V49)+1,$A$8:$D$16,3,FALSE))</f>
      </c>
      <c r="W70" s="1">
        <f>IF(W49&gt;0,1/VLOOKUP(ABS(W49)+1,$A$8:$D$16,3,FALSE),VLOOKUP(ABS(W49)+1,$A$8:$D$16,3,FALSE))</f>
      </c>
    </row>
    <row r="73">
      <c r="A73" t="str">
        <v>═══ BAGIAN 4: TFN u (Upper) per Responden ═══</v>
      </c>
    </row>
    <row r="74">
      <c r="A74" t="str">
        <v>No</v>
      </c>
      <c r="B74" t="str">
        <v>Pasangan</v>
      </c>
      <c r="C74" t="str">
        <v>R1_u</v>
      </c>
      <c r="D74" t="str">
        <v>R2_u</v>
      </c>
      <c r="E74" t="str">
        <v>R3_u</v>
      </c>
      <c r="F74" t="str">
        <v>R4_u</v>
      </c>
      <c r="G74" t="str">
        <v>R5_u</v>
      </c>
      <c r="H74" t="str">
        <v>R6_u</v>
      </c>
      <c r="I74" t="str">
        <v>R7_u</v>
      </c>
      <c r="J74" t="str">
        <v>R8_u</v>
      </c>
      <c r="K74" t="str">
        <v>R9_u</v>
      </c>
      <c r="L74" t="str">
        <v>R10_u</v>
      </c>
      <c r="M74" t="str">
        <v>R11_u</v>
      </c>
      <c r="N74" t="str">
        <v>R12_u</v>
      </c>
      <c r="O74" t="str">
        <v>R13_u</v>
      </c>
      <c r="P74" t="str">
        <v>R14_u</v>
      </c>
      <c r="Q74" t="str">
        <v>R15_u</v>
      </c>
      <c r="R74" t="str">
        <v>R16_u</v>
      </c>
      <c r="S74" t="str">
        <v>R17_u</v>
      </c>
      <c r="T74" t="str">
        <v>R18_u</v>
      </c>
      <c r="U74" t="str">
        <v>R19_u</v>
      </c>
      <c r="V74" t="str">
        <v>R20_u</v>
      </c>
      <c r="W74" t="str">
        <v>R21_u</v>
      </c>
    </row>
    <row r="75">
      <c r="A75">
        <v>1</v>
      </c>
      <c r="B75" t="str">
        <v>CP5.1_vs_CP5.2</v>
      </c>
      <c r="C75" s="1">
        <f>IF(C44&gt;0,1/VLOOKUP(ABS(C44)+1,$A$8:$D$16,2,FALSE),VLOOKUP(ABS(C44)+1,$A$8:$D$16,4,FALSE))</f>
      </c>
      <c r="D75" s="1">
        <f>IF(D44&gt;0,1/VLOOKUP(ABS(D44)+1,$A$8:$D$16,2,FALSE),VLOOKUP(ABS(D44)+1,$A$8:$D$16,4,FALSE))</f>
      </c>
      <c r="E75" s="1">
        <f>IF(E44&gt;0,1/VLOOKUP(ABS(E44)+1,$A$8:$D$16,2,FALSE),VLOOKUP(ABS(E44)+1,$A$8:$D$16,4,FALSE))</f>
      </c>
      <c r="F75" s="1">
        <f>IF(F44&gt;0,1/VLOOKUP(ABS(F44)+1,$A$8:$D$16,2,FALSE),VLOOKUP(ABS(F44)+1,$A$8:$D$16,4,FALSE))</f>
      </c>
      <c r="G75" s="1">
        <f>IF(G44&gt;0,1/VLOOKUP(ABS(G44)+1,$A$8:$D$16,2,FALSE),VLOOKUP(ABS(G44)+1,$A$8:$D$16,4,FALSE))</f>
      </c>
      <c r="H75" s="1">
        <f>IF(H44&gt;0,1/VLOOKUP(ABS(H44)+1,$A$8:$D$16,2,FALSE),VLOOKUP(ABS(H44)+1,$A$8:$D$16,4,FALSE))</f>
      </c>
      <c r="I75" s="1">
        <f>IF(I44&gt;0,1/VLOOKUP(ABS(I44)+1,$A$8:$D$16,2,FALSE),VLOOKUP(ABS(I44)+1,$A$8:$D$16,4,FALSE))</f>
      </c>
      <c r="J75" s="1">
        <f>IF(J44&gt;0,1/VLOOKUP(ABS(J44)+1,$A$8:$D$16,2,FALSE),VLOOKUP(ABS(J44)+1,$A$8:$D$16,4,FALSE))</f>
      </c>
      <c r="K75" s="1">
        <f>IF(K44&gt;0,1/VLOOKUP(ABS(K44)+1,$A$8:$D$16,2,FALSE),VLOOKUP(ABS(K44)+1,$A$8:$D$16,4,FALSE))</f>
      </c>
      <c r="L75" s="1">
        <f>IF(L44&gt;0,1/VLOOKUP(ABS(L44)+1,$A$8:$D$16,2,FALSE),VLOOKUP(ABS(L44)+1,$A$8:$D$16,4,FALSE))</f>
      </c>
      <c r="M75" s="1">
        <f>IF(M44&gt;0,1/VLOOKUP(ABS(M44)+1,$A$8:$D$16,2,FALSE),VLOOKUP(ABS(M44)+1,$A$8:$D$16,4,FALSE))</f>
      </c>
      <c r="N75" s="1">
        <f>IF(N44&gt;0,1/VLOOKUP(ABS(N44)+1,$A$8:$D$16,2,FALSE),VLOOKUP(ABS(N44)+1,$A$8:$D$16,4,FALSE))</f>
      </c>
      <c r="O75" s="1">
        <f>IF(O44&gt;0,1/VLOOKUP(ABS(O44)+1,$A$8:$D$16,2,FALSE),VLOOKUP(ABS(O44)+1,$A$8:$D$16,4,FALSE))</f>
      </c>
      <c r="P75" s="1">
        <f>IF(P44&gt;0,1/VLOOKUP(ABS(P44)+1,$A$8:$D$16,2,FALSE),VLOOKUP(ABS(P44)+1,$A$8:$D$16,4,FALSE))</f>
      </c>
      <c r="Q75" s="1">
        <f>IF(Q44&gt;0,1/VLOOKUP(ABS(Q44)+1,$A$8:$D$16,2,FALSE),VLOOKUP(ABS(Q44)+1,$A$8:$D$16,4,FALSE))</f>
      </c>
      <c r="R75" s="1">
        <f>IF(R44&gt;0,1/VLOOKUP(ABS(R44)+1,$A$8:$D$16,2,FALSE),VLOOKUP(ABS(R44)+1,$A$8:$D$16,4,FALSE))</f>
      </c>
      <c r="S75" s="1">
        <f>IF(S44&gt;0,1/VLOOKUP(ABS(S44)+1,$A$8:$D$16,2,FALSE),VLOOKUP(ABS(S44)+1,$A$8:$D$16,4,FALSE))</f>
      </c>
      <c r="T75" s="1">
        <f>IF(T44&gt;0,1/VLOOKUP(ABS(T44)+1,$A$8:$D$16,2,FALSE),VLOOKUP(ABS(T44)+1,$A$8:$D$16,4,FALSE))</f>
      </c>
      <c r="U75" s="1">
        <f>IF(U44&gt;0,1/VLOOKUP(ABS(U44)+1,$A$8:$D$16,2,FALSE),VLOOKUP(ABS(U44)+1,$A$8:$D$16,4,FALSE))</f>
      </c>
      <c r="V75" s="1">
        <f>IF(V44&gt;0,1/VLOOKUP(ABS(V44)+1,$A$8:$D$16,2,FALSE),VLOOKUP(ABS(V44)+1,$A$8:$D$16,4,FALSE))</f>
      </c>
      <c r="W75" s="1">
        <f>IF(W44&gt;0,1/VLOOKUP(ABS(W44)+1,$A$8:$D$16,2,FALSE),VLOOKUP(ABS(W44)+1,$A$8:$D$16,4,FALSE))</f>
      </c>
    </row>
    <row r="76">
      <c r="A76">
        <v>2</v>
      </c>
      <c r="B76" t="str">
        <v>CP5.1_vs_CP5.3</v>
      </c>
      <c r="C76" s="1">
        <f>IF(C45&gt;0,1/VLOOKUP(ABS(C45)+1,$A$8:$D$16,2,FALSE),VLOOKUP(ABS(C45)+1,$A$8:$D$16,4,FALSE))</f>
      </c>
      <c r="D76" s="1">
        <f>IF(D45&gt;0,1/VLOOKUP(ABS(D45)+1,$A$8:$D$16,2,FALSE),VLOOKUP(ABS(D45)+1,$A$8:$D$16,4,FALSE))</f>
      </c>
      <c r="E76" s="1">
        <f>IF(E45&gt;0,1/VLOOKUP(ABS(E45)+1,$A$8:$D$16,2,FALSE),VLOOKUP(ABS(E45)+1,$A$8:$D$16,4,FALSE))</f>
      </c>
      <c r="F76" s="1">
        <f>IF(F45&gt;0,1/VLOOKUP(ABS(F45)+1,$A$8:$D$16,2,FALSE),VLOOKUP(ABS(F45)+1,$A$8:$D$16,4,FALSE))</f>
      </c>
      <c r="G76" s="1">
        <f>IF(G45&gt;0,1/VLOOKUP(ABS(G45)+1,$A$8:$D$16,2,FALSE),VLOOKUP(ABS(G45)+1,$A$8:$D$16,4,FALSE))</f>
      </c>
      <c r="H76" s="1">
        <f>IF(H45&gt;0,1/VLOOKUP(ABS(H45)+1,$A$8:$D$16,2,FALSE),VLOOKUP(ABS(H45)+1,$A$8:$D$16,4,FALSE))</f>
      </c>
      <c r="I76" s="1">
        <f>IF(I45&gt;0,1/VLOOKUP(ABS(I45)+1,$A$8:$D$16,2,FALSE),VLOOKUP(ABS(I45)+1,$A$8:$D$16,4,FALSE))</f>
      </c>
      <c r="J76" s="1">
        <f>IF(J45&gt;0,1/VLOOKUP(ABS(J45)+1,$A$8:$D$16,2,FALSE),VLOOKUP(ABS(J45)+1,$A$8:$D$16,4,FALSE))</f>
      </c>
      <c r="K76" s="1">
        <f>IF(K45&gt;0,1/VLOOKUP(ABS(K45)+1,$A$8:$D$16,2,FALSE),VLOOKUP(ABS(K45)+1,$A$8:$D$16,4,FALSE))</f>
      </c>
      <c r="L76" s="1">
        <f>IF(L45&gt;0,1/VLOOKUP(ABS(L45)+1,$A$8:$D$16,2,FALSE),VLOOKUP(ABS(L45)+1,$A$8:$D$16,4,FALSE))</f>
      </c>
      <c r="M76" s="1">
        <f>IF(M45&gt;0,1/VLOOKUP(ABS(M45)+1,$A$8:$D$16,2,FALSE),VLOOKUP(ABS(M45)+1,$A$8:$D$16,4,FALSE))</f>
      </c>
      <c r="N76" s="1">
        <f>IF(N45&gt;0,1/VLOOKUP(ABS(N45)+1,$A$8:$D$16,2,FALSE),VLOOKUP(ABS(N45)+1,$A$8:$D$16,4,FALSE))</f>
      </c>
      <c r="O76" s="1">
        <f>IF(O45&gt;0,1/VLOOKUP(ABS(O45)+1,$A$8:$D$16,2,FALSE),VLOOKUP(ABS(O45)+1,$A$8:$D$16,4,FALSE))</f>
      </c>
      <c r="P76" s="1">
        <f>IF(P45&gt;0,1/VLOOKUP(ABS(P45)+1,$A$8:$D$16,2,FALSE),VLOOKUP(ABS(P45)+1,$A$8:$D$16,4,FALSE))</f>
      </c>
      <c r="Q76" s="1">
        <f>IF(Q45&gt;0,1/VLOOKUP(ABS(Q45)+1,$A$8:$D$16,2,FALSE),VLOOKUP(ABS(Q45)+1,$A$8:$D$16,4,FALSE))</f>
      </c>
      <c r="R76" s="1">
        <f>IF(R45&gt;0,1/VLOOKUP(ABS(R45)+1,$A$8:$D$16,2,FALSE),VLOOKUP(ABS(R45)+1,$A$8:$D$16,4,FALSE))</f>
      </c>
      <c r="S76" s="1">
        <f>IF(S45&gt;0,1/VLOOKUP(ABS(S45)+1,$A$8:$D$16,2,FALSE),VLOOKUP(ABS(S45)+1,$A$8:$D$16,4,FALSE))</f>
      </c>
      <c r="T76" s="1">
        <f>IF(T45&gt;0,1/VLOOKUP(ABS(T45)+1,$A$8:$D$16,2,FALSE),VLOOKUP(ABS(T45)+1,$A$8:$D$16,4,FALSE))</f>
      </c>
      <c r="U76" s="1">
        <f>IF(U45&gt;0,1/VLOOKUP(ABS(U45)+1,$A$8:$D$16,2,FALSE),VLOOKUP(ABS(U45)+1,$A$8:$D$16,4,FALSE))</f>
      </c>
      <c r="V76" s="1">
        <f>IF(V45&gt;0,1/VLOOKUP(ABS(V45)+1,$A$8:$D$16,2,FALSE),VLOOKUP(ABS(V45)+1,$A$8:$D$16,4,FALSE))</f>
      </c>
      <c r="W76" s="1">
        <f>IF(W45&gt;0,1/VLOOKUP(ABS(W45)+1,$A$8:$D$16,2,FALSE),VLOOKUP(ABS(W45)+1,$A$8:$D$16,4,FALSE))</f>
      </c>
    </row>
    <row r="77">
      <c r="A77">
        <v>3</v>
      </c>
      <c r="B77" t="str">
        <v>CP5.1_vs_CP5.4</v>
      </c>
      <c r="C77" s="1">
        <f>IF(C46&gt;0,1/VLOOKUP(ABS(C46)+1,$A$8:$D$16,2,FALSE),VLOOKUP(ABS(C46)+1,$A$8:$D$16,4,FALSE))</f>
      </c>
      <c r="D77" s="1">
        <f>IF(D46&gt;0,1/VLOOKUP(ABS(D46)+1,$A$8:$D$16,2,FALSE),VLOOKUP(ABS(D46)+1,$A$8:$D$16,4,FALSE))</f>
      </c>
      <c r="E77" s="1">
        <f>IF(E46&gt;0,1/VLOOKUP(ABS(E46)+1,$A$8:$D$16,2,FALSE),VLOOKUP(ABS(E46)+1,$A$8:$D$16,4,FALSE))</f>
      </c>
      <c r="F77" s="1">
        <f>IF(F46&gt;0,1/VLOOKUP(ABS(F46)+1,$A$8:$D$16,2,FALSE),VLOOKUP(ABS(F46)+1,$A$8:$D$16,4,FALSE))</f>
      </c>
      <c r="G77" s="1">
        <f>IF(G46&gt;0,1/VLOOKUP(ABS(G46)+1,$A$8:$D$16,2,FALSE),VLOOKUP(ABS(G46)+1,$A$8:$D$16,4,FALSE))</f>
      </c>
      <c r="H77" s="1">
        <f>IF(H46&gt;0,1/VLOOKUP(ABS(H46)+1,$A$8:$D$16,2,FALSE),VLOOKUP(ABS(H46)+1,$A$8:$D$16,4,FALSE))</f>
      </c>
      <c r="I77" s="1">
        <f>IF(I46&gt;0,1/VLOOKUP(ABS(I46)+1,$A$8:$D$16,2,FALSE),VLOOKUP(ABS(I46)+1,$A$8:$D$16,4,FALSE))</f>
      </c>
      <c r="J77" s="1">
        <f>IF(J46&gt;0,1/VLOOKUP(ABS(J46)+1,$A$8:$D$16,2,FALSE),VLOOKUP(ABS(J46)+1,$A$8:$D$16,4,FALSE))</f>
      </c>
      <c r="K77" s="1">
        <f>IF(K46&gt;0,1/VLOOKUP(ABS(K46)+1,$A$8:$D$16,2,FALSE),VLOOKUP(ABS(K46)+1,$A$8:$D$16,4,FALSE))</f>
      </c>
      <c r="L77" s="1">
        <f>IF(L46&gt;0,1/VLOOKUP(ABS(L46)+1,$A$8:$D$16,2,FALSE),VLOOKUP(ABS(L46)+1,$A$8:$D$16,4,FALSE))</f>
      </c>
      <c r="M77" s="1">
        <f>IF(M46&gt;0,1/VLOOKUP(ABS(M46)+1,$A$8:$D$16,2,FALSE),VLOOKUP(ABS(M46)+1,$A$8:$D$16,4,FALSE))</f>
      </c>
      <c r="N77" s="1">
        <f>IF(N46&gt;0,1/VLOOKUP(ABS(N46)+1,$A$8:$D$16,2,FALSE),VLOOKUP(ABS(N46)+1,$A$8:$D$16,4,FALSE))</f>
      </c>
      <c r="O77" s="1">
        <f>IF(O46&gt;0,1/VLOOKUP(ABS(O46)+1,$A$8:$D$16,2,FALSE),VLOOKUP(ABS(O46)+1,$A$8:$D$16,4,FALSE))</f>
      </c>
      <c r="P77" s="1">
        <f>IF(P46&gt;0,1/VLOOKUP(ABS(P46)+1,$A$8:$D$16,2,FALSE),VLOOKUP(ABS(P46)+1,$A$8:$D$16,4,FALSE))</f>
      </c>
      <c r="Q77" s="1">
        <f>IF(Q46&gt;0,1/VLOOKUP(ABS(Q46)+1,$A$8:$D$16,2,FALSE),VLOOKUP(ABS(Q46)+1,$A$8:$D$16,4,FALSE))</f>
      </c>
      <c r="R77" s="1">
        <f>IF(R46&gt;0,1/VLOOKUP(ABS(R46)+1,$A$8:$D$16,2,FALSE),VLOOKUP(ABS(R46)+1,$A$8:$D$16,4,FALSE))</f>
      </c>
      <c r="S77" s="1">
        <f>IF(S46&gt;0,1/VLOOKUP(ABS(S46)+1,$A$8:$D$16,2,FALSE),VLOOKUP(ABS(S46)+1,$A$8:$D$16,4,FALSE))</f>
      </c>
      <c r="T77" s="1">
        <f>IF(T46&gt;0,1/VLOOKUP(ABS(T46)+1,$A$8:$D$16,2,FALSE),VLOOKUP(ABS(T46)+1,$A$8:$D$16,4,FALSE))</f>
      </c>
      <c r="U77" s="1">
        <f>IF(U46&gt;0,1/VLOOKUP(ABS(U46)+1,$A$8:$D$16,2,FALSE),VLOOKUP(ABS(U46)+1,$A$8:$D$16,4,FALSE))</f>
      </c>
      <c r="V77" s="1">
        <f>IF(V46&gt;0,1/VLOOKUP(ABS(V46)+1,$A$8:$D$16,2,FALSE),VLOOKUP(ABS(V46)+1,$A$8:$D$16,4,FALSE))</f>
      </c>
      <c r="W77" s="1">
        <f>IF(W46&gt;0,1/VLOOKUP(ABS(W46)+1,$A$8:$D$16,2,FALSE),VLOOKUP(ABS(W46)+1,$A$8:$D$16,4,FALSE))</f>
      </c>
    </row>
    <row r="78">
      <c r="A78">
        <v>4</v>
      </c>
      <c r="B78" t="str">
        <v>CP5.2_vs_CP5.3</v>
      </c>
      <c r="C78" s="1">
        <f>IF(C47&gt;0,1/VLOOKUP(ABS(C47)+1,$A$8:$D$16,2,FALSE),VLOOKUP(ABS(C47)+1,$A$8:$D$16,4,FALSE))</f>
      </c>
      <c r="D78" s="1">
        <f>IF(D47&gt;0,1/VLOOKUP(ABS(D47)+1,$A$8:$D$16,2,FALSE),VLOOKUP(ABS(D47)+1,$A$8:$D$16,4,FALSE))</f>
      </c>
      <c r="E78" s="1">
        <f>IF(E47&gt;0,1/VLOOKUP(ABS(E47)+1,$A$8:$D$16,2,FALSE),VLOOKUP(ABS(E47)+1,$A$8:$D$16,4,FALSE))</f>
      </c>
      <c r="F78" s="1">
        <f>IF(F47&gt;0,1/VLOOKUP(ABS(F47)+1,$A$8:$D$16,2,FALSE),VLOOKUP(ABS(F47)+1,$A$8:$D$16,4,FALSE))</f>
      </c>
      <c r="G78" s="1">
        <f>IF(G47&gt;0,1/VLOOKUP(ABS(G47)+1,$A$8:$D$16,2,FALSE),VLOOKUP(ABS(G47)+1,$A$8:$D$16,4,FALSE))</f>
      </c>
      <c r="H78" s="1">
        <f>IF(H47&gt;0,1/VLOOKUP(ABS(H47)+1,$A$8:$D$16,2,FALSE),VLOOKUP(ABS(H47)+1,$A$8:$D$16,4,FALSE))</f>
      </c>
      <c r="I78" s="1">
        <f>IF(I47&gt;0,1/VLOOKUP(ABS(I47)+1,$A$8:$D$16,2,FALSE),VLOOKUP(ABS(I47)+1,$A$8:$D$16,4,FALSE))</f>
      </c>
      <c r="J78" s="1">
        <f>IF(J47&gt;0,1/VLOOKUP(ABS(J47)+1,$A$8:$D$16,2,FALSE),VLOOKUP(ABS(J47)+1,$A$8:$D$16,4,FALSE))</f>
      </c>
      <c r="K78" s="1">
        <f>IF(K47&gt;0,1/VLOOKUP(ABS(K47)+1,$A$8:$D$16,2,FALSE),VLOOKUP(ABS(K47)+1,$A$8:$D$16,4,FALSE))</f>
      </c>
      <c r="L78" s="1">
        <f>IF(L47&gt;0,1/VLOOKUP(ABS(L47)+1,$A$8:$D$16,2,FALSE),VLOOKUP(ABS(L47)+1,$A$8:$D$16,4,FALSE))</f>
      </c>
      <c r="M78" s="1">
        <f>IF(M47&gt;0,1/VLOOKUP(ABS(M47)+1,$A$8:$D$16,2,FALSE),VLOOKUP(ABS(M47)+1,$A$8:$D$16,4,FALSE))</f>
      </c>
      <c r="N78" s="1">
        <f>IF(N47&gt;0,1/VLOOKUP(ABS(N47)+1,$A$8:$D$16,2,FALSE),VLOOKUP(ABS(N47)+1,$A$8:$D$16,4,FALSE))</f>
      </c>
      <c r="O78" s="1">
        <f>IF(O47&gt;0,1/VLOOKUP(ABS(O47)+1,$A$8:$D$16,2,FALSE),VLOOKUP(ABS(O47)+1,$A$8:$D$16,4,FALSE))</f>
      </c>
      <c r="P78" s="1">
        <f>IF(P47&gt;0,1/VLOOKUP(ABS(P47)+1,$A$8:$D$16,2,FALSE),VLOOKUP(ABS(P47)+1,$A$8:$D$16,4,FALSE))</f>
      </c>
      <c r="Q78" s="1">
        <f>IF(Q47&gt;0,1/VLOOKUP(ABS(Q47)+1,$A$8:$D$16,2,FALSE),VLOOKUP(ABS(Q47)+1,$A$8:$D$16,4,FALSE))</f>
      </c>
      <c r="R78" s="1">
        <f>IF(R47&gt;0,1/VLOOKUP(ABS(R47)+1,$A$8:$D$16,2,FALSE),VLOOKUP(ABS(R47)+1,$A$8:$D$16,4,FALSE))</f>
      </c>
      <c r="S78" s="1">
        <f>IF(S47&gt;0,1/VLOOKUP(ABS(S47)+1,$A$8:$D$16,2,FALSE),VLOOKUP(ABS(S47)+1,$A$8:$D$16,4,FALSE))</f>
      </c>
      <c r="T78" s="1">
        <f>IF(T47&gt;0,1/VLOOKUP(ABS(T47)+1,$A$8:$D$16,2,FALSE),VLOOKUP(ABS(T47)+1,$A$8:$D$16,4,FALSE))</f>
      </c>
      <c r="U78" s="1">
        <f>IF(U47&gt;0,1/VLOOKUP(ABS(U47)+1,$A$8:$D$16,2,FALSE),VLOOKUP(ABS(U47)+1,$A$8:$D$16,4,FALSE))</f>
      </c>
      <c r="V78" s="1">
        <f>IF(V47&gt;0,1/VLOOKUP(ABS(V47)+1,$A$8:$D$16,2,FALSE),VLOOKUP(ABS(V47)+1,$A$8:$D$16,4,FALSE))</f>
      </c>
      <c r="W78" s="1">
        <f>IF(W47&gt;0,1/VLOOKUP(ABS(W47)+1,$A$8:$D$16,2,FALSE),VLOOKUP(ABS(W47)+1,$A$8:$D$16,4,FALSE))</f>
      </c>
    </row>
    <row r="79">
      <c r="A79">
        <v>5</v>
      </c>
      <c r="B79" t="str">
        <v>CP5.2_vs_CP5.4</v>
      </c>
      <c r="C79" s="1">
        <f>IF(C48&gt;0,1/VLOOKUP(ABS(C48)+1,$A$8:$D$16,2,FALSE),VLOOKUP(ABS(C48)+1,$A$8:$D$16,4,FALSE))</f>
      </c>
      <c r="D79" s="1">
        <f>IF(D48&gt;0,1/VLOOKUP(ABS(D48)+1,$A$8:$D$16,2,FALSE),VLOOKUP(ABS(D48)+1,$A$8:$D$16,4,FALSE))</f>
      </c>
      <c r="E79" s="1">
        <f>IF(E48&gt;0,1/VLOOKUP(ABS(E48)+1,$A$8:$D$16,2,FALSE),VLOOKUP(ABS(E48)+1,$A$8:$D$16,4,FALSE))</f>
      </c>
      <c r="F79" s="1">
        <f>IF(F48&gt;0,1/VLOOKUP(ABS(F48)+1,$A$8:$D$16,2,FALSE),VLOOKUP(ABS(F48)+1,$A$8:$D$16,4,FALSE))</f>
      </c>
      <c r="G79" s="1">
        <f>IF(G48&gt;0,1/VLOOKUP(ABS(G48)+1,$A$8:$D$16,2,FALSE),VLOOKUP(ABS(G48)+1,$A$8:$D$16,4,FALSE))</f>
      </c>
      <c r="H79" s="1">
        <f>IF(H48&gt;0,1/VLOOKUP(ABS(H48)+1,$A$8:$D$16,2,FALSE),VLOOKUP(ABS(H48)+1,$A$8:$D$16,4,FALSE))</f>
      </c>
      <c r="I79" s="1">
        <f>IF(I48&gt;0,1/VLOOKUP(ABS(I48)+1,$A$8:$D$16,2,FALSE),VLOOKUP(ABS(I48)+1,$A$8:$D$16,4,FALSE))</f>
      </c>
      <c r="J79" s="1">
        <f>IF(J48&gt;0,1/VLOOKUP(ABS(J48)+1,$A$8:$D$16,2,FALSE),VLOOKUP(ABS(J48)+1,$A$8:$D$16,4,FALSE))</f>
      </c>
      <c r="K79" s="1">
        <f>IF(K48&gt;0,1/VLOOKUP(ABS(K48)+1,$A$8:$D$16,2,FALSE),VLOOKUP(ABS(K48)+1,$A$8:$D$16,4,FALSE))</f>
      </c>
      <c r="L79" s="1">
        <f>IF(L48&gt;0,1/VLOOKUP(ABS(L48)+1,$A$8:$D$16,2,FALSE),VLOOKUP(ABS(L48)+1,$A$8:$D$16,4,FALSE))</f>
      </c>
      <c r="M79" s="1">
        <f>IF(M48&gt;0,1/VLOOKUP(ABS(M48)+1,$A$8:$D$16,2,FALSE),VLOOKUP(ABS(M48)+1,$A$8:$D$16,4,FALSE))</f>
      </c>
      <c r="N79" s="1">
        <f>IF(N48&gt;0,1/VLOOKUP(ABS(N48)+1,$A$8:$D$16,2,FALSE),VLOOKUP(ABS(N48)+1,$A$8:$D$16,4,FALSE))</f>
      </c>
      <c r="O79" s="1">
        <f>IF(O48&gt;0,1/VLOOKUP(ABS(O48)+1,$A$8:$D$16,2,FALSE),VLOOKUP(ABS(O48)+1,$A$8:$D$16,4,FALSE))</f>
      </c>
      <c r="P79" s="1">
        <f>IF(P48&gt;0,1/VLOOKUP(ABS(P48)+1,$A$8:$D$16,2,FALSE),VLOOKUP(ABS(P48)+1,$A$8:$D$16,4,FALSE))</f>
      </c>
      <c r="Q79" s="1">
        <f>IF(Q48&gt;0,1/VLOOKUP(ABS(Q48)+1,$A$8:$D$16,2,FALSE),VLOOKUP(ABS(Q48)+1,$A$8:$D$16,4,FALSE))</f>
      </c>
      <c r="R79" s="1">
        <f>IF(R48&gt;0,1/VLOOKUP(ABS(R48)+1,$A$8:$D$16,2,FALSE),VLOOKUP(ABS(R48)+1,$A$8:$D$16,4,FALSE))</f>
      </c>
      <c r="S79" s="1">
        <f>IF(S48&gt;0,1/VLOOKUP(ABS(S48)+1,$A$8:$D$16,2,FALSE),VLOOKUP(ABS(S48)+1,$A$8:$D$16,4,FALSE))</f>
      </c>
      <c r="T79" s="1">
        <f>IF(T48&gt;0,1/VLOOKUP(ABS(T48)+1,$A$8:$D$16,2,FALSE),VLOOKUP(ABS(T48)+1,$A$8:$D$16,4,FALSE))</f>
      </c>
      <c r="U79" s="1">
        <f>IF(U48&gt;0,1/VLOOKUP(ABS(U48)+1,$A$8:$D$16,2,FALSE),VLOOKUP(ABS(U48)+1,$A$8:$D$16,4,FALSE))</f>
      </c>
      <c r="V79" s="1">
        <f>IF(V48&gt;0,1/VLOOKUP(ABS(V48)+1,$A$8:$D$16,2,FALSE),VLOOKUP(ABS(V48)+1,$A$8:$D$16,4,FALSE))</f>
      </c>
      <c r="W79" s="1">
        <f>IF(W48&gt;0,1/VLOOKUP(ABS(W48)+1,$A$8:$D$16,2,FALSE),VLOOKUP(ABS(W48)+1,$A$8:$D$16,4,FALSE))</f>
      </c>
    </row>
    <row r="80">
      <c r="A80">
        <v>6</v>
      </c>
      <c r="B80" t="str">
        <v>CP5.3_vs_CP5.4</v>
      </c>
      <c r="C80" s="1">
        <f>IF(C49&gt;0,1/VLOOKUP(ABS(C49)+1,$A$8:$D$16,2,FALSE),VLOOKUP(ABS(C49)+1,$A$8:$D$16,4,FALSE))</f>
      </c>
      <c r="D80" s="1">
        <f>IF(D49&gt;0,1/VLOOKUP(ABS(D49)+1,$A$8:$D$16,2,FALSE),VLOOKUP(ABS(D49)+1,$A$8:$D$16,4,FALSE))</f>
      </c>
      <c r="E80" s="1">
        <f>IF(E49&gt;0,1/VLOOKUP(ABS(E49)+1,$A$8:$D$16,2,FALSE),VLOOKUP(ABS(E49)+1,$A$8:$D$16,4,FALSE))</f>
      </c>
      <c r="F80" s="1">
        <f>IF(F49&gt;0,1/VLOOKUP(ABS(F49)+1,$A$8:$D$16,2,FALSE),VLOOKUP(ABS(F49)+1,$A$8:$D$16,4,FALSE))</f>
      </c>
      <c r="G80" s="1">
        <f>IF(G49&gt;0,1/VLOOKUP(ABS(G49)+1,$A$8:$D$16,2,FALSE),VLOOKUP(ABS(G49)+1,$A$8:$D$16,4,FALSE))</f>
      </c>
      <c r="H80" s="1">
        <f>IF(H49&gt;0,1/VLOOKUP(ABS(H49)+1,$A$8:$D$16,2,FALSE),VLOOKUP(ABS(H49)+1,$A$8:$D$16,4,FALSE))</f>
      </c>
      <c r="I80" s="1">
        <f>IF(I49&gt;0,1/VLOOKUP(ABS(I49)+1,$A$8:$D$16,2,FALSE),VLOOKUP(ABS(I49)+1,$A$8:$D$16,4,FALSE))</f>
      </c>
      <c r="J80" s="1">
        <f>IF(J49&gt;0,1/VLOOKUP(ABS(J49)+1,$A$8:$D$16,2,FALSE),VLOOKUP(ABS(J49)+1,$A$8:$D$16,4,FALSE))</f>
      </c>
      <c r="K80" s="1">
        <f>IF(K49&gt;0,1/VLOOKUP(ABS(K49)+1,$A$8:$D$16,2,FALSE),VLOOKUP(ABS(K49)+1,$A$8:$D$16,4,FALSE))</f>
      </c>
      <c r="L80" s="1">
        <f>IF(L49&gt;0,1/VLOOKUP(ABS(L49)+1,$A$8:$D$16,2,FALSE),VLOOKUP(ABS(L49)+1,$A$8:$D$16,4,FALSE))</f>
      </c>
      <c r="M80" s="1">
        <f>IF(M49&gt;0,1/VLOOKUP(ABS(M49)+1,$A$8:$D$16,2,FALSE),VLOOKUP(ABS(M49)+1,$A$8:$D$16,4,FALSE))</f>
      </c>
      <c r="N80" s="1">
        <f>IF(N49&gt;0,1/VLOOKUP(ABS(N49)+1,$A$8:$D$16,2,FALSE),VLOOKUP(ABS(N49)+1,$A$8:$D$16,4,FALSE))</f>
      </c>
      <c r="O80" s="1">
        <f>IF(O49&gt;0,1/VLOOKUP(ABS(O49)+1,$A$8:$D$16,2,FALSE),VLOOKUP(ABS(O49)+1,$A$8:$D$16,4,FALSE))</f>
      </c>
      <c r="P80" s="1">
        <f>IF(P49&gt;0,1/VLOOKUP(ABS(P49)+1,$A$8:$D$16,2,FALSE),VLOOKUP(ABS(P49)+1,$A$8:$D$16,4,FALSE))</f>
      </c>
      <c r="Q80" s="1">
        <f>IF(Q49&gt;0,1/VLOOKUP(ABS(Q49)+1,$A$8:$D$16,2,FALSE),VLOOKUP(ABS(Q49)+1,$A$8:$D$16,4,FALSE))</f>
      </c>
      <c r="R80" s="1">
        <f>IF(R49&gt;0,1/VLOOKUP(ABS(R49)+1,$A$8:$D$16,2,FALSE),VLOOKUP(ABS(R49)+1,$A$8:$D$16,4,FALSE))</f>
      </c>
      <c r="S80" s="1">
        <f>IF(S49&gt;0,1/VLOOKUP(ABS(S49)+1,$A$8:$D$16,2,FALSE),VLOOKUP(ABS(S49)+1,$A$8:$D$16,4,FALSE))</f>
      </c>
      <c r="T80" s="1">
        <f>IF(T49&gt;0,1/VLOOKUP(ABS(T49)+1,$A$8:$D$16,2,FALSE),VLOOKUP(ABS(T49)+1,$A$8:$D$16,4,FALSE))</f>
      </c>
      <c r="U80" s="1">
        <f>IF(U49&gt;0,1/VLOOKUP(ABS(U49)+1,$A$8:$D$16,2,FALSE),VLOOKUP(ABS(U49)+1,$A$8:$D$16,4,FALSE))</f>
      </c>
      <c r="V80" s="1">
        <f>IF(V49&gt;0,1/VLOOKUP(ABS(V49)+1,$A$8:$D$16,2,FALSE),VLOOKUP(ABS(V49)+1,$A$8:$D$16,4,FALSE))</f>
      </c>
      <c r="W80" s="1">
        <f>IF(W49&gt;0,1/VLOOKUP(ABS(W49)+1,$A$8:$D$16,2,FALSE),VLOOKUP(ABS(W49)+1,$A$8:$D$16,4,FALSE))</f>
      </c>
    </row>
    <row r="83">
      <c r="A83" t="str">
        <v>═══ BAGIAN 5: GEOMETRIC MEAN ANTAR RESPONDEN ═══</v>
      </c>
    </row>
    <row r="84">
      <c r="A84" t="str">
        <v>Rumus: GM = PRODUCT(semua R)^(1/21)</v>
      </c>
    </row>
    <row r="85">
      <c r="A85" t="str">
        <v>No</v>
      </c>
      <c r="B85" t="str">
        <v>Pasangan</v>
      </c>
      <c r="C85" t="str">
        <v>GM_l</v>
      </c>
      <c r="D85" t="str">
        <v>GM_m</v>
      </c>
      <c r="E85" t="str">
        <v>GM_u</v>
      </c>
    </row>
    <row r="86">
      <c r="A86">
        <v>1</v>
      </c>
      <c r="B86" t="str">
        <v>CP5.1_vs_CP5.2</v>
      </c>
      <c r="C86" s="1">
        <f>POWER(PRODUCT(C55,D55,E55,F55,G55,H55,I55,J55,K55,L55,M55,N55,O55,P55,Q55,R55,S55,T55,U55,V55,W55),1/21)</f>
      </c>
      <c r="D86" s="1">
        <f>POWER(PRODUCT(C65,D65,E65,F65,G65,H65,I65,J65,K65,L65,M65,N65,O65,P65,Q65,R65,S65,T65,U65,V65,W65),1/21)</f>
      </c>
      <c r="E86" s="1">
        <f>POWER(PRODUCT(C75,D75,E75,F75,G75,H75,I75,J75,K75,L75,M75,N75,O75,P75,Q75,R75,S75,T75,U75,V75,W75),1/21)</f>
      </c>
    </row>
    <row r="87">
      <c r="A87">
        <v>2</v>
      </c>
      <c r="B87" t="str">
        <v>CP5.1_vs_CP5.3</v>
      </c>
      <c r="C87" s="1">
        <f>POWER(PRODUCT(C56,D56,E56,F56,G56,H56,I56,J56,K56,L56,M56,N56,O56,P56,Q56,R56,S56,T56,U56,V56,W56),1/21)</f>
      </c>
      <c r="D87" s="1">
        <f>POWER(PRODUCT(C66,D66,E66,F66,G66,H66,I66,J66,K66,L66,M66,N66,O66,P66,Q66,R66,S66,T66,U66,V66,W66),1/21)</f>
      </c>
      <c r="E87" s="1">
        <f>POWER(PRODUCT(C76,D76,E76,F76,G76,H76,I76,J76,K76,L76,M76,N76,O76,P76,Q76,R76,S76,T76,U76,V76,W76),1/21)</f>
      </c>
    </row>
    <row r="88">
      <c r="A88">
        <v>3</v>
      </c>
      <c r="B88" t="str">
        <v>CP5.1_vs_CP5.4</v>
      </c>
      <c r="C88" s="1">
        <f>POWER(PRODUCT(C57,D57,E57,F57,G57,H57,I57,J57,K57,L57,M57,N57,O57,P57,Q57,R57,S57,T57,U57,V57,W57),1/21)</f>
      </c>
      <c r="D88" s="1">
        <f>POWER(PRODUCT(C67,D67,E67,F67,G67,H67,I67,J67,K67,L67,M67,N67,O67,P67,Q67,R67,S67,T67,U67,V67,W67),1/21)</f>
      </c>
      <c r="E88" s="1">
        <f>POWER(PRODUCT(C77,D77,E77,F77,G77,H77,I77,J77,K77,L77,M77,N77,O77,P77,Q77,R77,S77,T77,U77,V77,W77),1/21)</f>
      </c>
    </row>
    <row r="89">
      <c r="A89">
        <v>4</v>
      </c>
      <c r="B89" t="str">
        <v>CP5.2_vs_CP5.3</v>
      </c>
      <c r="C89" s="1">
        <f>POWER(PRODUCT(C58,D58,E58,F58,G58,H58,I58,J58,K58,L58,M58,N58,O58,P58,Q58,R58,S58,T58,U58,V58,W58),1/21)</f>
      </c>
      <c r="D89" s="1">
        <f>POWER(PRODUCT(C68,D68,E68,F68,G68,H68,I68,J68,K68,L68,M68,N68,O68,P68,Q68,R68,S68,T68,U68,V68,W68),1/21)</f>
      </c>
      <c r="E89" s="1">
        <f>POWER(PRODUCT(C78,D78,E78,F78,G78,H78,I78,J78,K78,L78,M78,N78,O78,P78,Q78,R78,S78,T78,U78,V78,W78),1/21)</f>
      </c>
    </row>
    <row r="90">
      <c r="A90">
        <v>5</v>
      </c>
      <c r="B90" t="str">
        <v>CP5.2_vs_CP5.4</v>
      </c>
      <c r="C90" s="1">
        <f>POWER(PRODUCT(C59,D59,E59,F59,G59,H59,I59,J59,K59,L59,M59,N59,O59,P59,Q59,R59,S59,T59,U59,V59,W59),1/21)</f>
      </c>
      <c r="D90" s="1">
        <f>POWER(PRODUCT(C69,D69,E69,F69,G69,H69,I69,J69,K69,L69,M69,N69,O69,P69,Q69,R69,S69,T69,U69,V69,W69),1/21)</f>
      </c>
      <c r="E90" s="1">
        <f>POWER(PRODUCT(C79,D79,E79,F79,G79,H79,I79,J79,K79,L79,M79,N79,O79,P79,Q79,R79,S79,T79,U79,V79,W79),1/21)</f>
      </c>
    </row>
    <row r="91">
      <c r="A91">
        <v>6</v>
      </c>
      <c r="B91" t="str">
        <v>CP5.3_vs_CP5.4</v>
      </c>
      <c r="C91" s="1">
        <f>POWER(PRODUCT(C60,D60,E60,F60,G60,H60,I60,J60,K60,L60,M60,N60,O60,P60,Q60,R60,S60,T60,U60,V60,W60),1/21)</f>
      </c>
      <c r="D91" s="1">
        <f>POWER(PRODUCT(C70,D70,E70,F70,G70,H70,I70,J70,K70,L70,M70,N70,O70,P70,Q70,R70,S70,T70,U70,V70,W70),1/21)</f>
      </c>
      <c r="E91" s="1">
        <f>POWER(PRODUCT(C80,D80,E80,F80,G80,H80,I80,J80,K80,L80,M80,N80,O80,P80,Q80,R80,S80,T80,U80,V80,W80),1/21)</f>
      </c>
    </row>
    <row r="94">
      <c r="A94" t="str">
        <v>═══ BAGIAN 6: MATRIKS TFN AGREGAT ═══</v>
      </c>
    </row>
    <row r="95">
      <c r="A95" t="str">
        <v>Diagonal=(1,1,1) | Upper=GM | Lower=reciprocal(1/u,1/m,1/l)</v>
      </c>
    </row>
    <row r="96">
      <c r="A96" t="str">
        <v>Matriks l (Lower)</v>
      </c>
    </row>
    <row r="97">
      <c r="A97" t="str">
        <v/>
      </c>
      <c r="B97" t="str">
        <v>CP5.1</v>
      </c>
      <c r="C97" t="str">
        <v>CP5.2</v>
      </c>
      <c r="D97" t="str">
        <v>CP5.3</v>
      </c>
      <c r="E97" t="str">
        <v>CP5.4</v>
      </c>
      <c r="F97" t="str">
        <v>Σ Baris</v>
      </c>
    </row>
    <row r="98">
      <c r="A98" t="str">
        <v>CP5.1</v>
      </c>
      <c r="B98">
        <v>1</v>
      </c>
      <c r="C98" s="1">
        <f>C86</f>
      </c>
      <c r="D98" s="1">
        <f>C87</f>
      </c>
      <c r="E98" s="1">
        <f>C88</f>
      </c>
      <c r="F98" s="1">
        <f>SUM(B98:E98)</f>
      </c>
    </row>
    <row r="99">
      <c r="A99" t="str">
        <v>CP5.2</v>
      </c>
      <c r="B99" s="1">
        <f>1/E86</f>
      </c>
      <c r="C99">
        <v>1</v>
      </c>
      <c r="D99" s="1">
        <f>C89</f>
      </c>
      <c r="E99" s="1">
        <f>C90</f>
      </c>
      <c r="F99" s="1">
        <f>SUM(B99:E99)</f>
      </c>
    </row>
    <row r="100">
      <c r="A100" t="str">
        <v>CP5.3</v>
      </c>
      <c r="B100" s="1">
        <f>1/E87</f>
      </c>
      <c r="C100" s="1">
        <f>1/E89</f>
      </c>
      <c r="D100">
        <v>1</v>
      </c>
      <c r="E100" s="1">
        <f>C91</f>
      </c>
      <c r="F100" s="1">
        <f>SUM(B100:E100)</f>
      </c>
    </row>
    <row r="101">
      <c r="A101" t="str">
        <v>CP5.4</v>
      </c>
      <c r="B101" s="1">
        <f>1/E88</f>
      </c>
      <c r="C101" s="1">
        <f>1/E90</f>
      </c>
      <c r="D101" s="1">
        <f>1/E91</f>
      </c>
      <c r="E101">
        <v>1</v>
      </c>
      <c r="F101" s="1">
        <f>SUM(B101:E101)</f>
      </c>
    </row>
    <row r="102">
      <c r="E102" t="str">
        <v>TOTAL</v>
      </c>
      <c r="F102" s="1">
        <f>SUM(F98:F101)</f>
      </c>
    </row>
    <row r="104">
      <c r="A104" t="str">
        <v>Matriks m (Middle)</v>
      </c>
    </row>
    <row r="105">
      <c r="A105" t="str">
        <v/>
      </c>
      <c r="B105" t="str">
        <v>CP5.1</v>
      </c>
      <c r="C105" t="str">
        <v>CP5.2</v>
      </c>
      <c r="D105" t="str">
        <v>CP5.3</v>
      </c>
      <c r="E105" t="str">
        <v>CP5.4</v>
      </c>
      <c r="F105" t="str">
        <v>Σ Baris</v>
      </c>
    </row>
    <row r="106">
      <c r="A106" t="str">
        <v>CP5.1</v>
      </c>
      <c r="B106">
        <v>1</v>
      </c>
      <c r="C106" s="1">
        <f>D86</f>
      </c>
      <c r="D106" s="1">
        <f>D87</f>
      </c>
      <c r="E106" s="1">
        <f>D88</f>
      </c>
      <c r="F106" s="1">
        <f>SUM(B106:E106)</f>
      </c>
    </row>
    <row r="107">
      <c r="A107" t="str">
        <v>CP5.2</v>
      </c>
      <c r="B107" s="1">
        <f>1/D86</f>
      </c>
      <c r="C107">
        <v>1</v>
      </c>
      <c r="D107" s="1">
        <f>D89</f>
      </c>
      <c r="E107" s="1">
        <f>D90</f>
      </c>
      <c r="F107" s="1">
        <f>SUM(B107:E107)</f>
      </c>
    </row>
    <row r="108">
      <c r="A108" t="str">
        <v>CP5.3</v>
      </c>
      <c r="B108" s="1">
        <f>1/D87</f>
      </c>
      <c r="C108" s="1">
        <f>1/D89</f>
      </c>
      <c r="D108">
        <v>1</v>
      </c>
      <c r="E108" s="1">
        <f>D91</f>
      </c>
      <c r="F108" s="1">
        <f>SUM(B108:E108)</f>
      </c>
    </row>
    <row r="109">
      <c r="A109" t="str">
        <v>CP5.4</v>
      </c>
      <c r="B109" s="1">
        <f>1/D88</f>
      </c>
      <c r="C109" s="1">
        <f>1/D90</f>
      </c>
      <c r="D109" s="1">
        <f>1/D91</f>
      </c>
      <c r="E109">
        <v>1</v>
      </c>
      <c r="F109" s="1">
        <f>SUM(B109:E109)</f>
      </c>
    </row>
    <row r="110">
      <c r="E110" t="str">
        <v>TOTAL</v>
      </c>
      <c r="F110" s="1">
        <f>SUM(F106:F109)</f>
      </c>
    </row>
    <row r="112">
      <c r="A112" t="str">
        <v>Matriks u (Upper)</v>
      </c>
    </row>
    <row r="113">
      <c r="A113" t="str">
        <v/>
      </c>
      <c r="B113" t="str">
        <v>CP5.1</v>
      </c>
      <c r="C113" t="str">
        <v>CP5.2</v>
      </c>
      <c r="D113" t="str">
        <v>CP5.3</v>
      </c>
      <c r="E113" t="str">
        <v>CP5.4</v>
      </c>
      <c r="F113" t="str">
        <v>Σ Baris</v>
      </c>
    </row>
    <row r="114">
      <c r="A114" t="str">
        <v>CP5.1</v>
      </c>
      <c r="B114">
        <v>1</v>
      </c>
      <c r="C114" s="1">
        <f>E86</f>
      </c>
      <c r="D114" s="1">
        <f>E87</f>
      </c>
      <c r="E114" s="1">
        <f>E88</f>
      </c>
      <c r="F114" s="1">
        <f>SUM(B114:E114)</f>
      </c>
    </row>
    <row r="115">
      <c r="A115" t="str">
        <v>CP5.2</v>
      </c>
      <c r="B115" s="1">
        <f>1/C86</f>
      </c>
      <c r="C115">
        <v>1</v>
      </c>
      <c r="D115" s="1">
        <f>E89</f>
      </c>
      <c r="E115" s="1">
        <f>E90</f>
      </c>
      <c r="F115" s="1">
        <f>SUM(B115:E115)</f>
      </c>
    </row>
    <row r="116">
      <c r="A116" t="str">
        <v>CP5.3</v>
      </c>
      <c r="B116" s="1">
        <f>1/C87</f>
      </c>
      <c r="C116" s="1">
        <f>1/C89</f>
      </c>
      <c r="D116">
        <v>1</v>
      </c>
      <c r="E116" s="1">
        <f>E91</f>
      </c>
      <c r="F116" s="1">
        <f>SUM(B116:E116)</f>
      </c>
    </row>
    <row r="117">
      <c r="A117" t="str">
        <v>CP5.4</v>
      </c>
      <c r="B117" s="1">
        <f>1/C88</f>
      </c>
      <c r="C117" s="1">
        <f>1/C90</f>
      </c>
      <c r="D117" s="1">
        <f>1/C91</f>
      </c>
      <c r="E117">
        <v>1</v>
      </c>
      <c r="F117" s="1">
        <f>SUM(B117:E117)</f>
      </c>
    </row>
    <row r="118">
      <c r="E118" t="str">
        <v>TOTAL</v>
      </c>
      <c r="F118" s="1">
        <f>SUM(F114:F117)</f>
      </c>
    </row>
    <row r="120">
      <c r="A120" t="str">
        <v>═══ BAGIAN 7: FUZZY SYNTHETIC EXTENT + BOBOT FINAL ═══</v>
      </c>
    </row>
    <row r="121">
      <c r="A121" t="str">
        <v>Si_l=Σl_i/ΣΣu | Si_m=Σm_i/ΣΣm | Si_u=Σu_i/ΣΣl | Defuzzy=(l+m+u)/3</v>
      </c>
    </row>
    <row r="122">
      <c r="A122" t="str">
        <v>Kriteria</v>
      </c>
      <c r="B122" t="str">
        <v>Σl_i</v>
      </c>
      <c r="C122" t="str">
        <v>Σm_i</v>
      </c>
      <c r="D122" t="str">
        <v>Σu_i</v>
      </c>
      <c r="E122" t="str">
        <v>ΣΣl</v>
      </c>
      <c r="F122" t="str">
        <v>ΣΣm</v>
      </c>
      <c r="G122" t="str">
        <v>ΣΣu</v>
      </c>
      <c r="H122" t="str">
        <v>Si_l</v>
      </c>
      <c r="I122" t="str">
        <v>Si_m</v>
      </c>
      <c r="J122" t="str">
        <v>Si_u</v>
      </c>
      <c r="K122" t="str">
        <v>Defuzzy</v>
      </c>
      <c r="L122" t="str">
        <v>Bobot</v>
      </c>
      <c r="M122" t="str">
        <v>Bobot%</v>
      </c>
      <c r="N122" t="str">
        <v>Rank</v>
      </c>
    </row>
    <row r="123">
      <c r="A123" t="str">
        <v>CP5.1</v>
      </c>
      <c r="B123" s="1">
        <f>F98</f>
      </c>
      <c r="C123" s="1">
        <f>F106</f>
      </c>
      <c r="D123" s="1">
        <f>F114</f>
      </c>
      <c r="E123" s="1">
        <f>F102</f>
      </c>
      <c r="F123" s="1">
        <f>F110</f>
      </c>
      <c r="G123" s="1">
        <f>F118</f>
      </c>
      <c r="H123" s="2">
        <f>B123/G123</f>
      </c>
      <c r="I123" s="2">
        <f>C123/F123</f>
      </c>
      <c r="J123" s="2">
        <f>D123/E123</f>
      </c>
      <c r="K123" s="2">
        <f>(H123+I123+J123)/3</f>
      </c>
      <c r="L123" s="2">
        <f>K123/K127</f>
      </c>
      <c r="M123" s="3">
        <f>L123*100</f>
      </c>
      <c r="N123">
        <f>RANK(L123,L$123:L$126,0)</f>
      </c>
    </row>
    <row r="124">
      <c r="A124" t="str">
        <v>CP5.2</v>
      </c>
      <c r="B124" s="1">
        <f>F99</f>
      </c>
      <c r="C124" s="1">
        <f>F107</f>
      </c>
      <c r="D124" s="1">
        <f>F115</f>
      </c>
      <c r="E124" s="1">
        <f>F102</f>
      </c>
      <c r="F124" s="1">
        <f>F110</f>
      </c>
      <c r="G124" s="1">
        <f>F118</f>
      </c>
      <c r="H124" s="2">
        <f>B124/G124</f>
      </c>
      <c r="I124" s="2">
        <f>C124/F124</f>
      </c>
      <c r="J124" s="2">
        <f>D124/E124</f>
      </c>
      <c r="K124" s="2">
        <f>(H124+I124+J124)/3</f>
      </c>
      <c r="L124" s="2">
        <f>K124/K127</f>
      </c>
      <c r="M124" s="3">
        <f>L124*100</f>
      </c>
      <c r="N124">
        <f>RANK(L124,L$123:L$126,0)</f>
      </c>
    </row>
    <row r="125">
      <c r="A125" t="str">
        <v>CP5.3</v>
      </c>
      <c r="B125" s="1">
        <f>F100</f>
      </c>
      <c r="C125" s="1">
        <f>F108</f>
      </c>
      <c r="D125" s="1">
        <f>F116</f>
      </c>
      <c r="E125" s="1">
        <f>F102</f>
      </c>
      <c r="F125" s="1">
        <f>F110</f>
      </c>
      <c r="G125" s="1">
        <f>F118</f>
      </c>
      <c r="H125" s="2">
        <f>B125/G125</f>
      </c>
      <c r="I125" s="2">
        <f>C125/F125</f>
      </c>
      <c r="J125" s="2">
        <f>D125/E125</f>
      </c>
      <c r="K125" s="2">
        <f>(H125+I125+J125)/3</f>
      </c>
      <c r="L125" s="2">
        <f>K125/K127</f>
      </c>
      <c r="M125" s="3">
        <f>L125*100</f>
      </c>
      <c r="N125">
        <f>RANK(L125,L$123:L$126,0)</f>
      </c>
    </row>
    <row r="126">
      <c r="A126" t="str">
        <v>CP5.4</v>
      </c>
      <c r="B126" s="1">
        <f>F101</f>
      </c>
      <c r="C126" s="1">
        <f>F109</f>
      </c>
      <c r="D126" s="1">
        <f>F117</f>
      </c>
      <c r="E126" s="1">
        <f>F102</f>
      </c>
      <c r="F126" s="1">
        <f>F110</f>
      </c>
      <c r="G126" s="1">
        <f>F118</f>
      </c>
      <c r="H126" s="2">
        <f>B126/G126</f>
      </c>
      <c r="I126" s="2">
        <f>C126/F126</f>
      </c>
      <c r="J126" s="2">
        <f>D126/E126</f>
      </c>
      <c r="K126" s="2">
        <f>(H126+I126+J126)/3</f>
      </c>
      <c r="L126" s="2">
        <f>K126/K127</f>
      </c>
      <c r="M126" s="3">
        <f>L126*100</f>
      </c>
      <c r="N126">
        <f>RANK(L126,L$123:L$126,0)</f>
      </c>
    </row>
    <row r="127">
      <c r="J127" t="str">
        <v>TOTAL</v>
      </c>
      <c r="K127" s="2">
        <f>SUM(K123:K126)</f>
      </c>
    </row>
    <row r="128">
      <c r="K128" t="str">
        <v>Total Wi</v>
      </c>
      <c r="L128" s="2">
        <f>SUM(L123:L126)</f>
      </c>
      <c r="M128" t="str">
        <v>← harus 1</v>
      </c>
    </row>
    <row r="130">
      <c r="A130" t="str">
        <v>═══ BAGIAN 8: CONSISTENCY RATIO (CR) ═══</v>
      </c>
    </row>
    <row r="131">
      <c r="A131" t="str">
        <v>Dari matriks defuzzified: D(i,j) = (l+m+u)/3</v>
      </c>
    </row>
    <row r="132">
      <c r="A132" t="str">
        <v>Matriks Crisp D(i,j) = (l+m+u)/3</v>
      </c>
    </row>
    <row r="133">
      <c r="A133" t="str">
        <v/>
      </c>
      <c r="B133" t="str">
        <v>CP5.1</v>
      </c>
      <c r="C133" t="str">
        <v>CP5.2</v>
      </c>
      <c r="D133" t="str">
        <v>CP5.3</v>
      </c>
      <c r="E133" t="str">
        <v>CP5.4</v>
      </c>
    </row>
    <row r="134">
      <c r="A134" t="str">
        <v>CP5.1</v>
      </c>
      <c r="B134">
        <v>1</v>
      </c>
      <c r="C134" s="1">
        <f>(C98+C106+C114)/3</f>
      </c>
      <c r="D134" s="1">
        <f>(D98+D106+D114)/3</f>
      </c>
      <c r="E134" s="1">
        <f>(E98+E106+E114)/3</f>
      </c>
    </row>
    <row r="135">
      <c r="A135" t="str">
        <v>CP5.2</v>
      </c>
      <c r="B135" s="1">
        <f>(B99+B107+B115)/3</f>
      </c>
      <c r="C135">
        <v>1</v>
      </c>
      <c r="D135" s="1">
        <f>(D99+D107+D115)/3</f>
      </c>
      <c r="E135" s="1">
        <f>(E99+E107+E115)/3</f>
      </c>
    </row>
    <row r="136">
      <c r="A136" t="str">
        <v>CP5.3</v>
      </c>
      <c r="B136" s="1">
        <f>(B100+B108+B116)/3</f>
      </c>
      <c r="C136" s="1">
        <f>(C100+C108+C116)/3</f>
      </c>
      <c r="D136">
        <v>1</v>
      </c>
      <c r="E136" s="1">
        <f>(E100+E108+E116)/3</f>
      </c>
    </row>
    <row r="137">
      <c r="A137" t="str">
        <v>CP5.4</v>
      </c>
      <c r="B137" s="1">
        <f>(B101+B109+B117)/3</f>
      </c>
      <c r="C137" s="1">
        <f>(C101+C109+C117)/3</f>
      </c>
      <c r="D137" s="1">
        <f>(D101+D109+D117)/3</f>
      </c>
      <c r="E137">
        <v>1</v>
      </c>
    </row>
    <row r="139">
      <c r="A139" t="str">
        <v>Σ Kolom</v>
      </c>
      <c r="B139" s="1">
        <f>SUM(B134:B137)</f>
      </c>
      <c r="C139" s="1">
        <f>SUM(C134:C137)</f>
      </c>
      <c r="D139" s="1">
        <f>SUM(D134:D137)</f>
      </c>
      <c r="E139" s="1">
        <f>SUM(E134:E137)</f>
      </c>
    </row>
    <row r="141">
      <c r="A141" t="str">
        <v>Normalisasi Kolom + Bobot (Wi=rata2 baris)</v>
      </c>
    </row>
    <row r="142">
      <c r="A142" t="str">
        <v/>
      </c>
      <c r="B142" t="str">
        <v>CP5.1</v>
      </c>
      <c r="C142" t="str">
        <v>CP5.2</v>
      </c>
      <c r="D142" t="str">
        <v>CP5.3</v>
      </c>
      <c r="E142" t="str">
        <v>CP5.4</v>
      </c>
      <c r="F142" t="str">
        <v>Wi</v>
      </c>
    </row>
    <row r="143">
      <c r="A143" t="str">
        <v>CP5.1</v>
      </c>
      <c r="B143" s="1">
        <f>B134/B139</f>
      </c>
      <c r="C143" s="1">
        <f>C134/C139</f>
      </c>
      <c r="D143" s="1">
        <f>D134/D139</f>
      </c>
      <c r="E143" s="1">
        <f>E134/E139</f>
      </c>
      <c r="F143" s="2">
        <f>AVERAGE(B143:E143)</f>
      </c>
    </row>
    <row r="144">
      <c r="A144" t="str">
        <v>CP5.2</v>
      </c>
      <c r="B144" s="1">
        <f>B135/B139</f>
      </c>
      <c r="C144" s="1">
        <f>C135/C139</f>
      </c>
      <c r="D144" s="1">
        <f>D135/D139</f>
      </c>
      <c r="E144" s="1">
        <f>E135/E139</f>
      </c>
      <c r="F144" s="2">
        <f>AVERAGE(B144:E144)</f>
      </c>
    </row>
    <row r="145">
      <c r="A145" t="str">
        <v>CP5.3</v>
      </c>
      <c r="B145" s="1">
        <f>B136/B139</f>
      </c>
      <c r="C145" s="1">
        <f>C136/C139</f>
      </c>
      <c r="D145" s="1">
        <f>D136/D139</f>
      </c>
      <c r="E145" s="1">
        <f>E136/E139</f>
      </c>
      <c r="F145" s="2">
        <f>AVERAGE(B145:E145)</f>
      </c>
    </row>
    <row r="146">
      <c r="A146" t="str">
        <v>CP5.4</v>
      </c>
      <c r="B146" s="1">
        <f>B137/B139</f>
      </c>
      <c r="C146" s="1">
        <f>C137/C139</f>
      </c>
      <c r="D146" s="1">
        <f>D137/D139</f>
      </c>
      <c r="E146" s="1">
        <f>E137/E139</f>
      </c>
      <c r="F146" s="2">
        <f>AVERAGE(B146:E146)</f>
      </c>
    </row>
    <row r="148">
      <c r="A148" t="str">
        <v>Aw = Matriks_Crisp × Wi</v>
      </c>
    </row>
    <row r="149">
      <c r="A149" t="str">
        <v>Kriteria</v>
      </c>
      <c r="B149" t="str">
        <v>Wi</v>
      </c>
      <c r="C149" t="str">
        <v>Aw</v>
      </c>
      <c r="D149" t="str">
        <v>Aw/Wi</v>
      </c>
    </row>
    <row r="150">
      <c r="A150" t="str">
        <v>CP5.1</v>
      </c>
      <c r="B150" s="2">
        <f>F143</f>
      </c>
      <c r="C150" s="2">
        <f>B134*$B150+C134*$B151+D134*$B152+E134*$B153</f>
      </c>
      <c r="D150" s="1">
        <f>C150/B150</f>
      </c>
    </row>
    <row r="151">
      <c r="A151" t="str">
        <v>CP5.2</v>
      </c>
      <c r="B151" s="2">
        <f>F144</f>
      </c>
      <c r="C151" s="2">
        <f>B135*$B150+C135*$B151+D135*$B152+E135*$B153</f>
      </c>
      <c r="D151" s="1">
        <f>C151/B151</f>
      </c>
    </row>
    <row r="152">
      <c r="A152" t="str">
        <v>CP5.3</v>
      </c>
      <c r="B152" s="2">
        <f>F145</f>
      </c>
      <c r="C152" s="2">
        <f>B136*$B150+C136*$B151+D136*$B152+E136*$B153</f>
      </c>
      <c r="D152" s="1">
        <f>C152/B152</f>
      </c>
    </row>
    <row r="153">
      <c r="A153" t="str">
        <v>CP5.4</v>
      </c>
      <c r="B153" s="2">
        <f>F146</f>
      </c>
      <c r="C153" s="2">
        <f>B137*$B150+C137*$B151+D137*$B152+E137*$B153</f>
      </c>
      <c r="D153" s="1">
        <f>C153/B153</f>
      </c>
    </row>
    <row r="155">
      <c r="A155" t="str">
        <v>n</v>
      </c>
      <c r="B155">
        <v>4</v>
      </c>
    </row>
    <row r="156">
      <c r="A156" t="str">
        <v>λmax = AVERAGE(Aw/Wi)</v>
      </c>
      <c r="B156" s="1">
        <f>AVERAGE(D150:D153)</f>
      </c>
    </row>
    <row r="157">
      <c r="A157" t="str">
        <v>CI = (λmax-n)/(n-1)</v>
      </c>
      <c r="B157" s="1">
        <f>(B156-B155)/(B155-1)</f>
      </c>
    </row>
    <row r="158">
      <c r="A158" t="str">
        <v>RI (n=4)</v>
      </c>
      <c r="B158">
        <v>0.9</v>
      </c>
    </row>
    <row r="159">
      <c r="A159" t="str">
        <v>CR = CI/RI</v>
      </c>
      <c r="B159" s="1">
        <f>IF(B158=0,0,B157/B158)</f>
      </c>
    </row>
    <row r="160">
      <c r="A160" t="str">
        <v>KESIMPULAN</v>
      </c>
      <c r="B160">
        <f>IF(B159&lt;0.1,"KONSISTEN ✓ (CR&lt;0.10)","TIDAK KONSISTEN ✗ (CR≥0.10)")</f>
      </c>
    </row>
    <row r="163">
      <c r="A163" t="str">
        <v>═══ BAGIAN 9: PERHITUNGAN INDIVIDU PER RESPONDEN (BOBOT &amp; CR) ═══</v>
      </c>
    </row>
    <row r="164">
      <c r="A164" t="str">
        <v>Perhitungan FSE dan CR untuk masing-masing responden secara individual, menggunakan data TFN mereka sendiri.</v>
      </c>
    </row>
    <row r="166">
      <c r="A166" t="str">
        <v>▶ RESPONDEN 1: Muhammad Rizki</v>
      </c>
    </row>
    <row r="167">
      <c r="A167" t="str">
        <v>1. FUZZY SYNTHETIC EXTENT (FSE) &amp; BOBOT FINAL</v>
      </c>
    </row>
    <row r="168">
      <c r="A168" t="str">
        <v>Kriteria</v>
      </c>
      <c r="B168" t="str">
        <v>Σl</v>
      </c>
      <c r="C168" t="str">
        <v>Σm</v>
      </c>
      <c r="D168" t="str">
        <v>Σu</v>
      </c>
      <c r="E168" t="str">
        <v>Si_l</v>
      </c>
      <c r="F168" t="str">
        <v>Si_m</v>
      </c>
      <c r="G168" t="str">
        <v>Si_u</v>
      </c>
      <c r="H168" t="str">
        <v>Defuzzy</v>
      </c>
      <c r="I168" t="str">
        <v>Bobot</v>
      </c>
      <c r="J168" t="str">
        <v>Bobot%</v>
      </c>
      <c r="K168" t="str">
        <v>Rank</v>
      </c>
    </row>
    <row r="169">
      <c r="A169" t="str">
        <v>CP5.1</v>
      </c>
      <c r="B169" s="1">
        <f>1+C55+C56+C57</f>
      </c>
      <c r="C169" s="1">
        <f>1+C65+C66+C67</f>
      </c>
      <c r="D169" s="1">
        <f>1+C75+C76+C77</f>
      </c>
      <c r="E169" s="2">
        <f>B169/$D173</f>
      </c>
      <c r="F169" s="2">
        <f>C169/$C173</f>
      </c>
      <c r="G169" s="2">
        <f>D169/$B173</f>
      </c>
      <c r="H169" s="2">
        <f>(E169+F169+G169)/3</f>
      </c>
      <c r="I169" s="2">
        <f>H169/$H173</f>
      </c>
      <c r="J169" s="3">
        <f>I169*100</f>
      </c>
      <c r="K169">
        <f>RANK(I169,$I$169:$I$172,0)</f>
      </c>
    </row>
    <row r="170">
      <c r="A170" t="str">
        <v>CP5.2</v>
      </c>
      <c r="B170" s="1">
        <f>1+1/C75+C58+C59</f>
      </c>
      <c r="C170" s="1">
        <f>1+1/C65+C68+C69</f>
      </c>
      <c r="D170" s="1">
        <f>1+1/C55+C78+C79</f>
      </c>
      <c r="E170" s="2">
        <f>B170/$D173</f>
      </c>
      <c r="F170" s="2">
        <f>C170/$C173</f>
      </c>
      <c r="G170" s="2">
        <f>D170/$B173</f>
      </c>
      <c r="H170" s="2">
        <f>(E170+F170+G170)/3</f>
      </c>
      <c r="I170" s="2">
        <f>H170/$H173</f>
      </c>
      <c r="J170" s="3">
        <f>I170*100</f>
      </c>
      <c r="K170">
        <f>RANK(I170,$I$169:$I$172,0)</f>
      </c>
    </row>
    <row r="171">
      <c r="A171" t="str">
        <v>CP5.3</v>
      </c>
      <c r="B171" s="1">
        <f>1+1/C76+1/C78+C60</f>
      </c>
      <c r="C171" s="1">
        <f>1+1/C66+1/C68+C70</f>
      </c>
      <c r="D171" s="1">
        <f>1+1/C56+1/C58+C80</f>
      </c>
      <c r="E171" s="2">
        <f>B171/$D173</f>
      </c>
      <c r="F171" s="2">
        <f>C171/$C173</f>
      </c>
      <c r="G171" s="2">
        <f>D171/$B173</f>
      </c>
      <c r="H171" s="2">
        <f>(E171+F171+G171)/3</f>
      </c>
      <c r="I171" s="2">
        <f>H171/$H173</f>
      </c>
      <c r="J171" s="3">
        <f>I171*100</f>
      </c>
      <c r="K171">
        <f>RANK(I171,$I$169:$I$172,0)</f>
      </c>
    </row>
    <row r="172">
      <c r="A172" t="str">
        <v>CP5.4</v>
      </c>
      <c r="B172" s="1">
        <f>1+1/C77+1/C79+1/C80</f>
      </c>
      <c r="C172" s="1">
        <f>1+1/C67+1/C69+1/C70</f>
      </c>
      <c r="D172" s="1">
        <f>1+1/C57+1/C59+1/C60</f>
      </c>
      <c r="E172" s="2">
        <f>B172/$D173</f>
      </c>
      <c r="F172" s="2">
        <f>C172/$C173</f>
      </c>
      <c r="G172" s="2">
        <f>D172/$B173</f>
      </c>
      <c r="H172" s="2">
        <f>(E172+F172+G172)/3</f>
      </c>
      <c r="I172" s="2">
        <f>H172/$H173</f>
      </c>
      <c r="J172" s="3">
        <f>I172*100</f>
      </c>
      <c r="K172">
        <f>RANK(I172,$I$169:$I$172,0)</f>
      </c>
    </row>
    <row r="173">
      <c r="A173" t="str">
        <v>TOTAL</v>
      </c>
      <c r="B173" s="1">
        <f>SUM(B169:B172)</f>
      </c>
      <c r="C173" s="1">
        <f>SUM(C169:C172)</f>
      </c>
      <c r="D173" s="1">
        <f>SUM(D169:D172)</f>
      </c>
      <c r="H173" s="2">
        <f>SUM(H169:H172)</f>
      </c>
    </row>
    <row r="175">
      <c r="A175" t="str">
        <v>2. KONSISTENSI (CR)</v>
      </c>
    </row>
    <row r="176">
      <c r="A176" t="str">
        <v>Matriks Crisp (Defuzzified) &amp; Normalisasi &amp; Aw</v>
      </c>
    </row>
    <row r="177">
      <c r="A177" t="str">
        <v>Kriteria</v>
      </c>
      <c r="B177" t="str">
        <v>CP5.1</v>
      </c>
      <c r="C177" t="str">
        <v>CP5.2</v>
      </c>
      <c r="D177" t="str">
        <v>CP5.3</v>
      </c>
      <c r="E177" t="str">
        <v>CP5.4</v>
      </c>
      <c r="F177" t="str">
        <v>Wi (Bobot CR)</v>
      </c>
      <c r="G177" t="str">
        <v>Aw</v>
      </c>
      <c r="H177" t="str">
        <v>Aw/Wi</v>
      </c>
    </row>
    <row r="178">
      <c r="A178" t="str">
        <v>CP5.1</v>
      </c>
      <c r="B178">
        <v>1</v>
      </c>
      <c r="C178" s="1">
        <f>(C55+C65+C75)/3</f>
      </c>
      <c r="D178" s="1">
        <f>(C56+C66+C76)/3</f>
      </c>
      <c r="E178" s="1">
        <f>(C57+C67+C77)/3</f>
      </c>
      <c r="F178" s="2">
        <f>(B178/$B182+C178/$C182+D178/$D182+E178/$E182)/4</f>
      </c>
      <c r="G178" s="2">
        <f>B178*$F178+C178*$F179+D178*$F180+E178*$F181</f>
      </c>
      <c r="H178" s="1">
        <f>G178/F178</f>
      </c>
    </row>
    <row r="179">
      <c r="A179" t="str">
        <v>CP5.2</v>
      </c>
      <c r="B179" s="1">
        <f>(1/C75+1/C65+1/C55)/3</f>
      </c>
      <c r="C179">
        <v>1</v>
      </c>
      <c r="D179" s="1">
        <f>(C58+C68+C78)/3</f>
      </c>
      <c r="E179" s="1">
        <f>(C59+C69+C79)/3</f>
      </c>
      <c r="F179" s="2">
        <f>(B179/$B182+C179/$C182+D179/$D182+E179/$E182)/4</f>
      </c>
      <c r="G179" s="2">
        <f>B179*$F178+C179*$F179+D179*$F180+E179*$F181</f>
      </c>
      <c r="H179" s="1">
        <f>G179/F179</f>
      </c>
    </row>
    <row r="180">
      <c r="A180" t="str">
        <v>CP5.3</v>
      </c>
      <c r="B180" s="1">
        <f>(1/C76+1/C66+1/C56)/3</f>
      </c>
      <c r="C180" s="1">
        <f>(1/C78+1/C68+1/C58)/3</f>
      </c>
      <c r="D180">
        <v>1</v>
      </c>
      <c r="E180" s="1">
        <f>(C60+C70+C80)/3</f>
      </c>
      <c r="F180" s="2">
        <f>(B180/$B182+C180/$C182+D180/$D182+E180/$E182)/4</f>
      </c>
      <c r="G180" s="2">
        <f>B180*$F178+C180*$F179+D180*$F180+E180*$F181</f>
      </c>
      <c r="H180" s="1">
        <f>G180/F180</f>
      </c>
    </row>
    <row r="181">
      <c r="A181" t="str">
        <v>CP5.4</v>
      </c>
      <c r="B181" s="1">
        <f>(1/C77+1/C67+1/C57)/3</f>
      </c>
      <c r="C181" s="1">
        <f>(1/C79+1/C69+1/C59)/3</f>
      </c>
      <c r="D181" s="1">
        <f>(1/C80+1/C70+1/C60)/3</f>
      </c>
      <c r="E181">
        <v>1</v>
      </c>
      <c r="F181" s="2">
        <f>(B181/$B182+C181/$C182+D181/$D182+E181/$E182)/4</f>
      </c>
      <c r="G181" s="2">
        <f>B181*$F178+C181*$F179+D181*$F180+E181*$F181</f>
      </c>
      <c r="H181" s="1">
        <f>G181/F181</f>
      </c>
    </row>
    <row r="182">
      <c r="A182" t="str">
        <v>Σ Kolom</v>
      </c>
      <c r="B182" s="1">
        <f>SUM(B178:B181)</f>
      </c>
      <c r="C182" s="1">
        <f>SUM(C178:C181)</f>
      </c>
      <c r="D182" s="1">
        <f>SUM(D178:D181)</f>
      </c>
      <c r="E182" s="1">
        <f>SUM(E178:E181)</f>
      </c>
    </row>
    <row r="184">
      <c r="A184" t="str">
        <v>λmax</v>
      </c>
      <c r="B184" s="1">
        <f>AVERAGE(H178:H181)</f>
      </c>
    </row>
    <row r="185">
      <c r="A185" t="str">
        <v>CI</v>
      </c>
      <c r="B185" s="1">
        <f>(B184-4)/(4-1)</f>
      </c>
    </row>
    <row r="186">
      <c r="A186" t="str">
        <v>CR</v>
      </c>
      <c r="B186" s="1">
        <f>IF(0.9=0,0,B185/0.9)</f>
      </c>
    </row>
    <row r="187">
      <c r="A187" t="str">
        <v>Status</v>
      </c>
      <c r="B187">
        <f>IF(B186&lt;0.1,"KONSISTEN ✓","TIDAK KONSISTEN ✗")</f>
      </c>
    </row>
    <row r="190">
      <c r="A190" t="str">
        <v>▶ RESPONDEN 2: Irdha Mirdayati</v>
      </c>
    </row>
    <row r="191">
      <c r="A191" t="str">
        <v>1. FUZZY SYNTHETIC EXTENT (FSE) &amp; BOBOT FINAL</v>
      </c>
    </row>
    <row r="192">
      <c r="A192" t="str">
        <v>Kriteria</v>
      </c>
      <c r="B192" t="str">
        <v>Σl</v>
      </c>
      <c r="C192" t="str">
        <v>Σm</v>
      </c>
      <c r="D192" t="str">
        <v>Σu</v>
      </c>
      <c r="E192" t="str">
        <v>Si_l</v>
      </c>
      <c r="F192" t="str">
        <v>Si_m</v>
      </c>
      <c r="G192" t="str">
        <v>Si_u</v>
      </c>
      <c r="H192" t="str">
        <v>Defuzzy</v>
      </c>
      <c r="I192" t="str">
        <v>Bobot</v>
      </c>
      <c r="J192" t="str">
        <v>Bobot%</v>
      </c>
      <c r="K192" t="str">
        <v>Rank</v>
      </c>
    </row>
    <row r="193">
      <c r="A193" t="str">
        <v>CP5.1</v>
      </c>
      <c r="B193" s="1">
        <f>1+D55+D56+D57</f>
      </c>
      <c r="C193" s="1">
        <f>1+D65+D66+D67</f>
      </c>
      <c r="D193" s="1">
        <f>1+D75+D76+D77</f>
      </c>
      <c r="E193" s="2">
        <f>B193/$D197</f>
      </c>
      <c r="F193" s="2">
        <f>C193/$C197</f>
      </c>
      <c r="G193" s="2">
        <f>D193/$B197</f>
      </c>
      <c r="H193" s="2">
        <f>(E193+F193+G193)/3</f>
      </c>
      <c r="I193" s="2">
        <f>H193/$H197</f>
      </c>
      <c r="J193" s="3">
        <f>I193*100</f>
      </c>
      <c r="K193">
        <f>RANK(I193,$I$193:$I$196,0)</f>
      </c>
    </row>
    <row r="194">
      <c r="A194" t="str">
        <v>CP5.2</v>
      </c>
      <c r="B194" s="1">
        <f>1+1/D75+D58+D59</f>
      </c>
      <c r="C194" s="1">
        <f>1+1/D65+D68+D69</f>
      </c>
      <c r="D194" s="1">
        <f>1+1/D55+D78+D79</f>
      </c>
      <c r="E194" s="2">
        <f>B194/$D197</f>
      </c>
      <c r="F194" s="2">
        <f>C194/$C197</f>
      </c>
      <c r="G194" s="2">
        <f>D194/$B197</f>
      </c>
      <c r="H194" s="2">
        <f>(E194+F194+G194)/3</f>
      </c>
      <c r="I194" s="2">
        <f>H194/$H197</f>
      </c>
      <c r="J194" s="3">
        <f>I194*100</f>
      </c>
      <c r="K194">
        <f>RANK(I194,$I$193:$I$196,0)</f>
      </c>
    </row>
    <row r="195">
      <c r="A195" t="str">
        <v>CP5.3</v>
      </c>
      <c r="B195" s="1">
        <f>1+1/D76+1/D78+D60</f>
      </c>
      <c r="C195" s="1">
        <f>1+1/D66+1/D68+D70</f>
      </c>
      <c r="D195" s="1">
        <f>1+1/D56+1/D58+D80</f>
      </c>
      <c r="E195" s="2">
        <f>B195/$D197</f>
      </c>
      <c r="F195" s="2">
        <f>C195/$C197</f>
      </c>
      <c r="G195" s="2">
        <f>D195/$B197</f>
      </c>
      <c r="H195" s="2">
        <f>(E195+F195+G195)/3</f>
      </c>
      <c r="I195" s="2">
        <f>H195/$H197</f>
      </c>
      <c r="J195" s="3">
        <f>I195*100</f>
      </c>
      <c r="K195">
        <f>RANK(I195,$I$193:$I$196,0)</f>
      </c>
    </row>
    <row r="196">
      <c r="A196" t="str">
        <v>CP5.4</v>
      </c>
      <c r="B196" s="1">
        <f>1+1/D77+1/D79+1/D80</f>
      </c>
      <c r="C196" s="1">
        <f>1+1/D67+1/D69+1/D70</f>
      </c>
      <c r="D196" s="1">
        <f>1+1/D57+1/D59+1/D60</f>
      </c>
      <c r="E196" s="2">
        <f>B196/$D197</f>
      </c>
      <c r="F196" s="2">
        <f>C196/$C197</f>
      </c>
      <c r="G196" s="2">
        <f>D196/$B197</f>
      </c>
      <c r="H196" s="2">
        <f>(E196+F196+G196)/3</f>
      </c>
      <c r="I196" s="2">
        <f>H196/$H197</f>
      </c>
      <c r="J196" s="3">
        <f>I196*100</f>
      </c>
      <c r="K196">
        <f>RANK(I196,$I$193:$I$196,0)</f>
      </c>
    </row>
    <row r="197">
      <c r="A197" t="str">
        <v>TOTAL</v>
      </c>
      <c r="B197" s="1">
        <f>SUM(B193:B196)</f>
      </c>
      <c r="C197" s="1">
        <f>SUM(C193:C196)</f>
      </c>
      <c r="D197" s="1">
        <f>SUM(D193:D196)</f>
      </c>
      <c r="H197" s="2">
        <f>SUM(H193:H196)</f>
      </c>
    </row>
    <row r="199">
      <c r="A199" t="str">
        <v>2. KONSISTENSI (CR)</v>
      </c>
    </row>
    <row r="200">
      <c r="A200" t="str">
        <v>Matriks Crisp (Defuzzified) &amp; Normalisasi &amp; Aw</v>
      </c>
    </row>
    <row r="201">
      <c r="A201" t="str">
        <v>Kriteria</v>
      </c>
      <c r="B201" t="str">
        <v>CP5.1</v>
      </c>
      <c r="C201" t="str">
        <v>CP5.2</v>
      </c>
      <c r="D201" t="str">
        <v>CP5.3</v>
      </c>
      <c r="E201" t="str">
        <v>CP5.4</v>
      </c>
      <c r="F201" t="str">
        <v>Wi (Bobot CR)</v>
      </c>
      <c r="G201" t="str">
        <v>Aw</v>
      </c>
      <c r="H201" t="str">
        <v>Aw/Wi</v>
      </c>
    </row>
    <row r="202">
      <c r="A202" t="str">
        <v>CP5.1</v>
      </c>
      <c r="B202">
        <v>1</v>
      </c>
      <c r="C202" s="1">
        <f>(D55+D65+D75)/3</f>
      </c>
      <c r="D202" s="1">
        <f>(D56+D66+D76)/3</f>
      </c>
      <c r="E202" s="1">
        <f>(D57+D67+D77)/3</f>
      </c>
      <c r="F202" s="2">
        <f>(B202/$B206+C202/$C206+D202/$D206+E202/$E206)/4</f>
      </c>
      <c r="G202" s="2">
        <f>B202*$F202+C202*$F203+D202*$F204+E202*$F205</f>
      </c>
      <c r="H202" s="1">
        <f>G202/F202</f>
      </c>
    </row>
    <row r="203">
      <c r="A203" t="str">
        <v>CP5.2</v>
      </c>
      <c r="B203" s="1">
        <f>(1/D75+1/D65+1/D55)/3</f>
      </c>
      <c r="C203">
        <v>1</v>
      </c>
      <c r="D203" s="1">
        <f>(D58+D68+D78)/3</f>
      </c>
      <c r="E203" s="1">
        <f>(D59+D69+D79)/3</f>
      </c>
      <c r="F203" s="2">
        <f>(B203/$B206+C203/$C206+D203/$D206+E203/$E206)/4</f>
      </c>
      <c r="G203" s="2">
        <f>B203*$F202+C203*$F203+D203*$F204+E203*$F205</f>
      </c>
      <c r="H203" s="1">
        <f>G203/F203</f>
      </c>
    </row>
    <row r="204">
      <c r="A204" t="str">
        <v>CP5.3</v>
      </c>
      <c r="B204" s="1">
        <f>(1/D76+1/D66+1/D56)/3</f>
      </c>
      <c r="C204" s="1">
        <f>(1/D78+1/D68+1/D58)/3</f>
      </c>
      <c r="D204">
        <v>1</v>
      </c>
      <c r="E204" s="1">
        <f>(D60+D70+D80)/3</f>
      </c>
      <c r="F204" s="2">
        <f>(B204/$B206+C204/$C206+D204/$D206+E204/$E206)/4</f>
      </c>
      <c r="G204" s="2">
        <f>B204*$F202+C204*$F203+D204*$F204+E204*$F205</f>
      </c>
      <c r="H204" s="1">
        <f>G204/F204</f>
      </c>
    </row>
    <row r="205">
      <c r="A205" t="str">
        <v>CP5.4</v>
      </c>
      <c r="B205" s="1">
        <f>(1/D77+1/D67+1/D57)/3</f>
      </c>
      <c r="C205" s="1">
        <f>(1/D79+1/D69+1/D59)/3</f>
      </c>
      <c r="D205" s="1">
        <f>(1/D80+1/D70+1/D60)/3</f>
      </c>
      <c r="E205">
        <v>1</v>
      </c>
      <c r="F205" s="2">
        <f>(B205/$B206+C205/$C206+D205/$D206+E205/$E206)/4</f>
      </c>
      <c r="G205" s="2">
        <f>B205*$F202+C205*$F203+D205*$F204+E205*$F205</f>
      </c>
      <c r="H205" s="1">
        <f>G205/F205</f>
      </c>
    </row>
    <row r="206">
      <c r="A206" t="str">
        <v>Σ Kolom</v>
      </c>
      <c r="B206" s="1">
        <f>SUM(B202:B205)</f>
      </c>
      <c r="C206" s="1">
        <f>SUM(C202:C205)</f>
      </c>
      <c r="D206" s="1">
        <f>SUM(D202:D205)</f>
      </c>
      <c r="E206" s="1">
        <f>SUM(E202:E205)</f>
      </c>
    </row>
    <row r="208">
      <c r="A208" t="str">
        <v>λmax</v>
      </c>
      <c r="B208" s="1">
        <f>AVERAGE(H202:H205)</f>
      </c>
    </row>
    <row r="209">
      <c r="A209" t="str">
        <v>CI</v>
      </c>
      <c r="B209" s="1">
        <f>(B208-4)/(4-1)</f>
      </c>
    </row>
    <row r="210">
      <c r="A210" t="str">
        <v>CR</v>
      </c>
      <c r="B210" s="1">
        <f>IF(0.9=0,0,B209/0.9)</f>
      </c>
    </row>
    <row r="211">
      <c r="A211" t="str">
        <v>Status</v>
      </c>
      <c r="B211">
        <f>IF(B210&lt;0.1,"KONSISTEN ✓","TIDAK KONSISTEN ✗")</f>
      </c>
    </row>
    <row r="214">
      <c r="A214" t="str">
        <v>▶ RESPONDEN 3: Fakhrul Roza</v>
      </c>
    </row>
    <row r="215">
      <c r="A215" t="str">
        <v>1. FUZZY SYNTHETIC EXTENT (FSE) &amp; BOBOT FINAL</v>
      </c>
    </row>
    <row r="216">
      <c r="A216" t="str">
        <v>Kriteria</v>
      </c>
      <c r="B216" t="str">
        <v>Σl</v>
      </c>
      <c r="C216" t="str">
        <v>Σm</v>
      </c>
      <c r="D216" t="str">
        <v>Σu</v>
      </c>
      <c r="E216" t="str">
        <v>Si_l</v>
      </c>
      <c r="F216" t="str">
        <v>Si_m</v>
      </c>
      <c r="G216" t="str">
        <v>Si_u</v>
      </c>
      <c r="H216" t="str">
        <v>Defuzzy</v>
      </c>
      <c r="I216" t="str">
        <v>Bobot</v>
      </c>
      <c r="J216" t="str">
        <v>Bobot%</v>
      </c>
      <c r="K216" t="str">
        <v>Rank</v>
      </c>
    </row>
    <row r="217">
      <c r="A217" t="str">
        <v>CP5.1</v>
      </c>
      <c r="B217" s="1">
        <f>1+E55+E56+E57</f>
      </c>
      <c r="C217" s="1">
        <f>1+E65+E66+E67</f>
      </c>
      <c r="D217" s="1">
        <f>1+E75+E76+E77</f>
      </c>
      <c r="E217" s="2">
        <f>B217/$D221</f>
      </c>
      <c r="F217" s="2">
        <f>C217/$C221</f>
      </c>
      <c r="G217" s="2">
        <f>D217/$B221</f>
      </c>
      <c r="H217" s="2">
        <f>(E217+F217+G217)/3</f>
      </c>
      <c r="I217" s="2">
        <f>H217/$H221</f>
      </c>
      <c r="J217" s="3">
        <f>I217*100</f>
      </c>
      <c r="K217">
        <f>RANK(I217,$I$217:$I$220,0)</f>
      </c>
    </row>
    <row r="218">
      <c r="A218" t="str">
        <v>CP5.2</v>
      </c>
      <c r="B218" s="1">
        <f>1+1/E75+E58+E59</f>
      </c>
      <c r="C218" s="1">
        <f>1+1/E65+E68+E69</f>
      </c>
      <c r="D218" s="1">
        <f>1+1/E55+E78+E79</f>
      </c>
      <c r="E218" s="2">
        <f>B218/$D221</f>
      </c>
      <c r="F218" s="2">
        <f>C218/$C221</f>
      </c>
      <c r="G218" s="2">
        <f>D218/$B221</f>
      </c>
      <c r="H218" s="2">
        <f>(E218+F218+G218)/3</f>
      </c>
      <c r="I218" s="2">
        <f>H218/$H221</f>
      </c>
      <c r="J218" s="3">
        <f>I218*100</f>
      </c>
      <c r="K218">
        <f>RANK(I218,$I$217:$I$220,0)</f>
      </c>
    </row>
    <row r="219">
      <c r="A219" t="str">
        <v>CP5.3</v>
      </c>
      <c r="B219" s="1">
        <f>1+1/E76+1/E78+E60</f>
      </c>
      <c r="C219" s="1">
        <f>1+1/E66+1/E68+E70</f>
      </c>
      <c r="D219" s="1">
        <f>1+1/E56+1/E58+E80</f>
      </c>
      <c r="E219" s="2">
        <f>B219/$D221</f>
      </c>
      <c r="F219" s="2">
        <f>C219/$C221</f>
      </c>
      <c r="G219" s="2">
        <f>D219/$B221</f>
      </c>
      <c r="H219" s="2">
        <f>(E219+F219+G219)/3</f>
      </c>
      <c r="I219" s="2">
        <f>H219/$H221</f>
      </c>
      <c r="J219" s="3">
        <f>I219*100</f>
      </c>
      <c r="K219">
        <f>RANK(I219,$I$217:$I$220,0)</f>
      </c>
    </row>
    <row r="220">
      <c r="A220" t="str">
        <v>CP5.4</v>
      </c>
      <c r="B220" s="1">
        <f>1+1/E77+1/E79+1/E80</f>
      </c>
      <c r="C220" s="1">
        <f>1+1/E67+1/E69+1/E70</f>
      </c>
      <c r="D220" s="1">
        <f>1+1/E57+1/E59+1/E60</f>
      </c>
      <c r="E220" s="2">
        <f>B220/$D221</f>
      </c>
      <c r="F220" s="2">
        <f>C220/$C221</f>
      </c>
      <c r="G220" s="2">
        <f>D220/$B221</f>
      </c>
      <c r="H220" s="2">
        <f>(E220+F220+G220)/3</f>
      </c>
      <c r="I220" s="2">
        <f>H220/$H221</f>
      </c>
      <c r="J220" s="3">
        <f>I220*100</f>
      </c>
      <c r="K220">
        <f>RANK(I220,$I$217:$I$220,0)</f>
      </c>
    </row>
    <row r="221">
      <c r="A221" t="str">
        <v>TOTAL</v>
      </c>
      <c r="B221" s="1">
        <f>SUM(B217:B220)</f>
      </c>
      <c r="C221" s="1">
        <f>SUM(C217:C220)</f>
      </c>
      <c r="D221" s="1">
        <f>SUM(D217:D220)</f>
      </c>
      <c r="H221" s="2">
        <f>SUM(H217:H220)</f>
      </c>
    </row>
    <row r="223">
      <c r="A223" t="str">
        <v>2. KONSISTENSI (CR)</v>
      </c>
    </row>
    <row r="224">
      <c r="A224" t="str">
        <v>Matriks Crisp (Defuzzified) &amp; Normalisasi &amp; Aw</v>
      </c>
    </row>
    <row r="225">
      <c r="A225" t="str">
        <v>Kriteria</v>
      </c>
      <c r="B225" t="str">
        <v>CP5.1</v>
      </c>
      <c r="C225" t="str">
        <v>CP5.2</v>
      </c>
      <c r="D225" t="str">
        <v>CP5.3</v>
      </c>
      <c r="E225" t="str">
        <v>CP5.4</v>
      </c>
      <c r="F225" t="str">
        <v>Wi (Bobot CR)</v>
      </c>
      <c r="G225" t="str">
        <v>Aw</v>
      </c>
      <c r="H225" t="str">
        <v>Aw/Wi</v>
      </c>
    </row>
    <row r="226">
      <c r="A226" t="str">
        <v>CP5.1</v>
      </c>
      <c r="B226">
        <v>1</v>
      </c>
      <c r="C226" s="1">
        <f>(E55+E65+E75)/3</f>
      </c>
      <c r="D226" s="1">
        <f>(E56+E66+E76)/3</f>
      </c>
      <c r="E226" s="1">
        <f>(E57+E67+E77)/3</f>
      </c>
      <c r="F226" s="2">
        <f>(B226/$B230+C226/$C230+D226/$D230+E226/$E230)/4</f>
      </c>
      <c r="G226" s="2">
        <f>B226*$F226+C226*$F227+D226*$F228+E226*$F229</f>
      </c>
      <c r="H226" s="1">
        <f>G226/F226</f>
      </c>
    </row>
    <row r="227">
      <c r="A227" t="str">
        <v>CP5.2</v>
      </c>
      <c r="B227" s="1">
        <f>(1/E75+1/E65+1/E55)/3</f>
      </c>
      <c r="C227">
        <v>1</v>
      </c>
      <c r="D227" s="1">
        <f>(E58+E68+E78)/3</f>
      </c>
      <c r="E227" s="1">
        <f>(E59+E69+E79)/3</f>
      </c>
      <c r="F227" s="2">
        <f>(B227/$B230+C227/$C230+D227/$D230+E227/$E230)/4</f>
      </c>
      <c r="G227" s="2">
        <f>B227*$F226+C227*$F227+D227*$F228+E227*$F229</f>
      </c>
      <c r="H227" s="1">
        <f>G227/F227</f>
      </c>
    </row>
    <row r="228">
      <c r="A228" t="str">
        <v>CP5.3</v>
      </c>
      <c r="B228" s="1">
        <f>(1/E76+1/E66+1/E56)/3</f>
      </c>
      <c r="C228" s="1">
        <f>(1/E78+1/E68+1/E58)/3</f>
      </c>
      <c r="D228">
        <v>1</v>
      </c>
      <c r="E228" s="1">
        <f>(E60+E70+E80)/3</f>
      </c>
      <c r="F228" s="2">
        <f>(B228/$B230+C228/$C230+D228/$D230+E228/$E230)/4</f>
      </c>
      <c r="G228" s="2">
        <f>B228*$F226+C228*$F227+D228*$F228+E228*$F229</f>
      </c>
      <c r="H228" s="1">
        <f>G228/F228</f>
      </c>
    </row>
    <row r="229">
      <c r="A229" t="str">
        <v>CP5.4</v>
      </c>
      <c r="B229" s="1">
        <f>(1/E77+1/E67+1/E57)/3</f>
      </c>
      <c r="C229" s="1">
        <f>(1/E79+1/E69+1/E59)/3</f>
      </c>
      <c r="D229" s="1">
        <f>(1/E80+1/E70+1/E60)/3</f>
      </c>
      <c r="E229">
        <v>1</v>
      </c>
      <c r="F229" s="2">
        <f>(B229/$B230+C229/$C230+D229/$D230+E229/$E230)/4</f>
      </c>
      <c r="G229" s="2">
        <f>B229*$F226+C229*$F227+D229*$F228+E229*$F229</f>
      </c>
      <c r="H229" s="1">
        <f>G229/F229</f>
      </c>
    </row>
    <row r="230">
      <c r="A230" t="str">
        <v>Σ Kolom</v>
      </c>
      <c r="B230" s="1">
        <f>SUM(B226:B229)</f>
      </c>
      <c r="C230" s="1">
        <f>SUM(C226:C229)</f>
      </c>
      <c r="D230" s="1">
        <f>SUM(D226:D229)</f>
      </c>
      <c r="E230" s="1">
        <f>SUM(E226:E229)</f>
      </c>
    </row>
    <row r="232">
      <c r="A232" t="str">
        <v>λmax</v>
      </c>
      <c r="B232" s="1">
        <f>AVERAGE(H226:H229)</f>
      </c>
    </row>
    <row r="233">
      <c r="A233" t="str">
        <v>CI</v>
      </c>
      <c r="B233" s="1">
        <f>(B232-4)/(4-1)</f>
      </c>
    </row>
    <row r="234">
      <c r="A234" t="str">
        <v>CR</v>
      </c>
      <c r="B234" s="1">
        <f>IF(0.9=0,0,B233/0.9)</f>
      </c>
    </row>
    <row r="235">
      <c r="A235" t="str">
        <v>Status</v>
      </c>
      <c r="B235">
        <f>IF(B234&lt;0.1,"KONSISTEN ✓","TIDAK KONSISTEN ✗")</f>
      </c>
    </row>
    <row r="238">
      <c r="A238" t="str">
        <v>▶ RESPONDEN 4: Mahyarni</v>
      </c>
    </row>
    <row r="239">
      <c r="A239" t="str">
        <v>1. FUZZY SYNTHETIC EXTENT (FSE) &amp; BOBOT FINAL</v>
      </c>
    </row>
    <row r="240">
      <c r="A240" t="str">
        <v>Kriteria</v>
      </c>
      <c r="B240" t="str">
        <v>Σl</v>
      </c>
      <c r="C240" t="str">
        <v>Σm</v>
      </c>
      <c r="D240" t="str">
        <v>Σu</v>
      </c>
      <c r="E240" t="str">
        <v>Si_l</v>
      </c>
      <c r="F240" t="str">
        <v>Si_m</v>
      </c>
      <c r="G240" t="str">
        <v>Si_u</v>
      </c>
      <c r="H240" t="str">
        <v>Defuzzy</v>
      </c>
      <c r="I240" t="str">
        <v>Bobot</v>
      </c>
      <c r="J240" t="str">
        <v>Bobot%</v>
      </c>
      <c r="K240" t="str">
        <v>Rank</v>
      </c>
    </row>
    <row r="241">
      <c r="A241" t="str">
        <v>CP5.1</v>
      </c>
      <c r="B241" s="1">
        <f>1+F55+F56+F57</f>
      </c>
      <c r="C241" s="1">
        <f>1+F65+F66+F67</f>
      </c>
      <c r="D241" s="1">
        <f>1+F75+F76+F77</f>
      </c>
      <c r="E241" s="2">
        <f>B241/$D245</f>
      </c>
      <c r="F241" s="2">
        <f>C241/$C245</f>
      </c>
      <c r="G241" s="2">
        <f>D241/$B245</f>
      </c>
      <c r="H241" s="2">
        <f>(E241+F241+G241)/3</f>
      </c>
      <c r="I241" s="2">
        <f>H241/$H245</f>
      </c>
      <c r="J241" s="3">
        <f>I241*100</f>
      </c>
      <c r="K241">
        <f>RANK(I241,$I$241:$I$244,0)</f>
      </c>
    </row>
    <row r="242">
      <c r="A242" t="str">
        <v>CP5.2</v>
      </c>
      <c r="B242" s="1">
        <f>1+1/F75+F58+F59</f>
      </c>
      <c r="C242" s="1">
        <f>1+1/F65+F68+F69</f>
      </c>
      <c r="D242" s="1">
        <f>1+1/F55+F78+F79</f>
      </c>
      <c r="E242" s="2">
        <f>B242/$D245</f>
      </c>
      <c r="F242" s="2">
        <f>C242/$C245</f>
      </c>
      <c r="G242" s="2">
        <f>D242/$B245</f>
      </c>
      <c r="H242" s="2">
        <f>(E242+F242+G242)/3</f>
      </c>
      <c r="I242" s="2">
        <f>H242/$H245</f>
      </c>
      <c r="J242" s="3">
        <f>I242*100</f>
      </c>
      <c r="K242">
        <f>RANK(I242,$I$241:$I$244,0)</f>
      </c>
    </row>
    <row r="243">
      <c r="A243" t="str">
        <v>CP5.3</v>
      </c>
      <c r="B243" s="1">
        <f>1+1/F76+1/F78+F60</f>
      </c>
      <c r="C243" s="1">
        <f>1+1/F66+1/F68+F70</f>
      </c>
      <c r="D243" s="1">
        <f>1+1/F56+1/F58+F80</f>
      </c>
      <c r="E243" s="2">
        <f>B243/$D245</f>
      </c>
      <c r="F243" s="2">
        <f>C243/$C245</f>
      </c>
      <c r="G243" s="2">
        <f>D243/$B245</f>
      </c>
      <c r="H243" s="2">
        <f>(E243+F243+G243)/3</f>
      </c>
      <c r="I243" s="2">
        <f>H243/$H245</f>
      </c>
      <c r="J243" s="3">
        <f>I243*100</f>
      </c>
      <c r="K243">
        <f>RANK(I243,$I$241:$I$244,0)</f>
      </c>
    </row>
    <row r="244">
      <c r="A244" t="str">
        <v>CP5.4</v>
      </c>
      <c r="B244" s="1">
        <f>1+1/F77+1/F79+1/F80</f>
      </c>
      <c r="C244" s="1">
        <f>1+1/F67+1/F69+1/F70</f>
      </c>
      <c r="D244" s="1">
        <f>1+1/F57+1/F59+1/F60</f>
      </c>
      <c r="E244" s="2">
        <f>B244/$D245</f>
      </c>
      <c r="F244" s="2">
        <f>C244/$C245</f>
      </c>
      <c r="G244" s="2">
        <f>D244/$B245</f>
      </c>
      <c r="H244" s="2">
        <f>(E244+F244+G244)/3</f>
      </c>
      <c r="I244" s="2">
        <f>H244/$H245</f>
      </c>
      <c r="J244" s="3">
        <f>I244*100</f>
      </c>
      <c r="K244">
        <f>RANK(I244,$I$241:$I$244,0)</f>
      </c>
    </row>
    <row r="245">
      <c r="A245" t="str">
        <v>TOTAL</v>
      </c>
      <c r="B245" s="1">
        <f>SUM(B241:B244)</f>
      </c>
      <c r="C245" s="1">
        <f>SUM(C241:C244)</f>
      </c>
      <c r="D245" s="1">
        <f>SUM(D241:D244)</f>
      </c>
      <c r="H245" s="2">
        <f>SUM(H241:H244)</f>
      </c>
    </row>
    <row r="247">
      <c r="A247" t="str">
        <v>2. KONSISTENSI (CR)</v>
      </c>
    </row>
    <row r="248">
      <c r="A248" t="str">
        <v>Matriks Crisp (Defuzzified) &amp; Normalisasi &amp; Aw</v>
      </c>
    </row>
    <row r="249">
      <c r="A249" t="str">
        <v>Kriteria</v>
      </c>
      <c r="B249" t="str">
        <v>CP5.1</v>
      </c>
      <c r="C249" t="str">
        <v>CP5.2</v>
      </c>
      <c r="D249" t="str">
        <v>CP5.3</v>
      </c>
      <c r="E249" t="str">
        <v>CP5.4</v>
      </c>
      <c r="F249" t="str">
        <v>Wi (Bobot CR)</v>
      </c>
      <c r="G249" t="str">
        <v>Aw</v>
      </c>
      <c r="H249" t="str">
        <v>Aw/Wi</v>
      </c>
    </row>
    <row r="250">
      <c r="A250" t="str">
        <v>CP5.1</v>
      </c>
      <c r="B250">
        <v>1</v>
      </c>
      <c r="C250" s="1">
        <f>(F55+F65+F75)/3</f>
      </c>
      <c r="D250" s="1">
        <f>(F56+F66+F76)/3</f>
      </c>
      <c r="E250" s="1">
        <f>(F57+F67+F77)/3</f>
      </c>
      <c r="F250" s="2">
        <f>(B250/$B254+C250/$C254+D250/$D254+E250/$E254)/4</f>
      </c>
      <c r="G250" s="2">
        <f>B250*$F250+C250*$F251+D250*$F252+E250*$F253</f>
      </c>
      <c r="H250" s="1">
        <f>G250/F250</f>
      </c>
    </row>
    <row r="251">
      <c r="A251" t="str">
        <v>CP5.2</v>
      </c>
      <c r="B251" s="1">
        <f>(1/F75+1/F65+1/F55)/3</f>
      </c>
      <c r="C251">
        <v>1</v>
      </c>
      <c r="D251" s="1">
        <f>(F58+F68+F78)/3</f>
      </c>
      <c r="E251" s="1">
        <f>(F59+F69+F79)/3</f>
      </c>
      <c r="F251" s="2">
        <f>(B251/$B254+C251/$C254+D251/$D254+E251/$E254)/4</f>
      </c>
      <c r="G251" s="2">
        <f>B251*$F250+C251*$F251+D251*$F252+E251*$F253</f>
      </c>
      <c r="H251" s="1">
        <f>G251/F251</f>
      </c>
    </row>
    <row r="252">
      <c r="A252" t="str">
        <v>CP5.3</v>
      </c>
      <c r="B252" s="1">
        <f>(1/F76+1/F66+1/F56)/3</f>
      </c>
      <c r="C252" s="1">
        <f>(1/F78+1/F68+1/F58)/3</f>
      </c>
      <c r="D252">
        <v>1</v>
      </c>
      <c r="E252" s="1">
        <f>(F60+F70+F80)/3</f>
      </c>
      <c r="F252" s="2">
        <f>(B252/$B254+C252/$C254+D252/$D254+E252/$E254)/4</f>
      </c>
      <c r="G252" s="2">
        <f>B252*$F250+C252*$F251+D252*$F252+E252*$F253</f>
      </c>
      <c r="H252" s="1">
        <f>G252/F252</f>
      </c>
    </row>
    <row r="253">
      <c r="A253" t="str">
        <v>CP5.4</v>
      </c>
      <c r="B253" s="1">
        <f>(1/F77+1/F67+1/F57)/3</f>
      </c>
      <c r="C253" s="1">
        <f>(1/F79+1/F69+1/F59)/3</f>
      </c>
      <c r="D253" s="1">
        <f>(1/F80+1/F70+1/F60)/3</f>
      </c>
      <c r="E253">
        <v>1</v>
      </c>
      <c r="F253" s="2">
        <f>(B253/$B254+C253/$C254+D253/$D254+E253/$E254)/4</f>
      </c>
      <c r="G253" s="2">
        <f>B253*$F250+C253*$F251+D253*$F252+E253*$F253</f>
      </c>
      <c r="H253" s="1">
        <f>G253/F253</f>
      </c>
    </row>
    <row r="254">
      <c r="A254" t="str">
        <v>Σ Kolom</v>
      </c>
      <c r="B254" s="1">
        <f>SUM(B250:B253)</f>
      </c>
      <c r="C254" s="1">
        <f>SUM(C250:C253)</f>
      </c>
      <c r="D254" s="1">
        <f>SUM(D250:D253)</f>
      </c>
      <c r="E254" s="1">
        <f>SUM(E250:E253)</f>
      </c>
    </row>
    <row r="256">
      <c r="A256" t="str">
        <v>λmax</v>
      </c>
      <c r="B256" s="1">
        <f>AVERAGE(H250:H253)</f>
      </c>
    </row>
    <row r="257">
      <c r="A257" t="str">
        <v>CI</v>
      </c>
      <c r="B257" s="1">
        <f>(B256-4)/(4-1)</f>
      </c>
    </row>
    <row r="258">
      <c r="A258" t="str">
        <v>CR</v>
      </c>
      <c r="B258" s="1">
        <f>IF(0.9=0,0,B257/0.9)</f>
      </c>
    </row>
    <row r="259">
      <c r="A259" t="str">
        <v>Status</v>
      </c>
      <c r="B259">
        <f>IF(B258&lt;0.1,"KONSISTEN ✓","TIDAK KONSISTEN ✗")</f>
      </c>
    </row>
    <row r="262">
      <c r="A262" t="str">
        <v>▶ RESPONDEN 5: Dino Lagridho Satria</v>
      </c>
    </row>
    <row r="263">
      <c r="A263" t="str">
        <v>1. FUZZY SYNTHETIC EXTENT (FSE) &amp; BOBOT FINAL</v>
      </c>
    </row>
    <row r="264">
      <c r="A264" t="str">
        <v>Kriteria</v>
      </c>
      <c r="B264" t="str">
        <v>Σl</v>
      </c>
      <c r="C264" t="str">
        <v>Σm</v>
      </c>
      <c r="D264" t="str">
        <v>Σu</v>
      </c>
      <c r="E264" t="str">
        <v>Si_l</v>
      </c>
      <c r="F264" t="str">
        <v>Si_m</v>
      </c>
      <c r="G264" t="str">
        <v>Si_u</v>
      </c>
      <c r="H264" t="str">
        <v>Defuzzy</v>
      </c>
      <c r="I264" t="str">
        <v>Bobot</v>
      </c>
      <c r="J264" t="str">
        <v>Bobot%</v>
      </c>
      <c r="K264" t="str">
        <v>Rank</v>
      </c>
    </row>
    <row r="265">
      <c r="A265" t="str">
        <v>CP5.1</v>
      </c>
      <c r="B265" s="1">
        <f>1+G55+G56+G57</f>
      </c>
      <c r="C265" s="1">
        <f>1+G65+G66+G67</f>
      </c>
      <c r="D265" s="1">
        <f>1+G75+G76+G77</f>
      </c>
      <c r="E265" s="2">
        <f>B265/$D269</f>
      </c>
      <c r="F265" s="2">
        <f>C265/$C269</f>
      </c>
      <c r="G265" s="2">
        <f>D265/$B269</f>
      </c>
      <c r="H265" s="2">
        <f>(E265+F265+G265)/3</f>
      </c>
      <c r="I265" s="2">
        <f>H265/$H269</f>
      </c>
      <c r="J265" s="3">
        <f>I265*100</f>
      </c>
      <c r="K265">
        <f>RANK(I265,$I$265:$I$268,0)</f>
      </c>
    </row>
    <row r="266">
      <c r="A266" t="str">
        <v>CP5.2</v>
      </c>
      <c r="B266" s="1">
        <f>1+1/G75+G58+G59</f>
      </c>
      <c r="C266" s="1">
        <f>1+1/G65+G68+G69</f>
      </c>
      <c r="D266" s="1">
        <f>1+1/G55+G78+G79</f>
      </c>
      <c r="E266" s="2">
        <f>B266/$D269</f>
      </c>
      <c r="F266" s="2">
        <f>C266/$C269</f>
      </c>
      <c r="G266" s="2">
        <f>D266/$B269</f>
      </c>
      <c r="H266" s="2">
        <f>(E266+F266+G266)/3</f>
      </c>
      <c r="I266" s="2">
        <f>H266/$H269</f>
      </c>
      <c r="J266" s="3">
        <f>I266*100</f>
      </c>
      <c r="K266">
        <f>RANK(I266,$I$265:$I$268,0)</f>
      </c>
    </row>
    <row r="267">
      <c r="A267" t="str">
        <v>CP5.3</v>
      </c>
      <c r="B267" s="1">
        <f>1+1/G76+1/G78+G60</f>
      </c>
      <c r="C267" s="1">
        <f>1+1/G66+1/G68+G70</f>
      </c>
      <c r="D267" s="1">
        <f>1+1/G56+1/G58+G80</f>
      </c>
      <c r="E267" s="2">
        <f>B267/$D269</f>
      </c>
      <c r="F267" s="2">
        <f>C267/$C269</f>
      </c>
      <c r="G267" s="2">
        <f>D267/$B269</f>
      </c>
      <c r="H267" s="2">
        <f>(E267+F267+G267)/3</f>
      </c>
      <c r="I267" s="2">
        <f>H267/$H269</f>
      </c>
      <c r="J267" s="3">
        <f>I267*100</f>
      </c>
      <c r="K267">
        <f>RANK(I267,$I$265:$I$268,0)</f>
      </c>
    </row>
    <row r="268">
      <c r="A268" t="str">
        <v>CP5.4</v>
      </c>
      <c r="B268" s="1">
        <f>1+1/G77+1/G79+1/G80</f>
      </c>
      <c r="C268" s="1">
        <f>1+1/G67+1/G69+1/G70</f>
      </c>
      <c r="D268" s="1">
        <f>1+1/G57+1/G59+1/G60</f>
      </c>
      <c r="E268" s="2">
        <f>B268/$D269</f>
      </c>
      <c r="F268" s="2">
        <f>C268/$C269</f>
      </c>
      <c r="G268" s="2">
        <f>D268/$B269</f>
      </c>
      <c r="H268" s="2">
        <f>(E268+F268+G268)/3</f>
      </c>
      <c r="I268" s="2">
        <f>H268/$H269</f>
      </c>
      <c r="J268" s="3">
        <f>I268*100</f>
      </c>
      <c r="K268">
        <f>RANK(I268,$I$265:$I$268,0)</f>
      </c>
    </row>
    <row r="269">
      <c r="A269" t="str">
        <v>TOTAL</v>
      </c>
      <c r="B269" s="1">
        <f>SUM(B265:B268)</f>
      </c>
      <c r="C269" s="1">
        <f>SUM(C265:C268)</f>
      </c>
      <c r="D269" s="1">
        <f>SUM(D265:D268)</f>
      </c>
      <c r="H269" s="2">
        <f>SUM(H265:H268)</f>
      </c>
    </row>
    <row r="271">
      <c r="A271" t="str">
        <v>2. KONSISTENSI (CR)</v>
      </c>
    </row>
    <row r="272">
      <c r="A272" t="str">
        <v>Matriks Crisp (Defuzzified) &amp; Normalisasi &amp; Aw</v>
      </c>
    </row>
    <row r="273">
      <c r="A273" t="str">
        <v>Kriteria</v>
      </c>
      <c r="B273" t="str">
        <v>CP5.1</v>
      </c>
      <c r="C273" t="str">
        <v>CP5.2</v>
      </c>
      <c r="D273" t="str">
        <v>CP5.3</v>
      </c>
      <c r="E273" t="str">
        <v>CP5.4</v>
      </c>
      <c r="F273" t="str">
        <v>Wi (Bobot CR)</v>
      </c>
      <c r="G273" t="str">
        <v>Aw</v>
      </c>
      <c r="H273" t="str">
        <v>Aw/Wi</v>
      </c>
    </row>
    <row r="274">
      <c r="A274" t="str">
        <v>CP5.1</v>
      </c>
      <c r="B274">
        <v>1</v>
      </c>
      <c r="C274" s="1">
        <f>(G55+G65+G75)/3</f>
      </c>
      <c r="D274" s="1">
        <f>(G56+G66+G76)/3</f>
      </c>
      <c r="E274" s="1">
        <f>(G57+G67+G77)/3</f>
      </c>
      <c r="F274" s="2">
        <f>(B274/$B278+C274/$C278+D274/$D278+E274/$E278)/4</f>
      </c>
      <c r="G274" s="2">
        <f>B274*$F274+C274*$F275+D274*$F276+E274*$F277</f>
      </c>
      <c r="H274" s="1">
        <f>G274/F274</f>
      </c>
    </row>
    <row r="275">
      <c r="A275" t="str">
        <v>CP5.2</v>
      </c>
      <c r="B275" s="1">
        <f>(1/G75+1/G65+1/G55)/3</f>
      </c>
      <c r="C275">
        <v>1</v>
      </c>
      <c r="D275" s="1">
        <f>(G58+G68+G78)/3</f>
      </c>
      <c r="E275" s="1">
        <f>(G59+G69+G79)/3</f>
      </c>
      <c r="F275" s="2">
        <f>(B275/$B278+C275/$C278+D275/$D278+E275/$E278)/4</f>
      </c>
      <c r="G275" s="2">
        <f>B275*$F274+C275*$F275+D275*$F276+E275*$F277</f>
      </c>
      <c r="H275" s="1">
        <f>G275/F275</f>
      </c>
    </row>
    <row r="276">
      <c r="A276" t="str">
        <v>CP5.3</v>
      </c>
      <c r="B276" s="1">
        <f>(1/G76+1/G66+1/G56)/3</f>
      </c>
      <c r="C276" s="1">
        <f>(1/G78+1/G68+1/G58)/3</f>
      </c>
      <c r="D276">
        <v>1</v>
      </c>
      <c r="E276" s="1">
        <f>(G60+G70+G80)/3</f>
      </c>
      <c r="F276" s="2">
        <f>(B276/$B278+C276/$C278+D276/$D278+E276/$E278)/4</f>
      </c>
      <c r="G276" s="2">
        <f>B276*$F274+C276*$F275+D276*$F276+E276*$F277</f>
      </c>
      <c r="H276" s="1">
        <f>G276/F276</f>
      </c>
    </row>
    <row r="277">
      <c r="A277" t="str">
        <v>CP5.4</v>
      </c>
      <c r="B277" s="1">
        <f>(1/G77+1/G67+1/G57)/3</f>
      </c>
      <c r="C277" s="1">
        <f>(1/G79+1/G69+1/G59)/3</f>
      </c>
      <c r="D277" s="1">
        <f>(1/G80+1/G70+1/G60)/3</f>
      </c>
      <c r="E277">
        <v>1</v>
      </c>
      <c r="F277" s="2">
        <f>(B277/$B278+C277/$C278+D277/$D278+E277/$E278)/4</f>
      </c>
      <c r="G277" s="2">
        <f>B277*$F274+C277*$F275+D277*$F276+E277*$F277</f>
      </c>
      <c r="H277" s="1">
        <f>G277/F277</f>
      </c>
    </row>
    <row r="278">
      <c r="A278" t="str">
        <v>Σ Kolom</v>
      </c>
      <c r="B278" s="1">
        <f>SUM(B274:B277)</f>
      </c>
      <c r="C278" s="1">
        <f>SUM(C274:C277)</f>
      </c>
      <c r="D278" s="1">
        <f>SUM(D274:D277)</f>
      </c>
      <c r="E278" s="1">
        <f>SUM(E274:E277)</f>
      </c>
    </row>
    <row r="280">
      <c r="A280" t="str">
        <v>λmax</v>
      </c>
      <c r="B280" s="1">
        <f>AVERAGE(H274:H277)</f>
      </c>
    </row>
    <row r="281">
      <c r="A281" t="str">
        <v>CI</v>
      </c>
      <c r="B281" s="1">
        <f>(B280-4)/(4-1)</f>
      </c>
    </row>
    <row r="282">
      <c r="A282" t="str">
        <v>CR</v>
      </c>
      <c r="B282" s="1">
        <f>IF(0.9=0,0,B281/0.9)</f>
      </c>
    </row>
    <row r="283">
      <c r="A283" t="str">
        <v>Status</v>
      </c>
      <c r="B283">
        <f>IF(B282&lt;0.1,"KONSISTEN ✓","TIDAK KONSISTEN ✗")</f>
      </c>
    </row>
    <row r="286">
      <c r="A286" t="str">
        <v>▶ RESPONDEN 6: Muhammad ilham</v>
      </c>
    </row>
    <row r="287">
      <c r="A287" t="str">
        <v>1. FUZZY SYNTHETIC EXTENT (FSE) &amp; BOBOT FINAL</v>
      </c>
    </row>
    <row r="288">
      <c r="A288" t="str">
        <v>Kriteria</v>
      </c>
      <c r="B288" t="str">
        <v>Σl</v>
      </c>
      <c r="C288" t="str">
        <v>Σm</v>
      </c>
      <c r="D288" t="str">
        <v>Σu</v>
      </c>
      <c r="E288" t="str">
        <v>Si_l</v>
      </c>
      <c r="F288" t="str">
        <v>Si_m</v>
      </c>
      <c r="G288" t="str">
        <v>Si_u</v>
      </c>
      <c r="H288" t="str">
        <v>Defuzzy</v>
      </c>
      <c r="I288" t="str">
        <v>Bobot</v>
      </c>
      <c r="J288" t="str">
        <v>Bobot%</v>
      </c>
      <c r="K288" t="str">
        <v>Rank</v>
      </c>
    </row>
    <row r="289">
      <c r="A289" t="str">
        <v>CP5.1</v>
      </c>
      <c r="B289" s="1">
        <f>1+H55+H56+H57</f>
      </c>
      <c r="C289" s="1">
        <f>1+H65+H66+H67</f>
      </c>
      <c r="D289" s="1">
        <f>1+H75+H76+H77</f>
      </c>
      <c r="E289" s="2">
        <f>B289/$D293</f>
      </c>
      <c r="F289" s="2">
        <f>C289/$C293</f>
      </c>
      <c r="G289" s="2">
        <f>D289/$B293</f>
      </c>
      <c r="H289" s="2">
        <f>(E289+F289+G289)/3</f>
      </c>
      <c r="I289" s="2">
        <f>H289/$H293</f>
      </c>
      <c r="J289" s="3">
        <f>I289*100</f>
      </c>
      <c r="K289">
        <f>RANK(I289,$I$289:$I$292,0)</f>
      </c>
    </row>
    <row r="290">
      <c r="A290" t="str">
        <v>CP5.2</v>
      </c>
      <c r="B290" s="1">
        <f>1+1/H75+H58+H59</f>
      </c>
      <c r="C290" s="1">
        <f>1+1/H65+H68+H69</f>
      </c>
      <c r="D290" s="1">
        <f>1+1/H55+H78+H79</f>
      </c>
      <c r="E290" s="2">
        <f>B290/$D293</f>
      </c>
      <c r="F290" s="2">
        <f>C290/$C293</f>
      </c>
      <c r="G290" s="2">
        <f>D290/$B293</f>
      </c>
      <c r="H290" s="2">
        <f>(E290+F290+G290)/3</f>
      </c>
      <c r="I290" s="2">
        <f>H290/$H293</f>
      </c>
      <c r="J290" s="3">
        <f>I290*100</f>
      </c>
      <c r="K290">
        <f>RANK(I290,$I$289:$I$292,0)</f>
      </c>
    </row>
    <row r="291">
      <c r="A291" t="str">
        <v>CP5.3</v>
      </c>
      <c r="B291" s="1">
        <f>1+1/H76+1/H78+H60</f>
      </c>
      <c r="C291" s="1">
        <f>1+1/H66+1/H68+H70</f>
      </c>
      <c r="D291" s="1">
        <f>1+1/H56+1/H58+H80</f>
      </c>
      <c r="E291" s="2">
        <f>B291/$D293</f>
      </c>
      <c r="F291" s="2">
        <f>C291/$C293</f>
      </c>
      <c r="G291" s="2">
        <f>D291/$B293</f>
      </c>
      <c r="H291" s="2">
        <f>(E291+F291+G291)/3</f>
      </c>
      <c r="I291" s="2">
        <f>H291/$H293</f>
      </c>
      <c r="J291" s="3">
        <f>I291*100</f>
      </c>
      <c r="K291">
        <f>RANK(I291,$I$289:$I$292,0)</f>
      </c>
    </row>
    <row r="292">
      <c r="A292" t="str">
        <v>CP5.4</v>
      </c>
      <c r="B292" s="1">
        <f>1+1/H77+1/H79+1/H80</f>
      </c>
      <c r="C292" s="1">
        <f>1+1/H67+1/H69+1/H70</f>
      </c>
      <c r="D292" s="1">
        <f>1+1/H57+1/H59+1/H60</f>
      </c>
      <c r="E292" s="2">
        <f>B292/$D293</f>
      </c>
      <c r="F292" s="2">
        <f>C292/$C293</f>
      </c>
      <c r="G292" s="2">
        <f>D292/$B293</f>
      </c>
      <c r="H292" s="2">
        <f>(E292+F292+G292)/3</f>
      </c>
      <c r="I292" s="2">
        <f>H292/$H293</f>
      </c>
      <c r="J292" s="3">
        <f>I292*100</f>
      </c>
      <c r="K292">
        <f>RANK(I292,$I$289:$I$292,0)</f>
      </c>
    </row>
    <row r="293">
      <c r="A293" t="str">
        <v>TOTAL</v>
      </c>
      <c r="B293" s="1">
        <f>SUM(B289:B292)</f>
      </c>
      <c r="C293" s="1">
        <f>SUM(C289:C292)</f>
      </c>
      <c r="D293" s="1">
        <f>SUM(D289:D292)</f>
      </c>
      <c r="H293" s="2">
        <f>SUM(H289:H292)</f>
      </c>
    </row>
    <row r="295">
      <c r="A295" t="str">
        <v>2. KONSISTENSI (CR)</v>
      </c>
    </row>
    <row r="296">
      <c r="A296" t="str">
        <v>Matriks Crisp (Defuzzified) &amp; Normalisasi &amp; Aw</v>
      </c>
    </row>
    <row r="297">
      <c r="A297" t="str">
        <v>Kriteria</v>
      </c>
      <c r="B297" t="str">
        <v>CP5.1</v>
      </c>
      <c r="C297" t="str">
        <v>CP5.2</v>
      </c>
      <c r="D297" t="str">
        <v>CP5.3</v>
      </c>
      <c r="E297" t="str">
        <v>CP5.4</v>
      </c>
      <c r="F297" t="str">
        <v>Wi (Bobot CR)</v>
      </c>
      <c r="G297" t="str">
        <v>Aw</v>
      </c>
      <c r="H297" t="str">
        <v>Aw/Wi</v>
      </c>
    </row>
    <row r="298">
      <c r="A298" t="str">
        <v>CP5.1</v>
      </c>
      <c r="B298">
        <v>1</v>
      </c>
      <c r="C298" s="1">
        <f>(H55+H65+H75)/3</f>
      </c>
      <c r="D298" s="1">
        <f>(H56+H66+H76)/3</f>
      </c>
      <c r="E298" s="1">
        <f>(H57+H67+H77)/3</f>
      </c>
      <c r="F298" s="2">
        <f>(B298/$B302+C298/$C302+D298/$D302+E298/$E302)/4</f>
      </c>
      <c r="G298" s="2">
        <f>B298*$F298+C298*$F299+D298*$F300+E298*$F301</f>
      </c>
      <c r="H298" s="1">
        <f>G298/F298</f>
      </c>
    </row>
    <row r="299">
      <c r="A299" t="str">
        <v>CP5.2</v>
      </c>
      <c r="B299" s="1">
        <f>(1/H75+1/H65+1/H55)/3</f>
      </c>
      <c r="C299">
        <v>1</v>
      </c>
      <c r="D299" s="1">
        <f>(H58+H68+H78)/3</f>
      </c>
      <c r="E299" s="1">
        <f>(H59+H69+H79)/3</f>
      </c>
      <c r="F299" s="2">
        <f>(B299/$B302+C299/$C302+D299/$D302+E299/$E302)/4</f>
      </c>
      <c r="G299" s="2">
        <f>B299*$F298+C299*$F299+D299*$F300+E299*$F301</f>
      </c>
      <c r="H299" s="1">
        <f>G299/F299</f>
      </c>
    </row>
    <row r="300">
      <c r="A300" t="str">
        <v>CP5.3</v>
      </c>
      <c r="B300" s="1">
        <f>(1/H76+1/H66+1/H56)/3</f>
      </c>
      <c r="C300" s="1">
        <f>(1/H78+1/H68+1/H58)/3</f>
      </c>
      <c r="D300">
        <v>1</v>
      </c>
      <c r="E300" s="1">
        <f>(H60+H70+H80)/3</f>
      </c>
      <c r="F300" s="2">
        <f>(B300/$B302+C300/$C302+D300/$D302+E300/$E302)/4</f>
      </c>
      <c r="G300" s="2">
        <f>B300*$F298+C300*$F299+D300*$F300+E300*$F301</f>
      </c>
      <c r="H300" s="1">
        <f>G300/F300</f>
      </c>
    </row>
    <row r="301">
      <c r="A301" t="str">
        <v>CP5.4</v>
      </c>
      <c r="B301" s="1">
        <f>(1/H77+1/H67+1/H57)/3</f>
      </c>
      <c r="C301" s="1">
        <f>(1/H79+1/H69+1/H59)/3</f>
      </c>
      <c r="D301" s="1">
        <f>(1/H80+1/H70+1/H60)/3</f>
      </c>
      <c r="E301">
        <v>1</v>
      </c>
      <c r="F301" s="2">
        <f>(B301/$B302+C301/$C302+D301/$D302+E301/$E302)/4</f>
      </c>
      <c r="G301" s="2">
        <f>B301*$F298+C301*$F299+D301*$F300+E301*$F301</f>
      </c>
      <c r="H301" s="1">
        <f>G301/F301</f>
      </c>
    </row>
    <row r="302">
      <c r="A302" t="str">
        <v>Σ Kolom</v>
      </c>
      <c r="B302" s="1">
        <f>SUM(B298:B301)</f>
      </c>
      <c r="C302" s="1">
        <f>SUM(C298:C301)</f>
      </c>
      <c r="D302" s="1">
        <f>SUM(D298:D301)</f>
      </c>
      <c r="E302" s="1">
        <f>SUM(E298:E301)</f>
      </c>
    </row>
    <row r="304">
      <c r="A304" t="str">
        <v>λmax</v>
      </c>
      <c r="B304" s="1">
        <f>AVERAGE(H298:H301)</f>
      </c>
    </row>
    <row r="305">
      <c r="A305" t="str">
        <v>CI</v>
      </c>
      <c r="B305" s="1">
        <f>(B304-4)/(4-1)</f>
      </c>
    </row>
    <row r="306">
      <c r="A306" t="str">
        <v>CR</v>
      </c>
      <c r="B306" s="1">
        <f>IF(0.9=0,0,B305/0.9)</f>
      </c>
    </row>
    <row r="307">
      <c r="A307" t="str">
        <v>Status</v>
      </c>
      <c r="B307">
        <f>IF(B306&lt;0.1,"KONSISTEN ✓","TIDAK KONSISTEN ✗")</f>
      </c>
    </row>
    <row r="310">
      <c r="A310" t="str">
        <v>▶ RESPONDEN 7: Arief Rakhman</v>
      </c>
    </row>
    <row r="311">
      <c r="A311" t="str">
        <v>1. FUZZY SYNTHETIC EXTENT (FSE) &amp; BOBOT FINAL</v>
      </c>
    </row>
    <row r="312">
      <c r="A312" t="str">
        <v>Kriteria</v>
      </c>
      <c r="B312" t="str">
        <v>Σl</v>
      </c>
      <c r="C312" t="str">
        <v>Σm</v>
      </c>
      <c r="D312" t="str">
        <v>Σu</v>
      </c>
      <c r="E312" t="str">
        <v>Si_l</v>
      </c>
      <c r="F312" t="str">
        <v>Si_m</v>
      </c>
      <c r="G312" t="str">
        <v>Si_u</v>
      </c>
      <c r="H312" t="str">
        <v>Defuzzy</v>
      </c>
      <c r="I312" t="str">
        <v>Bobot</v>
      </c>
      <c r="J312" t="str">
        <v>Bobot%</v>
      </c>
      <c r="K312" t="str">
        <v>Rank</v>
      </c>
    </row>
    <row r="313">
      <c r="A313" t="str">
        <v>CP5.1</v>
      </c>
      <c r="B313" s="1">
        <f>1+I55+I56+I57</f>
      </c>
      <c r="C313" s="1">
        <f>1+I65+I66+I67</f>
      </c>
      <c r="D313" s="1">
        <f>1+I75+I76+I77</f>
      </c>
      <c r="E313" s="2">
        <f>B313/$D317</f>
      </c>
      <c r="F313" s="2">
        <f>C313/$C317</f>
      </c>
      <c r="G313" s="2">
        <f>D313/$B317</f>
      </c>
      <c r="H313" s="2">
        <f>(E313+F313+G313)/3</f>
      </c>
      <c r="I313" s="2">
        <f>H313/$H317</f>
      </c>
      <c r="J313" s="3">
        <f>I313*100</f>
      </c>
      <c r="K313">
        <f>RANK(I313,$I$313:$I$316,0)</f>
      </c>
    </row>
    <row r="314">
      <c r="A314" t="str">
        <v>CP5.2</v>
      </c>
      <c r="B314" s="1">
        <f>1+1/I75+I58+I59</f>
      </c>
      <c r="C314" s="1">
        <f>1+1/I65+I68+I69</f>
      </c>
      <c r="D314" s="1">
        <f>1+1/I55+I78+I79</f>
      </c>
      <c r="E314" s="2">
        <f>B314/$D317</f>
      </c>
      <c r="F314" s="2">
        <f>C314/$C317</f>
      </c>
      <c r="G314" s="2">
        <f>D314/$B317</f>
      </c>
      <c r="H314" s="2">
        <f>(E314+F314+G314)/3</f>
      </c>
      <c r="I314" s="2">
        <f>H314/$H317</f>
      </c>
      <c r="J314" s="3">
        <f>I314*100</f>
      </c>
      <c r="K314">
        <f>RANK(I314,$I$313:$I$316,0)</f>
      </c>
    </row>
    <row r="315">
      <c r="A315" t="str">
        <v>CP5.3</v>
      </c>
      <c r="B315" s="1">
        <f>1+1/I76+1/I78+I60</f>
      </c>
      <c r="C315" s="1">
        <f>1+1/I66+1/I68+I70</f>
      </c>
      <c r="D315" s="1">
        <f>1+1/I56+1/I58+I80</f>
      </c>
      <c r="E315" s="2">
        <f>B315/$D317</f>
      </c>
      <c r="F315" s="2">
        <f>C315/$C317</f>
      </c>
      <c r="G315" s="2">
        <f>D315/$B317</f>
      </c>
      <c r="H315" s="2">
        <f>(E315+F315+G315)/3</f>
      </c>
      <c r="I315" s="2">
        <f>H315/$H317</f>
      </c>
      <c r="J315" s="3">
        <f>I315*100</f>
      </c>
      <c r="K315">
        <f>RANK(I315,$I$313:$I$316,0)</f>
      </c>
    </row>
    <row r="316">
      <c r="A316" t="str">
        <v>CP5.4</v>
      </c>
      <c r="B316" s="1">
        <f>1+1/I77+1/I79+1/I80</f>
      </c>
      <c r="C316" s="1">
        <f>1+1/I67+1/I69+1/I70</f>
      </c>
      <c r="D316" s="1">
        <f>1+1/I57+1/I59+1/I60</f>
      </c>
      <c r="E316" s="2">
        <f>B316/$D317</f>
      </c>
      <c r="F316" s="2">
        <f>C316/$C317</f>
      </c>
      <c r="G316" s="2">
        <f>D316/$B317</f>
      </c>
      <c r="H316" s="2">
        <f>(E316+F316+G316)/3</f>
      </c>
      <c r="I316" s="2">
        <f>H316/$H317</f>
      </c>
      <c r="J316" s="3">
        <f>I316*100</f>
      </c>
      <c r="K316">
        <f>RANK(I316,$I$313:$I$316,0)</f>
      </c>
    </row>
    <row r="317">
      <c r="A317" t="str">
        <v>TOTAL</v>
      </c>
      <c r="B317" s="1">
        <f>SUM(B313:B316)</f>
      </c>
      <c r="C317" s="1">
        <f>SUM(C313:C316)</f>
      </c>
      <c r="D317" s="1">
        <f>SUM(D313:D316)</f>
      </c>
      <c r="H317" s="2">
        <f>SUM(H313:H316)</f>
      </c>
    </row>
    <row r="319">
      <c r="A319" t="str">
        <v>2. KONSISTENSI (CR)</v>
      </c>
    </row>
    <row r="320">
      <c r="A320" t="str">
        <v>Matriks Crisp (Defuzzified) &amp; Normalisasi &amp; Aw</v>
      </c>
    </row>
    <row r="321">
      <c r="A321" t="str">
        <v>Kriteria</v>
      </c>
      <c r="B321" t="str">
        <v>CP5.1</v>
      </c>
      <c r="C321" t="str">
        <v>CP5.2</v>
      </c>
      <c r="D321" t="str">
        <v>CP5.3</v>
      </c>
      <c r="E321" t="str">
        <v>CP5.4</v>
      </c>
      <c r="F321" t="str">
        <v>Wi (Bobot CR)</v>
      </c>
      <c r="G321" t="str">
        <v>Aw</v>
      </c>
      <c r="H321" t="str">
        <v>Aw/Wi</v>
      </c>
    </row>
    <row r="322">
      <c r="A322" t="str">
        <v>CP5.1</v>
      </c>
      <c r="B322">
        <v>1</v>
      </c>
      <c r="C322" s="1">
        <f>(I55+I65+I75)/3</f>
      </c>
      <c r="D322" s="1">
        <f>(I56+I66+I76)/3</f>
      </c>
      <c r="E322" s="1">
        <f>(I57+I67+I77)/3</f>
      </c>
      <c r="F322" s="2">
        <f>(B322/$B326+C322/$C326+D322/$D326+E322/$E326)/4</f>
      </c>
      <c r="G322" s="2">
        <f>B322*$F322+C322*$F323+D322*$F324+E322*$F325</f>
      </c>
      <c r="H322" s="1">
        <f>G322/F322</f>
      </c>
    </row>
    <row r="323">
      <c r="A323" t="str">
        <v>CP5.2</v>
      </c>
      <c r="B323" s="1">
        <f>(1/I75+1/I65+1/I55)/3</f>
      </c>
      <c r="C323">
        <v>1</v>
      </c>
      <c r="D323" s="1">
        <f>(I58+I68+I78)/3</f>
      </c>
      <c r="E323" s="1">
        <f>(I59+I69+I79)/3</f>
      </c>
      <c r="F323" s="2">
        <f>(B323/$B326+C323/$C326+D323/$D326+E323/$E326)/4</f>
      </c>
      <c r="G323" s="2">
        <f>B323*$F322+C323*$F323+D323*$F324+E323*$F325</f>
      </c>
      <c r="H323" s="1">
        <f>G323/F323</f>
      </c>
    </row>
    <row r="324">
      <c r="A324" t="str">
        <v>CP5.3</v>
      </c>
      <c r="B324" s="1">
        <f>(1/I76+1/I66+1/I56)/3</f>
      </c>
      <c r="C324" s="1">
        <f>(1/I78+1/I68+1/I58)/3</f>
      </c>
      <c r="D324">
        <v>1</v>
      </c>
      <c r="E324" s="1">
        <f>(I60+I70+I80)/3</f>
      </c>
      <c r="F324" s="2">
        <f>(B324/$B326+C324/$C326+D324/$D326+E324/$E326)/4</f>
      </c>
      <c r="G324" s="2">
        <f>B324*$F322+C324*$F323+D324*$F324+E324*$F325</f>
      </c>
      <c r="H324" s="1">
        <f>G324/F324</f>
      </c>
    </row>
    <row r="325">
      <c r="A325" t="str">
        <v>CP5.4</v>
      </c>
      <c r="B325" s="1">
        <f>(1/I77+1/I67+1/I57)/3</f>
      </c>
      <c r="C325" s="1">
        <f>(1/I79+1/I69+1/I59)/3</f>
      </c>
      <c r="D325" s="1">
        <f>(1/I80+1/I70+1/I60)/3</f>
      </c>
      <c r="E325">
        <v>1</v>
      </c>
      <c r="F325" s="2">
        <f>(B325/$B326+C325/$C326+D325/$D326+E325/$E326)/4</f>
      </c>
      <c r="G325" s="2">
        <f>B325*$F322+C325*$F323+D325*$F324+E325*$F325</f>
      </c>
      <c r="H325" s="1">
        <f>G325/F325</f>
      </c>
    </row>
    <row r="326">
      <c r="A326" t="str">
        <v>Σ Kolom</v>
      </c>
      <c r="B326" s="1">
        <f>SUM(B322:B325)</f>
      </c>
      <c r="C326" s="1">
        <f>SUM(C322:C325)</f>
      </c>
      <c r="D326" s="1">
        <f>SUM(D322:D325)</f>
      </c>
      <c r="E326" s="1">
        <f>SUM(E322:E325)</f>
      </c>
    </row>
    <row r="328">
      <c r="A328" t="str">
        <v>λmax</v>
      </c>
      <c r="B328" s="1">
        <f>AVERAGE(H322:H325)</f>
      </c>
    </row>
    <row r="329">
      <c r="A329" t="str">
        <v>CI</v>
      </c>
      <c r="B329" s="1">
        <f>(B328-4)/(4-1)</f>
      </c>
    </row>
    <row r="330">
      <c r="A330" t="str">
        <v>CR</v>
      </c>
      <c r="B330" s="1">
        <f>IF(0.9=0,0,B329/0.9)</f>
      </c>
    </row>
    <row r="331">
      <c r="A331" t="str">
        <v>Status</v>
      </c>
      <c r="B331">
        <f>IF(B330&lt;0.1,"KONSISTEN ✓","TIDAK KONSISTEN ✗")</f>
      </c>
    </row>
    <row r="334">
      <c r="A334" t="str">
        <v xml:space="preserve">▶ RESPONDEN 8: Fadly Wahid </v>
      </c>
    </row>
    <row r="335">
      <c r="A335" t="str">
        <v>1. FUZZY SYNTHETIC EXTENT (FSE) &amp; BOBOT FINAL</v>
      </c>
    </row>
    <row r="336">
      <c r="A336" t="str">
        <v>Kriteria</v>
      </c>
      <c r="B336" t="str">
        <v>Σl</v>
      </c>
      <c r="C336" t="str">
        <v>Σm</v>
      </c>
      <c r="D336" t="str">
        <v>Σu</v>
      </c>
      <c r="E336" t="str">
        <v>Si_l</v>
      </c>
      <c r="F336" t="str">
        <v>Si_m</v>
      </c>
      <c r="G336" t="str">
        <v>Si_u</v>
      </c>
      <c r="H336" t="str">
        <v>Defuzzy</v>
      </c>
      <c r="I336" t="str">
        <v>Bobot</v>
      </c>
      <c r="J336" t="str">
        <v>Bobot%</v>
      </c>
      <c r="K336" t="str">
        <v>Rank</v>
      </c>
    </row>
    <row r="337">
      <c r="A337" t="str">
        <v>CP5.1</v>
      </c>
      <c r="B337" s="1">
        <f>1+J55+J56+J57</f>
      </c>
      <c r="C337" s="1">
        <f>1+J65+J66+J67</f>
      </c>
      <c r="D337" s="1">
        <f>1+J75+J76+J77</f>
      </c>
      <c r="E337" s="2">
        <f>B337/$D341</f>
      </c>
      <c r="F337" s="2">
        <f>C337/$C341</f>
      </c>
      <c r="G337" s="2">
        <f>D337/$B341</f>
      </c>
      <c r="H337" s="2">
        <f>(E337+F337+G337)/3</f>
      </c>
      <c r="I337" s="2">
        <f>H337/$H341</f>
      </c>
      <c r="J337" s="3">
        <f>I337*100</f>
      </c>
      <c r="K337">
        <f>RANK(I337,$I$337:$I$340,0)</f>
      </c>
    </row>
    <row r="338">
      <c r="A338" t="str">
        <v>CP5.2</v>
      </c>
      <c r="B338" s="1">
        <f>1+1/J75+J58+J59</f>
      </c>
      <c r="C338" s="1">
        <f>1+1/J65+J68+J69</f>
      </c>
      <c r="D338" s="1">
        <f>1+1/J55+J78+J79</f>
      </c>
      <c r="E338" s="2">
        <f>B338/$D341</f>
      </c>
      <c r="F338" s="2">
        <f>C338/$C341</f>
      </c>
      <c r="G338" s="2">
        <f>D338/$B341</f>
      </c>
      <c r="H338" s="2">
        <f>(E338+F338+G338)/3</f>
      </c>
      <c r="I338" s="2">
        <f>H338/$H341</f>
      </c>
      <c r="J338" s="3">
        <f>I338*100</f>
      </c>
      <c r="K338">
        <f>RANK(I338,$I$337:$I$340,0)</f>
      </c>
    </row>
    <row r="339">
      <c r="A339" t="str">
        <v>CP5.3</v>
      </c>
      <c r="B339" s="1">
        <f>1+1/J76+1/J78+J60</f>
      </c>
      <c r="C339" s="1">
        <f>1+1/J66+1/J68+J70</f>
      </c>
      <c r="D339" s="1">
        <f>1+1/J56+1/J58+J80</f>
      </c>
      <c r="E339" s="2">
        <f>B339/$D341</f>
      </c>
      <c r="F339" s="2">
        <f>C339/$C341</f>
      </c>
      <c r="G339" s="2">
        <f>D339/$B341</f>
      </c>
      <c r="H339" s="2">
        <f>(E339+F339+G339)/3</f>
      </c>
      <c r="I339" s="2">
        <f>H339/$H341</f>
      </c>
      <c r="J339" s="3">
        <f>I339*100</f>
      </c>
      <c r="K339">
        <f>RANK(I339,$I$337:$I$340,0)</f>
      </c>
    </row>
    <row r="340">
      <c r="A340" t="str">
        <v>CP5.4</v>
      </c>
      <c r="B340" s="1">
        <f>1+1/J77+1/J79+1/J80</f>
      </c>
      <c r="C340" s="1">
        <f>1+1/J67+1/J69+1/J70</f>
      </c>
      <c r="D340" s="1">
        <f>1+1/J57+1/J59+1/J60</f>
      </c>
      <c r="E340" s="2">
        <f>B340/$D341</f>
      </c>
      <c r="F340" s="2">
        <f>C340/$C341</f>
      </c>
      <c r="G340" s="2">
        <f>D340/$B341</f>
      </c>
      <c r="H340" s="2">
        <f>(E340+F340+G340)/3</f>
      </c>
      <c r="I340" s="2">
        <f>H340/$H341</f>
      </c>
      <c r="J340" s="3">
        <f>I340*100</f>
      </c>
      <c r="K340">
        <f>RANK(I340,$I$337:$I$340,0)</f>
      </c>
    </row>
    <row r="341">
      <c r="A341" t="str">
        <v>TOTAL</v>
      </c>
      <c r="B341" s="1">
        <f>SUM(B337:B340)</f>
      </c>
      <c r="C341" s="1">
        <f>SUM(C337:C340)</f>
      </c>
      <c r="D341" s="1">
        <f>SUM(D337:D340)</f>
      </c>
      <c r="H341" s="2">
        <f>SUM(H337:H340)</f>
      </c>
    </row>
    <row r="343">
      <c r="A343" t="str">
        <v>2. KONSISTENSI (CR)</v>
      </c>
    </row>
    <row r="344">
      <c r="A344" t="str">
        <v>Matriks Crisp (Defuzzified) &amp; Normalisasi &amp; Aw</v>
      </c>
    </row>
    <row r="345">
      <c r="A345" t="str">
        <v>Kriteria</v>
      </c>
      <c r="B345" t="str">
        <v>CP5.1</v>
      </c>
      <c r="C345" t="str">
        <v>CP5.2</v>
      </c>
      <c r="D345" t="str">
        <v>CP5.3</v>
      </c>
      <c r="E345" t="str">
        <v>CP5.4</v>
      </c>
      <c r="F345" t="str">
        <v>Wi (Bobot CR)</v>
      </c>
      <c r="G345" t="str">
        <v>Aw</v>
      </c>
      <c r="H345" t="str">
        <v>Aw/Wi</v>
      </c>
    </row>
    <row r="346">
      <c r="A346" t="str">
        <v>CP5.1</v>
      </c>
      <c r="B346">
        <v>1</v>
      </c>
      <c r="C346" s="1">
        <f>(J55+J65+J75)/3</f>
      </c>
      <c r="D346" s="1">
        <f>(J56+J66+J76)/3</f>
      </c>
      <c r="E346" s="1">
        <f>(J57+J67+J77)/3</f>
      </c>
      <c r="F346" s="2">
        <f>(B346/$B350+C346/$C350+D346/$D350+E346/$E350)/4</f>
      </c>
      <c r="G346" s="2">
        <f>B346*$F346+C346*$F347+D346*$F348+E346*$F349</f>
      </c>
      <c r="H346" s="1">
        <f>G346/F346</f>
      </c>
    </row>
    <row r="347">
      <c r="A347" t="str">
        <v>CP5.2</v>
      </c>
      <c r="B347" s="1">
        <f>(1/J75+1/J65+1/J55)/3</f>
      </c>
      <c r="C347">
        <v>1</v>
      </c>
      <c r="D347" s="1">
        <f>(J58+J68+J78)/3</f>
      </c>
      <c r="E347" s="1">
        <f>(J59+J69+J79)/3</f>
      </c>
      <c r="F347" s="2">
        <f>(B347/$B350+C347/$C350+D347/$D350+E347/$E350)/4</f>
      </c>
      <c r="G347" s="2">
        <f>B347*$F346+C347*$F347+D347*$F348+E347*$F349</f>
      </c>
      <c r="H347" s="1">
        <f>G347/F347</f>
      </c>
    </row>
    <row r="348">
      <c r="A348" t="str">
        <v>CP5.3</v>
      </c>
      <c r="B348" s="1">
        <f>(1/J76+1/J66+1/J56)/3</f>
      </c>
      <c r="C348" s="1">
        <f>(1/J78+1/J68+1/J58)/3</f>
      </c>
      <c r="D348">
        <v>1</v>
      </c>
      <c r="E348" s="1">
        <f>(J60+J70+J80)/3</f>
      </c>
      <c r="F348" s="2">
        <f>(B348/$B350+C348/$C350+D348/$D350+E348/$E350)/4</f>
      </c>
      <c r="G348" s="2">
        <f>B348*$F346+C348*$F347+D348*$F348+E348*$F349</f>
      </c>
      <c r="H348" s="1">
        <f>G348/F348</f>
      </c>
    </row>
    <row r="349">
      <c r="A349" t="str">
        <v>CP5.4</v>
      </c>
      <c r="B349" s="1">
        <f>(1/J77+1/J67+1/J57)/3</f>
      </c>
      <c r="C349" s="1">
        <f>(1/J79+1/J69+1/J59)/3</f>
      </c>
      <c r="D349" s="1">
        <f>(1/J80+1/J70+1/J60)/3</f>
      </c>
      <c r="E349">
        <v>1</v>
      </c>
      <c r="F349" s="2">
        <f>(B349/$B350+C349/$C350+D349/$D350+E349/$E350)/4</f>
      </c>
      <c r="G349" s="2">
        <f>B349*$F346+C349*$F347+D349*$F348+E349*$F349</f>
      </c>
      <c r="H349" s="1">
        <f>G349/F349</f>
      </c>
    </row>
    <row r="350">
      <c r="A350" t="str">
        <v>Σ Kolom</v>
      </c>
      <c r="B350" s="1">
        <f>SUM(B346:B349)</f>
      </c>
      <c r="C350" s="1">
        <f>SUM(C346:C349)</f>
      </c>
      <c r="D350" s="1">
        <f>SUM(D346:D349)</f>
      </c>
      <c r="E350" s="1">
        <f>SUM(E346:E349)</f>
      </c>
    </row>
    <row r="352">
      <c r="A352" t="str">
        <v>λmax</v>
      </c>
      <c r="B352" s="1">
        <f>AVERAGE(H346:H349)</f>
      </c>
    </row>
    <row r="353">
      <c r="A353" t="str">
        <v>CI</v>
      </c>
      <c r="B353" s="1">
        <f>(B352-4)/(4-1)</f>
      </c>
    </row>
    <row r="354">
      <c r="A354" t="str">
        <v>CR</v>
      </c>
      <c r="B354" s="1">
        <f>IF(0.9=0,0,B353/0.9)</f>
      </c>
    </row>
    <row r="355">
      <c r="A355" t="str">
        <v>Status</v>
      </c>
      <c r="B355">
        <f>IF(B354&lt;0.1,"KONSISTEN ✓","TIDAK KONSISTEN ✗")</f>
      </c>
    </row>
    <row r="358">
      <c r="A358" t="str">
        <v>▶ RESPONDEN 9: Amrul Hidayat</v>
      </c>
    </row>
    <row r="359">
      <c r="A359" t="str">
        <v>1. FUZZY SYNTHETIC EXTENT (FSE) &amp; BOBOT FINAL</v>
      </c>
    </row>
    <row r="360">
      <c r="A360" t="str">
        <v>Kriteria</v>
      </c>
      <c r="B360" t="str">
        <v>Σl</v>
      </c>
      <c r="C360" t="str">
        <v>Σm</v>
      </c>
      <c r="D360" t="str">
        <v>Σu</v>
      </c>
      <c r="E360" t="str">
        <v>Si_l</v>
      </c>
      <c r="F360" t="str">
        <v>Si_m</v>
      </c>
      <c r="G360" t="str">
        <v>Si_u</v>
      </c>
      <c r="H360" t="str">
        <v>Defuzzy</v>
      </c>
      <c r="I360" t="str">
        <v>Bobot</v>
      </c>
      <c r="J360" t="str">
        <v>Bobot%</v>
      </c>
      <c r="K360" t="str">
        <v>Rank</v>
      </c>
    </row>
    <row r="361">
      <c r="A361" t="str">
        <v>CP5.1</v>
      </c>
      <c r="B361" s="1">
        <f>1+K55+K56+K57</f>
      </c>
      <c r="C361" s="1">
        <f>1+K65+K66+K67</f>
      </c>
      <c r="D361" s="1">
        <f>1+K75+K76+K77</f>
      </c>
      <c r="E361" s="2">
        <f>B361/$D365</f>
      </c>
      <c r="F361" s="2">
        <f>C361/$C365</f>
      </c>
      <c r="G361" s="2">
        <f>D361/$B365</f>
      </c>
      <c r="H361" s="2">
        <f>(E361+F361+G361)/3</f>
      </c>
      <c r="I361" s="2">
        <f>H361/$H365</f>
      </c>
      <c r="J361" s="3">
        <f>I361*100</f>
      </c>
      <c r="K361">
        <f>RANK(I361,$I$361:$I$364,0)</f>
      </c>
    </row>
    <row r="362">
      <c r="A362" t="str">
        <v>CP5.2</v>
      </c>
      <c r="B362" s="1">
        <f>1+1/K75+K58+K59</f>
      </c>
      <c r="C362" s="1">
        <f>1+1/K65+K68+K69</f>
      </c>
      <c r="D362" s="1">
        <f>1+1/K55+K78+K79</f>
      </c>
      <c r="E362" s="2">
        <f>B362/$D365</f>
      </c>
      <c r="F362" s="2">
        <f>C362/$C365</f>
      </c>
      <c r="G362" s="2">
        <f>D362/$B365</f>
      </c>
      <c r="H362" s="2">
        <f>(E362+F362+G362)/3</f>
      </c>
      <c r="I362" s="2">
        <f>H362/$H365</f>
      </c>
      <c r="J362" s="3">
        <f>I362*100</f>
      </c>
      <c r="K362">
        <f>RANK(I362,$I$361:$I$364,0)</f>
      </c>
    </row>
    <row r="363">
      <c r="A363" t="str">
        <v>CP5.3</v>
      </c>
      <c r="B363" s="1">
        <f>1+1/K76+1/K78+K60</f>
      </c>
      <c r="C363" s="1">
        <f>1+1/K66+1/K68+K70</f>
      </c>
      <c r="D363" s="1">
        <f>1+1/K56+1/K58+K80</f>
      </c>
      <c r="E363" s="2">
        <f>B363/$D365</f>
      </c>
      <c r="F363" s="2">
        <f>C363/$C365</f>
      </c>
      <c r="G363" s="2">
        <f>D363/$B365</f>
      </c>
      <c r="H363" s="2">
        <f>(E363+F363+G363)/3</f>
      </c>
      <c r="I363" s="2">
        <f>H363/$H365</f>
      </c>
      <c r="J363" s="3">
        <f>I363*100</f>
      </c>
      <c r="K363">
        <f>RANK(I363,$I$361:$I$364,0)</f>
      </c>
    </row>
    <row r="364">
      <c r="A364" t="str">
        <v>CP5.4</v>
      </c>
      <c r="B364" s="1">
        <f>1+1/K77+1/K79+1/K80</f>
      </c>
      <c r="C364" s="1">
        <f>1+1/K67+1/K69+1/K70</f>
      </c>
      <c r="D364" s="1">
        <f>1+1/K57+1/K59+1/K60</f>
      </c>
      <c r="E364" s="2">
        <f>B364/$D365</f>
      </c>
      <c r="F364" s="2">
        <f>C364/$C365</f>
      </c>
      <c r="G364" s="2">
        <f>D364/$B365</f>
      </c>
      <c r="H364" s="2">
        <f>(E364+F364+G364)/3</f>
      </c>
      <c r="I364" s="2">
        <f>H364/$H365</f>
      </c>
      <c r="J364" s="3">
        <f>I364*100</f>
      </c>
      <c r="K364">
        <f>RANK(I364,$I$361:$I$364,0)</f>
      </c>
    </row>
    <row r="365">
      <c r="A365" t="str">
        <v>TOTAL</v>
      </c>
      <c r="B365" s="1">
        <f>SUM(B361:B364)</f>
      </c>
      <c r="C365" s="1">
        <f>SUM(C361:C364)</f>
      </c>
      <c r="D365" s="1">
        <f>SUM(D361:D364)</f>
      </c>
      <c r="H365" s="2">
        <f>SUM(H361:H364)</f>
      </c>
    </row>
    <row r="367">
      <c r="A367" t="str">
        <v>2. KONSISTENSI (CR)</v>
      </c>
    </row>
    <row r="368">
      <c r="A368" t="str">
        <v>Matriks Crisp (Defuzzified) &amp; Normalisasi &amp; Aw</v>
      </c>
    </row>
    <row r="369">
      <c r="A369" t="str">
        <v>Kriteria</v>
      </c>
      <c r="B369" t="str">
        <v>CP5.1</v>
      </c>
      <c r="C369" t="str">
        <v>CP5.2</v>
      </c>
      <c r="D369" t="str">
        <v>CP5.3</v>
      </c>
      <c r="E369" t="str">
        <v>CP5.4</v>
      </c>
      <c r="F369" t="str">
        <v>Wi (Bobot CR)</v>
      </c>
      <c r="G369" t="str">
        <v>Aw</v>
      </c>
      <c r="H369" t="str">
        <v>Aw/Wi</v>
      </c>
    </row>
    <row r="370">
      <c r="A370" t="str">
        <v>CP5.1</v>
      </c>
      <c r="B370">
        <v>1</v>
      </c>
      <c r="C370" s="1">
        <f>(K55+K65+K75)/3</f>
      </c>
      <c r="D370" s="1">
        <f>(K56+K66+K76)/3</f>
      </c>
      <c r="E370" s="1">
        <f>(K57+K67+K77)/3</f>
      </c>
      <c r="F370" s="2">
        <f>(B370/$B374+C370/$C374+D370/$D374+E370/$E374)/4</f>
      </c>
      <c r="G370" s="2">
        <f>B370*$F370+C370*$F371+D370*$F372+E370*$F373</f>
      </c>
      <c r="H370" s="1">
        <f>G370/F370</f>
      </c>
    </row>
    <row r="371">
      <c r="A371" t="str">
        <v>CP5.2</v>
      </c>
      <c r="B371" s="1">
        <f>(1/K75+1/K65+1/K55)/3</f>
      </c>
      <c r="C371">
        <v>1</v>
      </c>
      <c r="D371" s="1">
        <f>(K58+K68+K78)/3</f>
      </c>
      <c r="E371" s="1">
        <f>(K59+K69+K79)/3</f>
      </c>
      <c r="F371" s="2">
        <f>(B371/$B374+C371/$C374+D371/$D374+E371/$E374)/4</f>
      </c>
      <c r="G371" s="2">
        <f>B371*$F370+C371*$F371+D371*$F372+E371*$F373</f>
      </c>
      <c r="H371" s="1">
        <f>G371/F371</f>
      </c>
    </row>
    <row r="372">
      <c r="A372" t="str">
        <v>CP5.3</v>
      </c>
      <c r="B372" s="1">
        <f>(1/K76+1/K66+1/K56)/3</f>
      </c>
      <c r="C372" s="1">
        <f>(1/K78+1/K68+1/K58)/3</f>
      </c>
      <c r="D372">
        <v>1</v>
      </c>
      <c r="E372" s="1">
        <f>(K60+K70+K80)/3</f>
      </c>
      <c r="F372" s="2">
        <f>(B372/$B374+C372/$C374+D372/$D374+E372/$E374)/4</f>
      </c>
      <c r="G372" s="2">
        <f>B372*$F370+C372*$F371+D372*$F372+E372*$F373</f>
      </c>
      <c r="H372" s="1">
        <f>G372/F372</f>
      </c>
    </row>
    <row r="373">
      <c r="A373" t="str">
        <v>CP5.4</v>
      </c>
      <c r="B373" s="1">
        <f>(1/K77+1/K67+1/K57)/3</f>
      </c>
      <c r="C373" s="1">
        <f>(1/K79+1/K69+1/K59)/3</f>
      </c>
      <c r="D373" s="1">
        <f>(1/K80+1/K70+1/K60)/3</f>
      </c>
      <c r="E373">
        <v>1</v>
      </c>
      <c r="F373" s="2">
        <f>(B373/$B374+C373/$C374+D373/$D374+E373/$E374)/4</f>
      </c>
      <c r="G373" s="2">
        <f>B373*$F370+C373*$F371+D373*$F372+E373*$F373</f>
      </c>
      <c r="H373" s="1">
        <f>G373/F373</f>
      </c>
    </row>
    <row r="374">
      <c r="A374" t="str">
        <v>Σ Kolom</v>
      </c>
      <c r="B374" s="1">
        <f>SUM(B370:B373)</f>
      </c>
      <c r="C374" s="1">
        <f>SUM(C370:C373)</f>
      </c>
      <c r="D374" s="1">
        <f>SUM(D370:D373)</f>
      </c>
      <c r="E374" s="1">
        <f>SUM(E370:E373)</f>
      </c>
    </row>
    <row r="376">
      <c r="A376" t="str">
        <v>λmax</v>
      </c>
      <c r="B376" s="1">
        <f>AVERAGE(H370:H373)</f>
      </c>
    </row>
    <row r="377">
      <c r="A377" t="str">
        <v>CI</v>
      </c>
      <c r="B377" s="1">
        <f>(B376-4)/(4-1)</f>
      </c>
    </row>
    <row r="378">
      <c r="A378" t="str">
        <v>CR</v>
      </c>
      <c r="B378" s="1">
        <f>IF(0.9=0,0,B377/0.9)</f>
      </c>
    </row>
    <row r="379">
      <c r="A379" t="str">
        <v>Status</v>
      </c>
      <c r="B379">
        <f>IF(B378&lt;0.1,"KONSISTEN ✓","TIDAK KONSISTEN ✗")</f>
      </c>
    </row>
    <row r="382">
      <c r="A382" t="str">
        <v>▶ RESPONDEN 10: Drh Guswandi</v>
      </c>
    </row>
    <row r="383">
      <c r="A383" t="str">
        <v>1. FUZZY SYNTHETIC EXTENT (FSE) &amp; BOBOT FINAL</v>
      </c>
    </row>
    <row r="384">
      <c r="A384" t="str">
        <v>Kriteria</v>
      </c>
      <c r="B384" t="str">
        <v>Σl</v>
      </c>
      <c r="C384" t="str">
        <v>Σm</v>
      </c>
      <c r="D384" t="str">
        <v>Σu</v>
      </c>
      <c r="E384" t="str">
        <v>Si_l</v>
      </c>
      <c r="F384" t="str">
        <v>Si_m</v>
      </c>
      <c r="G384" t="str">
        <v>Si_u</v>
      </c>
      <c r="H384" t="str">
        <v>Defuzzy</v>
      </c>
      <c r="I384" t="str">
        <v>Bobot</v>
      </c>
      <c r="J384" t="str">
        <v>Bobot%</v>
      </c>
      <c r="K384" t="str">
        <v>Rank</v>
      </c>
    </row>
    <row r="385">
      <c r="A385" t="str">
        <v>CP5.1</v>
      </c>
      <c r="B385" s="1">
        <f>1+L55+L56+L57</f>
      </c>
      <c r="C385" s="1">
        <f>1+L65+L66+L67</f>
      </c>
      <c r="D385" s="1">
        <f>1+L75+L76+L77</f>
      </c>
      <c r="E385" s="2">
        <f>B385/$D389</f>
      </c>
      <c r="F385" s="2">
        <f>C385/$C389</f>
      </c>
      <c r="G385" s="2">
        <f>D385/$B389</f>
      </c>
      <c r="H385" s="2">
        <f>(E385+F385+G385)/3</f>
      </c>
      <c r="I385" s="2">
        <f>H385/$H389</f>
      </c>
      <c r="J385" s="3">
        <f>I385*100</f>
      </c>
      <c r="K385">
        <f>RANK(I385,$I$385:$I$388,0)</f>
      </c>
    </row>
    <row r="386">
      <c r="A386" t="str">
        <v>CP5.2</v>
      </c>
      <c r="B386" s="1">
        <f>1+1/L75+L58+L59</f>
      </c>
      <c r="C386" s="1">
        <f>1+1/L65+L68+L69</f>
      </c>
      <c r="D386" s="1">
        <f>1+1/L55+L78+L79</f>
      </c>
      <c r="E386" s="2">
        <f>B386/$D389</f>
      </c>
      <c r="F386" s="2">
        <f>C386/$C389</f>
      </c>
      <c r="G386" s="2">
        <f>D386/$B389</f>
      </c>
      <c r="H386" s="2">
        <f>(E386+F386+G386)/3</f>
      </c>
      <c r="I386" s="2">
        <f>H386/$H389</f>
      </c>
      <c r="J386" s="3">
        <f>I386*100</f>
      </c>
      <c r="K386">
        <f>RANK(I386,$I$385:$I$388,0)</f>
      </c>
    </row>
    <row r="387">
      <c r="A387" t="str">
        <v>CP5.3</v>
      </c>
      <c r="B387" s="1">
        <f>1+1/L76+1/L78+L60</f>
      </c>
      <c r="C387" s="1">
        <f>1+1/L66+1/L68+L70</f>
      </c>
      <c r="D387" s="1">
        <f>1+1/L56+1/L58+L80</f>
      </c>
      <c r="E387" s="2">
        <f>B387/$D389</f>
      </c>
      <c r="F387" s="2">
        <f>C387/$C389</f>
      </c>
      <c r="G387" s="2">
        <f>D387/$B389</f>
      </c>
      <c r="H387" s="2">
        <f>(E387+F387+G387)/3</f>
      </c>
      <c r="I387" s="2">
        <f>H387/$H389</f>
      </c>
      <c r="J387" s="3">
        <f>I387*100</f>
      </c>
      <c r="K387">
        <f>RANK(I387,$I$385:$I$388,0)</f>
      </c>
    </row>
    <row r="388">
      <c r="A388" t="str">
        <v>CP5.4</v>
      </c>
      <c r="B388" s="1">
        <f>1+1/L77+1/L79+1/L80</f>
      </c>
      <c r="C388" s="1">
        <f>1+1/L67+1/L69+1/L70</f>
      </c>
      <c r="D388" s="1">
        <f>1+1/L57+1/L59+1/L60</f>
      </c>
      <c r="E388" s="2">
        <f>B388/$D389</f>
      </c>
      <c r="F388" s="2">
        <f>C388/$C389</f>
      </c>
      <c r="G388" s="2">
        <f>D388/$B389</f>
      </c>
      <c r="H388" s="2">
        <f>(E388+F388+G388)/3</f>
      </c>
      <c r="I388" s="2">
        <f>H388/$H389</f>
      </c>
      <c r="J388" s="3">
        <f>I388*100</f>
      </c>
      <c r="K388">
        <f>RANK(I388,$I$385:$I$388,0)</f>
      </c>
    </row>
    <row r="389">
      <c r="A389" t="str">
        <v>TOTAL</v>
      </c>
      <c r="B389" s="1">
        <f>SUM(B385:B388)</f>
      </c>
      <c r="C389" s="1">
        <f>SUM(C385:C388)</f>
      </c>
      <c r="D389" s="1">
        <f>SUM(D385:D388)</f>
      </c>
      <c r="H389" s="2">
        <f>SUM(H385:H388)</f>
      </c>
    </row>
    <row r="391">
      <c r="A391" t="str">
        <v>2. KONSISTENSI (CR)</v>
      </c>
    </row>
    <row r="392">
      <c r="A392" t="str">
        <v>Matriks Crisp (Defuzzified) &amp; Normalisasi &amp; Aw</v>
      </c>
    </row>
    <row r="393">
      <c r="A393" t="str">
        <v>Kriteria</v>
      </c>
      <c r="B393" t="str">
        <v>CP5.1</v>
      </c>
      <c r="C393" t="str">
        <v>CP5.2</v>
      </c>
      <c r="D393" t="str">
        <v>CP5.3</v>
      </c>
      <c r="E393" t="str">
        <v>CP5.4</v>
      </c>
      <c r="F393" t="str">
        <v>Wi (Bobot CR)</v>
      </c>
      <c r="G393" t="str">
        <v>Aw</v>
      </c>
      <c r="H393" t="str">
        <v>Aw/Wi</v>
      </c>
    </row>
    <row r="394">
      <c r="A394" t="str">
        <v>CP5.1</v>
      </c>
      <c r="B394">
        <v>1</v>
      </c>
      <c r="C394" s="1">
        <f>(L55+L65+L75)/3</f>
      </c>
      <c r="D394" s="1">
        <f>(L56+L66+L76)/3</f>
      </c>
      <c r="E394" s="1">
        <f>(L57+L67+L77)/3</f>
      </c>
      <c r="F394" s="2">
        <f>(B394/$B398+C394/$C398+D394/$D398+E394/$E398)/4</f>
      </c>
      <c r="G394" s="2">
        <f>B394*$F394+C394*$F395+D394*$F396+E394*$F397</f>
      </c>
      <c r="H394" s="1">
        <f>G394/F394</f>
      </c>
    </row>
    <row r="395">
      <c r="A395" t="str">
        <v>CP5.2</v>
      </c>
      <c r="B395" s="1">
        <f>(1/L75+1/L65+1/L55)/3</f>
      </c>
      <c r="C395">
        <v>1</v>
      </c>
      <c r="D395" s="1">
        <f>(L58+L68+L78)/3</f>
      </c>
      <c r="E395" s="1">
        <f>(L59+L69+L79)/3</f>
      </c>
      <c r="F395" s="2">
        <f>(B395/$B398+C395/$C398+D395/$D398+E395/$E398)/4</f>
      </c>
      <c r="G395" s="2">
        <f>B395*$F394+C395*$F395+D395*$F396+E395*$F397</f>
      </c>
      <c r="H395" s="1">
        <f>G395/F395</f>
      </c>
    </row>
    <row r="396">
      <c r="A396" t="str">
        <v>CP5.3</v>
      </c>
      <c r="B396" s="1">
        <f>(1/L76+1/L66+1/L56)/3</f>
      </c>
      <c r="C396" s="1">
        <f>(1/L78+1/L68+1/L58)/3</f>
      </c>
      <c r="D396">
        <v>1</v>
      </c>
      <c r="E396" s="1">
        <f>(L60+L70+L80)/3</f>
      </c>
      <c r="F396" s="2">
        <f>(B396/$B398+C396/$C398+D396/$D398+E396/$E398)/4</f>
      </c>
      <c r="G396" s="2">
        <f>B396*$F394+C396*$F395+D396*$F396+E396*$F397</f>
      </c>
      <c r="H396" s="1">
        <f>G396/F396</f>
      </c>
    </row>
    <row r="397">
      <c r="A397" t="str">
        <v>CP5.4</v>
      </c>
      <c r="B397" s="1">
        <f>(1/L77+1/L67+1/L57)/3</f>
      </c>
      <c r="C397" s="1">
        <f>(1/L79+1/L69+1/L59)/3</f>
      </c>
      <c r="D397" s="1">
        <f>(1/L80+1/L70+1/L60)/3</f>
      </c>
      <c r="E397">
        <v>1</v>
      </c>
      <c r="F397" s="2">
        <f>(B397/$B398+C397/$C398+D397/$D398+E397/$E398)/4</f>
      </c>
      <c r="G397" s="2">
        <f>B397*$F394+C397*$F395+D397*$F396+E397*$F397</f>
      </c>
      <c r="H397" s="1">
        <f>G397/F397</f>
      </c>
    </row>
    <row r="398">
      <c r="A398" t="str">
        <v>Σ Kolom</v>
      </c>
      <c r="B398" s="1">
        <f>SUM(B394:B397)</f>
      </c>
      <c r="C398" s="1">
        <f>SUM(C394:C397)</f>
      </c>
      <c r="D398" s="1">
        <f>SUM(D394:D397)</f>
      </c>
      <c r="E398" s="1">
        <f>SUM(E394:E397)</f>
      </c>
    </row>
    <row r="400">
      <c r="A400" t="str">
        <v>λmax</v>
      </c>
      <c r="B400" s="1">
        <f>AVERAGE(H394:H397)</f>
      </c>
    </row>
    <row r="401">
      <c r="A401" t="str">
        <v>CI</v>
      </c>
      <c r="B401" s="1">
        <f>(B400-4)/(4-1)</f>
      </c>
    </row>
    <row r="402">
      <c r="A402" t="str">
        <v>CR</v>
      </c>
      <c r="B402" s="1">
        <f>IF(0.9=0,0,B401/0.9)</f>
      </c>
    </row>
    <row r="403">
      <c r="A403" t="str">
        <v>Status</v>
      </c>
      <c r="B403">
        <f>IF(B402&lt;0.1,"KONSISTEN ✓","TIDAK KONSISTEN ✗")</f>
      </c>
    </row>
    <row r="406">
      <c r="A406" t="str">
        <v>▶ RESPONDEN 11: Drh. Indahlia Syahfitri Bangun</v>
      </c>
    </row>
    <row r="407">
      <c r="A407" t="str">
        <v>1. FUZZY SYNTHETIC EXTENT (FSE) &amp; BOBOT FINAL</v>
      </c>
    </row>
    <row r="408">
      <c r="A408" t="str">
        <v>Kriteria</v>
      </c>
      <c r="B408" t="str">
        <v>Σl</v>
      </c>
      <c r="C408" t="str">
        <v>Σm</v>
      </c>
      <c r="D408" t="str">
        <v>Σu</v>
      </c>
      <c r="E408" t="str">
        <v>Si_l</v>
      </c>
      <c r="F408" t="str">
        <v>Si_m</v>
      </c>
      <c r="G408" t="str">
        <v>Si_u</v>
      </c>
      <c r="H408" t="str">
        <v>Defuzzy</v>
      </c>
      <c r="I408" t="str">
        <v>Bobot</v>
      </c>
      <c r="J408" t="str">
        <v>Bobot%</v>
      </c>
      <c r="K408" t="str">
        <v>Rank</v>
      </c>
    </row>
    <row r="409">
      <c r="A409" t="str">
        <v>CP5.1</v>
      </c>
      <c r="B409" s="1">
        <f>1+M55+M56+M57</f>
      </c>
      <c r="C409" s="1">
        <f>1+M65+M66+M67</f>
      </c>
      <c r="D409" s="1">
        <f>1+M75+M76+M77</f>
      </c>
      <c r="E409" s="2">
        <f>B409/$D413</f>
      </c>
      <c r="F409" s="2">
        <f>C409/$C413</f>
      </c>
      <c r="G409" s="2">
        <f>D409/$B413</f>
      </c>
      <c r="H409" s="2">
        <f>(E409+F409+G409)/3</f>
      </c>
      <c r="I409" s="2">
        <f>H409/$H413</f>
      </c>
      <c r="J409" s="3">
        <f>I409*100</f>
      </c>
      <c r="K409">
        <f>RANK(I409,$I$409:$I$412,0)</f>
      </c>
    </row>
    <row r="410">
      <c r="A410" t="str">
        <v>CP5.2</v>
      </c>
      <c r="B410" s="1">
        <f>1+1/M75+M58+M59</f>
      </c>
      <c r="C410" s="1">
        <f>1+1/M65+M68+M69</f>
      </c>
      <c r="D410" s="1">
        <f>1+1/M55+M78+M79</f>
      </c>
      <c r="E410" s="2">
        <f>B410/$D413</f>
      </c>
      <c r="F410" s="2">
        <f>C410/$C413</f>
      </c>
      <c r="G410" s="2">
        <f>D410/$B413</f>
      </c>
      <c r="H410" s="2">
        <f>(E410+F410+G410)/3</f>
      </c>
      <c r="I410" s="2">
        <f>H410/$H413</f>
      </c>
      <c r="J410" s="3">
        <f>I410*100</f>
      </c>
      <c r="K410">
        <f>RANK(I410,$I$409:$I$412,0)</f>
      </c>
    </row>
    <row r="411">
      <c r="A411" t="str">
        <v>CP5.3</v>
      </c>
      <c r="B411" s="1">
        <f>1+1/M76+1/M78+M60</f>
      </c>
      <c r="C411" s="1">
        <f>1+1/M66+1/M68+M70</f>
      </c>
      <c r="D411" s="1">
        <f>1+1/M56+1/M58+M80</f>
      </c>
      <c r="E411" s="2">
        <f>B411/$D413</f>
      </c>
      <c r="F411" s="2">
        <f>C411/$C413</f>
      </c>
      <c r="G411" s="2">
        <f>D411/$B413</f>
      </c>
      <c r="H411" s="2">
        <f>(E411+F411+G411)/3</f>
      </c>
      <c r="I411" s="2">
        <f>H411/$H413</f>
      </c>
      <c r="J411" s="3">
        <f>I411*100</f>
      </c>
      <c r="K411">
        <f>RANK(I411,$I$409:$I$412,0)</f>
      </c>
    </row>
    <row r="412">
      <c r="A412" t="str">
        <v>CP5.4</v>
      </c>
      <c r="B412" s="1">
        <f>1+1/M77+1/M79+1/M80</f>
      </c>
      <c r="C412" s="1">
        <f>1+1/M67+1/M69+1/M70</f>
      </c>
      <c r="D412" s="1">
        <f>1+1/M57+1/M59+1/M60</f>
      </c>
      <c r="E412" s="2">
        <f>B412/$D413</f>
      </c>
      <c r="F412" s="2">
        <f>C412/$C413</f>
      </c>
      <c r="G412" s="2">
        <f>D412/$B413</f>
      </c>
      <c r="H412" s="2">
        <f>(E412+F412+G412)/3</f>
      </c>
      <c r="I412" s="2">
        <f>H412/$H413</f>
      </c>
      <c r="J412" s="3">
        <f>I412*100</f>
      </c>
      <c r="K412">
        <f>RANK(I412,$I$409:$I$412,0)</f>
      </c>
    </row>
    <row r="413">
      <c r="A413" t="str">
        <v>TOTAL</v>
      </c>
      <c r="B413" s="1">
        <f>SUM(B409:B412)</f>
      </c>
      <c r="C413" s="1">
        <f>SUM(C409:C412)</f>
      </c>
      <c r="D413" s="1">
        <f>SUM(D409:D412)</f>
      </c>
      <c r="H413" s="2">
        <f>SUM(H409:H412)</f>
      </c>
    </row>
    <row r="415">
      <c r="A415" t="str">
        <v>2. KONSISTENSI (CR)</v>
      </c>
    </row>
    <row r="416">
      <c r="A416" t="str">
        <v>Matriks Crisp (Defuzzified) &amp; Normalisasi &amp; Aw</v>
      </c>
    </row>
    <row r="417">
      <c r="A417" t="str">
        <v>Kriteria</v>
      </c>
      <c r="B417" t="str">
        <v>CP5.1</v>
      </c>
      <c r="C417" t="str">
        <v>CP5.2</v>
      </c>
      <c r="D417" t="str">
        <v>CP5.3</v>
      </c>
      <c r="E417" t="str">
        <v>CP5.4</v>
      </c>
      <c r="F417" t="str">
        <v>Wi (Bobot CR)</v>
      </c>
      <c r="G417" t="str">
        <v>Aw</v>
      </c>
      <c r="H417" t="str">
        <v>Aw/Wi</v>
      </c>
    </row>
    <row r="418">
      <c r="A418" t="str">
        <v>CP5.1</v>
      </c>
      <c r="B418">
        <v>1</v>
      </c>
      <c r="C418" s="1">
        <f>(M55+M65+M75)/3</f>
      </c>
      <c r="D418" s="1">
        <f>(M56+M66+M76)/3</f>
      </c>
      <c r="E418" s="1">
        <f>(M57+M67+M77)/3</f>
      </c>
      <c r="F418" s="2">
        <f>(B418/$B422+C418/$C422+D418/$D422+E418/$E422)/4</f>
      </c>
      <c r="G418" s="2">
        <f>B418*$F418+C418*$F419+D418*$F420+E418*$F421</f>
      </c>
      <c r="H418" s="1">
        <f>G418/F418</f>
      </c>
    </row>
    <row r="419">
      <c r="A419" t="str">
        <v>CP5.2</v>
      </c>
      <c r="B419" s="1">
        <f>(1/M75+1/M65+1/M55)/3</f>
      </c>
      <c r="C419">
        <v>1</v>
      </c>
      <c r="D419" s="1">
        <f>(M58+M68+M78)/3</f>
      </c>
      <c r="E419" s="1">
        <f>(M59+M69+M79)/3</f>
      </c>
      <c r="F419" s="2">
        <f>(B419/$B422+C419/$C422+D419/$D422+E419/$E422)/4</f>
      </c>
      <c r="G419" s="2">
        <f>B419*$F418+C419*$F419+D419*$F420+E419*$F421</f>
      </c>
      <c r="H419" s="1">
        <f>G419/F419</f>
      </c>
    </row>
    <row r="420">
      <c r="A420" t="str">
        <v>CP5.3</v>
      </c>
      <c r="B420" s="1">
        <f>(1/M76+1/M66+1/M56)/3</f>
      </c>
      <c r="C420" s="1">
        <f>(1/M78+1/M68+1/M58)/3</f>
      </c>
      <c r="D420">
        <v>1</v>
      </c>
      <c r="E420" s="1">
        <f>(M60+M70+M80)/3</f>
      </c>
      <c r="F420" s="2">
        <f>(B420/$B422+C420/$C422+D420/$D422+E420/$E422)/4</f>
      </c>
      <c r="G420" s="2">
        <f>B420*$F418+C420*$F419+D420*$F420+E420*$F421</f>
      </c>
      <c r="H420" s="1">
        <f>G420/F420</f>
      </c>
    </row>
    <row r="421">
      <c r="A421" t="str">
        <v>CP5.4</v>
      </c>
      <c r="B421" s="1">
        <f>(1/M77+1/M67+1/M57)/3</f>
      </c>
      <c r="C421" s="1">
        <f>(1/M79+1/M69+1/M59)/3</f>
      </c>
      <c r="D421" s="1">
        <f>(1/M80+1/M70+1/M60)/3</f>
      </c>
      <c r="E421">
        <v>1</v>
      </c>
      <c r="F421" s="2">
        <f>(B421/$B422+C421/$C422+D421/$D422+E421/$E422)/4</f>
      </c>
      <c r="G421" s="2">
        <f>B421*$F418+C421*$F419+D421*$F420+E421*$F421</f>
      </c>
      <c r="H421" s="1">
        <f>G421/F421</f>
      </c>
    </row>
    <row r="422">
      <c r="A422" t="str">
        <v>Σ Kolom</v>
      </c>
      <c r="B422" s="1">
        <f>SUM(B418:B421)</f>
      </c>
      <c r="C422" s="1">
        <f>SUM(C418:C421)</f>
      </c>
      <c r="D422" s="1">
        <f>SUM(D418:D421)</f>
      </c>
      <c r="E422" s="1">
        <f>SUM(E418:E421)</f>
      </c>
    </row>
    <row r="424">
      <c r="A424" t="str">
        <v>λmax</v>
      </c>
      <c r="B424" s="1">
        <f>AVERAGE(H418:H421)</f>
      </c>
    </row>
    <row r="425">
      <c r="A425" t="str">
        <v>CI</v>
      </c>
      <c r="B425" s="1">
        <f>(B424-4)/(4-1)</f>
      </c>
    </row>
    <row r="426">
      <c r="A426" t="str">
        <v>CR</v>
      </c>
      <c r="B426" s="1">
        <f>IF(0.9=0,0,B425/0.9)</f>
      </c>
    </row>
    <row r="427">
      <c r="A427" t="str">
        <v>Status</v>
      </c>
      <c r="B427">
        <f>IF(B426&lt;0.1,"KONSISTEN ✓","TIDAK KONSISTEN ✗")</f>
      </c>
    </row>
    <row r="430">
      <c r="A430" t="str">
        <v>▶ RESPONDEN 12: drh. Sri Wening Kurniajati</v>
      </c>
    </row>
    <row r="431">
      <c r="A431" t="str">
        <v>1. FUZZY SYNTHETIC EXTENT (FSE) &amp; BOBOT FINAL</v>
      </c>
    </row>
    <row r="432">
      <c r="A432" t="str">
        <v>Kriteria</v>
      </c>
      <c r="B432" t="str">
        <v>Σl</v>
      </c>
      <c r="C432" t="str">
        <v>Σm</v>
      </c>
      <c r="D432" t="str">
        <v>Σu</v>
      </c>
      <c r="E432" t="str">
        <v>Si_l</v>
      </c>
      <c r="F432" t="str">
        <v>Si_m</v>
      </c>
      <c r="G432" t="str">
        <v>Si_u</v>
      </c>
      <c r="H432" t="str">
        <v>Defuzzy</v>
      </c>
      <c r="I432" t="str">
        <v>Bobot</v>
      </c>
      <c r="J432" t="str">
        <v>Bobot%</v>
      </c>
      <c r="K432" t="str">
        <v>Rank</v>
      </c>
    </row>
    <row r="433">
      <c r="A433" t="str">
        <v>CP5.1</v>
      </c>
      <c r="B433" s="1">
        <f>1+N55+N56+N57</f>
      </c>
      <c r="C433" s="1">
        <f>1+N65+N66+N67</f>
      </c>
      <c r="D433" s="1">
        <f>1+N75+N76+N77</f>
      </c>
      <c r="E433" s="2">
        <f>B433/$D437</f>
      </c>
      <c r="F433" s="2">
        <f>C433/$C437</f>
      </c>
      <c r="G433" s="2">
        <f>D433/$B437</f>
      </c>
      <c r="H433" s="2">
        <f>(E433+F433+G433)/3</f>
      </c>
      <c r="I433" s="2">
        <f>H433/$H437</f>
      </c>
      <c r="J433" s="3">
        <f>I433*100</f>
      </c>
      <c r="K433">
        <f>RANK(I433,$I$433:$I$436,0)</f>
      </c>
    </row>
    <row r="434">
      <c r="A434" t="str">
        <v>CP5.2</v>
      </c>
      <c r="B434" s="1">
        <f>1+1/N75+N58+N59</f>
      </c>
      <c r="C434" s="1">
        <f>1+1/N65+N68+N69</f>
      </c>
      <c r="D434" s="1">
        <f>1+1/N55+N78+N79</f>
      </c>
      <c r="E434" s="2">
        <f>B434/$D437</f>
      </c>
      <c r="F434" s="2">
        <f>C434/$C437</f>
      </c>
      <c r="G434" s="2">
        <f>D434/$B437</f>
      </c>
      <c r="H434" s="2">
        <f>(E434+F434+G434)/3</f>
      </c>
      <c r="I434" s="2">
        <f>H434/$H437</f>
      </c>
      <c r="J434" s="3">
        <f>I434*100</f>
      </c>
      <c r="K434">
        <f>RANK(I434,$I$433:$I$436,0)</f>
      </c>
    </row>
    <row r="435">
      <c r="A435" t="str">
        <v>CP5.3</v>
      </c>
      <c r="B435" s="1">
        <f>1+1/N76+1/N78+N60</f>
      </c>
      <c r="C435" s="1">
        <f>1+1/N66+1/N68+N70</f>
      </c>
      <c r="D435" s="1">
        <f>1+1/N56+1/N58+N80</f>
      </c>
      <c r="E435" s="2">
        <f>B435/$D437</f>
      </c>
      <c r="F435" s="2">
        <f>C435/$C437</f>
      </c>
      <c r="G435" s="2">
        <f>D435/$B437</f>
      </c>
      <c r="H435" s="2">
        <f>(E435+F435+G435)/3</f>
      </c>
      <c r="I435" s="2">
        <f>H435/$H437</f>
      </c>
      <c r="J435" s="3">
        <f>I435*100</f>
      </c>
      <c r="K435">
        <f>RANK(I435,$I$433:$I$436,0)</f>
      </c>
    </row>
    <row r="436">
      <c r="A436" t="str">
        <v>CP5.4</v>
      </c>
      <c r="B436" s="1">
        <f>1+1/N77+1/N79+1/N80</f>
      </c>
      <c r="C436" s="1">
        <f>1+1/N67+1/N69+1/N70</f>
      </c>
      <c r="D436" s="1">
        <f>1+1/N57+1/N59+1/N60</f>
      </c>
      <c r="E436" s="2">
        <f>B436/$D437</f>
      </c>
      <c r="F436" s="2">
        <f>C436/$C437</f>
      </c>
      <c r="G436" s="2">
        <f>D436/$B437</f>
      </c>
      <c r="H436" s="2">
        <f>(E436+F436+G436)/3</f>
      </c>
      <c r="I436" s="2">
        <f>H436/$H437</f>
      </c>
      <c r="J436" s="3">
        <f>I436*100</f>
      </c>
      <c r="K436">
        <f>RANK(I436,$I$433:$I$436,0)</f>
      </c>
    </row>
    <row r="437">
      <c r="A437" t="str">
        <v>TOTAL</v>
      </c>
      <c r="B437" s="1">
        <f>SUM(B433:B436)</f>
      </c>
      <c r="C437" s="1">
        <f>SUM(C433:C436)</f>
      </c>
      <c r="D437" s="1">
        <f>SUM(D433:D436)</f>
      </c>
      <c r="H437" s="2">
        <f>SUM(H433:H436)</f>
      </c>
    </row>
    <row r="439">
      <c r="A439" t="str">
        <v>2. KONSISTENSI (CR)</v>
      </c>
    </row>
    <row r="440">
      <c r="A440" t="str">
        <v>Matriks Crisp (Defuzzified) &amp; Normalisasi &amp; Aw</v>
      </c>
    </row>
    <row r="441">
      <c r="A441" t="str">
        <v>Kriteria</v>
      </c>
      <c r="B441" t="str">
        <v>CP5.1</v>
      </c>
      <c r="C441" t="str">
        <v>CP5.2</v>
      </c>
      <c r="D441" t="str">
        <v>CP5.3</v>
      </c>
      <c r="E441" t="str">
        <v>CP5.4</v>
      </c>
      <c r="F441" t="str">
        <v>Wi (Bobot CR)</v>
      </c>
      <c r="G441" t="str">
        <v>Aw</v>
      </c>
      <c r="H441" t="str">
        <v>Aw/Wi</v>
      </c>
    </row>
    <row r="442">
      <c r="A442" t="str">
        <v>CP5.1</v>
      </c>
      <c r="B442">
        <v>1</v>
      </c>
      <c r="C442" s="1">
        <f>(N55+N65+N75)/3</f>
      </c>
      <c r="D442" s="1">
        <f>(N56+N66+N76)/3</f>
      </c>
      <c r="E442" s="1">
        <f>(N57+N67+N77)/3</f>
      </c>
      <c r="F442" s="2">
        <f>(B442/$B446+C442/$C446+D442/$D446+E442/$E446)/4</f>
      </c>
      <c r="G442" s="2">
        <f>B442*$F442+C442*$F443+D442*$F444+E442*$F445</f>
      </c>
      <c r="H442" s="1">
        <f>G442/F442</f>
      </c>
    </row>
    <row r="443">
      <c r="A443" t="str">
        <v>CP5.2</v>
      </c>
      <c r="B443" s="1">
        <f>(1/N75+1/N65+1/N55)/3</f>
      </c>
      <c r="C443">
        <v>1</v>
      </c>
      <c r="D443" s="1">
        <f>(N58+N68+N78)/3</f>
      </c>
      <c r="E443" s="1">
        <f>(N59+N69+N79)/3</f>
      </c>
      <c r="F443" s="2">
        <f>(B443/$B446+C443/$C446+D443/$D446+E443/$E446)/4</f>
      </c>
      <c r="G443" s="2">
        <f>B443*$F442+C443*$F443+D443*$F444+E443*$F445</f>
      </c>
      <c r="H443" s="1">
        <f>G443/F443</f>
      </c>
    </row>
    <row r="444">
      <c r="A444" t="str">
        <v>CP5.3</v>
      </c>
      <c r="B444" s="1">
        <f>(1/N76+1/N66+1/N56)/3</f>
      </c>
      <c r="C444" s="1">
        <f>(1/N78+1/N68+1/N58)/3</f>
      </c>
      <c r="D444">
        <v>1</v>
      </c>
      <c r="E444" s="1">
        <f>(N60+N70+N80)/3</f>
      </c>
      <c r="F444" s="2">
        <f>(B444/$B446+C444/$C446+D444/$D446+E444/$E446)/4</f>
      </c>
      <c r="G444" s="2">
        <f>B444*$F442+C444*$F443+D444*$F444+E444*$F445</f>
      </c>
      <c r="H444" s="1">
        <f>G444/F444</f>
      </c>
    </row>
    <row r="445">
      <c r="A445" t="str">
        <v>CP5.4</v>
      </c>
      <c r="B445" s="1">
        <f>(1/N77+1/N67+1/N57)/3</f>
      </c>
      <c r="C445" s="1">
        <f>(1/N79+1/N69+1/N59)/3</f>
      </c>
      <c r="D445" s="1">
        <f>(1/N80+1/N70+1/N60)/3</f>
      </c>
      <c r="E445">
        <v>1</v>
      </c>
      <c r="F445" s="2">
        <f>(B445/$B446+C445/$C446+D445/$D446+E445/$E446)/4</f>
      </c>
      <c r="G445" s="2">
        <f>B445*$F442+C445*$F443+D445*$F444+E445*$F445</f>
      </c>
      <c r="H445" s="1">
        <f>G445/F445</f>
      </c>
    </row>
    <row r="446">
      <c r="A446" t="str">
        <v>Σ Kolom</v>
      </c>
      <c r="B446" s="1">
        <f>SUM(B442:B445)</f>
      </c>
      <c r="C446" s="1">
        <f>SUM(C442:C445)</f>
      </c>
      <c r="D446" s="1">
        <f>SUM(D442:D445)</f>
      </c>
      <c r="E446" s="1">
        <f>SUM(E442:E445)</f>
      </c>
    </row>
    <row r="448">
      <c r="A448" t="str">
        <v>λmax</v>
      </c>
      <c r="B448" s="1">
        <f>AVERAGE(H442:H445)</f>
      </c>
    </row>
    <row r="449">
      <c r="A449" t="str">
        <v>CI</v>
      </c>
      <c r="B449" s="1">
        <f>(B448-4)/(4-1)</f>
      </c>
    </row>
    <row r="450">
      <c r="A450" t="str">
        <v>CR</v>
      </c>
      <c r="B450" s="1">
        <f>IF(0.9=0,0,B449/0.9)</f>
      </c>
    </row>
    <row r="451">
      <c r="A451" t="str">
        <v>Status</v>
      </c>
      <c r="B451">
        <f>IF(B450&lt;0.1,"KONSISTEN ✓","TIDAK KONSISTEN ✗")</f>
      </c>
    </row>
    <row r="454">
      <c r="A454" t="str">
        <v>▶ RESPONDEN 13: Dea Astrina Harefa</v>
      </c>
    </row>
    <row r="455">
      <c r="A455" t="str">
        <v>1. FUZZY SYNTHETIC EXTENT (FSE) &amp; BOBOT FINAL</v>
      </c>
    </row>
    <row r="456">
      <c r="A456" t="str">
        <v>Kriteria</v>
      </c>
      <c r="B456" t="str">
        <v>Σl</v>
      </c>
      <c r="C456" t="str">
        <v>Σm</v>
      </c>
      <c r="D456" t="str">
        <v>Σu</v>
      </c>
      <c r="E456" t="str">
        <v>Si_l</v>
      </c>
      <c r="F456" t="str">
        <v>Si_m</v>
      </c>
      <c r="G456" t="str">
        <v>Si_u</v>
      </c>
      <c r="H456" t="str">
        <v>Defuzzy</v>
      </c>
      <c r="I456" t="str">
        <v>Bobot</v>
      </c>
      <c r="J456" t="str">
        <v>Bobot%</v>
      </c>
      <c r="K456" t="str">
        <v>Rank</v>
      </c>
    </row>
    <row r="457">
      <c r="A457" t="str">
        <v>CP5.1</v>
      </c>
      <c r="B457" s="1">
        <f>1+O55+O56+O57</f>
      </c>
      <c r="C457" s="1">
        <f>1+O65+O66+O67</f>
      </c>
      <c r="D457" s="1">
        <f>1+O75+O76+O77</f>
      </c>
      <c r="E457" s="2">
        <f>B457/$D461</f>
      </c>
      <c r="F457" s="2">
        <f>C457/$C461</f>
      </c>
      <c r="G457" s="2">
        <f>D457/$B461</f>
      </c>
      <c r="H457" s="2">
        <f>(E457+F457+G457)/3</f>
      </c>
      <c r="I457" s="2">
        <f>H457/$H461</f>
      </c>
      <c r="J457" s="3">
        <f>I457*100</f>
      </c>
      <c r="K457">
        <f>RANK(I457,$I$457:$I$460,0)</f>
      </c>
    </row>
    <row r="458">
      <c r="A458" t="str">
        <v>CP5.2</v>
      </c>
      <c r="B458" s="1">
        <f>1+1/O75+O58+O59</f>
      </c>
      <c r="C458" s="1">
        <f>1+1/O65+O68+O69</f>
      </c>
      <c r="D458" s="1">
        <f>1+1/O55+O78+O79</f>
      </c>
      <c r="E458" s="2">
        <f>B458/$D461</f>
      </c>
      <c r="F458" s="2">
        <f>C458/$C461</f>
      </c>
      <c r="G458" s="2">
        <f>D458/$B461</f>
      </c>
      <c r="H458" s="2">
        <f>(E458+F458+G458)/3</f>
      </c>
      <c r="I458" s="2">
        <f>H458/$H461</f>
      </c>
      <c r="J458" s="3">
        <f>I458*100</f>
      </c>
      <c r="K458">
        <f>RANK(I458,$I$457:$I$460,0)</f>
      </c>
    </row>
    <row r="459">
      <c r="A459" t="str">
        <v>CP5.3</v>
      </c>
      <c r="B459" s="1">
        <f>1+1/O76+1/O78+O60</f>
      </c>
      <c r="C459" s="1">
        <f>1+1/O66+1/O68+O70</f>
      </c>
      <c r="D459" s="1">
        <f>1+1/O56+1/O58+O80</f>
      </c>
      <c r="E459" s="2">
        <f>B459/$D461</f>
      </c>
      <c r="F459" s="2">
        <f>C459/$C461</f>
      </c>
      <c r="G459" s="2">
        <f>D459/$B461</f>
      </c>
      <c r="H459" s="2">
        <f>(E459+F459+G459)/3</f>
      </c>
      <c r="I459" s="2">
        <f>H459/$H461</f>
      </c>
      <c r="J459" s="3">
        <f>I459*100</f>
      </c>
      <c r="K459">
        <f>RANK(I459,$I$457:$I$460,0)</f>
      </c>
    </row>
    <row r="460">
      <c r="A460" t="str">
        <v>CP5.4</v>
      </c>
      <c r="B460" s="1">
        <f>1+1/O77+1/O79+1/O80</f>
      </c>
      <c r="C460" s="1">
        <f>1+1/O67+1/O69+1/O70</f>
      </c>
      <c r="D460" s="1">
        <f>1+1/O57+1/O59+1/O60</f>
      </c>
      <c r="E460" s="2">
        <f>B460/$D461</f>
      </c>
      <c r="F460" s="2">
        <f>C460/$C461</f>
      </c>
      <c r="G460" s="2">
        <f>D460/$B461</f>
      </c>
      <c r="H460" s="2">
        <f>(E460+F460+G460)/3</f>
      </c>
      <c r="I460" s="2">
        <f>H460/$H461</f>
      </c>
      <c r="J460" s="3">
        <f>I460*100</f>
      </c>
      <c r="K460">
        <f>RANK(I460,$I$457:$I$460,0)</f>
      </c>
    </row>
    <row r="461">
      <c r="A461" t="str">
        <v>TOTAL</v>
      </c>
      <c r="B461" s="1">
        <f>SUM(B457:B460)</f>
      </c>
      <c r="C461" s="1">
        <f>SUM(C457:C460)</f>
      </c>
      <c r="D461" s="1">
        <f>SUM(D457:D460)</f>
      </c>
      <c r="H461" s="2">
        <f>SUM(H457:H460)</f>
      </c>
    </row>
    <row r="463">
      <c r="A463" t="str">
        <v>2. KONSISTENSI (CR)</v>
      </c>
    </row>
    <row r="464">
      <c r="A464" t="str">
        <v>Matriks Crisp (Defuzzified) &amp; Normalisasi &amp; Aw</v>
      </c>
    </row>
    <row r="465">
      <c r="A465" t="str">
        <v>Kriteria</v>
      </c>
      <c r="B465" t="str">
        <v>CP5.1</v>
      </c>
      <c r="C465" t="str">
        <v>CP5.2</v>
      </c>
      <c r="D465" t="str">
        <v>CP5.3</v>
      </c>
      <c r="E465" t="str">
        <v>CP5.4</v>
      </c>
      <c r="F465" t="str">
        <v>Wi (Bobot CR)</v>
      </c>
      <c r="G465" t="str">
        <v>Aw</v>
      </c>
      <c r="H465" t="str">
        <v>Aw/Wi</v>
      </c>
    </row>
    <row r="466">
      <c r="A466" t="str">
        <v>CP5.1</v>
      </c>
      <c r="B466">
        <v>1</v>
      </c>
      <c r="C466" s="1">
        <f>(O55+O65+O75)/3</f>
      </c>
      <c r="D466" s="1">
        <f>(O56+O66+O76)/3</f>
      </c>
      <c r="E466" s="1">
        <f>(O57+O67+O77)/3</f>
      </c>
      <c r="F466" s="2">
        <f>(B466/$B470+C466/$C470+D466/$D470+E466/$E470)/4</f>
      </c>
      <c r="G466" s="2">
        <f>B466*$F466+C466*$F467+D466*$F468+E466*$F469</f>
      </c>
      <c r="H466" s="1">
        <f>G466/F466</f>
      </c>
    </row>
    <row r="467">
      <c r="A467" t="str">
        <v>CP5.2</v>
      </c>
      <c r="B467" s="1">
        <f>(1/O75+1/O65+1/O55)/3</f>
      </c>
      <c r="C467">
        <v>1</v>
      </c>
      <c r="D467" s="1">
        <f>(O58+O68+O78)/3</f>
      </c>
      <c r="E467" s="1">
        <f>(O59+O69+O79)/3</f>
      </c>
      <c r="F467" s="2">
        <f>(B467/$B470+C467/$C470+D467/$D470+E467/$E470)/4</f>
      </c>
      <c r="G467" s="2">
        <f>B467*$F466+C467*$F467+D467*$F468+E467*$F469</f>
      </c>
      <c r="H467" s="1">
        <f>G467/F467</f>
      </c>
    </row>
    <row r="468">
      <c r="A468" t="str">
        <v>CP5.3</v>
      </c>
      <c r="B468" s="1">
        <f>(1/O76+1/O66+1/O56)/3</f>
      </c>
      <c r="C468" s="1">
        <f>(1/O78+1/O68+1/O58)/3</f>
      </c>
      <c r="D468">
        <v>1</v>
      </c>
      <c r="E468" s="1">
        <f>(O60+O70+O80)/3</f>
      </c>
      <c r="F468" s="2">
        <f>(B468/$B470+C468/$C470+D468/$D470+E468/$E470)/4</f>
      </c>
      <c r="G468" s="2">
        <f>B468*$F466+C468*$F467+D468*$F468+E468*$F469</f>
      </c>
      <c r="H468" s="1">
        <f>G468/F468</f>
      </c>
    </row>
    <row r="469">
      <c r="A469" t="str">
        <v>CP5.4</v>
      </c>
      <c r="B469" s="1">
        <f>(1/O77+1/O67+1/O57)/3</f>
      </c>
      <c r="C469" s="1">
        <f>(1/O79+1/O69+1/O59)/3</f>
      </c>
      <c r="D469" s="1">
        <f>(1/O80+1/O70+1/O60)/3</f>
      </c>
      <c r="E469">
        <v>1</v>
      </c>
      <c r="F469" s="2">
        <f>(B469/$B470+C469/$C470+D469/$D470+E469/$E470)/4</f>
      </c>
      <c r="G469" s="2">
        <f>B469*$F466+C469*$F467+D469*$F468+E469*$F469</f>
      </c>
      <c r="H469" s="1">
        <f>G469/F469</f>
      </c>
    </row>
    <row r="470">
      <c r="A470" t="str">
        <v>Σ Kolom</v>
      </c>
      <c r="B470" s="1">
        <f>SUM(B466:B469)</f>
      </c>
      <c r="C470" s="1">
        <f>SUM(C466:C469)</f>
      </c>
      <c r="D470" s="1">
        <f>SUM(D466:D469)</f>
      </c>
      <c r="E470" s="1">
        <f>SUM(E466:E469)</f>
      </c>
    </row>
    <row r="472">
      <c r="A472" t="str">
        <v>λmax</v>
      </c>
      <c r="B472" s="1">
        <f>AVERAGE(H466:H469)</f>
      </c>
    </row>
    <row r="473">
      <c r="A473" t="str">
        <v>CI</v>
      </c>
      <c r="B473" s="1">
        <f>(B472-4)/(4-1)</f>
      </c>
    </row>
    <row r="474">
      <c r="A474" t="str">
        <v>CR</v>
      </c>
      <c r="B474" s="1">
        <f>IF(0.9=0,0,B473/0.9)</f>
      </c>
    </row>
    <row r="475">
      <c r="A475" t="str">
        <v>Status</v>
      </c>
      <c r="B475">
        <f>IF(B474&lt;0.1,"KONSISTEN ✓","TIDAK KONSISTEN ✗")</f>
      </c>
    </row>
    <row r="478">
      <c r="A478" t="str">
        <v>▶ RESPONDEN 14: drh. Sri Rahmila Indris</v>
      </c>
    </row>
    <row r="479">
      <c r="A479" t="str">
        <v>1. FUZZY SYNTHETIC EXTENT (FSE) &amp; BOBOT FINAL</v>
      </c>
    </row>
    <row r="480">
      <c r="A480" t="str">
        <v>Kriteria</v>
      </c>
      <c r="B480" t="str">
        <v>Σl</v>
      </c>
      <c r="C480" t="str">
        <v>Σm</v>
      </c>
      <c r="D480" t="str">
        <v>Σu</v>
      </c>
      <c r="E480" t="str">
        <v>Si_l</v>
      </c>
      <c r="F480" t="str">
        <v>Si_m</v>
      </c>
      <c r="G480" t="str">
        <v>Si_u</v>
      </c>
      <c r="H480" t="str">
        <v>Defuzzy</v>
      </c>
      <c r="I480" t="str">
        <v>Bobot</v>
      </c>
      <c r="J480" t="str">
        <v>Bobot%</v>
      </c>
      <c r="K480" t="str">
        <v>Rank</v>
      </c>
    </row>
    <row r="481">
      <c r="A481" t="str">
        <v>CP5.1</v>
      </c>
      <c r="B481" s="1">
        <f>1+P55+P56+P57</f>
      </c>
      <c r="C481" s="1">
        <f>1+P65+P66+P67</f>
      </c>
      <c r="D481" s="1">
        <f>1+P75+P76+P77</f>
      </c>
      <c r="E481" s="2">
        <f>B481/$D485</f>
      </c>
      <c r="F481" s="2">
        <f>C481/$C485</f>
      </c>
      <c r="G481" s="2">
        <f>D481/$B485</f>
      </c>
      <c r="H481" s="2">
        <f>(E481+F481+G481)/3</f>
      </c>
      <c r="I481" s="2">
        <f>H481/$H485</f>
      </c>
      <c r="J481" s="3">
        <f>I481*100</f>
      </c>
      <c r="K481">
        <f>RANK(I481,$I$481:$I$484,0)</f>
      </c>
    </row>
    <row r="482">
      <c r="A482" t="str">
        <v>CP5.2</v>
      </c>
      <c r="B482" s="1">
        <f>1+1/P75+P58+P59</f>
      </c>
      <c r="C482" s="1">
        <f>1+1/P65+P68+P69</f>
      </c>
      <c r="D482" s="1">
        <f>1+1/P55+P78+P79</f>
      </c>
      <c r="E482" s="2">
        <f>B482/$D485</f>
      </c>
      <c r="F482" s="2">
        <f>C482/$C485</f>
      </c>
      <c r="G482" s="2">
        <f>D482/$B485</f>
      </c>
      <c r="H482" s="2">
        <f>(E482+F482+G482)/3</f>
      </c>
      <c r="I482" s="2">
        <f>H482/$H485</f>
      </c>
      <c r="J482" s="3">
        <f>I482*100</f>
      </c>
      <c r="K482">
        <f>RANK(I482,$I$481:$I$484,0)</f>
      </c>
    </row>
    <row r="483">
      <c r="A483" t="str">
        <v>CP5.3</v>
      </c>
      <c r="B483" s="1">
        <f>1+1/P76+1/P78+P60</f>
      </c>
      <c r="C483" s="1">
        <f>1+1/P66+1/P68+P70</f>
      </c>
      <c r="D483" s="1">
        <f>1+1/P56+1/P58+P80</f>
      </c>
      <c r="E483" s="2">
        <f>B483/$D485</f>
      </c>
      <c r="F483" s="2">
        <f>C483/$C485</f>
      </c>
      <c r="G483" s="2">
        <f>D483/$B485</f>
      </c>
      <c r="H483" s="2">
        <f>(E483+F483+G483)/3</f>
      </c>
      <c r="I483" s="2">
        <f>H483/$H485</f>
      </c>
      <c r="J483" s="3">
        <f>I483*100</f>
      </c>
      <c r="K483">
        <f>RANK(I483,$I$481:$I$484,0)</f>
      </c>
    </row>
    <row r="484">
      <c r="A484" t="str">
        <v>CP5.4</v>
      </c>
      <c r="B484" s="1">
        <f>1+1/P77+1/P79+1/P80</f>
      </c>
      <c r="C484" s="1">
        <f>1+1/P67+1/P69+1/P70</f>
      </c>
      <c r="D484" s="1">
        <f>1+1/P57+1/P59+1/P60</f>
      </c>
      <c r="E484" s="2">
        <f>B484/$D485</f>
      </c>
      <c r="F484" s="2">
        <f>C484/$C485</f>
      </c>
      <c r="G484" s="2">
        <f>D484/$B485</f>
      </c>
      <c r="H484" s="2">
        <f>(E484+F484+G484)/3</f>
      </c>
      <c r="I484" s="2">
        <f>H484/$H485</f>
      </c>
      <c r="J484" s="3">
        <f>I484*100</f>
      </c>
      <c r="K484">
        <f>RANK(I484,$I$481:$I$484,0)</f>
      </c>
    </row>
    <row r="485">
      <c r="A485" t="str">
        <v>TOTAL</v>
      </c>
      <c r="B485" s="1">
        <f>SUM(B481:B484)</f>
      </c>
      <c r="C485" s="1">
        <f>SUM(C481:C484)</f>
      </c>
      <c r="D485" s="1">
        <f>SUM(D481:D484)</f>
      </c>
      <c r="H485" s="2">
        <f>SUM(H481:H484)</f>
      </c>
    </row>
    <row r="487">
      <c r="A487" t="str">
        <v>2. KONSISTENSI (CR)</v>
      </c>
    </row>
    <row r="488">
      <c r="A488" t="str">
        <v>Matriks Crisp (Defuzzified) &amp; Normalisasi &amp; Aw</v>
      </c>
    </row>
    <row r="489">
      <c r="A489" t="str">
        <v>Kriteria</v>
      </c>
      <c r="B489" t="str">
        <v>CP5.1</v>
      </c>
      <c r="C489" t="str">
        <v>CP5.2</v>
      </c>
      <c r="D489" t="str">
        <v>CP5.3</v>
      </c>
      <c r="E489" t="str">
        <v>CP5.4</v>
      </c>
      <c r="F489" t="str">
        <v>Wi (Bobot CR)</v>
      </c>
      <c r="G489" t="str">
        <v>Aw</v>
      </c>
      <c r="H489" t="str">
        <v>Aw/Wi</v>
      </c>
    </row>
    <row r="490">
      <c r="A490" t="str">
        <v>CP5.1</v>
      </c>
      <c r="B490">
        <v>1</v>
      </c>
      <c r="C490" s="1">
        <f>(P55+P65+P75)/3</f>
      </c>
      <c r="D490" s="1">
        <f>(P56+P66+P76)/3</f>
      </c>
      <c r="E490" s="1">
        <f>(P57+P67+P77)/3</f>
      </c>
      <c r="F490" s="2">
        <f>(B490/$B494+C490/$C494+D490/$D494+E490/$E494)/4</f>
      </c>
      <c r="G490" s="2">
        <f>B490*$F490+C490*$F491+D490*$F492+E490*$F493</f>
      </c>
      <c r="H490" s="1">
        <f>G490/F490</f>
      </c>
    </row>
    <row r="491">
      <c r="A491" t="str">
        <v>CP5.2</v>
      </c>
      <c r="B491" s="1">
        <f>(1/P75+1/P65+1/P55)/3</f>
      </c>
      <c r="C491">
        <v>1</v>
      </c>
      <c r="D491" s="1">
        <f>(P58+P68+P78)/3</f>
      </c>
      <c r="E491" s="1">
        <f>(P59+P69+P79)/3</f>
      </c>
      <c r="F491" s="2">
        <f>(B491/$B494+C491/$C494+D491/$D494+E491/$E494)/4</f>
      </c>
      <c r="G491" s="2">
        <f>B491*$F490+C491*$F491+D491*$F492+E491*$F493</f>
      </c>
      <c r="H491" s="1">
        <f>G491/F491</f>
      </c>
    </row>
    <row r="492">
      <c r="A492" t="str">
        <v>CP5.3</v>
      </c>
      <c r="B492" s="1">
        <f>(1/P76+1/P66+1/P56)/3</f>
      </c>
      <c r="C492" s="1">
        <f>(1/P78+1/P68+1/P58)/3</f>
      </c>
      <c r="D492">
        <v>1</v>
      </c>
      <c r="E492" s="1">
        <f>(P60+P70+P80)/3</f>
      </c>
      <c r="F492" s="2">
        <f>(B492/$B494+C492/$C494+D492/$D494+E492/$E494)/4</f>
      </c>
      <c r="G492" s="2">
        <f>B492*$F490+C492*$F491+D492*$F492+E492*$F493</f>
      </c>
      <c r="H492" s="1">
        <f>G492/F492</f>
      </c>
    </row>
    <row r="493">
      <c r="A493" t="str">
        <v>CP5.4</v>
      </c>
      <c r="B493" s="1">
        <f>(1/P77+1/P67+1/P57)/3</f>
      </c>
      <c r="C493" s="1">
        <f>(1/P79+1/P69+1/P59)/3</f>
      </c>
      <c r="D493" s="1">
        <f>(1/P80+1/P70+1/P60)/3</f>
      </c>
      <c r="E493">
        <v>1</v>
      </c>
      <c r="F493" s="2">
        <f>(B493/$B494+C493/$C494+D493/$D494+E493/$E494)/4</f>
      </c>
      <c r="G493" s="2">
        <f>B493*$F490+C493*$F491+D493*$F492+E493*$F493</f>
      </c>
      <c r="H493" s="1">
        <f>G493/F493</f>
      </c>
    </row>
    <row r="494">
      <c r="A494" t="str">
        <v>Σ Kolom</v>
      </c>
      <c r="B494" s="1">
        <f>SUM(B490:B493)</f>
      </c>
      <c r="C494" s="1">
        <f>SUM(C490:C493)</f>
      </c>
      <c r="D494" s="1">
        <f>SUM(D490:D493)</f>
      </c>
      <c r="E494" s="1">
        <f>SUM(E490:E493)</f>
      </c>
    </row>
    <row r="496">
      <c r="A496" t="str">
        <v>λmax</v>
      </c>
      <c r="B496" s="1">
        <f>AVERAGE(H490:H493)</f>
      </c>
    </row>
    <row r="497">
      <c r="A497" t="str">
        <v>CI</v>
      </c>
      <c r="B497" s="1">
        <f>(B496-4)/(4-1)</f>
      </c>
    </row>
    <row r="498">
      <c r="A498" t="str">
        <v>CR</v>
      </c>
      <c r="B498" s="1">
        <f>IF(0.9=0,0,B497/0.9)</f>
      </c>
    </row>
    <row r="499">
      <c r="A499" t="str">
        <v>Status</v>
      </c>
      <c r="B499">
        <f>IF(B498&lt;0.1,"KONSISTEN ✓","TIDAK KONSISTEN ✗")</f>
      </c>
    </row>
    <row r="502">
      <c r="A502" t="str">
        <v xml:space="preserve">▶ RESPONDEN 15: SRI NOVRIANI </v>
      </c>
    </row>
    <row r="503">
      <c r="A503" t="str">
        <v>1. FUZZY SYNTHETIC EXTENT (FSE) &amp; BOBOT FINAL</v>
      </c>
    </row>
    <row r="504">
      <c r="A504" t="str">
        <v>Kriteria</v>
      </c>
      <c r="B504" t="str">
        <v>Σl</v>
      </c>
      <c r="C504" t="str">
        <v>Σm</v>
      </c>
      <c r="D504" t="str">
        <v>Σu</v>
      </c>
      <c r="E504" t="str">
        <v>Si_l</v>
      </c>
      <c r="F504" t="str">
        <v>Si_m</v>
      </c>
      <c r="G504" t="str">
        <v>Si_u</v>
      </c>
      <c r="H504" t="str">
        <v>Defuzzy</v>
      </c>
      <c r="I504" t="str">
        <v>Bobot</v>
      </c>
      <c r="J504" t="str">
        <v>Bobot%</v>
      </c>
      <c r="K504" t="str">
        <v>Rank</v>
      </c>
    </row>
    <row r="505">
      <c r="A505" t="str">
        <v>CP5.1</v>
      </c>
      <c r="B505" s="1">
        <f>1+Q55+Q56+Q57</f>
      </c>
      <c r="C505" s="1">
        <f>1+Q65+Q66+Q67</f>
      </c>
      <c r="D505" s="1">
        <f>1+Q75+Q76+Q77</f>
      </c>
      <c r="E505" s="2">
        <f>B505/$D509</f>
      </c>
      <c r="F505" s="2">
        <f>C505/$C509</f>
      </c>
      <c r="G505" s="2">
        <f>D505/$B509</f>
      </c>
      <c r="H505" s="2">
        <f>(E505+F505+G505)/3</f>
      </c>
      <c r="I505" s="2">
        <f>H505/$H509</f>
      </c>
      <c r="J505" s="3">
        <f>I505*100</f>
      </c>
      <c r="K505">
        <f>RANK(I505,$I$505:$I$508,0)</f>
      </c>
    </row>
    <row r="506">
      <c r="A506" t="str">
        <v>CP5.2</v>
      </c>
      <c r="B506" s="1">
        <f>1+1/Q75+Q58+Q59</f>
      </c>
      <c r="C506" s="1">
        <f>1+1/Q65+Q68+Q69</f>
      </c>
      <c r="D506" s="1">
        <f>1+1/Q55+Q78+Q79</f>
      </c>
      <c r="E506" s="2">
        <f>B506/$D509</f>
      </c>
      <c r="F506" s="2">
        <f>C506/$C509</f>
      </c>
      <c r="G506" s="2">
        <f>D506/$B509</f>
      </c>
      <c r="H506" s="2">
        <f>(E506+F506+G506)/3</f>
      </c>
      <c r="I506" s="2">
        <f>H506/$H509</f>
      </c>
      <c r="J506" s="3">
        <f>I506*100</f>
      </c>
      <c r="K506">
        <f>RANK(I506,$I$505:$I$508,0)</f>
      </c>
    </row>
    <row r="507">
      <c r="A507" t="str">
        <v>CP5.3</v>
      </c>
      <c r="B507" s="1">
        <f>1+1/Q76+1/Q78+Q60</f>
      </c>
      <c r="C507" s="1">
        <f>1+1/Q66+1/Q68+Q70</f>
      </c>
      <c r="D507" s="1">
        <f>1+1/Q56+1/Q58+Q80</f>
      </c>
      <c r="E507" s="2">
        <f>B507/$D509</f>
      </c>
      <c r="F507" s="2">
        <f>C507/$C509</f>
      </c>
      <c r="G507" s="2">
        <f>D507/$B509</f>
      </c>
      <c r="H507" s="2">
        <f>(E507+F507+G507)/3</f>
      </c>
      <c r="I507" s="2">
        <f>H507/$H509</f>
      </c>
      <c r="J507" s="3">
        <f>I507*100</f>
      </c>
      <c r="K507">
        <f>RANK(I507,$I$505:$I$508,0)</f>
      </c>
    </row>
    <row r="508">
      <c r="A508" t="str">
        <v>CP5.4</v>
      </c>
      <c r="B508" s="1">
        <f>1+1/Q77+1/Q79+1/Q80</f>
      </c>
      <c r="C508" s="1">
        <f>1+1/Q67+1/Q69+1/Q70</f>
      </c>
      <c r="D508" s="1">
        <f>1+1/Q57+1/Q59+1/Q60</f>
      </c>
      <c r="E508" s="2">
        <f>B508/$D509</f>
      </c>
      <c r="F508" s="2">
        <f>C508/$C509</f>
      </c>
      <c r="G508" s="2">
        <f>D508/$B509</f>
      </c>
      <c r="H508" s="2">
        <f>(E508+F508+G508)/3</f>
      </c>
      <c r="I508" s="2">
        <f>H508/$H509</f>
      </c>
      <c r="J508" s="3">
        <f>I508*100</f>
      </c>
      <c r="K508">
        <f>RANK(I508,$I$505:$I$508,0)</f>
      </c>
    </row>
    <row r="509">
      <c r="A509" t="str">
        <v>TOTAL</v>
      </c>
      <c r="B509" s="1">
        <f>SUM(B505:B508)</f>
      </c>
      <c r="C509" s="1">
        <f>SUM(C505:C508)</f>
      </c>
      <c r="D509" s="1">
        <f>SUM(D505:D508)</f>
      </c>
      <c r="H509" s="2">
        <f>SUM(H505:H508)</f>
      </c>
    </row>
    <row r="511">
      <c r="A511" t="str">
        <v>2. KONSISTENSI (CR)</v>
      </c>
    </row>
    <row r="512">
      <c r="A512" t="str">
        <v>Matriks Crisp (Defuzzified) &amp; Normalisasi &amp; Aw</v>
      </c>
    </row>
    <row r="513">
      <c r="A513" t="str">
        <v>Kriteria</v>
      </c>
      <c r="B513" t="str">
        <v>CP5.1</v>
      </c>
      <c r="C513" t="str">
        <v>CP5.2</v>
      </c>
      <c r="D513" t="str">
        <v>CP5.3</v>
      </c>
      <c r="E513" t="str">
        <v>CP5.4</v>
      </c>
      <c r="F513" t="str">
        <v>Wi (Bobot CR)</v>
      </c>
      <c r="G513" t="str">
        <v>Aw</v>
      </c>
      <c r="H513" t="str">
        <v>Aw/Wi</v>
      </c>
    </row>
    <row r="514">
      <c r="A514" t="str">
        <v>CP5.1</v>
      </c>
      <c r="B514">
        <v>1</v>
      </c>
      <c r="C514" s="1">
        <f>(Q55+Q65+Q75)/3</f>
      </c>
      <c r="D514" s="1">
        <f>(Q56+Q66+Q76)/3</f>
      </c>
      <c r="E514" s="1">
        <f>(Q57+Q67+Q77)/3</f>
      </c>
      <c r="F514" s="2">
        <f>(B514/$B518+C514/$C518+D514/$D518+E514/$E518)/4</f>
      </c>
      <c r="G514" s="2">
        <f>B514*$F514+C514*$F515+D514*$F516+E514*$F517</f>
      </c>
      <c r="H514" s="1">
        <f>G514/F514</f>
      </c>
    </row>
    <row r="515">
      <c r="A515" t="str">
        <v>CP5.2</v>
      </c>
      <c r="B515" s="1">
        <f>(1/Q75+1/Q65+1/Q55)/3</f>
      </c>
      <c r="C515">
        <v>1</v>
      </c>
      <c r="D515" s="1">
        <f>(Q58+Q68+Q78)/3</f>
      </c>
      <c r="E515" s="1">
        <f>(Q59+Q69+Q79)/3</f>
      </c>
      <c r="F515" s="2">
        <f>(B515/$B518+C515/$C518+D515/$D518+E515/$E518)/4</f>
      </c>
      <c r="G515" s="2">
        <f>B515*$F514+C515*$F515+D515*$F516+E515*$F517</f>
      </c>
      <c r="H515" s="1">
        <f>G515/F515</f>
      </c>
    </row>
    <row r="516">
      <c r="A516" t="str">
        <v>CP5.3</v>
      </c>
      <c r="B516" s="1">
        <f>(1/Q76+1/Q66+1/Q56)/3</f>
      </c>
      <c r="C516" s="1">
        <f>(1/Q78+1/Q68+1/Q58)/3</f>
      </c>
      <c r="D516">
        <v>1</v>
      </c>
      <c r="E516" s="1">
        <f>(Q60+Q70+Q80)/3</f>
      </c>
      <c r="F516" s="2">
        <f>(B516/$B518+C516/$C518+D516/$D518+E516/$E518)/4</f>
      </c>
      <c r="G516" s="2">
        <f>B516*$F514+C516*$F515+D516*$F516+E516*$F517</f>
      </c>
      <c r="H516" s="1">
        <f>G516/F516</f>
      </c>
    </row>
    <row r="517">
      <c r="A517" t="str">
        <v>CP5.4</v>
      </c>
      <c r="B517" s="1">
        <f>(1/Q77+1/Q67+1/Q57)/3</f>
      </c>
      <c r="C517" s="1">
        <f>(1/Q79+1/Q69+1/Q59)/3</f>
      </c>
      <c r="D517" s="1">
        <f>(1/Q80+1/Q70+1/Q60)/3</f>
      </c>
      <c r="E517">
        <v>1</v>
      </c>
      <c r="F517" s="2">
        <f>(B517/$B518+C517/$C518+D517/$D518+E517/$E518)/4</f>
      </c>
      <c r="G517" s="2">
        <f>B517*$F514+C517*$F515+D517*$F516+E517*$F517</f>
      </c>
      <c r="H517" s="1">
        <f>G517/F517</f>
      </c>
    </row>
    <row r="518">
      <c r="A518" t="str">
        <v>Σ Kolom</v>
      </c>
      <c r="B518" s="1">
        <f>SUM(B514:B517)</f>
      </c>
      <c r="C518" s="1">
        <f>SUM(C514:C517)</f>
      </c>
      <c r="D518" s="1">
        <f>SUM(D514:D517)</f>
      </c>
      <c r="E518" s="1">
        <f>SUM(E514:E517)</f>
      </c>
    </row>
    <row r="520">
      <c r="A520" t="str">
        <v>λmax</v>
      </c>
      <c r="B520" s="1">
        <f>AVERAGE(H514:H517)</f>
      </c>
    </row>
    <row r="521">
      <c r="A521" t="str">
        <v>CI</v>
      </c>
      <c r="B521" s="1">
        <f>(B520-4)/(4-1)</f>
      </c>
    </row>
    <row r="522">
      <c r="A522" t="str">
        <v>CR</v>
      </c>
      <c r="B522" s="1">
        <f>IF(0.9=0,0,B521/0.9)</f>
      </c>
    </row>
    <row r="523">
      <c r="A523" t="str">
        <v>Status</v>
      </c>
      <c r="B523">
        <f>IF(B522&lt;0.1,"KONSISTEN ✓","TIDAK KONSISTEN ✗")</f>
      </c>
    </row>
    <row r="526">
      <c r="A526" t="str">
        <v>▶ RESPONDEN 16: Novriati Teza</v>
      </c>
    </row>
    <row r="527">
      <c r="A527" t="str">
        <v>1. FUZZY SYNTHETIC EXTENT (FSE) &amp; BOBOT FINAL</v>
      </c>
    </row>
    <row r="528">
      <c r="A528" t="str">
        <v>Kriteria</v>
      </c>
      <c r="B528" t="str">
        <v>Σl</v>
      </c>
      <c r="C528" t="str">
        <v>Σm</v>
      </c>
      <c r="D528" t="str">
        <v>Σu</v>
      </c>
      <c r="E528" t="str">
        <v>Si_l</v>
      </c>
      <c r="F528" t="str">
        <v>Si_m</v>
      </c>
      <c r="G528" t="str">
        <v>Si_u</v>
      </c>
      <c r="H528" t="str">
        <v>Defuzzy</v>
      </c>
      <c r="I528" t="str">
        <v>Bobot</v>
      </c>
      <c r="J528" t="str">
        <v>Bobot%</v>
      </c>
      <c r="K528" t="str">
        <v>Rank</v>
      </c>
    </row>
    <row r="529">
      <c r="A529" t="str">
        <v>CP5.1</v>
      </c>
      <c r="B529" s="1">
        <f>1+R55+R56+R57</f>
      </c>
      <c r="C529" s="1">
        <f>1+R65+R66+R67</f>
      </c>
      <c r="D529" s="1">
        <f>1+R75+R76+R77</f>
      </c>
      <c r="E529" s="2">
        <f>B529/$D533</f>
      </c>
      <c r="F529" s="2">
        <f>C529/$C533</f>
      </c>
      <c r="G529" s="2">
        <f>D529/$B533</f>
      </c>
      <c r="H529" s="2">
        <f>(E529+F529+G529)/3</f>
      </c>
      <c r="I529" s="2">
        <f>H529/$H533</f>
      </c>
      <c r="J529" s="3">
        <f>I529*100</f>
      </c>
      <c r="K529">
        <f>RANK(I529,$I$529:$I$532,0)</f>
      </c>
    </row>
    <row r="530">
      <c r="A530" t="str">
        <v>CP5.2</v>
      </c>
      <c r="B530" s="1">
        <f>1+1/R75+R58+R59</f>
      </c>
      <c r="C530" s="1">
        <f>1+1/R65+R68+R69</f>
      </c>
      <c r="D530" s="1">
        <f>1+1/R55+R78+R79</f>
      </c>
      <c r="E530" s="2">
        <f>B530/$D533</f>
      </c>
      <c r="F530" s="2">
        <f>C530/$C533</f>
      </c>
      <c r="G530" s="2">
        <f>D530/$B533</f>
      </c>
      <c r="H530" s="2">
        <f>(E530+F530+G530)/3</f>
      </c>
      <c r="I530" s="2">
        <f>H530/$H533</f>
      </c>
      <c r="J530" s="3">
        <f>I530*100</f>
      </c>
      <c r="K530">
        <f>RANK(I530,$I$529:$I$532,0)</f>
      </c>
    </row>
    <row r="531">
      <c r="A531" t="str">
        <v>CP5.3</v>
      </c>
      <c r="B531" s="1">
        <f>1+1/R76+1/R78+R60</f>
      </c>
      <c r="C531" s="1">
        <f>1+1/R66+1/R68+R70</f>
      </c>
      <c r="D531" s="1">
        <f>1+1/R56+1/R58+R80</f>
      </c>
      <c r="E531" s="2">
        <f>B531/$D533</f>
      </c>
      <c r="F531" s="2">
        <f>C531/$C533</f>
      </c>
      <c r="G531" s="2">
        <f>D531/$B533</f>
      </c>
      <c r="H531" s="2">
        <f>(E531+F531+G531)/3</f>
      </c>
      <c r="I531" s="2">
        <f>H531/$H533</f>
      </c>
      <c r="J531" s="3">
        <f>I531*100</f>
      </c>
      <c r="K531">
        <f>RANK(I531,$I$529:$I$532,0)</f>
      </c>
    </row>
    <row r="532">
      <c r="A532" t="str">
        <v>CP5.4</v>
      </c>
      <c r="B532" s="1">
        <f>1+1/R77+1/R79+1/R80</f>
      </c>
      <c r="C532" s="1">
        <f>1+1/R67+1/R69+1/R70</f>
      </c>
      <c r="D532" s="1">
        <f>1+1/R57+1/R59+1/R60</f>
      </c>
      <c r="E532" s="2">
        <f>B532/$D533</f>
      </c>
      <c r="F532" s="2">
        <f>C532/$C533</f>
      </c>
      <c r="G532" s="2">
        <f>D532/$B533</f>
      </c>
      <c r="H532" s="2">
        <f>(E532+F532+G532)/3</f>
      </c>
      <c r="I532" s="2">
        <f>H532/$H533</f>
      </c>
      <c r="J532" s="3">
        <f>I532*100</f>
      </c>
      <c r="K532">
        <f>RANK(I532,$I$529:$I$532,0)</f>
      </c>
    </row>
    <row r="533">
      <c r="A533" t="str">
        <v>TOTAL</v>
      </c>
      <c r="B533" s="1">
        <f>SUM(B529:B532)</f>
      </c>
      <c r="C533" s="1">
        <f>SUM(C529:C532)</f>
      </c>
      <c r="D533" s="1">
        <f>SUM(D529:D532)</f>
      </c>
      <c r="H533" s="2">
        <f>SUM(H529:H532)</f>
      </c>
    </row>
    <row r="535">
      <c r="A535" t="str">
        <v>2. KONSISTENSI (CR)</v>
      </c>
    </row>
    <row r="536">
      <c r="A536" t="str">
        <v>Matriks Crisp (Defuzzified) &amp; Normalisasi &amp; Aw</v>
      </c>
    </row>
    <row r="537">
      <c r="A537" t="str">
        <v>Kriteria</v>
      </c>
      <c r="B537" t="str">
        <v>CP5.1</v>
      </c>
      <c r="C537" t="str">
        <v>CP5.2</v>
      </c>
      <c r="D537" t="str">
        <v>CP5.3</v>
      </c>
      <c r="E537" t="str">
        <v>CP5.4</v>
      </c>
      <c r="F537" t="str">
        <v>Wi (Bobot CR)</v>
      </c>
      <c r="G537" t="str">
        <v>Aw</v>
      </c>
      <c r="H537" t="str">
        <v>Aw/Wi</v>
      </c>
    </row>
    <row r="538">
      <c r="A538" t="str">
        <v>CP5.1</v>
      </c>
      <c r="B538">
        <v>1</v>
      </c>
      <c r="C538" s="1">
        <f>(R55+R65+R75)/3</f>
      </c>
      <c r="D538" s="1">
        <f>(R56+R66+R76)/3</f>
      </c>
      <c r="E538" s="1">
        <f>(R57+R67+R77)/3</f>
      </c>
      <c r="F538" s="2">
        <f>(B538/$B542+C538/$C542+D538/$D542+E538/$E542)/4</f>
      </c>
      <c r="G538" s="2">
        <f>B538*$F538+C538*$F539+D538*$F540+E538*$F541</f>
      </c>
      <c r="H538" s="1">
        <f>G538/F538</f>
      </c>
    </row>
    <row r="539">
      <c r="A539" t="str">
        <v>CP5.2</v>
      </c>
      <c r="B539" s="1">
        <f>(1/R75+1/R65+1/R55)/3</f>
      </c>
      <c r="C539">
        <v>1</v>
      </c>
      <c r="D539" s="1">
        <f>(R58+R68+R78)/3</f>
      </c>
      <c r="E539" s="1">
        <f>(R59+R69+R79)/3</f>
      </c>
      <c r="F539" s="2">
        <f>(B539/$B542+C539/$C542+D539/$D542+E539/$E542)/4</f>
      </c>
      <c r="G539" s="2">
        <f>B539*$F538+C539*$F539+D539*$F540+E539*$F541</f>
      </c>
      <c r="H539" s="1">
        <f>G539/F539</f>
      </c>
    </row>
    <row r="540">
      <c r="A540" t="str">
        <v>CP5.3</v>
      </c>
      <c r="B540" s="1">
        <f>(1/R76+1/R66+1/R56)/3</f>
      </c>
      <c r="C540" s="1">
        <f>(1/R78+1/R68+1/R58)/3</f>
      </c>
      <c r="D540">
        <v>1</v>
      </c>
      <c r="E540" s="1">
        <f>(R60+R70+R80)/3</f>
      </c>
      <c r="F540" s="2">
        <f>(B540/$B542+C540/$C542+D540/$D542+E540/$E542)/4</f>
      </c>
      <c r="G540" s="2">
        <f>B540*$F538+C540*$F539+D540*$F540+E540*$F541</f>
      </c>
      <c r="H540" s="1">
        <f>G540/F540</f>
      </c>
    </row>
    <row r="541">
      <c r="A541" t="str">
        <v>CP5.4</v>
      </c>
      <c r="B541" s="1">
        <f>(1/R77+1/R67+1/R57)/3</f>
      </c>
      <c r="C541" s="1">
        <f>(1/R79+1/R69+1/R59)/3</f>
      </c>
      <c r="D541" s="1">
        <f>(1/R80+1/R70+1/R60)/3</f>
      </c>
      <c r="E541">
        <v>1</v>
      </c>
      <c r="F541" s="2">
        <f>(B541/$B542+C541/$C542+D541/$D542+E541/$E542)/4</f>
      </c>
      <c r="G541" s="2">
        <f>B541*$F538+C541*$F539+D541*$F540+E541*$F541</f>
      </c>
      <c r="H541" s="1">
        <f>G541/F541</f>
      </c>
    </row>
    <row r="542">
      <c r="A542" t="str">
        <v>Σ Kolom</v>
      </c>
      <c r="B542" s="1">
        <f>SUM(B538:B541)</f>
      </c>
      <c r="C542" s="1">
        <f>SUM(C538:C541)</f>
      </c>
      <c r="D542" s="1">
        <f>SUM(D538:D541)</f>
      </c>
      <c r="E542" s="1">
        <f>SUM(E538:E541)</f>
      </c>
    </row>
    <row r="544">
      <c r="A544" t="str">
        <v>λmax</v>
      </c>
      <c r="B544" s="1">
        <f>AVERAGE(H538:H541)</f>
      </c>
    </row>
    <row r="545">
      <c r="A545" t="str">
        <v>CI</v>
      </c>
      <c r="B545" s="1">
        <f>(B544-4)/(4-1)</f>
      </c>
    </row>
    <row r="546">
      <c r="A546" t="str">
        <v>CR</v>
      </c>
      <c r="B546" s="1">
        <f>IF(0.9=0,0,B545/0.9)</f>
      </c>
    </row>
    <row r="547">
      <c r="A547" t="str">
        <v>Status</v>
      </c>
      <c r="B547">
        <f>IF(B546&lt;0.1,"KONSISTEN ✓","TIDAK KONSISTEN ✗")</f>
      </c>
    </row>
    <row r="550">
      <c r="A550" t="str">
        <v>▶ RESPONDEN 17: FARALINDA SARI</v>
      </c>
    </row>
    <row r="551">
      <c r="A551" t="str">
        <v>1. FUZZY SYNTHETIC EXTENT (FSE) &amp; BOBOT FINAL</v>
      </c>
    </row>
    <row r="552">
      <c r="A552" t="str">
        <v>Kriteria</v>
      </c>
      <c r="B552" t="str">
        <v>Σl</v>
      </c>
      <c r="C552" t="str">
        <v>Σm</v>
      </c>
      <c r="D552" t="str">
        <v>Σu</v>
      </c>
      <c r="E552" t="str">
        <v>Si_l</v>
      </c>
      <c r="F552" t="str">
        <v>Si_m</v>
      </c>
      <c r="G552" t="str">
        <v>Si_u</v>
      </c>
      <c r="H552" t="str">
        <v>Defuzzy</v>
      </c>
      <c r="I552" t="str">
        <v>Bobot</v>
      </c>
      <c r="J552" t="str">
        <v>Bobot%</v>
      </c>
      <c r="K552" t="str">
        <v>Rank</v>
      </c>
    </row>
    <row r="553">
      <c r="A553" t="str">
        <v>CP5.1</v>
      </c>
      <c r="B553" s="1">
        <f>1+S55+S56+S57</f>
      </c>
      <c r="C553" s="1">
        <f>1+S65+S66+S67</f>
      </c>
      <c r="D553" s="1">
        <f>1+S75+S76+S77</f>
      </c>
      <c r="E553" s="2">
        <f>B553/$D557</f>
      </c>
      <c r="F553" s="2">
        <f>C553/$C557</f>
      </c>
      <c r="G553" s="2">
        <f>D553/$B557</f>
      </c>
      <c r="H553" s="2">
        <f>(E553+F553+G553)/3</f>
      </c>
      <c r="I553" s="2">
        <f>H553/$H557</f>
      </c>
      <c r="J553" s="3">
        <f>I553*100</f>
      </c>
      <c r="K553">
        <f>RANK(I553,$I$553:$I$556,0)</f>
      </c>
    </row>
    <row r="554">
      <c r="A554" t="str">
        <v>CP5.2</v>
      </c>
      <c r="B554" s="1">
        <f>1+1/S75+S58+S59</f>
      </c>
      <c r="C554" s="1">
        <f>1+1/S65+S68+S69</f>
      </c>
      <c r="D554" s="1">
        <f>1+1/S55+S78+S79</f>
      </c>
      <c r="E554" s="2">
        <f>B554/$D557</f>
      </c>
      <c r="F554" s="2">
        <f>C554/$C557</f>
      </c>
      <c r="G554" s="2">
        <f>D554/$B557</f>
      </c>
      <c r="H554" s="2">
        <f>(E554+F554+G554)/3</f>
      </c>
      <c r="I554" s="2">
        <f>H554/$H557</f>
      </c>
      <c r="J554" s="3">
        <f>I554*100</f>
      </c>
      <c r="K554">
        <f>RANK(I554,$I$553:$I$556,0)</f>
      </c>
    </row>
    <row r="555">
      <c r="A555" t="str">
        <v>CP5.3</v>
      </c>
      <c r="B555" s="1">
        <f>1+1/S76+1/S78+S60</f>
      </c>
      <c r="C555" s="1">
        <f>1+1/S66+1/S68+S70</f>
      </c>
      <c r="D555" s="1">
        <f>1+1/S56+1/S58+S80</f>
      </c>
      <c r="E555" s="2">
        <f>B555/$D557</f>
      </c>
      <c r="F555" s="2">
        <f>C555/$C557</f>
      </c>
      <c r="G555" s="2">
        <f>D555/$B557</f>
      </c>
      <c r="H555" s="2">
        <f>(E555+F555+G555)/3</f>
      </c>
      <c r="I555" s="2">
        <f>H555/$H557</f>
      </c>
      <c r="J555" s="3">
        <f>I555*100</f>
      </c>
      <c r="K555">
        <f>RANK(I555,$I$553:$I$556,0)</f>
      </c>
    </row>
    <row r="556">
      <c r="A556" t="str">
        <v>CP5.4</v>
      </c>
      <c r="B556" s="1">
        <f>1+1/S77+1/S79+1/S80</f>
      </c>
      <c r="C556" s="1">
        <f>1+1/S67+1/S69+1/S70</f>
      </c>
      <c r="D556" s="1">
        <f>1+1/S57+1/S59+1/S60</f>
      </c>
      <c r="E556" s="2">
        <f>B556/$D557</f>
      </c>
      <c r="F556" s="2">
        <f>C556/$C557</f>
      </c>
      <c r="G556" s="2">
        <f>D556/$B557</f>
      </c>
      <c r="H556" s="2">
        <f>(E556+F556+G556)/3</f>
      </c>
      <c r="I556" s="2">
        <f>H556/$H557</f>
      </c>
      <c r="J556" s="3">
        <f>I556*100</f>
      </c>
      <c r="K556">
        <f>RANK(I556,$I$553:$I$556,0)</f>
      </c>
    </row>
    <row r="557">
      <c r="A557" t="str">
        <v>TOTAL</v>
      </c>
      <c r="B557" s="1">
        <f>SUM(B553:B556)</f>
      </c>
      <c r="C557" s="1">
        <f>SUM(C553:C556)</f>
      </c>
      <c r="D557" s="1">
        <f>SUM(D553:D556)</f>
      </c>
      <c r="H557" s="2">
        <f>SUM(H553:H556)</f>
      </c>
    </row>
    <row r="559">
      <c r="A559" t="str">
        <v>2. KONSISTENSI (CR)</v>
      </c>
    </row>
    <row r="560">
      <c r="A560" t="str">
        <v>Matriks Crisp (Defuzzified) &amp; Normalisasi &amp; Aw</v>
      </c>
    </row>
    <row r="561">
      <c r="A561" t="str">
        <v>Kriteria</v>
      </c>
      <c r="B561" t="str">
        <v>CP5.1</v>
      </c>
      <c r="C561" t="str">
        <v>CP5.2</v>
      </c>
      <c r="D561" t="str">
        <v>CP5.3</v>
      </c>
      <c r="E561" t="str">
        <v>CP5.4</v>
      </c>
      <c r="F561" t="str">
        <v>Wi (Bobot CR)</v>
      </c>
      <c r="G561" t="str">
        <v>Aw</v>
      </c>
      <c r="H561" t="str">
        <v>Aw/Wi</v>
      </c>
    </row>
    <row r="562">
      <c r="A562" t="str">
        <v>CP5.1</v>
      </c>
      <c r="B562">
        <v>1</v>
      </c>
      <c r="C562" s="1">
        <f>(S55+S65+S75)/3</f>
      </c>
      <c r="D562" s="1">
        <f>(S56+S66+S76)/3</f>
      </c>
      <c r="E562" s="1">
        <f>(S57+S67+S77)/3</f>
      </c>
      <c r="F562" s="2">
        <f>(B562/$B566+C562/$C566+D562/$D566+E562/$E566)/4</f>
      </c>
      <c r="G562" s="2">
        <f>B562*$F562+C562*$F563+D562*$F564+E562*$F565</f>
      </c>
      <c r="H562" s="1">
        <f>G562/F562</f>
      </c>
    </row>
    <row r="563">
      <c r="A563" t="str">
        <v>CP5.2</v>
      </c>
      <c r="B563" s="1">
        <f>(1/S75+1/S65+1/S55)/3</f>
      </c>
      <c r="C563">
        <v>1</v>
      </c>
      <c r="D563" s="1">
        <f>(S58+S68+S78)/3</f>
      </c>
      <c r="E563" s="1">
        <f>(S59+S69+S79)/3</f>
      </c>
      <c r="F563" s="2">
        <f>(B563/$B566+C563/$C566+D563/$D566+E563/$E566)/4</f>
      </c>
      <c r="G563" s="2">
        <f>B563*$F562+C563*$F563+D563*$F564+E563*$F565</f>
      </c>
      <c r="H563" s="1">
        <f>G563/F563</f>
      </c>
    </row>
    <row r="564">
      <c r="A564" t="str">
        <v>CP5.3</v>
      </c>
      <c r="B564" s="1">
        <f>(1/S76+1/S66+1/S56)/3</f>
      </c>
      <c r="C564" s="1">
        <f>(1/S78+1/S68+1/S58)/3</f>
      </c>
      <c r="D564">
        <v>1</v>
      </c>
      <c r="E564" s="1">
        <f>(S60+S70+S80)/3</f>
      </c>
      <c r="F564" s="2">
        <f>(B564/$B566+C564/$C566+D564/$D566+E564/$E566)/4</f>
      </c>
      <c r="G564" s="2">
        <f>B564*$F562+C564*$F563+D564*$F564+E564*$F565</f>
      </c>
      <c r="H564" s="1">
        <f>G564/F564</f>
      </c>
    </row>
    <row r="565">
      <c r="A565" t="str">
        <v>CP5.4</v>
      </c>
      <c r="B565" s="1">
        <f>(1/S77+1/S67+1/S57)/3</f>
      </c>
      <c r="C565" s="1">
        <f>(1/S79+1/S69+1/S59)/3</f>
      </c>
      <c r="D565" s="1">
        <f>(1/S80+1/S70+1/S60)/3</f>
      </c>
      <c r="E565">
        <v>1</v>
      </c>
      <c r="F565" s="2">
        <f>(B565/$B566+C565/$C566+D565/$D566+E565/$E566)/4</f>
      </c>
      <c r="G565" s="2">
        <f>B565*$F562+C565*$F563+D565*$F564+E565*$F565</f>
      </c>
      <c r="H565" s="1">
        <f>G565/F565</f>
      </c>
    </row>
    <row r="566">
      <c r="A566" t="str">
        <v>Σ Kolom</v>
      </c>
      <c r="B566" s="1">
        <f>SUM(B562:B565)</f>
      </c>
      <c r="C566" s="1">
        <f>SUM(C562:C565)</f>
      </c>
      <c r="D566" s="1">
        <f>SUM(D562:D565)</f>
      </c>
      <c r="E566" s="1">
        <f>SUM(E562:E565)</f>
      </c>
    </row>
    <row r="568">
      <c r="A568" t="str">
        <v>λmax</v>
      </c>
      <c r="B568" s="1">
        <f>AVERAGE(H562:H565)</f>
      </c>
    </row>
    <row r="569">
      <c r="A569" t="str">
        <v>CI</v>
      </c>
      <c r="B569" s="1">
        <f>(B568-4)/(4-1)</f>
      </c>
    </row>
    <row r="570">
      <c r="A570" t="str">
        <v>CR</v>
      </c>
      <c r="B570" s="1">
        <f>IF(0.9=0,0,B569/0.9)</f>
      </c>
    </row>
    <row r="571">
      <c r="A571" t="str">
        <v>Status</v>
      </c>
      <c r="B571">
        <f>IF(B570&lt;0.1,"KONSISTEN ✓","TIDAK KONSISTEN ✗")</f>
      </c>
    </row>
    <row r="574">
      <c r="A574" t="str">
        <v>▶ RESPONDEN 18: Ardini Oktavia</v>
      </c>
    </row>
    <row r="575">
      <c r="A575" t="str">
        <v>1. FUZZY SYNTHETIC EXTENT (FSE) &amp; BOBOT FINAL</v>
      </c>
    </row>
    <row r="576">
      <c r="A576" t="str">
        <v>Kriteria</v>
      </c>
      <c r="B576" t="str">
        <v>Σl</v>
      </c>
      <c r="C576" t="str">
        <v>Σm</v>
      </c>
      <c r="D576" t="str">
        <v>Σu</v>
      </c>
      <c r="E576" t="str">
        <v>Si_l</v>
      </c>
      <c r="F576" t="str">
        <v>Si_m</v>
      </c>
      <c r="G576" t="str">
        <v>Si_u</v>
      </c>
      <c r="H576" t="str">
        <v>Defuzzy</v>
      </c>
      <c r="I576" t="str">
        <v>Bobot</v>
      </c>
      <c r="J576" t="str">
        <v>Bobot%</v>
      </c>
      <c r="K576" t="str">
        <v>Rank</v>
      </c>
    </row>
    <row r="577">
      <c r="A577" t="str">
        <v>CP5.1</v>
      </c>
      <c r="B577" s="1">
        <f>1+T55+T56+T57</f>
      </c>
      <c r="C577" s="1">
        <f>1+T65+T66+T67</f>
      </c>
      <c r="D577" s="1">
        <f>1+T75+T76+T77</f>
      </c>
      <c r="E577" s="2">
        <f>B577/$D581</f>
      </c>
      <c r="F577" s="2">
        <f>C577/$C581</f>
      </c>
      <c r="G577" s="2">
        <f>D577/$B581</f>
      </c>
      <c r="H577" s="2">
        <f>(E577+F577+G577)/3</f>
      </c>
      <c r="I577" s="2">
        <f>H577/$H581</f>
      </c>
      <c r="J577" s="3">
        <f>I577*100</f>
      </c>
      <c r="K577">
        <f>RANK(I577,$I$577:$I$580,0)</f>
      </c>
    </row>
    <row r="578">
      <c r="A578" t="str">
        <v>CP5.2</v>
      </c>
      <c r="B578" s="1">
        <f>1+1/T75+T58+T59</f>
      </c>
      <c r="C578" s="1">
        <f>1+1/T65+T68+T69</f>
      </c>
      <c r="D578" s="1">
        <f>1+1/T55+T78+T79</f>
      </c>
      <c r="E578" s="2">
        <f>B578/$D581</f>
      </c>
      <c r="F578" s="2">
        <f>C578/$C581</f>
      </c>
      <c r="G578" s="2">
        <f>D578/$B581</f>
      </c>
      <c r="H578" s="2">
        <f>(E578+F578+G578)/3</f>
      </c>
      <c r="I578" s="2">
        <f>H578/$H581</f>
      </c>
      <c r="J578" s="3">
        <f>I578*100</f>
      </c>
      <c r="K578">
        <f>RANK(I578,$I$577:$I$580,0)</f>
      </c>
    </row>
    <row r="579">
      <c r="A579" t="str">
        <v>CP5.3</v>
      </c>
      <c r="B579" s="1">
        <f>1+1/T76+1/T78+T60</f>
      </c>
      <c r="C579" s="1">
        <f>1+1/T66+1/T68+T70</f>
      </c>
      <c r="D579" s="1">
        <f>1+1/T56+1/T58+T80</f>
      </c>
      <c r="E579" s="2">
        <f>B579/$D581</f>
      </c>
      <c r="F579" s="2">
        <f>C579/$C581</f>
      </c>
      <c r="G579" s="2">
        <f>D579/$B581</f>
      </c>
      <c r="H579" s="2">
        <f>(E579+F579+G579)/3</f>
      </c>
      <c r="I579" s="2">
        <f>H579/$H581</f>
      </c>
      <c r="J579" s="3">
        <f>I579*100</f>
      </c>
      <c r="K579">
        <f>RANK(I579,$I$577:$I$580,0)</f>
      </c>
    </row>
    <row r="580">
      <c r="A580" t="str">
        <v>CP5.4</v>
      </c>
      <c r="B580" s="1">
        <f>1+1/T77+1/T79+1/T80</f>
      </c>
      <c r="C580" s="1">
        <f>1+1/T67+1/T69+1/T70</f>
      </c>
      <c r="D580" s="1">
        <f>1+1/T57+1/T59+1/T60</f>
      </c>
      <c r="E580" s="2">
        <f>B580/$D581</f>
      </c>
      <c r="F580" s="2">
        <f>C580/$C581</f>
      </c>
      <c r="G580" s="2">
        <f>D580/$B581</f>
      </c>
      <c r="H580" s="2">
        <f>(E580+F580+G580)/3</f>
      </c>
      <c r="I580" s="2">
        <f>H580/$H581</f>
      </c>
      <c r="J580" s="3">
        <f>I580*100</f>
      </c>
      <c r="K580">
        <f>RANK(I580,$I$577:$I$580,0)</f>
      </c>
    </row>
    <row r="581">
      <c r="A581" t="str">
        <v>TOTAL</v>
      </c>
      <c r="B581" s="1">
        <f>SUM(B577:B580)</f>
      </c>
      <c r="C581" s="1">
        <f>SUM(C577:C580)</f>
      </c>
      <c r="D581" s="1">
        <f>SUM(D577:D580)</f>
      </c>
      <c r="H581" s="2">
        <f>SUM(H577:H580)</f>
      </c>
    </row>
    <row r="583">
      <c r="A583" t="str">
        <v>2. KONSISTENSI (CR)</v>
      </c>
    </row>
    <row r="584">
      <c r="A584" t="str">
        <v>Matriks Crisp (Defuzzified) &amp; Normalisasi &amp; Aw</v>
      </c>
    </row>
    <row r="585">
      <c r="A585" t="str">
        <v>Kriteria</v>
      </c>
      <c r="B585" t="str">
        <v>CP5.1</v>
      </c>
      <c r="C585" t="str">
        <v>CP5.2</v>
      </c>
      <c r="D585" t="str">
        <v>CP5.3</v>
      </c>
      <c r="E585" t="str">
        <v>CP5.4</v>
      </c>
      <c r="F585" t="str">
        <v>Wi (Bobot CR)</v>
      </c>
      <c r="G585" t="str">
        <v>Aw</v>
      </c>
      <c r="H585" t="str">
        <v>Aw/Wi</v>
      </c>
    </row>
    <row r="586">
      <c r="A586" t="str">
        <v>CP5.1</v>
      </c>
      <c r="B586">
        <v>1</v>
      </c>
      <c r="C586" s="1">
        <f>(T55+T65+T75)/3</f>
      </c>
      <c r="D586" s="1">
        <f>(T56+T66+T76)/3</f>
      </c>
      <c r="E586" s="1">
        <f>(T57+T67+T77)/3</f>
      </c>
      <c r="F586" s="2">
        <f>(B586/$B590+C586/$C590+D586/$D590+E586/$E590)/4</f>
      </c>
      <c r="G586" s="2">
        <f>B586*$F586+C586*$F587+D586*$F588+E586*$F589</f>
      </c>
      <c r="H586" s="1">
        <f>G586/F586</f>
      </c>
    </row>
    <row r="587">
      <c r="A587" t="str">
        <v>CP5.2</v>
      </c>
      <c r="B587" s="1">
        <f>(1/T75+1/T65+1/T55)/3</f>
      </c>
      <c r="C587">
        <v>1</v>
      </c>
      <c r="D587" s="1">
        <f>(T58+T68+T78)/3</f>
      </c>
      <c r="E587" s="1">
        <f>(T59+T69+T79)/3</f>
      </c>
      <c r="F587" s="2">
        <f>(B587/$B590+C587/$C590+D587/$D590+E587/$E590)/4</f>
      </c>
      <c r="G587" s="2">
        <f>B587*$F586+C587*$F587+D587*$F588+E587*$F589</f>
      </c>
      <c r="H587" s="1">
        <f>G587/F587</f>
      </c>
    </row>
    <row r="588">
      <c r="A588" t="str">
        <v>CP5.3</v>
      </c>
      <c r="B588" s="1">
        <f>(1/T76+1/T66+1/T56)/3</f>
      </c>
      <c r="C588" s="1">
        <f>(1/T78+1/T68+1/T58)/3</f>
      </c>
      <c r="D588">
        <v>1</v>
      </c>
      <c r="E588" s="1">
        <f>(T60+T70+T80)/3</f>
      </c>
      <c r="F588" s="2">
        <f>(B588/$B590+C588/$C590+D588/$D590+E588/$E590)/4</f>
      </c>
      <c r="G588" s="2">
        <f>B588*$F586+C588*$F587+D588*$F588+E588*$F589</f>
      </c>
      <c r="H588" s="1">
        <f>G588/F588</f>
      </c>
    </row>
    <row r="589">
      <c r="A589" t="str">
        <v>CP5.4</v>
      </c>
      <c r="B589" s="1">
        <f>(1/T77+1/T67+1/T57)/3</f>
      </c>
      <c r="C589" s="1">
        <f>(1/T79+1/T69+1/T59)/3</f>
      </c>
      <c r="D589" s="1">
        <f>(1/T80+1/T70+1/T60)/3</f>
      </c>
      <c r="E589">
        <v>1</v>
      </c>
      <c r="F589" s="2">
        <f>(B589/$B590+C589/$C590+D589/$D590+E589/$E590)/4</f>
      </c>
      <c r="G589" s="2">
        <f>B589*$F586+C589*$F587+D589*$F588+E589*$F589</f>
      </c>
      <c r="H589" s="1">
        <f>G589/F589</f>
      </c>
    </row>
    <row r="590">
      <c r="A590" t="str">
        <v>Σ Kolom</v>
      </c>
      <c r="B590" s="1">
        <f>SUM(B586:B589)</f>
      </c>
      <c r="C590" s="1">
        <f>SUM(C586:C589)</f>
      </c>
      <c r="D590" s="1">
        <f>SUM(D586:D589)</f>
      </c>
      <c r="E590" s="1">
        <f>SUM(E586:E589)</f>
      </c>
    </row>
    <row r="592">
      <c r="A592" t="str">
        <v>λmax</v>
      </c>
      <c r="B592" s="1">
        <f>AVERAGE(H586:H589)</f>
      </c>
    </row>
    <row r="593">
      <c r="A593" t="str">
        <v>CI</v>
      </c>
      <c r="B593" s="1">
        <f>(B592-4)/(4-1)</f>
      </c>
    </row>
    <row r="594">
      <c r="A594" t="str">
        <v>CR</v>
      </c>
      <c r="B594" s="1">
        <f>IF(0.9=0,0,B593/0.9)</f>
      </c>
    </row>
    <row r="595">
      <c r="A595" t="str">
        <v>Status</v>
      </c>
      <c r="B595">
        <f>IF(B594&lt;0.1,"KONSISTEN ✓","TIDAK KONSISTEN ✗")</f>
      </c>
    </row>
    <row r="598">
      <c r="A598" t="str">
        <v>▶ RESPONDEN 19: Dr. Yenni Kurniati, M.Si</v>
      </c>
    </row>
    <row r="599">
      <c r="A599" t="str">
        <v>1. FUZZY SYNTHETIC EXTENT (FSE) &amp; BOBOT FINAL</v>
      </c>
    </row>
    <row r="600">
      <c r="A600" t="str">
        <v>Kriteria</v>
      </c>
      <c r="B600" t="str">
        <v>Σl</v>
      </c>
      <c r="C600" t="str">
        <v>Σm</v>
      </c>
      <c r="D600" t="str">
        <v>Σu</v>
      </c>
      <c r="E600" t="str">
        <v>Si_l</v>
      </c>
      <c r="F600" t="str">
        <v>Si_m</v>
      </c>
      <c r="G600" t="str">
        <v>Si_u</v>
      </c>
      <c r="H600" t="str">
        <v>Defuzzy</v>
      </c>
      <c r="I600" t="str">
        <v>Bobot</v>
      </c>
      <c r="J600" t="str">
        <v>Bobot%</v>
      </c>
      <c r="K600" t="str">
        <v>Rank</v>
      </c>
    </row>
    <row r="601">
      <c r="A601" t="str">
        <v>CP5.1</v>
      </c>
      <c r="B601" s="1">
        <f>1+U55+U56+U57</f>
      </c>
      <c r="C601" s="1">
        <f>1+U65+U66+U67</f>
      </c>
      <c r="D601" s="1">
        <f>1+U75+U76+U77</f>
      </c>
      <c r="E601" s="2">
        <f>B601/$D605</f>
      </c>
      <c r="F601" s="2">
        <f>C601/$C605</f>
      </c>
      <c r="G601" s="2">
        <f>D601/$B605</f>
      </c>
      <c r="H601" s="2">
        <f>(E601+F601+G601)/3</f>
      </c>
      <c r="I601" s="2">
        <f>H601/$H605</f>
      </c>
      <c r="J601" s="3">
        <f>I601*100</f>
      </c>
      <c r="K601">
        <f>RANK(I601,$I$601:$I$604,0)</f>
      </c>
    </row>
    <row r="602">
      <c r="A602" t="str">
        <v>CP5.2</v>
      </c>
      <c r="B602" s="1">
        <f>1+1/U75+U58+U59</f>
      </c>
      <c r="C602" s="1">
        <f>1+1/U65+U68+U69</f>
      </c>
      <c r="D602" s="1">
        <f>1+1/U55+U78+U79</f>
      </c>
      <c r="E602" s="2">
        <f>B602/$D605</f>
      </c>
      <c r="F602" s="2">
        <f>C602/$C605</f>
      </c>
      <c r="G602" s="2">
        <f>D602/$B605</f>
      </c>
      <c r="H602" s="2">
        <f>(E602+F602+G602)/3</f>
      </c>
      <c r="I602" s="2">
        <f>H602/$H605</f>
      </c>
      <c r="J602" s="3">
        <f>I602*100</f>
      </c>
      <c r="K602">
        <f>RANK(I602,$I$601:$I$604,0)</f>
      </c>
    </row>
    <row r="603">
      <c r="A603" t="str">
        <v>CP5.3</v>
      </c>
      <c r="B603" s="1">
        <f>1+1/U76+1/U78+U60</f>
      </c>
      <c r="C603" s="1">
        <f>1+1/U66+1/U68+U70</f>
      </c>
      <c r="D603" s="1">
        <f>1+1/U56+1/U58+U80</f>
      </c>
      <c r="E603" s="2">
        <f>B603/$D605</f>
      </c>
      <c r="F603" s="2">
        <f>C603/$C605</f>
      </c>
      <c r="G603" s="2">
        <f>D603/$B605</f>
      </c>
      <c r="H603" s="2">
        <f>(E603+F603+G603)/3</f>
      </c>
      <c r="I603" s="2">
        <f>H603/$H605</f>
      </c>
      <c r="J603" s="3">
        <f>I603*100</f>
      </c>
      <c r="K603">
        <f>RANK(I603,$I$601:$I$604,0)</f>
      </c>
    </row>
    <row r="604">
      <c r="A604" t="str">
        <v>CP5.4</v>
      </c>
      <c r="B604" s="1">
        <f>1+1/U77+1/U79+1/U80</f>
      </c>
      <c r="C604" s="1">
        <f>1+1/U67+1/U69+1/U70</f>
      </c>
      <c r="D604" s="1">
        <f>1+1/U57+1/U59+1/U60</f>
      </c>
      <c r="E604" s="2">
        <f>B604/$D605</f>
      </c>
      <c r="F604" s="2">
        <f>C604/$C605</f>
      </c>
      <c r="G604" s="2">
        <f>D604/$B605</f>
      </c>
      <c r="H604" s="2">
        <f>(E604+F604+G604)/3</f>
      </c>
      <c r="I604" s="2">
        <f>H604/$H605</f>
      </c>
      <c r="J604" s="3">
        <f>I604*100</f>
      </c>
      <c r="K604">
        <f>RANK(I604,$I$601:$I$604,0)</f>
      </c>
    </row>
    <row r="605">
      <c r="A605" t="str">
        <v>TOTAL</v>
      </c>
      <c r="B605" s="1">
        <f>SUM(B601:B604)</f>
      </c>
      <c r="C605" s="1">
        <f>SUM(C601:C604)</f>
      </c>
      <c r="D605" s="1">
        <f>SUM(D601:D604)</f>
      </c>
      <c r="H605" s="2">
        <f>SUM(H601:H604)</f>
      </c>
    </row>
    <row r="607">
      <c r="A607" t="str">
        <v>2. KONSISTENSI (CR)</v>
      </c>
    </row>
    <row r="608">
      <c r="A608" t="str">
        <v>Matriks Crisp (Defuzzified) &amp; Normalisasi &amp; Aw</v>
      </c>
    </row>
    <row r="609">
      <c r="A609" t="str">
        <v>Kriteria</v>
      </c>
      <c r="B609" t="str">
        <v>CP5.1</v>
      </c>
      <c r="C609" t="str">
        <v>CP5.2</v>
      </c>
      <c r="D609" t="str">
        <v>CP5.3</v>
      </c>
      <c r="E609" t="str">
        <v>CP5.4</v>
      </c>
      <c r="F609" t="str">
        <v>Wi (Bobot CR)</v>
      </c>
      <c r="G609" t="str">
        <v>Aw</v>
      </c>
      <c r="H609" t="str">
        <v>Aw/Wi</v>
      </c>
    </row>
    <row r="610">
      <c r="A610" t="str">
        <v>CP5.1</v>
      </c>
      <c r="B610">
        <v>1</v>
      </c>
      <c r="C610" s="1">
        <f>(U55+U65+U75)/3</f>
      </c>
      <c r="D610" s="1">
        <f>(U56+U66+U76)/3</f>
      </c>
      <c r="E610" s="1">
        <f>(U57+U67+U77)/3</f>
      </c>
      <c r="F610" s="2">
        <f>(B610/$B614+C610/$C614+D610/$D614+E610/$E614)/4</f>
      </c>
      <c r="G610" s="2">
        <f>B610*$F610+C610*$F611+D610*$F612+E610*$F613</f>
      </c>
      <c r="H610" s="1">
        <f>G610/F610</f>
      </c>
    </row>
    <row r="611">
      <c r="A611" t="str">
        <v>CP5.2</v>
      </c>
      <c r="B611" s="1">
        <f>(1/U75+1/U65+1/U55)/3</f>
      </c>
      <c r="C611">
        <v>1</v>
      </c>
      <c r="D611" s="1">
        <f>(U58+U68+U78)/3</f>
      </c>
      <c r="E611" s="1">
        <f>(U59+U69+U79)/3</f>
      </c>
      <c r="F611" s="2">
        <f>(B611/$B614+C611/$C614+D611/$D614+E611/$E614)/4</f>
      </c>
      <c r="G611" s="2">
        <f>B611*$F610+C611*$F611+D611*$F612+E611*$F613</f>
      </c>
      <c r="H611" s="1">
        <f>G611/F611</f>
      </c>
    </row>
    <row r="612">
      <c r="A612" t="str">
        <v>CP5.3</v>
      </c>
      <c r="B612" s="1">
        <f>(1/U76+1/U66+1/U56)/3</f>
      </c>
      <c r="C612" s="1">
        <f>(1/U78+1/U68+1/U58)/3</f>
      </c>
      <c r="D612">
        <v>1</v>
      </c>
      <c r="E612" s="1">
        <f>(U60+U70+U80)/3</f>
      </c>
      <c r="F612" s="2">
        <f>(B612/$B614+C612/$C614+D612/$D614+E612/$E614)/4</f>
      </c>
      <c r="G612" s="2">
        <f>B612*$F610+C612*$F611+D612*$F612+E612*$F613</f>
      </c>
      <c r="H612" s="1">
        <f>G612/F612</f>
      </c>
    </row>
    <row r="613">
      <c r="A613" t="str">
        <v>CP5.4</v>
      </c>
      <c r="B613" s="1">
        <f>(1/U77+1/U67+1/U57)/3</f>
      </c>
      <c r="C613" s="1">
        <f>(1/U79+1/U69+1/U59)/3</f>
      </c>
      <c r="D613" s="1">
        <f>(1/U80+1/U70+1/U60)/3</f>
      </c>
      <c r="E613">
        <v>1</v>
      </c>
      <c r="F613" s="2">
        <f>(B613/$B614+C613/$C614+D613/$D614+E613/$E614)/4</f>
      </c>
      <c r="G613" s="2">
        <f>B613*$F610+C613*$F611+D613*$F612+E613*$F613</f>
      </c>
      <c r="H613" s="1">
        <f>G613/F613</f>
      </c>
    </row>
    <row r="614">
      <c r="A614" t="str">
        <v>Σ Kolom</v>
      </c>
      <c r="B614" s="1">
        <f>SUM(B610:B613)</f>
      </c>
      <c r="C614" s="1">
        <f>SUM(C610:C613)</f>
      </c>
      <c r="D614" s="1">
        <f>SUM(D610:D613)</f>
      </c>
      <c r="E614" s="1">
        <f>SUM(E610:E613)</f>
      </c>
    </row>
    <row r="616">
      <c r="A616" t="str">
        <v>λmax</v>
      </c>
      <c r="B616" s="1">
        <f>AVERAGE(H610:H613)</f>
      </c>
    </row>
    <row r="617">
      <c r="A617" t="str">
        <v>CI</v>
      </c>
      <c r="B617" s="1">
        <f>(B616-4)/(4-1)</f>
      </c>
    </row>
    <row r="618">
      <c r="A618" t="str">
        <v>CR</v>
      </c>
      <c r="B618" s="1">
        <f>IF(0.9=0,0,B617/0.9)</f>
      </c>
    </row>
    <row r="619">
      <c r="A619" t="str">
        <v>Status</v>
      </c>
      <c r="B619">
        <f>IF(B618&lt;0.1,"KONSISTEN ✓","TIDAK KONSISTEN ✗")</f>
      </c>
    </row>
    <row r="622">
      <c r="A622" t="str">
        <v>▶ RESPONDEN 20: Prof. Dr. Yendraliza</v>
      </c>
    </row>
    <row r="623">
      <c r="A623" t="str">
        <v>1. FUZZY SYNTHETIC EXTENT (FSE) &amp; BOBOT FINAL</v>
      </c>
    </row>
    <row r="624">
      <c r="A624" t="str">
        <v>Kriteria</v>
      </c>
      <c r="B624" t="str">
        <v>Σl</v>
      </c>
      <c r="C624" t="str">
        <v>Σm</v>
      </c>
      <c r="D624" t="str">
        <v>Σu</v>
      </c>
      <c r="E624" t="str">
        <v>Si_l</v>
      </c>
      <c r="F624" t="str">
        <v>Si_m</v>
      </c>
      <c r="G624" t="str">
        <v>Si_u</v>
      </c>
      <c r="H624" t="str">
        <v>Defuzzy</v>
      </c>
      <c r="I624" t="str">
        <v>Bobot</v>
      </c>
      <c r="J624" t="str">
        <v>Bobot%</v>
      </c>
      <c r="K624" t="str">
        <v>Rank</v>
      </c>
    </row>
    <row r="625">
      <c r="A625" t="str">
        <v>CP5.1</v>
      </c>
      <c r="B625" s="1">
        <f>1+V55+V56+V57</f>
      </c>
      <c r="C625" s="1">
        <f>1+V65+V66+V67</f>
      </c>
      <c r="D625" s="1">
        <f>1+V75+V76+V77</f>
      </c>
      <c r="E625" s="2">
        <f>B625/$D629</f>
      </c>
      <c r="F625" s="2">
        <f>C625/$C629</f>
      </c>
      <c r="G625" s="2">
        <f>D625/$B629</f>
      </c>
      <c r="H625" s="2">
        <f>(E625+F625+G625)/3</f>
      </c>
      <c r="I625" s="2">
        <f>H625/$H629</f>
      </c>
      <c r="J625" s="3">
        <f>I625*100</f>
      </c>
      <c r="K625">
        <f>RANK(I625,$I$625:$I$628,0)</f>
      </c>
    </row>
    <row r="626">
      <c r="A626" t="str">
        <v>CP5.2</v>
      </c>
      <c r="B626" s="1">
        <f>1+1/V75+V58+V59</f>
      </c>
      <c r="C626" s="1">
        <f>1+1/V65+V68+V69</f>
      </c>
      <c r="D626" s="1">
        <f>1+1/V55+V78+V79</f>
      </c>
      <c r="E626" s="2">
        <f>B626/$D629</f>
      </c>
      <c r="F626" s="2">
        <f>C626/$C629</f>
      </c>
      <c r="G626" s="2">
        <f>D626/$B629</f>
      </c>
      <c r="H626" s="2">
        <f>(E626+F626+G626)/3</f>
      </c>
      <c r="I626" s="2">
        <f>H626/$H629</f>
      </c>
      <c r="J626" s="3">
        <f>I626*100</f>
      </c>
      <c r="K626">
        <f>RANK(I626,$I$625:$I$628,0)</f>
      </c>
    </row>
    <row r="627">
      <c r="A627" t="str">
        <v>CP5.3</v>
      </c>
      <c r="B627" s="1">
        <f>1+1/V76+1/V78+V60</f>
      </c>
      <c r="C627" s="1">
        <f>1+1/V66+1/V68+V70</f>
      </c>
      <c r="D627" s="1">
        <f>1+1/V56+1/V58+V80</f>
      </c>
      <c r="E627" s="2">
        <f>B627/$D629</f>
      </c>
      <c r="F627" s="2">
        <f>C627/$C629</f>
      </c>
      <c r="G627" s="2">
        <f>D627/$B629</f>
      </c>
      <c r="H627" s="2">
        <f>(E627+F627+G627)/3</f>
      </c>
      <c r="I627" s="2">
        <f>H627/$H629</f>
      </c>
      <c r="J627" s="3">
        <f>I627*100</f>
      </c>
      <c r="K627">
        <f>RANK(I627,$I$625:$I$628,0)</f>
      </c>
    </row>
    <row r="628">
      <c r="A628" t="str">
        <v>CP5.4</v>
      </c>
      <c r="B628" s="1">
        <f>1+1/V77+1/V79+1/V80</f>
      </c>
      <c r="C628" s="1">
        <f>1+1/V67+1/V69+1/V70</f>
      </c>
      <c r="D628" s="1">
        <f>1+1/V57+1/V59+1/V60</f>
      </c>
      <c r="E628" s="2">
        <f>B628/$D629</f>
      </c>
      <c r="F628" s="2">
        <f>C628/$C629</f>
      </c>
      <c r="G628" s="2">
        <f>D628/$B629</f>
      </c>
      <c r="H628" s="2">
        <f>(E628+F628+G628)/3</f>
      </c>
      <c r="I628" s="2">
        <f>H628/$H629</f>
      </c>
      <c r="J628" s="3">
        <f>I628*100</f>
      </c>
      <c r="K628">
        <f>RANK(I628,$I$625:$I$628,0)</f>
      </c>
    </row>
    <row r="629">
      <c r="A629" t="str">
        <v>TOTAL</v>
      </c>
      <c r="B629" s="1">
        <f>SUM(B625:B628)</f>
      </c>
      <c r="C629" s="1">
        <f>SUM(C625:C628)</f>
      </c>
      <c r="D629" s="1">
        <f>SUM(D625:D628)</f>
      </c>
      <c r="H629" s="2">
        <f>SUM(H625:H628)</f>
      </c>
    </row>
    <row r="631">
      <c r="A631" t="str">
        <v>2. KONSISTENSI (CR)</v>
      </c>
    </row>
    <row r="632">
      <c r="A632" t="str">
        <v>Matriks Crisp (Defuzzified) &amp; Normalisasi &amp; Aw</v>
      </c>
    </row>
    <row r="633">
      <c r="A633" t="str">
        <v>Kriteria</v>
      </c>
      <c r="B633" t="str">
        <v>CP5.1</v>
      </c>
      <c r="C633" t="str">
        <v>CP5.2</v>
      </c>
      <c r="D633" t="str">
        <v>CP5.3</v>
      </c>
      <c r="E633" t="str">
        <v>CP5.4</v>
      </c>
      <c r="F633" t="str">
        <v>Wi (Bobot CR)</v>
      </c>
      <c r="G633" t="str">
        <v>Aw</v>
      </c>
      <c r="H633" t="str">
        <v>Aw/Wi</v>
      </c>
    </row>
    <row r="634">
      <c r="A634" t="str">
        <v>CP5.1</v>
      </c>
      <c r="B634">
        <v>1</v>
      </c>
      <c r="C634" s="1">
        <f>(V55+V65+V75)/3</f>
      </c>
      <c r="D634" s="1">
        <f>(V56+V66+V76)/3</f>
      </c>
      <c r="E634" s="1">
        <f>(V57+V67+V77)/3</f>
      </c>
      <c r="F634" s="2">
        <f>(B634/$B638+C634/$C638+D634/$D638+E634/$E638)/4</f>
      </c>
      <c r="G634" s="2">
        <f>B634*$F634+C634*$F635+D634*$F636+E634*$F637</f>
      </c>
      <c r="H634" s="1">
        <f>G634/F634</f>
      </c>
    </row>
    <row r="635">
      <c r="A635" t="str">
        <v>CP5.2</v>
      </c>
      <c r="B635" s="1">
        <f>(1/V75+1/V65+1/V55)/3</f>
      </c>
      <c r="C635">
        <v>1</v>
      </c>
      <c r="D635" s="1">
        <f>(V58+V68+V78)/3</f>
      </c>
      <c r="E635" s="1">
        <f>(V59+V69+V79)/3</f>
      </c>
      <c r="F635" s="2">
        <f>(B635/$B638+C635/$C638+D635/$D638+E635/$E638)/4</f>
      </c>
      <c r="G635" s="2">
        <f>B635*$F634+C635*$F635+D635*$F636+E635*$F637</f>
      </c>
      <c r="H635" s="1">
        <f>G635/F635</f>
      </c>
    </row>
    <row r="636">
      <c r="A636" t="str">
        <v>CP5.3</v>
      </c>
      <c r="B636" s="1">
        <f>(1/V76+1/V66+1/V56)/3</f>
      </c>
      <c r="C636" s="1">
        <f>(1/V78+1/V68+1/V58)/3</f>
      </c>
      <c r="D636">
        <v>1</v>
      </c>
      <c r="E636" s="1">
        <f>(V60+V70+V80)/3</f>
      </c>
      <c r="F636" s="2">
        <f>(B636/$B638+C636/$C638+D636/$D638+E636/$E638)/4</f>
      </c>
      <c r="G636" s="2">
        <f>B636*$F634+C636*$F635+D636*$F636+E636*$F637</f>
      </c>
      <c r="H636" s="1">
        <f>G636/F636</f>
      </c>
    </row>
    <row r="637">
      <c r="A637" t="str">
        <v>CP5.4</v>
      </c>
      <c r="B637" s="1">
        <f>(1/V77+1/V67+1/V57)/3</f>
      </c>
      <c r="C637" s="1">
        <f>(1/V79+1/V69+1/V59)/3</f>
      </c>
      <c r="D637" s="1">
        <f>(1/V80+1/V70+1/V60)/3</f>
      </c>
      <c r="E637">
        <v>1</v>
      </c>
      <c r="F637" s="2">
        <f>(B637/$B638+C637/$C638+D637/$D638+E637/$E638)/4</f>
      </c>
      <c r="G637" s="2">
        <f>B637*$F634+C637*$F635+D637*$F636+E637*$F637</f>
      </c>
      <c r="H637" s="1">
        <f>G637/F637</f>
      </c>
    </row>
    <row r="638">
      <c r="A638" t="str">
        <v>Σ Kolom</v>
      </c>
      <c r="B638" s="1">
        <f>SUM(B634:B637)</f>
      </c>
      <c r="C638" s="1">
        <f>SUM(C634:C637)</f>
      </c>
      <c r="D638" s="1">
        <f>SUM(D634:D637)</f>
      </c>
      <c r="E638" s="1">
        <f>SUM(E634:E637)</f>
      </c>
    </row>
    <row r="640">
      <c r="A640" t="str">
        <v>λmax</v>
      </c>
      <c r="B640" s="1">
        <f>AVERAGE(H634:H637)</f>
      </c>
    </row>
    <row r="641">
      <c r="A641" t="str">
        <v>CI</v>
      </c>
      <c r="B641" s="1">
        <f>(B640-4)/(4-1)</f>
      </c>
    </row>
    <row r="642">
      <c r="A642" t="str">
        <v>CR</v>
      </c>
      <c r="B642" s="1">
        <f>IF(0.9=0,0,B641/0.9)</f>
      </c>
    </row>
    <row r="643">
      <c r="A643" t="str">
        <v>Status</v>
      </c>
      <c r="B643">
        <f>IF(B642&lt;0.1,"KONSISTEN ✓","TIDAK KONSISTEN ✗")</f>
      </c>
    </row>
    <row r="646">
      <c r="A646" t="str">
        <v>▶ RESPONDEN 21:  Tengku Nurainun, S.T., M.T., PhD</v>
      </c>
    </row>
    <row r="647">
      <c r="A647" t="str">
        <v>1. FUZZY SYNTHETIC EXTENT (FSE) &amp; BOBOT FINAL</v>
      </c>
    </row>
    <row r="648">
      <c r="A648" t="str">
        <v>Kriteria</v>
      </c>
      <c r="B648" t="str">
        <v>Σl</v>
      </c>
      <c r="C648" t="str">
        <v>Σm</v>
      </c>
      <c r="D648" t="str">
        <v>Σu</v>
      </c>
      <c r="E648" t="str">
        <v>Si_l</v>
      </c>
      <c r="F648" t="str">
        <v>Si_m</v>
      </c>
      <c r="G648" t="str">
        <v>Si_u</v>
      </c>
      <c r="H648" t="str">
        <v>Defuzzy</v>
      </c>
      <c r="I648" t="str">
        <v>Bobot</v>
      </c>
      <c r="J648" t="str">
        <v>Bobot%</v>
      </c>
      <c r="K648" t="str">
        <v>Rank</v>
      </c>
    </row>
    <row r="649">
      <c r="A649" t="str">
        <v>CP5.1</v>
      </c>
      <c r="B649" s="1">
        <f>1+W55+W56+W57</f>
      </c>
      <c r="C649" s="1">
        <f>1+W65+W66+W67</f>
      </c>
      <c r="D649" s="1">
        <f>1+W75+W76+W77</f>
      </c>
      <c r="E649" s="2">
        <f>B649/$D653</f>
      </c>
      <c r="F649" s="2">
        <f>C649/$C653</f>
      </c>
      <c r="G649" s="2">
        <f>D649/$B653</f>
      </c>
      <c r="H649" s="2">
        <f>(E649+F649+G649)/3</f>
      </c>
      <c r="I649" s="2">
        <f>H649/$H653</f>
      </c>
      <c r="J649" s="3">
        <f>I649*100</f>
      </c>
      <c r="K649">
        <f>RANK(I649,$I$649:$I$652,0)</f>
      </c>
    </row>
    <row r="650">
      <c r="A650" t="str">
        <v>CP5.2</v>
      </c>
      <c r="B650" s="1">
        <f>1+1/W75+W58+W59</f>
      </c>
      <c r="C650" s="1">
        <f>1+1/W65+W68+W69</f>
      </c>
      <c r="D650" s="1">
        <f>1+1/W55+W78+W79</f>
      </c>
      <c r="E650" s="2">
        <f>B650/$D653</f>
      </c>
      <c r="F650" s="2">
        <f>C650/$C653</f>
      </c>
      <c r="G650" s="2">
        <f>D650/$B653</f>
      </c>
      <c r="H650" s="2">
        <f>(E650+F650+G650)/3</f>
      </c>
      <c r="I650" s="2">
        <f>H650/$H653</f>
      </c>
      <c r="J650" s="3">
        <f>I650*100</f>
      </c>
      <c r="K650">
        <f>RANK(I650,$I$649:$I$652,0)</f>
      </c>
    </row>
    <row r="651">
      <c r="A651" t="str">
        <v>CP5.3</v>
      </c>
      <c r="B651" s="1">
        <f>1+1/W76+1/W78+W60</f>
      </c>
      <c r="C651" s="1">
        <f>1+1/W66+1/W68+W70</f>
      </c>
      <c r="D651" s="1">
        <f>1+1/W56+1/W58+W80</f>
      </c>
      <c r="E651" s="2">
        <f>B651/$D653</f>
      </c>
      <c r="F651" s="2">
        <f>C651/$C653</f>
      </c>
      <c r="G651" s="2">
        <f>D651/$B653</f>
      </c>
      <c r="H651" s="2">
        <f>(E651+F651+G651)/3</f>
      </c>
      <c r="I651" s="2">
        <f>H651/$H653</f>
      </c>
      <c r="J651" s="3">
        <f>I651*100</f>
      </c>
      <c r="K651">
        <f>RANK(I651,$I$649:$I$652,0)</f>
      </c>
    </row>
    <row r="652">
      <c r="A652" t="str">
        <v>CP5.4</v>
      </c>
      <c r="B652" s="1">
        <f>1+1/W77+1/W79+1/W80</f>
      </c>
      <c r="C652" s="1">
        <f>1+1/W67+1/W69+1/W70</f>
      </c>
      <c r="D652" s="1">
        <f>1+1/W57+1/W59+1/W60</f>
      </c>
      <c r="E652" s="2">
        <f>B652/$D653</f>
      </c>
      <c r="F652" s="2">
        <f>C652/$C653</f>
      </c>
      <c r="G652" s="2">
        <f>D652/$B653</f>
      </c>
      <c r="H652" s="2">
        <f>(E652+F652+G652)/3</f>
      </c>
      <c r="I652" s="2">
        <f>H652/$H653</f>
      </c>
      <c r="J652" s="3">
        <f>I652*100</f>
      </c>
      <c r="K652">
        <f>RANK(I652,$I$649:$I$652,0)</f>
      </c>
    </row>
    <row r="653">
      <c r="A653" t="str">
        <v>TOTAL</v>
      </c>
      <c r="B653" s="1">
        <f>SUM(B649:B652)</f>
      </c>
      <c r="C653" s="1">
        <f>SUM(C649:C652)</f>
      </c>
      <c r="D653" s="1">
        <f>SUM(D649:D652)</f>
      </c>
      <c r="H653" s="2">
        <f>SUM(H649:H652)</f>
      </c>
    </row>
    <row r="655">
      <c r="A655" t="str">
        <v>2. KONSISTENSI (CR)</v>
      </c>
    </row>
    <row r="656">
      <c r="A656" t="str">
        <v>Matriks Crisp (Defuzzified) &amp; Normalisasi &amp; Aw</v>
      </c>
    </row>
    <row r="657">
      <c r="A657" t="str">
        <v>Kriteria</v>
      </c>
      <c r="B657" t="str">
        <v>CP5.1</v>
      </c>
      <c r="C657" t="str">
        <v>CP5.2</v>
      </c>
      <c r="D657" t="str">
        <v>CP5.3</v>
      </c>
      <c r="E657" t="str">
        <v>CP5.4</v>
      </c>
      <c r="F657" t="str">
        <v>Wi (Bobot CR)</v>
      </c>
      <c r="G657" t="str">
        <v>Aw</v>
      </c>
      <c r="H657" t="str">
        <v>Aw/Wi</v>
      </c>
    </row>
    <row r="658">
      <c r="A658" t="str">
        <v>CP5.1</v>
      </c>
      <c r="B658">
        <v>1</v>
      </c>
      <c r="C658" s="1">
        <f>(W55+W65+W75)/3</f>
      </c>
      <c r="D658" s="1">
        <f>(W56+W66+W76)/3</f>
      </c>
      <c r="E658" s="1">
        <f>(W57+W67+W77)/3</f>
      </c>
      <c r="F658" s="2">
        <f>(B658/$B662+C658/$C662+D658/$D662+E658/$E662)/4</f>
      </c>
      <c r="G658" s="2">
        <f>B658*$F658+C658*$F659+D658*$F660+E658*$F661</f>
      </c>
      <c r="H658" s="1">
        <f>G658/F658</f>
      </c>
    </row>
    <row r="659">
      <c r="A659" t="str">
        <v>CP5.2</v>
      </c>
      <c r="B659" s="1">
        <f>(1/W75+1/W65+1/W55)/3</f>
      </c>
      <c r="C659">
        <v>1</v>
      </c>
      <c r="D659" s="1">
        <f>(W58+W68+W78)/3</f>
      </c>
      <c r="E659" s="1">
        <f>(W59+W69+W79)/3</f>
      </c>
      <c r="F659" s="2">
        <f>(B659/$B662+C659/$C662+D659/$D662+E659/$E662)/4</f>
      </c>
      <c r="G659" s="2">
        <f>B659*$F658+C659*$F659+D659*$F660+E659*$F661</f>
      </c>
      <c r="H659" s="1">
        <f>G659/F659</f>
      </c>
    </row>
    <row r="660">
      <c r="A660" t="str">
        <v>CP5.3</v>
      </c>
      <c r="B660" s="1">
        <f>(1/W76+1/W66+1/W56)/3</f>
      </c>
      <c r="C660" s="1">
        <f>(1/W78+1/W68+1/W58)/3</f>
      </c>
      <c r="D660">
        <v>1</v>
      </c>
      <c r="E660" s="1">
        <f>(W60+W70+W80)/3</f>
      </c>
      <c r="F660" s="2">
        <f>(B660/$B662+C660/$C662+D660/$D662+E660/$E662)/4</f>
      </c>
      <c r="G660" s="2">
        <f>B660*$F658+C660*$F659+D660*$F660+E660*$F661</f>
      </c>
      <c r="H660" s="1">
        <f>G660/F660</f>
      </c>
    </row>
    <row r="661">
      <c r="A661" t="str">
        <v>CP5.4</v>
      </c>
      <c r="B661" s="1">
        <f>(1/W77+1/W67+1/W57)/3</f>
      </c>
      <c r="C661" s="1">
        <f>(1/W79+1/W69+1/W59)/3</f>
      </c>
      <c r="D661" s="1">
        <f>(1/W80+1/W70+1/W60)/3</f>
      </c>
      <c r="E661">
        <v>1</v>
      </c>
      <c r="F661" s="2">
        <f>(B661/$B662+C661/$C662+D661/$D662+E661/$E662)/4</f>
      </c>
      <c r="G661" s="2">
        <f>B661*$F658+C661*$F659+D661*$F660+E661*$F661</f>
      </c>
      <c r="H661" s="1">
        <f>G661/F661</f>
      </c>
    </row>
    <row r="662">
      <c r="A662" t="str">
        <v>Σ Kolom</v>
      </c>
      <c r="B662" s="1">
        <f>SUM(B658:B661)</f>
      </c>
      <c r="C662" s="1">
        <f>SUM(C658:C661)</f>
      </c>
      <c r="D662" s="1">
        <f>SUM(D658:D661)</f>
      </c>
      <c r="E662" s="1">
        <f>SUM(E658:E661)</f>
      </c>
    </row>
    <row r="664">
      <c r="A664" t="str">
        <v>λmax</v>
      </c>
      <c r="B664" s="1">
        <f>AVERAGE(H658:H661)</f>
      </c>
    </row>
    <row r="665">
      <c r="A665" t="str">
        <v>CI</v>
      </c>
      <c r="B665" s="1">
        <f>(B664-4)/(4-1)</f>
      </c>
    </row>
    <row r="666">
      <c r="A666" t="str">
        <v>CR</v>
      </c>
      <c r="B666" s="1">
        <f>IF(0.9=0,0,B665/0.9)</f>
      </c>
    </row>
    <row r="667">
      <c r="A667" t="str">
        <v>Status</v>
      </c>
      <c r="B667">
        <f>IF(B666&lt;0.1,"KONSISTEN ✓","TIDAK KONSISTEN ✗")</f>
      </c>
    </row>
  </sheetData>
  <ignoredErrors>
    <ignoredError numberStoredAsText="1" sqref="A1:X67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X815"/>
  <sheetViews>
    <sheetView workbookViewId="0"/>
  </sheetViews>
  <cols>
    <col min="1" max="1" width="14.83203125" customWidth="1"/>
    <col min="2" max="2" width="18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  <col min="15" max="15" width="12.83203125" customWidth="1"/>
    <col min="16" max="16" width="12.83203125" customWidth="1"/>
    <col min="17" max="17" width="12.83203125" customWidth="1"/>
    <col min="18" max="18" width="12.83203125" customWidth="1"/>
    <col min="19" max="19" width="12.83203125" customWidth="1"/>
    <col min="20" max="20" width="12.83203125" customWidth="1"/>
    <col min="21" max="21" width="12.83203125" customWidth="1"/>
    <col min="22" max="22" width="12.83203125" customWidth="1"/>
    <col min="23" max="23" width="12.83203125" customWidth="1"/>
    <col min="24" max="24" width="12.83203125" customWidth="1"/>
  </cols>
  <sheetData>
    <row r="1">
      <c r="A1" t="str">
        <v>PERHITUNGAN MANUAL K1V1 — Sub-Kriteria CP6</v>
      </c>
    </row>
    <row r="2">
      <c r="A2" t="str">
        <v>Kriteria: CP6.1, CP6.2, CP6.3, CP6.4, CP6.5, CP6.6 (n=6)</v>
      </c>
    </row>
    <row r="3">
      <c r="A3" t="str">
        <v>Pasangan: 15 | Responden: 21</v>
      </c>
    </row>
    <row r="4">
      <c r="A4" t="str">
        <v>Slider: -8..8 | Negatif=Kiri penting | 0=Sama | Positif=Kanan penting</v>
      </c>
    </row>
    <row r="6">
      <c r="A6" t="str">
        <v>TABEL REFERENSI TFN</v>
      </c>
    </row>
    <row r="7">
      <c r="A7" t="str">
        <v>absVal</v>
      </c>
      <c r="B7" t="str">
        <v>l</v>
      </c>
      <c r="C7" t="str">
        <v>m</v>
      </c>
      <c r="D7" t="str">
        <v>u</v>
      </c>
    </row>
    <row r="8">
      <c r="A8">
        <v>1</v>
      </c>
      <c r="B8">
        <v>1</v>
      </c>
      <c r="C8">
        <v>1</v>
      </c>
      <c r="D8">
        <v>1</v>
      </c>
    </row>
    <row r="9">
      <c r="A9">
        <v>2</v>
      </c>
      <c r="B9">
        <v>1</v>
      </c>
      <c r="C9">
        <v>3</v>
      </c>
      <c r="D9">
        <v>5</v>
      </c>
    </row>
    <row r="10">
      <c r="A10">
        <v>3</v>
      </c>
      <c r="B10">
        <v>1</v>
      </c>
      <c r="C10">
        <v>3</v>
      </c>
      <c r="D10">
        <v>5</v>
      </c>
    </row>
    <row r="11">
      <c r="A11">
        <v>4</v>
      </c>
      <c r="B11">
        <v>3</v>
      </c>
      <c r="C11">
        <v>5</v>
      </c>
      <c r="D11">
        <v>7</v>
      </c>
    </row>
    <row r="12">
      <c r="A12">
        <v>5</v>
      </c>
      <c r="B12">
        <v>3</v>
      </c>
      <c r="C12">
        <v>5</v>
      </c>
      <c r="D12">
        <v>7</v>
      </c>
    </row>
    <row r="13">
      <c r="A13">
        <v>6</v>
      </c>
      <c r="B13">
        <v>5</v>
      </c>
      <c r="C13">
        <v>7</v>
      </c>
      <c r="D13">
        <v>9</v>
      </c>
    </row>
    <row r="14">
      <c r="A14">
        <v>7</v>
      </c>
      <c r="B14">
        <v>5</v>
      </c>
      <c r="C14">
        <v>7</v>
      </c>
      <c r="D14">
        <v>9</v>
      </c>
    </row>
    <row r="15">
      <c r="A15">
        <v>8</v>
      </c>
      <c r="B15">
        <v>7</v>
      </c>
      <c r="C15">
        <v>9</v>
      </c>
      <c r="D15">
        <v>9</v>
      </c>
    </row>
    <row r="16">
      <c r="A16">
        <v>9</v>
      </c>
      <c r="B16">
        <v>7</v>
      </c>
      <c r="C16">
        <v>9</v>
      </c>
      <c r="D16">
        <v>9</v>
      </c>
    </row>
    <row r="18">
      <c r="A18" t="str">
        <v>DAFTAR RESPONDEN:</v>
      </c>
    </row>
    <row r="19">
      <c r="A19" t="str">
        <v>R1</v>
      </c>
      <c r="B19" t="str">
        <v>Muhammad Rizki</v>
      </c>
      <c r="C19" t="str">
        <v>Auditor Halal</v>
      </c>
    </row>
    <row r="20">
      <c r="A20" t="str">
        <v>R2</v>
      </c>
      <c r="B20" t="str">
        <v>Irdha Mirdayati</v>
      </c>
      <c r="C20" t="str">
        <v>Dosen</v>
      </c>
    </row>
    <row r="21">
      <c r="A21" t="str">
        <v>R3</v>
      </c>
      <c r="B21" t="str">
        <v>Fakhrul Roza</v>
      </c>
      <c r="C21" t="str">
        <v>KATIM Pemberdayaan UKM</v>
      </c>
    </row>
    <row r="22">
      <c r="A22" t="str">
        <v>R4</v>
      </c>
      <c r="B22" t="str">
        <v>Mahyarni</v>
      </c>
      <c r="C22" t="str">
        <v>Dosen</v>
      </c>
    </row>
    <row r="23">
      <c r="A23" t="str">
        <v>R5</v>
      </c>
      <c r="B23" t="str">
        <v>Dino Lagridho Satria</v>
      </c>
      <c r="C23" t="str">
        <v>Staf</v>
      </c>
    </row>
    <row r="24">
      <c r="A24" t="str">
        <v>R6</v>
      </c>
      <c r="B24" t="str">
        <v>Muhammad ilham</v>
      </c>
      <c r="C24" t="str">
        <v>Staff Laboratorium Veteriner</v>
      </c>
    </row>
    <row r="25">
      <c r="A25" t="str">
        <v>R7</v>
      </c>
      <c r="B25" t="str">
        <v>Arief Rakhman</v>
      </c>
      <c r="C25" t="str">
        <v>Kasubbag TU UPT. LVKH</v>
      </c>
    </row>
    <row r="26">
      <c r="A26" t="str">
        <v>R8</v>
      </c>
      <c r="B26" t="str">
        <v>Amrul Hidayat</v>
      </c>
      <c r="C26" t="str">
        <v>Pengawas Bibit Ternak Ahli Muda</v>
      </c>
    </row>
    <row r="27">
      <c r="A27" t="str">
        <v>R9</v>
      </c>
      <c r="B27" t="str">
        <v xml:space="preserve">Fadly Wahid </v>
      </c>
      <c r="C27" t="str">
        <v xml:space="preserve">Fungsional Paramedik Veteriner </v>
      </c>
    </row>
    <row r="28">
      <c r="A28" t="str">
        <v>R10</v>
      </c>
      <c r="B28" t="str">
        <v>Drh Guswandi</v>
      </c>
      <c r="C28" t="str">
        <v>Fungsional Medik Veteriner Ahli Madya</v>
      </c>
    </row>
    <row r="29">
      <c r="A29" t="str">
        <v>R11</v>
      </c>
      <c r="B29" t="str">
        <v>Drh. Indahlia Syahfitri Bangun</v>
      </c>
      <c r="C29" t="str">
        <v>Medik Veteriner Ahli Pertama</v>
      </c>
    </row>
    <row r="30">
      <c r="A30" t="str">
        <v>R12</v>
      </c>
      <c r="B30" t="str">
        <v>drh. Sri Wening Kurniajati</v>
      </c>
      <c r="C30" t="str">
        <v>Medik Veteriner Ahli Pertama</v>
      </c>
    </row>
    <row r="31">
      <c r="A31" t="str">
        <v>R13</v>
      </c>
      <c r="B31" t="str">
        <v>Dea Astrina Harefa</v>
      </c>
      <c r="C31" t="str">
        <v>Paramedik Veteriner</v>
      </c>
    </row>
    <row r="32">
      <c r="A32" t="str">
        <v>R14</v>
      </c>
      <c r="B32" t="str">
        <v>drh. Sri Rahmila Indris</v>
      </c>
      <c r="C32" t="str">
        <v>Medik Veteriner</v>
      </c>
    </row>
    <row r="33">
      <c r="A33" t="str">
        <v>R15</v>
      </c>
      <c r="B33" t="str">
        <v xml:space="preserve">SRI NOVRIANI </v>
      </c>
      <c r="C33" t="str">
        <v xml:space="preserve">Pengawas Bibit Ternak </v>
      </c>
    </row>
    <row r="34">
      <c r="A34" t="str">
        <v>R16</v>
      </c>
      <c r="B34" t="str">
        <v>Novriati Teza</v>
      </c>
      <c r="C34" t="str">
        <v>Pengawas Mutu Hasil Pertanian Ahli Muda</v>
      </c>
    </row>
    <row r="35">
      <c r="A35" t="str">
        <v>R17</v>
      </c>
      <c r="B35" t="str">
        <v>Ardini Oktavia</v>
      </c>
      <c r="C35" t="str">
        <v>Penelaah Teknis Kebijakan</v>
      </c>
    </row>
    <row r="36">
      <c r="A36" t="str">
        <v>R18</v>
      </c>
      <c r="B36" t="str">
        <v>FARALINDA SARI</v>
      </c>
      <c r="C36" t="str">
        <v>Kepala Bidang Kesehatan Hewan</v>
      </c>
    </row>
    <row r="37">
      <c r="A37" t="str">
        <v>R19</v>
      </c>
      <c r="B37" t="str">
        <v>Dr. Yenni Kurniati, M.Si</v>
      </c>
      <c r="C37" t="str">
        <v xml:space="preserve"> Kepala Pusat Halal LPPM UIN Suska Riau/Auditor</v>
      </c>
    </row>
    <row r="38">
      <c r="A38" t="str">
        <v>R20</v>
      </c>
      <c r="B38" t="str">
        <v>Prof. Dr. Yendraliza</v>
      </c>
      <c r="C38" t="str">
        <v>Auditor Halal</v>
      </c>
    </row>
    <row r="39">
      <c r="A39" t="str">
        <v>R21</v>
      </c>
      <c r="B39" t="str">
        <v xml:space="preserve"> Tengku Nurainun, S.T., M.T., PhD</v>
      </c>
      <c r="C39" t="str">
        <v>P3H</v>
      </c>
    </row>
    <row r="42">
      <c r="A42" t="str">
        <v>═══ BAGIAN 1: DATA SLIDER RESPONDEN ═══</v>
      </c>
    </row>
    <row r="43">
      <c r="A43" t="str">
        <v>No</v>
      </c>
      <c r="B43" t="str">
        <v>Pasangan</v>
      </c>
      <c r="C43" t="str">
        <v>R1</v>
      </c>
      <c r="D43" t="str">
        <v>R2</v>
      </c>
      <c r="E43" t="str">
        <v>R3</v>
      </c>
      <c r="F43" t="str">
        <v>R4</v>
      </c>
      <c r="G43" t="str">
        <v>R5</v>
      </c>
      <c r="H43" t="str">
        <v>R6</v>
      </c>
      <c r="I43" t="str">
        <v>R7</v>
      </c>
      <c r="J43" t="str">
        <v>R8</v>
      </c>
      <c r="K43" t="str">
        <v>R9</v>
      </c>
      <c r="L43" t="str">
        <v>R10</v>
      </c>
      <c r="M43" t="str">
        <v>R11</v>
      </c>
      <c r="N43" t="str">
        <v>R12</v>
      </c>
      <c r="O43" t="str">
        <v>R13</v>
      </c>
      <c r="P43" t="str">
        <v>R14</v>
      </c>
      <c r="Q43" t="str">
        <v>R15</v>
      </c>
      <c r="R43" t="str">
        <v>R16</v>
      </c>
      <c r="S43" t="str">
        <v>R17</v>
      </c>
      <c r="T43" t="str">
        <v>R18</v>
      </c>
      <c r="U43" t="str">
        <v>R19</v>
      </c>
      <c r="V43" t="str">
        <v>R20</v>
      </c>
      <c r="W43" t="str">
        <v>R21</v>
      </c>
    </row>
    <row r="44">
      <c r="A44">
        <v>1</v>
      </c>
      <c r="B44" t="str">
        <v>CP6.1_vs_CP6.2</v>
      </c>
      <c r="C44">
        <v>-6</v>
      </c>
      <c r="D44">
        <v>-2</v>
      </c>
      <c r="E44">
        <v>-8</v>
      </c>
      <c r="F44">
        <v>-2</v>
      </c>
      <c r="G44">
        <v>-3</v>
      </c>
      <c r="H44">
        <v>-1</v>
      </c>
      <c r="I44">
        <v>-3</v>
      </c>
      <c r="J44">
        <v>-1</v>
      </c>
      <c r="K44">
        <v>1</v>
      </c>
      <c r="L44">
        <v>-7</v>
      </c>
      <c r="M44">
        <v>-5</v>
      </c>
      <c r="N44">
        <v>-2</v>
      </c>
      <c r="O44">
        <v>-6</v>
      </c>
      <c r="P44">
        <v>0</v>
      </c>
      <c r="Q44">
        <v>-8</v>
      </c>
      <c r="R44">
        <v>-4</v>
      </c>
      <c r="S44">
        <v>-8</v>
      </c>
      <c r="T44">
        <v>-4</v>
      </c>
      <c r="U44">
        <v>-8</v>
      </c>
      <c r="V44">
        <v>-8</v>
      </c>
      <c r="W44">
        <v>-8</v>
      </c>
    </row>
    <row r="45">
      <c r="A45">
        <v>2</v>
      </c>
      <c r="B45" t="str">
        <v>CP6.1_vs_CP6.3</v>
      </c>
      <c r="C45">
        <v>-6</v>
      </c>
      <c r="D45">
        <v>-2</v>
      </c>
      <c r="E45">
        <v>-7</v>
      </c>
      <c r="F45">
        <v>-3</v>
      </c>
      <c r="G45">
        <v>-3</v>
      </c>
      <c r="H45">
        <v>-3</v>
      </c>
      <c r="I45">
        <v>-3</v>
      </c>
      <c r="J45">
        <v>-1</v>
      </c>
      <c r="K45">
        <v>-1</v>
      </c>
      <c r="L45">
        <v>-7</v>
      </c>
      <c r="M45">
        <v>-1</v>
      </c>
      <c r="N45">
        <v>-2</v>
      </c>
      <c r="O45">
        <v>0</v>
      </c>
      <c r="P45">
        <v>0</v>
      </c>
      <c r="Q45">
        <v>-8</v>
      </c>
      <c r="R45">
        <v>-4</v>
      </c>
      <c r="S45">
        <v>-8</v>
      </c>
      <c r="T45">
        <v>-4</v>
      </c>
      <c r="U45">
        <v>-8</v>
      </c>
      <c r="V45">
        <v>-7</v>
      </c>
      <c r="W45">
        <v>-8</v>
      </c>
    </row>
    <row r="46">
      <c r="A46">
        <v>3</v>
      </c>
      <c r="B46" t="str">
        <v>CP6.1_vs_CP6.4</v>
      </c>
      <c r="C46">
        <v>-6</v>
      </c>
      <c r="D46">
        <v>-2</v>
      </c>
      <c r="E46">
        <v>-8</v>
      </c>
      <c r="F46">
        <v>-2</v>
      </c>
      <c r="G46">
        <v>-3</v>
      </c>
      <c r="H46">
        <v>-2</v>
      </c>
      <c r="I46">
        <v>-3</v>
      </c>
      <c r="J46">
        <v>-1</v>
      </c>
      <c r="K46">
        <v>-1</v>
      </c>
      <c r="L46">
        <v>-7</v>
      </c>
      <c r="M46">
        <v>0</v>
      </c>
      <c r="N46">
        <v>-2</v>
      </c>
      <c r="O46">
        <v>0</v>
      </c>
      <c r="P46">
        <v>-2</v>
      </c>
      <c r="Q46">
        <v>-8</v>
      </c>
      <c r="R46">
        <v>-3</v>
      </c>
      <c r="S46">
        <v>-3</v>
      </c>
      <c r="T46">
        <v>-4</v>
      </c>
      <c r="U46">
        <v>-7</v>
      </c>
      <c r="V46">
        <v>-8</v>
      </c>
      <c r="W46">
        <v>-7</v>
      </c>
    </row>
    <row r="47">
      <c r="A47">
        <v>4</v>
      </c>
      <c r="B47" t="str">
        <v>CP6.1_vs_CP6.5</v>
      </c>
      <c r="C47">
        <v>-8</v>
      </c>
      <c r="D47">
        <v>0</v>
      </c>
      <c r="E47">
        <v>-7</v>
      </c>
      <c r="F47">
        <v>-2</v>
      </c>
      <c r="G47">
        <v>-3</v>
      </c>
      <c r="H47">
        <v>0</v>
      </c>
      <c r="I47">
        <v>-2</v>
      </c>
      <c r="J47">
        <v>1</v>
      </c>
      <c r="K47">
        <v>1</v>
      </c>
      <c r="L47">
        <v>-7</v>
      </c>
      <c r="M47">
        <v>-1</v>
      </c>
      <c r="N47">
        <v>-2</v>
      </c>
      <c r="O47">
        <v>0</v>
      </c>
      <c r="P47">
        <v>0</v>
      </c>
      <c r="Q47">
        <v>-8</v>
      </c>
      <c r="R47">
        <v>-3</v>
      </c>
      <c r="S47">
        <v>-8</v>
      </c>
      <c r="T47">
        <v>0</v>
      </c>
      <c r="U47">
        <v>-7</v>
      </c>
      <c r="V47">
        <v>-7</v>
      </c>
      <c r="W47">
        <v>-8</v>
      </c>
    </row>
    <row r="48">
      <c r="A48">
        <v>5</v>
      </c>
      <c r="B48" t="str">
        <v>CP6.1_vs_CP6.6</v>
      </c>
      <c r="C48">
        <v>-5</v>
      </c>
      <c r="D48">
        <v>-2</v>
      </c>
      <c r="E48">
        <v>-7</v>
      </c>
      <c r="F48">
        <v>-2</v>
      </c>
      <c r="G48">
        <v>-3</v>
      </c>
      <c r="H48">
        <v>-2</v>
      </c>
      <c r="I48">
        <v>-4</v>
      </c>
      <c r="J48">
        <v>1</v>
      </c>
      <c r="K48">
        <v>1</v>
      </c>
      <c r="L48">
        <v>-7</v>
      </c>
      <c r="M48">
        <v>0</v>
      </c>
      <c r="N48">
        <v>-3</v>
      </c>
      <c r="O48">
        <v>-6</v>
      </c>
      <c r="P48">
        <v>-1</v>
      </c>
      <c r="Q48">
        <v>-8</v>
      </c>
      <c r="R48">
        <v>-3</v>
      </c>
      <c r="S48">
        <v>-5</v>
      </c>
      <c r="T48">
        <v>0</v>
      </c>
      <c r="U48">
        <v>-8</v>
      </c>
      <c r="V48">
        <v>-8</v>
      </c>
      <c r="W48">
        <v>-7</v>
      </c>
    </row>
    <row r="49">
      <c r="A49">
        <v>6</v>
      </c>
      <c r="B49" t="str">
        <v>CP6.2_vs_CP6.3</v>
      </c>
      <c r="C49">
        <v>-3</v>
      </c>
      <c r="D49">
        <v>-6</v>
      </c>
      <c r="E49">
        <v>3</v>
      </c>
      <c r="F49">
        <v>-4</v>
      </c>
      <c r="G49">
        <v>-3</v>
      </c>
      <c r="H49">
        <v>-1</v>
      </c>
      <c r="I49">
        <v>-3</v>
      </c>
      <c r="J49">
        <v>-1</v>
      </c>
      <c r="K49">
        <v>1</v>
      </c>
      <c r="L49">
        <v>-7</v>
      </c>
      <c r="M49">
        <v>-1</v>
      </c>
      <c r="N49">
        <v>-3</v>
      </c>
      <c r="O49">
        <v>6</v>
      </c>
      <c r="P49">
        <v>-1</v>
      </c>
      <c r="Q49">
        <v>-8</v>
      </c>
      <c r="R49">
        <v>-4</v>
      </c>
      <c r="S49">
        <v>-6</v>
      </c>
      <c r="T49">
        <v>-4</v>
      </c>
      <c r="U49">
        <v>6</v>
      </c>
      <c r="V49">
        <v>-6</v>
      </c>
      <c r="W49">
        <v>8</v>
      </c>
    </row>
    <row r="50">
      <c r="A50">
        <v>7</v>
      </c>
      <c r="B50" t="str">
        <v>CP6.2_vs_CP6.4</v>
      </c>
      <c r="C50">
        <v>-2</v>
      </c>
      <c r="D50">
        <v>-4</v>
      </c>
      <c r="E50">
        <v>-5</v>
      </c>
      <c r="F50">
        <v>-3</v>
      </c>
      <c r="G50">
        <v>-3</v>
      </c>
      <c r="H50">
        <v>-1</v>
      </c>
      <c r="I50">
        <v>-3</v>
      </c>
      <c r="J50">
        <v>1</v>
      </c>
      <c r="K50">
        <v>-1</v>
      </c>
      <c r="L50">
        <v>-7</v>
      </c>
      <c r="M50">
        <v>1</v>
      </c>
      <c r="N50">
        <v>-3</v>
      </c>
      <c r="O50">
        <v>6</v>
      </c>
      <c r="P50">
        <v>-1</v>
      </c>
      <c r="Q50">
        <v>-7</v>
      </c>
      <c r="R50">
        <v>-3</v>
      </c>
      <c r="S50">
        <v>-2</v>
      </c>
      <c r="T50">
        <v>-4</v>
      </c>
      <c r="U50">
        <v>-5</v>
      </c>
      <c r="V50">
        <v>-6</v>
      </c>
      <c r="W50">
        <v>6</v>
      </c>
    </row>
    <row r="51">
      <c r="A51">
        <v>8</v>
      </c>
      <c r="B51" t="str">
        <v>CP6.2_vs_CP6.5</v>
      </c>
      <c r="C51">
        <v>-1</v>
      </c>
      <c r="D51">
        <v>-4</v>
      </c>
      <c r="E51">
        <v>-5</v>
      </c>
      <c r="F51">
        <v>-3</v>
      </c>
      <c r="G51">
        <v>-3</v>
      </c>
      <c r="H51">
        <v>1</v>
      </c>
      <c r="I51">
        <v>-3</v>
      </c>
      <c r="J51">
        <v>1</v>
      </c>
      <c r="K51">
        <v>-1</v>
      </c>
      <c r="L51">
        <v>-7</v>
      </c>
      <c r="M51">
        <v>-1</v>
      </c>
      <c r="N51">
        <v>-3</v>
      </c>
      <c r="O51">
        <v>0</v>
      </c>
      <c r="P51">
        <v>-1</v>
      </c>
      <c r="Q51">
        <v>-7</v>
      </c>
      <c r="R51">
        <v>-3</v>
      </c>
      <c r="S51">
        <v>-4</v>
      </c>
      <c r="T51">
        <v>0</v>
      </c>
      <c r="U51">
        <v>-6</v>
      </c>
      <c r="V51">
        <v>-6</v>
      </c>
      <c r="W51">
        <v>6</v>
      </c>
    </row>
    <row r="52">
      <c r="A52">
        <v>9</v>
      </c>
      <c r="B52" t="str">
        <v>CP6.2_vs_CP6.6</v>
      </c>
      <c r="C52">
        <v>-2</v>
      </c>
      <c r="D52">
        <v>-2</v>
      </c>
      <c r="E52">
        <v>-6</v>
      </c>
      <c r="F52">
        <v>-2</v>
      </c>
      <c r="G52">
        <v>-3</v>
      </c>
      <c r="H52">
        <v>0</v>
      </c>
      <c r="I52">
        <v>-3</v>
      </c>
      <c r="J52">
        <v>1</v>
      </c>
      <c r="K52">
        <v>-2</v>
      </c>
      <c r="L52">
        <v>-7</v>
      </c>
      <c r="M52">
        <v>0</v>
      </c>
      <c r="N52">
        <v>5</v>
      </c>
      <c r="O52">
        <v>0</v>
      </c>
      <c r="P52">
        <v>-2</v>
      </c>
      <c r="Q52">
        <v>0</v>
      </c>
      <c r="R52">
        <v>-4</v>
      </c>
      <c r="S52">
        <v>5</v>
      </c>
      <c r="T52">
        <v>0</v>
      </c>
      <c r="U52">
        <v>7</v>
      </c>
      <c r="V52">
        <v>-6</v>
      </c>
      <c r="W52">
        <v>6</v>
      </c>
    </row>
    <row r="53">
      <c r="A53">
        <v>10</v>
      </c>
      <c r="B53" t="str">
        <v>CP6.3_vs_CP6.4</v>
      </c>
      <c r="C53">
        <v>-2</v>
      </c>
      <c r="D53">
        <v>0</v>
      </c>
      <c r="E53">
        <v>-7</v>
      </c>
      <c r="F53">
        <v>4</v>
      </c>
      <c r="G53">
        <v>-3</v>
      </c>
      <c r="H53">
        <v>1</v>
      </c>
      <c r="I53">
        <v>2</v>
      </c>
      <c r="J53">
        <v>1</v>
      </c>
      <c r="K53">
        <v>-2</v>
      </c>
      <c r="L53">
        <v>-7</v>
      </c>
      <c r="M53">
        <v>2</v>
      </c>
      <c r="N53">
        <v>2</v>
      </c>
      <c r="O53">
        <v>0</v>
      </c>
      <c r="P53">
        <v>-2</v>
      </c>
      <c r="Q53">
        <v>0</v>
      </c>
      <c r="R53">
        <v>3</v>
      </c>
      <c r="S53">
        <v>8</v>
      </c>
      <c r="T53">
        <v>-3</v>
      </c>
      <c r="U53">
        <v>-6</v>
      </c>
      <c r="V53">
        <v>-7</v>
      </c>
      <c r="W53">
        <v>-6</v>
      </c>
    </row>
    <row r="54">
      <c r="A54">
        <v>11</v>
      </c>
      <c r="B54" t="str">
        <v>CP6.3_vs_CP6.5</v>
      </c>
      <c r="C54">
        <v>-3</v>
      </c>
      <c r="D54">
        <v>0</v>
      </c>
      <c r="E54">
        <v>-7</v>
      </c>
      <c r="F54">
        <v>3</v>
      </c>
      <c r="G54">
        <v>-3</v>
      </c>
      <c r="H54">
        <v>2</v>
      </c>
      <c r="I54">
        <v>4</v>
      </c>
      <c r="J54">
        <v>1</v>
      </c>
      <c r="K54">
        <v>1</v>
      </c>
      <c r="L54">
        <v>-7</v>
      </c>
      <c r="M54">
        <v>2</v>
      </c>
      <c r="N54">
        <v>2</v>
      </c>
      <c r="O54">
        <v>0</v>
      </c>
      <c r="P54">
        <v>0</v>
      </c>
      <c r="Q54">
        <v>0</v>
      </c>
      <c r="R54">
        <v>4</v>
      </c>
      <c r="S54">
        <v>-5</v>
      </c>
      <c r="T54">
        <v>0</v>
      </c>
      <c r="U54">
        <v>-6</v>
      </c>
      <c r="V54">
        <v>-8</v>
      </c>
      <c r="W54">
        <v>-6</v>
      </c>
    </row>
    <row r="55">
      <c r="A55">
        <v>12</v>
      </c>
      <c r="B55" t="str">
        <v>CP6.3_vs_CP6.6</v>
      </c>
      <c r="C55">
        <v>2</v>
      </c>
      <c r="D55">
        <v>2</v>
      </c>
      <c r="E55">
        <v>-6</v>
      </c>
      <c r="F55">
        <v>3</v>
      </c>
      <c r="G55">
        <v>-3</v>
      </c>
      <c r="H55">
        <v>5</v>
      </c>
      <c r="I55">
        <v>-2</v>
      </c>
      <c r="J55">
        <v>1</v>
      </c>
      <c r="K55">
        <v>1</v>
      </c>
      <c r="L55">
        <v>-7</v>
      </c>
      <c r="M55">
        <v>-1</v>
      </c>
      <c r="N55">
        <v>7</v>
      </c>
      <c r="O55">
        <v>-7</v>
      </c>
      <c r="P55">
        <v>2</v>
      </c>
      <c r="Q55">
        <v>0</v>
      </c>
      <c r="R55">
        <v>3</v>
      </c>
      <c r="S55">
        <v>-3</v>
      </c>
      <c r="T55">
        <v>0</v>
      </c>
      <c r="U55">
        <v>7</v>
      </c>
      <c r="V55">
        <v>-7</v>
      </c>
      <c r="W55">
        <v>-6</v>
      </c>
    </row>
    <row r="56">
      <c r="A56">
        <v>13</v>
      </c>
      <c r="B56" t="str">
        <v>CP6.4_vs_CP6.5</v>
      </c>
      <c r="C56">
        <v>0</v>
      </c>
      <c r="D56">
        <v>-2</v>
      </c>
      <c r="E56">
        <v>-3</v>
      </c>
      <c r="F56">
        <v>-2</v>
      </c>
      <c r="G56">
        <v>-3</v>
      </c>
      <c r="H56">
        <v>2</v>
      </c>
      <c r="I56">
        <v>4</v>
      </c>
      <c r="J56">
        <v>-1</v>
      </c>
      <c r="K56">
        <v>0</v>
      </c>
      <c r="L56">
        <v>-7</v>
      </c>
      <c r="M56">
        <v>0</v>
      </c>
      <c r="N56">
        <v>-5</v>
      </c>
      <c r="O56">
        <v>0</v>
      </c>
      <c r="P56">
        <v>0</v>
      </c>
      <c r="Q56">
        <v>0</v>
      </c>
      <c r="R56">
        <v>-4</v>
      </c>
      <c r="S56">
        <v>-3</v>
      </c>
      <c r="T56">
        <v>4</v>
      </c>
      <c r="U56">
        <v>-5</v>
      </c>
      <c r="V56">
        <v>-6</v>
      </c>
      <c r="W56">
        <v>-6</v>
      </c>
    </row>
    <row r="57">
      <c r="A57">
        <v>14</v>
      </c>
      <c r="B57" t="str">
        <v>CP6.4_vs_CP6.6</v>
      </c>
      <c r="C57">
        <v>3</v>
      </c>
      <c r="D57">
        <v>2</v>
      </c>
      <c r="E57">
        <v>-6</v>
      </c>
      <c r="F57">
        <v>4</v>
      </c>
      <c r="G57">
        <v>-3</v>
      </c>
      <c r="H57">
        <v>2</v>
      </c>
      <c r="I57">
        <v>-3</v>
      </c>
      <c r="J57">
        <v>-2</v>
      </c>
      <c r="K57">
        <v>0</v>
      </c>
      <c r="L57">
        <v>-7</v>
      </c>
      <c r="M57">
        <v>0</v>
      </c>
      <c r="N57">
        <v>7</v>
      </c>
      <c r="O57">
        <v>-6</v>
      </c>
      <c r="P57">
        <v>2</v>
      </c>
      <c r="Q57">
        <v>0</v>
      </c>
      <c r="R57">
        <v>-3</v>
      </c>
      <c r="S57">
        <v>-3</v>
      </c>
      <c r="T57">
        <v>3</v>
      </c>
      <c r="U57">
        <v>6</v>
      </c>
      <c r="V57">
        <v>-6</v>
      </c>
      <c r="W57">
        <v>-6</v>
      </c>
    </row>
    <row r="58">
      <c r="A58">
        <v>15</v>
      </c>
      <c r="B58" t="str">
        <v>CP6.5_vs_CP6.6</v>
      </c>
      <c r="C58">
        <v>3</v>
      </c>
      <c r="D58">
        <v>6</v>
      </c>
      <c r="E58">
        <v>-6</v>
      </c>
      <c r="F58">
        <v>-4</v>
      </c>
      <c r="G58">
        <v>-3</v>
      </c>
      <c r="H58">
        <v>2</v>
      </c>
      <c r="I58">
        <v>-3</v>
      </c>
      <c r="J58">
        <v>-2</v>
      </c>
      <c r="K58">
        <v>0</v>
      </c>
      <c r="L58">
        <v>-7</v>
      </c>
      <c r="M58">
        <v>1</v>
      </c>
      <c r="N58">
        <v>3</v>
      </c>
      <c r="O58">
        <v>0</v>
      </c>
      <c r="P58">
        <v>0</v>
      </c>
      <c r="Q58">
        <v>0</v>
      </c>
      <c r="R58">
        <v>-3</v>
      </c>
      <c r="S58">
        <v>-5</v>
      </c>
      <c r="T58">
        <v>0</v>
      </c>
      <c r="U58">
        <v>6</v>
      </c>
      <c r="V58">
        <v>-6</v>
      </c>
      <c r="W58">
        <v>7</v>
      </c>
    </row>
    <row r="61">
      <c r="A61" t="str">
        <v>═══ BAGIAN 2: TFN l (Lower) per Responden ═══</v>
      </c>
    </row>
    <row r="62">
      <c r="A62" t="str">
        <v>Rumus: IF(slider&gt;0, 1/VLOOKUP(u), VLOOKUP(l))</v>
      </c>
    </row>
    <row r="63">
      <c r="A63" t="str">
        <v>No</v>
      </c>
      <c r="B63" t="str">
        <v>Pasangan</v>
      </c>
      <c r="C63" t="str">
        <v>R1_l</v>
      </c>
      <c r="D63" t="str">
        <v>R2_l</v>
      </c>
      <c r="E63" t="str">
        <v>R3_l</v>
      </c>
      <c r="F63" t="str">
        <v>R4_l</v>
      </c>
      <c r="G63" t="str">
        <v>R5_l</v>
      </c>
      <c r="H63" t="str">
        <v>R6_l</v>
      </c>
      <c r="I63" t="str">
        <v>R7_l</v>
      </c>
      <c r="J63" t="str">
        <v>R8_l</v>
      </c>
      <c r="K63" t="str">
        <v>R9_l</v>
      </c>
      <c r="L63" t="str">
        <v>R10_l</v>
      </c>
      <c r="M63" t="str">
        <v>R11_l</v>
      </c>
      <c r="N63" t="str">
        <v>R12_l</v>
      </c>
      <c r="O63" t="str">
        <v>R13_l</v>
      </c>
      <c r="P63" t="str">
        <v>R14_l</v>
      </c>
      <c r="Q63" t="str">
        <v>R15_l</v>
      </c>
      <c r="R63" t="str">
        <v>R16_l</v>
      </c>
      <c r="S63" t="str">
        <v>R17_l</v>
      </c>
      <c r="T63" t="str">
        <v>R18_l</v>
      </c>
      <c r="U63" t="str">
        <v>R19_l</v>
      </c>
      <c r="V63" t="str">
        <v>R20_l</v>
      </c>
      <c r="W63" t="str">
        <v>R21_l</v>
      </c>
    </row>
    <row r="64">
      <c r="A64">
        <v>1</v>
      </c>
      <c r="B64" t="str">
        <v>CP6.1_vs_CP6.2</v>
      </c>
      <c r="C64" s="1">
        <f>IF(C44&gt;0,1/VLOOKUP(ABS(C44)+1,$A$8:$D$16,4,FALSE),VLOOKUP(ABS(C44)+1,$A$8:$D$16,2,FALSE))</f>
      </c>
      <c r="D64" s="1">
        <f>IF(D44&gt;0,1/VLOOKUP(ABS(D44)+1,$A$8:$D$16,4,FALSE),VLOOKUP(ABS(D44)+1,$A$8:$D$16,2,FALSE))</f>
      </c>
      <c r="E64" s="1">
        <f>IF(E44&gt;0,1/VLOOKUP(ABS(E44)+1,$A$8:$D$16,4,FALSE),VLOOKUP(ABS(E44)+1,$A$8:$D$16,2,FALSE))</f>
      </c>
      <c r="F64" s="1">
        <f>IF(F44&gt;0,1/VLOOKUP(ABS(F44)+1,$A$8:$D$16,4,FALSE),VLOOKUP(ABS(F44)+1,$A$8:$D$16,2,FALSE))</f>
      </c>
      <c r="G64" s="1">
        <f>IF(G44&gt;0,1/VLOOKUP(ABS(G44)+1,$A$8:$D$16,4,FALSE),VLOOKUP(ABS(G44)+1,$A$8:$D$16,2,FALSE))</f>
      </c>
      <c r="H64" s="1">
        <f>IF(H44&gt;0,1/VLOOKUP(ABS(H44)+1,$A$8:$D$16,4,FALSE),VLOOKUP(ABS(H44)+1,$A$8:$D$16,2,FALSE))</f>
      </c>
      <c r="I64" s="1">
        <f>IF(I44&gt;0,1/VLOOKUP(ABS(I44)+1,$A$8:$D$16,4,FALSE),VLOOKUP(ABS(I44)+1,$A$8:$D$16,2,FALSE))</f>
      </c>
      <c r="J64" s="1">
        <f>IF(J44&gt;0,1/VLOOKUP(ABS(J44)+1,$A$8:$D$16,4,FALSE),VLOOKUP(ABS(J44)+1,$A$8:$D$16,2,FALSE))</f>
      </c>
      <c r="K64" s="1">
        <f>IF(K44&gt;0,1/VLOOKUP(ABS(K44)+1,$A$8:$D$16,4,FALSE),VLOOKUP(ABS(K44)+1,$A$8:$D$16,2,FALSE))</f>
      </c>
      <c r="L64" s="1">
        <f>IF(L44&gt;0,1/VLOOKUP(ABS(L44)+1,$A$8:$D$16,4,FALSE),VLOOKUP(ABS(L44)+1,$A$8:$D$16,2,FALSE))</f>
      </c>
      <c r="M64" s="1">
        <f>IF(M44&gt;0,1/VLOOKUP(ABS(M44)+1,$A$8:$D$16,4,FALSE),VLOOKUP(ABS(M44)+1,$A$8:$D$16,2,FALSE))</f>
      </c>
      <c r="N64" s="1">
        <f>IF(N44&gt;0,1/VLOOKUP(ABS(N44)+1,$A$8:$D$16,4,FALSE),VLOOKUP(ABS(N44)+1,$A$8:$D$16,2,FALSE))</f>
      </c>
      <c r="O64" s="1">
        <f>IF(O44&gt;0,1/VLOOKUP(ABS(O44)+1,$A$8:$D$16,4,FALSE),VLOOKUP(ABS(O44)+1,$A$8:$D$16,2,FALSE))</f>
      </c>
      <c r="P64" s="1">
        <f>IF(P44&gt;0,1/VLOOKUP(ABS(P44)+1,$A$8:$D$16,4,FALSE),VLOOKUP(ABS(P44)+1,$A$8:$D$16,2,FALSE))</f>
      </c>
      <c r="Q64" s="1">
        <f>IF(Q44&gt;0,1/VLOOKUP(ABS(Q44)+1,$A$8:$D$16,4,FALSE),VLOOKUP(ABS(Q44)+1,$A$8:$D$16,2,FALSE))</f>
      </c>
      <c r="R64" s="1">
        <f>IF(R44&gt;0,1/VLOOKUP(ABS(R44)+1,$A$8:$D$16,4,FALSE),VLOOKUP(ABS(R44)+1,$A$8:$D$16,2,FALSE))</f>
      </c>
      <c r="S64" s="1">
        <f>IF(S44&gt;0,1/VLOOKUP(ABS(S44)+1,$A$8:$D$16,4,FALSE),VLOOKUP(ABS(S44)+1,$A$8:$D$16,2,FALSE))</f>
      </c>
      <c r="T64" s="1">
        <f>IF(T44&gt;0,1/VLOOKUP(ABS(T44)+1,$A$8:$D$16,4,FALSE),VLOOKUP(ABS(T44)+1,$A$8:$D$16,2,FALSE))</f>
      </c>
      <c r="U64" s="1">
        <f>IF(U44&gt;0,1/VLOOKUP(ABS(U44)+1,$A$8:$D$16,4,FALSE),VLOOKUP(ABS(U44)+1,$A$8:$D$16,2,FALSE))</f>
      </c>
      <c r="V64" s="1">
        <f>IF(V44&gt;0,1/VLOOKUP(ABS(V44)+1,$A$8:$D$16,4,FALSE),VLOOKUP(ABS(V44)+1,$A$8:$D$16,2,FALSE))</f>
      </c>
      <c r="W64" s="1">
        <f>IF(W44&gt;0,1/VLOOKUP(ABS(W44)+1,$A$8:$D$16,4,FALSE),VLOOKUP(ABS(W44)+1,$A$8:$D$16,2,FALSE))</f>
      </c>
    </row>
    <row r="65">
      <c r="A65">
        <v>2</v>
      </c>
      <c r="B65" t="str">
        <v>CP6.1_vs_CP6.3</v>
      </c>
      <c r="C65" s="1">
        <f>IF(C45&gt;0,1/VLOOKUP(ABS(C45)+1,$A$8:$D$16,4,FALSE),VLOOKUP(ABS(C45)+1,$A$8:$D$16,2,FALSE))</f>
      </c>
      <c r="D65" s="1">
        <f>IF(D45&gt;0,1/VLOOKUP(ABS(D45)+1,$A$8:$D$16,4,FALSE),VLOOKUP(ABS(D45)+1,$A$8:$D$16,2,FALSE))</f>
      </c>
      <c r="E65" s="1">
        <f>IF(E45&gt;0,1/VLOOKUP(ABS(E45)+1,$A$8:$D$16,4,FALSE),VLOOKUP(ABS(E45)+1,$A$8:$D$16,2,FALSE))</f>
      </c>
      <c r="F65" s="1">
        <f>IF(F45&gt;0,1/VLOOKUP(ABS(F45)+1,$A$8:$D$16,4,FALSE),VLOOKUP(ABS(F45)+1,$A$8:$D$16,2,FALSE))</f>
      </c>
      <c r="G65" s="1">
        <f>IF(G45&gt;0,1/VLOOKUP(ABS(G45)+1,$A$8:$D$16,4,FALSE),VLOOKUP(ABS(G45)+1,$A$8:$D$16,2,FALSE))</f>
      </c>
      <c r="H65" s="1">
        <f>IF(H45&gt;0,1/VLOOKUP(ABS(H45)+1,$A$8:$D$16,4,FALSE),VLOOKUP(ABS(H45)+1,$A$8:$D$16,2,FALSE))</f>
      </c>
      <c r="I65" s="1">
        <f>IF(I45&gt;0,1/VLOOKUP(ABS(I45)+1,$A$8:$D$16,4,FALSE),VLOOKUP(ABS(I45)+1,$A$8:$D$16,2,FALSE))</f>
      </c>
      <c r="J65" s="1">
        <f>IF(J45&gt;0,1/VLOOKUP(ABS(J45)+1,$A$8:$D$16,4,FALSE),VLOOKUP(ABS(J45)+1,$A$8:$D$16,2,FALSE))</f>
      </c>
      <c r="K65" s="1">
        <f>IF(K45&gt;0,1/VLOOKUP(ABS(K45)+1,$A$8:$D$16,4,FALSE),VLOOKUP(ABS(K45)+1,$A$8:$D$16,2,FALSE))</f>
      </c>
      <c r="L65" s="1">
        <f>IF(L45&gt;0,1/VLOOKUP(ABS(L45)+1,$A$8:$D$16,4,FALSE),VLOOKUP(ABS(L45)+1,$A$8:$D$16,2,FALSE))</f>
      </c>
      <c r="M65" s="1">
        <f>IF(M45&gt;0,1/VLOOKUP(ABS(M45)+1,$A$8:$D$16,4,FALSE),VLOOKUP(ABS(M45)+1,$A$8:$D$16,2,FALSE))</f>
      </c>
      <c r="N65" s="1">
        <f>IF(N45&gt;0,1/VLOOKUP(ABS(N45)+1,$A$8:$D$16,4,FALSE),VLOOKUP(ABS(N45)+1,$A$8:$D$16,2,FALSE))</f>
      </c>
      <c r="O65" s="1">
        <f>IF(O45&gt;0,1/VLOOKUP(ABS(O45)+1,$A$8:$D$16,4,FALSE),VLOOKUP(ABS(O45)+1,$A$8:$D$16,2,FALSE))</f>
      </c>
      <c r="P65" s="1">
        <f>IF(P45&gt;0,1/VLOOKUP(ABS(P45)+1,$A$8:$D$16,4,FALSE),VLOOKUP(ABS(P45)+1,$A$8:$D$16,2,FALSE))</f>
      </c>
      <c r="Q65" s="1">
        <f>IF(Q45&gt;0,1/VLOOKUP(ABS(Q45)+1,$A$8:$D$16,4,FALSE),VLOOKUP(ABS(Q45)+1,$A$8:$D$16,2,FALSE))</f>
      </c>
      <c r="R65" s="1">
        <f>IF(R45&gt;0,1/VLOOKUP(ABS(R45)+1,$A$8:$D$16,4,FALSE),VLOOKUP(ABS(R45)+1,$A$8:$D$16,2,FALSE))</f>
      </c>
      <c r="S65" s="1">
        <f>IF(S45&gt;0,1/VLOOKUP(ABS(S45)+1,$A$8:$D$16,4,FALSE),VLOOKUP(ABS(S45)+1,$A$8:$D$16,2,FALSE))</f>
      </c>
      <c r="T65" s="1">
        <f>IF(T45&gt;0,1/VLOOKUP(ABS(T45)+1,$A$8:$D$16,4,FALSE),VLOOKUP(ABS(T45)+1,$A$8:$D$16,2,FALSE))</f>
      </c>
      <c r="U65" s="1">
        <f>IF(U45&gt;0,1/VLOOKUP(ABS(U45)+1,$A$8:$D$16,4,FALSE),VLOOKUP(ABS(U45)+1,$A$8:$D$16,2,FALSE))</f>
      </c>
      <c r="V65" s="1">
        <f>IF(V45&gt;0,1/VLOOKUP(ABS(V45)+1,$A$8:$D$16,4,FALSE),VLOOKUP(ABS(V45)+1,$A$8:$D$16,2,FALSE))</f>
      </c>
      <c r="W65" s="1">
        <f>IF(W45&gt;0,1/VLOOKUP(ABS(W45)+1,$A$8:$D$16,4,FALSE),VLOOKUP(ABS(W45)+1,$A$8:$D$16,2,FALSE))</f>
      </c>
    </row>
    <row r="66">
      <c r="A66">
        <v>3</v>
      </c>
      <c r="B66" t="str">
        <v>CP6.1_vs_CP6.4</v>
      </c>
      <c r="C66" s="1">
        <f>IF(C46&gt;0,1/VLOOKUP(ABS(C46)+1,$A$8:$D$16,4,FALSE),VLOOKUP(ABS(C46)+1,$A$8:$D$16,2,FALSE))</f>
      </c>
      <c r="D66" s="1">
        <f>IF(D46&gt;0,1/VLOOKUP(ABS(D46)+1,$A$8:$D$16,4,FALSE),VLOOKUP(ABS(D46)+1,$A$8:$D$16,2,FALSE))</f>
      </c>
      <c r="E66" s="1">
        <f>IF(E46&gt;0,1/VLOOKUP(ABS(E46)+1,$A$8:$D$16,4,FALSE),VLOOKUP(ABS(E46)+1,$A$8:$D$16,2,FALSE))</f>
      </c>
      <c r="F66" s="1">
        <f>IF(F46&gt;0,1/VLOOKUP(ABS(F46)+1,$A$8:$D$16,4,FALSE),VLOOKUP(ABS(F46)+1,$A$8:$D$16,2,FALSE))</f>
      </c>
      <c r="G66" s="1">
        <f>IF(G46&gt;0,1/VLOOKUP(ABS(G46)+1,$A$8:$D$16,4,FALSE),VLOOKUP(ABS(G46)+1,$A$8:$D$16,2,FALSE))</f>
      </c>
      <c r="H66" s="1">
        <f>IF(H46&gt;0,1/VLOOKUP(ABS(H46)+1,$A$8:$D$16,4,FALSE),VLOOKUP(ABS(H46)+1,$A$8:$D$16,2,FALSE))</f>
      </c>
      <c r="I66" s="1">
        <f>IF(I46&gt;0,1/VLOOKUP(ABS(I46)+1,$A$8:$D$16,4,FALSE),VLOOKUP(ABS(I46)+1,$A$8:$D$16,2,FALSE))</f>
      </c>
      <c r="J66" s="1">
        <f>IF(J46&gt;0,1/VLOOKUP(ABS(J46)+1,$A$8:$D$16,4,FALSE),VLOOKUP(ABS(J46)+1,$A$8:$D$16,2,FALSE))</f>
      </c>
      <c r="K66" s="1">
        <f>IF(K46&gt;0,1/VLOOKUP(ABS(K46)+1,$A$8:$D$16,4,FALSE),VLOOKUP(ABS(K46)+1,$A$8:$D$16,2,FALSE))</f>
      </c>
      <c r="L66" s="1">
        <f>IF(L46&gt;0,1/VLOOKUP(ABS(L46)+1,$A$8:$D$16,4,FALSE),VLOOKUP(ABS(L46)+1,$A$8:$D$16,2,FALSE))</f>
      </c>
      <c r="M66" s="1">
        <f>IF(M46&gt;0,1/VLOOKUP(ABS(M46)+1,$A$8:$D$16,4,FALSE),VLOOKUP(ABS(M46)+1,$A$8:$D$16,2,FALSE))</f>
      </c>
      <c r="N66" s="1">
        <f>IF(N46&gt;0,1/VLOOKUP(ABS(N46)+1,$A$8:$D$16,4,FALSE),VLOOKUP(ABS(N46)+1,$A$8:$D$16,2,FALSE))</f>
      </c>
      <c r="O66" s="1">
        <f>IF(O46&gt;0,1/VLOOKUP(ABS(O46)+1,$A$8:$D$16,4,FALSE),VLOOKUP(ABS(O46)+1,$A$8:$D$16,2,FALSE))</f>
      </c>
      <c r="P66" s="1">
        <f>IF(P46&gt;0,1/VLOOKUP(ABS(P46)+1,$A$8:$D$16,4,FALSE),VLOOKUP(ABS(P46)+1,$A$8:$D$16,2,FALSE))</f>
      </c>
      <c r="Q66" s="1">
        <f>IF(Q46&gt;0,1/VLOOKUP(ABS(Q46)+1,$A$8:$D$16,4,FALSE),VLOOKUP(ABS(Q46)+1,$A$8:$D$16,2,FALSE))</f>
      </c>
      <c r="R66" s="1">
        <f>IF(R46&gt;0,1/VLOOKUP(ABS(R46)+1,$A$8:$D$16,4,FALSE),VLOOKUP(ABS(R46)+1,$A$8:$D$16,2,FALSE))</f>
      </c>
      <c r="S66" s="1">
        <f>IF(S46&gt;0,1/VLOOKUP(ABS(S46)+1,$A$8:$D$16,4,FALSE),VLOOKUP(ABS(S46)+1,$A$8:$D$16,2,FALSE))</f>
      </c>
      <c r="T66" s="1">
        <f>IF(T46&gt;0,1/VLOOKUP(ABS(T46)+1,$A$8:$D$16,4,FALSE),VLOOKUP(ABS(T46)+1,$A$8:$D$16,2,FALSE))</f>
      </c>
      <c r="U66" s="1">
        <f>IF(U46&gt;0,1/VLOOKUP(ABS(U46)+1,$A$8:$D$16,4,FALSE),VLOOKUP(ABS(U46)+1,$A$8:$D$16,2,FALSE))</f>
      </c>
      <c r="V66" s="1">
        <f>IF(V46&gt;0,1/VLOOKUP(ABS(V46)+1,$A$8:$D$16,4,FALSE),VLOOKUP(ABS(V46)+1,$A$8:$D$16,2,FALSE))</f>
      </c>
      <c r="W66" s="1">
        <f>IF(W46&gt;0,1/VLOOKUP(ABS(W46)+1,$A$8:$D$16,4,FALSE),VLOOKUP(ABS(W46)+1,$A$8:$D$16,2,FALSE))</f>
      </c>
    </row>
    <row r="67">
      <c r="A67">
        <v>4</v>
      </c>
      <c r="B67" t="str">
        <v>CP6.1_vs_CP6.5</v>
      </c>
      <c r="C67" s="1">
        <f>IF(C47&gt;0,1/VLOOKUP(ABS(C47)+1,$A$8:$D$16,4,FALSE),VLOOKUP(ABS(C47)+1,$A$8:$D$16,2,FALSE))</f>
      </c>
      <c r="D67" s="1">
        <f>IF(D47&gt;0,1/VLOOKUP(ABS(D47)+1,$A$8:$D$16,4,FALSE),VLOOKUP(ABS(D47)+1,$A$8:$D$16,2,FALSE))</f>
      </c>
      <c r="E67" s="1">
        <f>IF(E47&gt;0,1/VLOOKUP(ABS(E47)+1,$A$8:$D$16,4,FALSE),VLOOKUP(ABS(E47)+1,$A$8:$D$16,2,FALSE))</f>
      </c>
      <c r="F67" s="1">
        <f>IF(F47&gt;0,1/VLOOKUP(ABS(F47)+1,$A$8:$D$16,4,FALSE),VLOOKUP(ABS(F47)+1,$A$8:$D$16,2,FALSE))</f>
      </c>
      <c r="G67" s="1">
        <f>IF(G47&gt;0,1/VLOOKUP(ABS(G47)+1,$A$8:$D$16,4,FALSE),VLOOKUP(ABS(G47)+1,$A$8:$D$16,2,FALSE))</f>
      </c>
      <c r="H67" s="1">
        <f>IF(H47&gt;0,1/VLOOKUP(ABS(H47)+1,$A$8:$D$16,4,FALSE),VLOOKUP(ABS(H47)+1,$A$8:$D$16,2,FALSE))</f>
      </c>
      <c r="I67" s="1">
        <f>IF(I47&gt;0,1/VLOOKUP(ABS(I47)+1,$A$8:$D$16,4,FALSE),VLOOKUP(ABS(I47)+1,$A$8:$D$16,2,FALSE))</f>
      </c>
      <c r="J67" s="1">
        <f>IF(J47&gt;0,1/VLOOKUP(ABS(J47)+1,$A$8:$D$16,4,FALSE),VLOOKUP(ABS(J47)+1,$A$8:$D$16,2,FALSE))</f>
      </c>
      <c r="K67" s="1">
        <f>IF(K47&gt;0,1/VLOOKUP(ABS(K47)+1,$A$8:$D$16,4,FALSE),VLOOKUP(ABS(K47)+1,$A$8:$D$16,2,FALSE))</f>
      </c>
      <c r="L67" s="1">
        <f>IF(L47&gt;0,1/VLOOKUP(ABS(L47)+1,$A$8:$D$16,4,FALSE),VLOOKUP(ABS(L47)+1,$A$8:$D$16,2,FALSE))</f>
      </c>
      <c r="M67" s="1">
        <f>IF(M47&gt;0,1/VLOOKUP(ABS(M47)+1,$A$8:$D$16,4,FALSE),VLOOKUP(ABS(M47)+1,$A$8:$D$16,2,FALSE))</f>
      </c>
      <c r="N67" s="1">
        <f>IF(N47&gt;0,1/VLOOKUP(ABS(N47)+1,$A$8:$D$16,4,FALSE),VLOOKUP(ABS(N47)+1,$A$8:$D$16,2,FALSE))</f>
      </c>
      <c r="O67" s="1">
        <f>IF(O47&gt;0,1/VLOOKUP(ABS(O47)+1,$A$8:$D$16,4,FALSE),VLOOKUP(ABS(O47)+1,$A$8:$D$16,2,FALSE))</f>
      </c>
      <c r="P67" s="1">
        <f>IF(P47&gt;0,1/VLOOKUP(ABS(P47)+1,$A$8:$D$16,4,FALSE),VLOOKUP(ABS(P47)+1,$A$8:$D$16,2,FALSE))</f>
      </c>
      <c r="Q67" s="1">
        <f>IF(Q47&gt;0,1/VLOOKUP(ABS(Q47)+1,$A$8:$D$16,4,FALSE),VLOOKUP(ABS(Q47)+1,$A$8:$D$16,2,FALSE))</f>
      </c>
      <c r="R67" s="1">
        <f>IF(R47&gt;0,1/VLOOKUP(ABS(R47)+1,$A$8:$D$16,4,FALSE),VLOOKUP(ABS(R47)+1,$A$8:$D$16,2,FALSE))</f>
      </c>
      <c r="S67" s="1">
        <f>IF(S47&gt;0,1/VLOOKUP(ABS(S47)+1,$A$8:$D$16,4,FALSE),VLOOKUP(ABS(S47)+1,$A$8:$D$16,2,FALSE))</f>
      </c>
      <c r="T67" s="1">
        <f>IF(T47&gt;0,1/VLOOKUP(ABS(T47)+1,$A$8:$D$16,4,FALSE),VLOOKUP(ABS(T47)+1,$A$8:$D$16,2,FALSE))</f>
      </c>
      <c r="U67" s="1">
        <f>IF(U47&gt;0,1/VLOOKUP(ABS(U47)+1,$A$8:$D$16,4,FALSE),VLOOKUP(ABS(U47)+1,$A$8:$D$16,2,FALSE))</f>
      </c>
      <c r="V67" s="1">
        <f>IF(V47&gt;0,1/VLOOKUP(ABS(V47)+1,$A$8:$D$16,4,FALSE),VLOOKUP(ABS(V47)+1,$A$8:$D$16,2,FALSE))</f>
      </c>
      <c r="W67" s="1">
        <f>IF(W47&gt;0,1/VLOOKUP(ABS(W47)+1,$A$8:$D$16,4,FALSE),VLOOKUP(ABS(W47)+1,$A$8:$D$16,2,FALSE))</f>
      </c>
    </row>
    <row r="68">
      <c r="A68">
        <v>5</v>
      </c>
      <c r="B68" t="str">
        <v>CP6.1_vs_CP6.6</v>
      </c>
      <c r="C68" s="1">
        <f>IF(C48&gt;0,1/VLOOKUP(ABS(C48)+1,$A$8:$D$16,4,FALSE),VLOOKUP(ABS(C48)+1,$A$8:$D$16,2,FALSE))</f>
      </c>
      <c r="D68" s="1">
        <f>IF(D48&gt;0,1/VLOOKUP(ABS(D48)+1,$A$8:$D$16,4,FALSE),VLOOKUP(ABS(D48)+1,$A$8:$D$16,2,FALSE))</f>
      </c>
      <c r="E68" s="1">
        <f>IF(E48&gt;0,1/VLOOKUP(ABS(E48)+1,$A$8:$D$16,4,FALSE),VLOOKUP(ABS(E48)+1,$A$8:$D$16,2,FALSE))</f>
      </c>
      <c r="F68" s="1">
        <f>IF(F48&gt;0,1/VLOOKUP(ABS(F48)+1,$A$8:$D$16,4,FALSE),VLOOKUP(ABS(F48)+1,$A$8:$D$16,2,FALSE))</f>
      </c>
      <c r="G68" s="1">
        <f>IF(G48&gt;0,1/VLOOKUP(ABS(G48)+1,$A$8:$D$16,4,FALSE),VLOOKUP(ABS(G48)+1,$A$8:$D$16,2,FALSE))</f>
      </c>
      <c r="H68" s="1">
        <f>IF(H48&gt;0,1/VLOOKUP(ABS(H48)+1,$A$8:$D$16,4,FALSE),VLOOKUP(ABS(H48)+1,$A$8:$D$16,2,FALSE))</f>
      </c>
      <c r="I68" s="1">
        <f>IF(I48&gt;0,1/VLOOKUP(ABS(I48)+1,$A$8:$D$16,4,FALSE),VLOOKUP(ABS(I48)+1,$A$8:$D$16,2,FALSE))</f>
      </c>
      <c r="J68" s="1">
        <f>IF(J48&gt;0,1/VLOOKUP(ABS(J48)+1,$A$8:$D$16,4,FALSE),VLOOKUP(ABS(J48)+1,$A$8:$D$16,2,FALSE))</f>
      </c>
      <c r="K68" s="1">
        <f>IF(K48&gt;0,1/VLOOKUP(ABS(K48)+1,$A$8:$D$16,4,FALSE),VLOOKUP(ABS(K48)+1,$A$8:$D$16,2,FALSE))</f>
      </c>
      <c r="L68" s="1">
        <f>IF(L48&gt;0,1/VLOOKUP(ABS(L48)+1,$A$8:$D$16,4,FALSE),VLOOKUP(ABS(L48)+1,$A$8:$D$16,2,FALSE))</f>
      </c>
      <c r="M68" s="1">
        <f>IF(M48&gt;0,1/VLOOKUP(ABS(M48)+1,$A$8:$D$16,4,FALSE),VLOOKUP(ABS(M48)+1,$A$8:$D$16,2,FALSE))</f>
      </c>
      <c r="N68" s="1">
        <f>IF(N48&gt;0,1/VLOOKUP(ABS(N48)+1,$A$8:$D$16,4,FALSE),VLOOKUP(ABS(N48)+1,$A$8:$D$16,2,FALSE))</f>
      </c>
      <c r="O68" s="1">
        <f>IF(O48&gt;0,1/VLOOKUP(ABS(O48)+1,$A$8:$D$16,4,FALSE),VLOOKUP(ABS(O48)+1,$A$8:$D$16,2,FALSE))</f>
      </c>
      <c r="P68" s="1">
        <f>IF(P48&gt;0,1/VLOOKUP(ABS(P48)+1,$A$8:$D$16,4,FALSE),VLOOKUP(ABS(P48)+1,$A$8:$D$16,2,FALSE))</f>
      </c>
      <c r="Q68" s="1">
        <f>IF(Q48&gt;0,1/VLOOKUP(ABS(Q48)+1,$A$8:$D$16,4,FALSE),VLOOKUP(ABS(Q48)+1,$A$8:$D$16,2,FALSE))</f>
      </c>
      <c r="R68" s="1">
        <f>IF(R48&gt;0,1/VLOOKUP(ABS(R48)+1,$A$8:$D$16,4,FALSE),VLOOKUP(ABS(R48)+1,$A$8:$D$16,2,FALSE))</f>
      </c>
      <c r="S68" s="1">
        <f>IF(S48&gt;0,1/VLOOKUP(ABS(S48)+1,$A$8:$D$16,4,FALSE),VLOOKUP(ABS(S48)+1,$A$8:$D$16,2,FALSE))</f>
      </c>
      <c r="T68" s="1">
        <f>IF(T48&gt;0,1/VLOOKUP(ABS(T48)+1,$A$8:$D$16,4,FALSE),VLOOKUP(ABS(T48)+1,$A$8:$D$16,2,FALSE))</f>
      </c>
      <c r="U68" s="1">
        <f>IF(U48&gt;0,1/VLOOKUP(ABS(U48)+1,$A$8:$D$16,4,FALSE),VLOOKUP(ABS(U48)+1,$A$8:$D$16,2,FALSE))</f>
      </c>
      <c r="V68" s="1">
        <f>IF(V48&gt;0,1/VLOOKUP(ABS(V48)+1,$A$8:$D$16,4,FALSE),VLOOKUP(ABS(V48)+1,$A$8:$D$16,2,FALSE))</f>
      </c>
      <c r="W68" s="1">
        <f>IF(W48&gt;0,1/VLOOKUP(ABS(W48)+1,$A$8:$D$16,4,FALSE),VLOOKUP(ABS(W48)+1,$A$8:$D$16,2,FALSE))</f>
      </c>
    </row>
    <row r="69">
      <c r="A69">
        <v>6</v>
      </c>
      <c r="B69" t="str">
        <v>CP6.2_vs_CP6.3</v>
      </c>
      <c r="C69" s="1">
        <f>IF(C49&gt;0,1/VLOOKUP(ABS(C49)+1,$A$8:$D$16,4,FALSE),VLOOKUP(ABS(C49)+1,$A$8:$D$16,2,FALSE))</f>
      </c>
      <c r="D69" s="1">
        <f>IF(D49&gt;0,1/VLOOKUP(ABS(D49)+1,$A$8:$D$16,4,FALSE),VLOOKUP(ABS(D49)+1,$A$8:$D$16,2,FALSE))</f>
      </c>
      <c r="E69" s="1">
        <f>IF(E49&gt;0,1/VLOOKUP(ABS(E49)+1,$A$8:$D$16,4,FALSE),VLOOKUP(ABS(E49)+1,$A$8:$D$16,2,FALSE))</f>
      </c>
      <c r="F69" s="1">
        <f>IF(F49&gt;0,1/VLOOKUP(ABS(F49)+1,$A$8:$D$16,4,FALSE),VLOOKUP(ABS(F49)+1,$A$8:$D$16,2,FALSE))</f>
      </c>
      <c r="G69" s="1">
        <f>IF(G49&gt;0,1/VLOOKUP(ABS(G49)+1,$A$8:$D$16,4,FALSE),VLOOKUP(ABS(G49)+1,$A$8:$D$16,2,FALSE))</f>
      </c>
      <c r="H69" s="1">
        <f>IF(H49&gt;0,1/VLOOKUP(ABS(H49)+1,$A$8:$D$16,4,FALSE),VLOOKUP(ABS(H49)+1,$A$8:$D$16,2,FALSE))</f>
      </c>
      <c r="I69" s="1">
        <f>IF(I49&gt;0,1/VLOOKUP(ABS(I49)+1,$A$8:$D$16,4,FALSE),VLOOKUP(ABS(I49)+1,$A$8:$D$16,2,FALSE))</f>
      </c>
      <c r="J69" s="1">
        <f>IF(J49&gt;0,1/VLOOKUP(ABS(J49)+1,$A$8:$D$16,4,FALSE),VLOOKUP(ABS(J49)+1,$A$8:$D$16,2,FALSE))</f>
      </c>
      <c r="K69" s="1">
        <f>IF(K49&gt;0,1/VLOOKUP(ABS(K49)+1,$A$8:$D$16,4,FALSE),VLOOKUP(ABS(K49)+1,$A$8:$D$16,2,FALSE))</f>
      </c>
      <c r="L69" s="1">
        <f>IF(L49&gt;0,1/VLOOKUP(ABS(L49)+1,$A$8:$D$16,4,FALSE),VLOOKUP(ABS(L49)+1,$A$8:$D$16,2,FALSE))</f>
      </c>
      <c r="M69" s="1">
        <f>IF(M49&gt;0,1/VLOOKUP(ABS(M49)+1,$A$8:$D$16,4,FALSE),VLOOKUP(ABS(M49)+1,$A$8:$D$16,2,FALSE))</f>
      </c>
      <c r="N69" s="1">
        <f>IF(N49&gt;0,1/VLOOKUP(ABS(N49)+1,$A$8:$D$16,4,FALSE),VLOOKUP(ABS(N49)+1,$A$8:$D$16,2,FALSE))</f>
      </c>
      <c r="O69" s="1">
        <f>IF(O49&gt;0,1/VLOOKUP(ABS(O49)+1,$A$8:$D$16,4,FALSE),VLOOKUP(ABS(O49)+1,$A$8:$D$16,2,FALSE))</f>
      </c>
      <c r="P69" s="1">
        <f>IF(P49&gt;0,1/VLOOKUP(ABS(P49)+1,$A$8:$D$16,4,FALSE),VLOOKUP(ABS(P49)+1,$A$8:$D$16,2,FALSE))</f>
      </c>
      <c r="Q69" s="1">
        <f>IF(Q49&gt;0,1/VLOOKUP(ABS(Q49)+1,$A$8:$D$16,4,FALSE),VLOOKUP(ABS(Q49)+1,$A$8:$D$16,2,FALSE))</f>
      </c>
      <c r="R69" s="1">
        <f>IF(R49&gt;0,1/VLOOKUP(ABS(R49)+1,$A$8:$D$16,4,FALSE),VLOOKUP(ABS(R49)+1,$A$8:$D$16,2,FALSE))</f>
      </c>
      <c r="S69" s="1">
        <f>IF(S49&gt;0,1/VLOOKUP(ABS(S49)+1,$A$8:$D$16,4,FALSE),VLOOKUP(ABS(S49)+1,$A$8:$D$16,2,FALSE))</f>
      </c>
      <c r="T69" s="1">
        <f>IF(T49&gt;0,1/VLOOKUP(ABS(T49)+1,$A$8:$D$16,4,FALSE),VLOOKUP(ABS(T49)+1,$A$8:$D$16,2,FALSE))</f>
      </c>
      <c r="U69" s="1">
        <f>IF(U49&gt;0,1/VLOOKUP(ABS(U49)+1,$A$8:$D$16,4,FALSE),VLOOKUP(ABS(U49)+1,$A$8:$D$16,2,FALSE))</f>
      </c>
      <c r="V69" s="1">
        <f>IF(V49&gt;0,1/VLOOKUP(ABS(V49)+1,$A$8:$D$16,4,FALSE),VLOOKUP(ABS(V49)+1,$A$8:$D$16,2,FALSE))</f>
      </c>
      <c r="W69" s="1">
        <f>IF(W49&gt;0,1/VLOOKUP(ABS(W49)+1,$A$8:$D$16,4,FALSE),VLOOKUP(ABS(W49)+1,$A$8:$D$16,2,FALSE))</f>
      </c>
    </row>
    <row r="70">
      <c r="A70">
        <v>7</v>
      </c>
      <c r="B70" t="str">
        <v>CP6.2_vs_CP6.4</v>
      </c>
      <c r="C70" s="1">
        <f>IF(C50&gt;0,1/VLOOKUP(ABS(C50)+1,$A$8:$D$16,4,FALSE),VLOOKUP(ABS(C50)+1,$A$8:$D$16,2,FALSE))</f>
      </c>
      <c r="D70" s="1">
        <f>IF(D50&gt;0,1/VLOOKUP(ABS(D50)+1,$A$8:$D$16,4,FALSE),VLOOKUP(ABS(D50)+1,$A$8:$D$16,2,FALSE))</f>
      </c>
      <c r="E70" s="1">
        <f>IF(E50&gt;0,1/VLOOKUP(ABS(E50)+1,$A$8:$D$16,4,FALSE),VLOOKUP(ABS(E50)+1,$A$8:$D$16,2,FALSE))</f>
      </c>
      <c r="F70" s="1">
        <f>IF(F50&gt;0,1/VLOOKUP(ABS(F50)+1,$A$8:$D$16,4,FALSE),VLOOKUP(ABS(F50)+1,$A$8:$D$16,2,FALSE))</f>
      </c>
      <c r="G70" s="1">
        <f>IF(G50&gt;0,1/VLOOKUP(ABS(G50)+1,$A$8:$D$16,4,FALSE),VLOOKUP(ABS(G50)+1,$A$8:$D$16,2,FALSE))</f>
      </c>
      <c r="H70" s="1">
        <f>IF(H50&gt;0,1/VLOOKUP(ABS(H50)+1,$A$8:$D$16,4,FALSE),VLOOKUP(ABS(H50)+1,$A$8:$D$16,2,FALSE))</f>
      </c>
      <c r="I70" s="1">
        <f>IF(I50&gt;0,1/VLOOKUP(ABS(I50)+1,$A$8:$D$16,4,FALSE),VLOOKUP(ABS(I50)+1,$A$8:$D$16,2,FALSE))</f>
      </c>
      <c r="J70" s="1">
        <f>IF(J50&gt;0,1/VLOOKUP(ABS(J50)+1,$A$8:$D$16,4,FALSE),VLOOKUP(ABS(J50)+1,$A$8:$D$16,2,FALSE))</f>
      </c>
      <c r="K70" s="1">
        <f>IF(K50&gt;0,1/VLOOKUP(ABS(K50)+1,$A$8:$D$16,4,FALSE),VLOOKUP(ABS(K50)+1,$A$8:$D$16,2,FALSE))</f>
      </c>
      <c r="L70" s="1">
        <f>IF(L50&gt;0,1/VLOOKUP(ABS(L50)+1,$A$8:$D$16,4,FALSE),VLOOKUP(ABS(L50)+1,$A$8:$D$16,2,FALSE))</f>
      </c>
      <c r="M70" s="1">
        <f>IF(M50&gt;0,1/VLOOKUP(ABS(M50)+1,$A$8:$D$16,4,FALSE),VLOOKUP(ABS(M50)+1,$A$8:$D$16,2,FALSE))</f>
      </c>
      <c r="N70" s="1">
        <f>IF(N50&gt;0,1/VLOOKUP(ABS(N50)+1,$A$8:$D$16,4,FALSE),VLOOKUP(ABS(N50)+1,$A$8:$D$16,2,FALSE))</f>
      </c>
      <c r="O70" s="1">
        <f>IF(O50&gt;0,1/VLOOKUP(ABS(O50)+1,$A$8:$D$16,4,FALSE),VLOOKUP(ABS(O50)+1,$A$8:$D$16,2,FALSE))</f>
      </c>
      <c r="P70" s="1">
        <f>IF(P50&gt;0,1/VLOOKUP(ABS(P50)+1,$A$8:$D$16,4,FALSE),VLOOKUP(ABS(P50)+1,$A$8:$D$16,2,FALSE))</f>
      </c>
      <c r="Q70" s="1">
        <f>IF(Q50&gt;0,1/VLOOKUP(ABS(Q50)+1,$A$8:$D$16,4,FALSE),VLOOKUP(ABS(Q50)+1,$A$8:$D$16,2,FALSE))</f>
      </c>
      <c r="R70" s="1">
        <f>IF(R50&gt;0,1/VLOOKUP(ABS(R50)+1,$A$8:$D$16,4,FALSE),VLOOKUP(ABS(R50)+1,$A$8:$D$16,2,FALSE))</f>
      </c>
      <c r="S70" s="1">
        <f>IF(S50&gt;0,1/VLOOKUP(ABS(S50)+1,$A$8:$D$16,4,FALSE),VLOOKUP(ABS(S50)+1,$A$8:$D$16,2,FALSE))</f>
      </c>
      <c r="T70" s="1">
        <f>IF(T50&gt;0,1/VLOOKUP(ABS(T50)+1,$A$8:$D$16,4,FALSE),VLOOKUP(ABS(T50)+1,$A$8:$D$16,2,FALSE))</f>
      </c>
      <c r="U70" s="1">
        <f>IF(U50&gt;0,1/VLOOKUP(ABS(U50)+1,$A$8:$D$16,4,FALSE),VLOOKUP(ABS(U50)+1,$A$8:$D$16,2,FALSE))</f>
      </c>
      <c r="V70" s="1">
        <f>IF(V50&gt;0,1/VLOOKUP(ABS(V50)+1,$A$8:$D$16,4,FALSE),VLOOKUP(ABS(V50)+1,$A$8:$D$16,2,FALSE))</f>
      </c>
      <c r="W70" s="1">
        <f>IF(W50&gt;0,1/VLOOKUP(ABS(W50)+1,$A$8:$D$16,4,FALSE),VLOOKUP(ABS(W50)+1,$A$8:$D$16,2,FALSE))</f>
      </c>
    </row>
    <row r="71">
      <c r="A71">
        <v>8</v>
      </c>
      <c r="B71" t="str">
        <v>CP6.2_vs_CP6.5</v>
      </c>
      <c r="C71" s="1">
        <f>IF(C51&gt;0,1/VLOOKUP(ABS(C51)+1,$A$8:$D$16,4,FALSE),VLOOKUP(ABS(C51)+1,$A$8:$D$16,2,FALSE))</f>
      </c>
      <c r="D71" s="1">
        <f>IF(D51&gt;0,1/VLOOKUP(ABS(D51)+1,$A$8:$D$16,4,FALSE),VLOOKUP(ABS(D51)+1,$A$8:$D$16,2,FALSE))</f>
      </c>
      <c r="E71" s="1">
        <f>IF(E51&gt;0,1/VLOOKUP(ABS(E51)+1,$A$8:$D$16,4,FALSE),VLOOKUP(ABS(E51)+1,$A$8:$D$16,2,FALSE))</f>
      </c>
      <c r="F71" s="1">
        <f>IF(F51&gt;0,1/VLOOKUP(ABS(F51)+1,$A$8:$D$16,4,FALSE),VLOOKUP(ABS(F51)+1,$A$8:$D$16,2,FALSE))</f>
      </c>
      <c r="G71" s="1">
        <f>IF(G51&gt;0,1/VLOOKUP(ABS(G51)+1,$A$8:$D$16,4,FALSE),VLOOKUP(ABS(G51)+1,$A$8:$D$16,2,FALSE))</f>
      </c>
      <c r="H71" s="1">
        <f>IF(H51&gt;0,1/VLOOKUP(ABS(H51)+1,$A$8:$D$16,4,FALSE),VLOOKUP(ABS(H51)+1,$A$8:$D$16,2,FALSE))</f>
      </c>
      <c r="I71" s="1">
        <f>IF(I51&gt;0,1/VLOOKUP(ABS(I51)+1,$A$8:$D$16,4,FALSE),VLOOKUP(ABS(I51)+1,$A$8:$D$16,2,FALSE))</f>
      </c>
      <c r="J71" s="1">
        <f>IF(J51&gt;0,1/VLOOKUP(ABS(J51)+1,$A$8:$D$16,4,FALSE),VLOOKUP(ABS(J51)+1,$A$8:$D$16,2,FALSE))</f>
      </c>
      <c r="K71" s="1">
        <f>IF(K51&gt;0,1/VLOOKUP(ABS(K51)+1,$A$8:$D$16,4,FALSE),VLOOKUP(ABS(K51)+1,$A$8:$D$16,2,FALSE))</f>
      </c>
      <c r="L71" s="1">
        <f>IF(L51&gt;0,1/VLOOKUP(ABS(L51)+1,$A$8:$D$16,4,FALSE),VLOOKUP(ABS(L51)+1,$A$8:$D$16,2,FALSE))</f>
      </c>
      <c r="M71" s="1">
        <f>IF(M51&gt;0,1/VLOOKUP(ABS(M51)+1,$A$8:$D$16,4,FALSE),VLOOKUP(ABS(M51)+1,$A$8:$D$16,2,FALSE))</f>
      </c>
      <c r="N71" s="1">
        <f>IF(N51&gt;0,1/VLOOKUP(ABS(N51)+1,$A$8:$D$16,4,FALSE),VLOOKUP(ABS(N51)+1,$A$8:$D$16,2,FALSE))</f>
      </c>
      <c r="O71" s="1">
        <f>IF(O51&gt;0,1/VLOOKUP(ABS(O51)+1,$A$8:$D$16,4,FALSE),VLOOKUP(ABS(O51)+1,$A$8:$D$16,2,FALSE))</f>
      </c>
      <c r="P71" s="1">
        <f>IF(P51&gt;0,1/VLOOKUP(ABS(P51)+1,$A$8:$D$16,4,FALSE),VLOOKUP(ABS(P51)+1,$A$8:$D$16,2,FALSE))</f>
      </c>
      <c r="Q71" s="1">
        <f>IF(Q51&gt;0,1/VLOOKUP(ABS(Q51)+1,$A$8:$D$16,4,FALSE),VLOOKUP(ABS(Q51)+1,$A$8:$D$16,2,FALSE))</f>
      </c>
      <c r="R71" s="1">
        <f>IF(R51&gt;0,1/VLOOKUP(ABS(R51)+1,$A$8:$D$16,4,FALSE),VLOOKUP(ABS(R51)+1,$A$8:$D$16,2,FALSE))</f>
      </c>
      <c r="S71" s="1">
        <f>IF(S51&gt;0,1/VLOOKUP(ABS(S51)+1,$A$8:$D$16,4,FALSE),VLOOKUP(ABS(S51)+1,$A$8:$D$16,2,FALSE))</f>
      </c>
      <c r="T71" s="1">
        <f>IF(T51&gt;0,1/VLOOKUP(ABS(T51)+1,$A$8:$D$16,4,FALSE),VLOOKUP(ABS(T51)+1,$A$8:$D$16,2,FALSE))</f>
      </c>
      <c r="U71" s="1">
        <f>IF(U51&gt;0,1/VLOOKUP(ABS(U51)+1,$A$8:$D$16,4,FALSE),VLOOKUP(ABS(U51)+1,$A$8:$D$16,2,FALSE))</f>
      </c>
      <c r="V71" s="1">
        <f>IF(V51&gt;0,1/VLOOKUP(ABS(V51)+1,$A$8:$D$16,4,FALSE),VLOOKUP(ABS(V51)+1,$A$8:$D$16,2,FALSE))</f>
      </c>
      <c r="W71" s="1">
        <f>IF(W51&gt;0,1/VLOOKUP(ABS(W51)+1,$A$8:$D$16,4,FALSE),VLOOKUP(ABS(W51)+1,$A$8:$D$16,2,FALSE))</f>
      </c>
    </row>
    <row r="72">
      <c r="A72">
        <v>9</v>
      </c>
      <c r="B72" t="str">
        <v>CP6.2_vs_CP6.6</v>
      </c>
      <c r="C72" s="1">
        <f>IF(C52&gt;0,1/VLOOKUP(ABS(C52)+1,$A$8:$D$16,4,FALSE),VLOOKUP(ABS(C52)+1,$A$8:$D$16,2,FALSE))</f>
      </c>
      <c r="D72" s="1">
        <f>IF(D52&gt;0,1/VLOOKUP(ABS(D52)+1,$A$8:$D$16,4,FALSE),VLOOKUP(ABS(D52)+1,$A$8:$D$16,2,FALSE))</f>
      </c>
      <c r="E72" s="1">
        <f>IF(E52&gt;0,1/VLOOKUP(ABS(E52)+1,$A$8:$D$16,4,FALSE),VLOOKUP(ABS(E52)+1,$A$8:$D$16,2,FALSE))</f>
      </c>
      <c r="F72" s="1">
        <f>IF(F52&gt;0,1/VLOOKUP(ABS(F52)+1,$A$8:$D$16,4,FALSE),VLOOKUP(ABS(F52)+1,$A$8:$D$16,2,FALSE))</f>
      </c>
      <c r="G72" s="1">
        <f>IF(G52&gt;0,1/VLOOKUP(ABS(G52)+1,$A$8:$D$16,4,FALSE),VLOOKUP(ABS(G52)+1,$A$8:$D$16,2,FALSE))</f>
      </c>
      <c r="H72" s="1">
        <f>IF(H52&gt;0,1/VLOOKUP(ABS(H52)+1,$A$8:$D$16,4,FALSE),VLOOKUP(ABS(H52)+1,$A$8:$D$16,2,FALSE))</f>
      </c>
      <c r="I72" s="1">
        <f>IF(I52&gt;0,1/VLOOKUP(ABS(I52)+1,$A$8:$D$16,4,FALSE),VLOOKUP(ABS(I52)+1,$A$8:$D$16,2,FALSE))</f>
      </c>
      <c r="J72" s="1">
        <f>IF(J52&gt;0,1/VLOOKUP(ABS(J52)+1,$A$8:$D$16,4,FALSE),VLOOKUP(ABS(J52)+1,$A$8:$D$16,2,FALSE))</f>
      </c>
      <c r="K72" s="1">
        <f>IF(K52&gt;0,1/VLOOKUP(ABS(K52)+1,$A$8:$D$16,4,FALSE),VLOOKUP(ABS(K52)+1,$A$8:$D$16,2,FALSE))</f>
      </c>
      <c r="L72" s="1">
        <f>IF(L52&gt;0,1/VLOOKUP(ABS(L52)+1,$A$8:$D$16,4,FALSE),VLOOKUP(ABS(L52)+1,$A$8:$D$16,2,FALSE))</f>
      </c>
      <c r="M72" s="1">
        <f>IF(M52&gt;0,1/VLOOKUP(ABS(M52)+1,$A$8:$D$16,4,FALSE),VLOOKUP(ABS(M52)+1,$A$8:$D$16,2,FALSE))</f>
      </c>
      <c r="N72" s="1">
        <f>IF(N52&gt;0,1/VLOOKUP(ABS(N52)+1,$A$8:$D$16,4,FALSE),VLOOKUP(ABS(N52)+1,$A$8:$D$16,2,FALSE))</f>
      </c>
      <c r="O72" s="1">
        <f>IF(O52&gt;0,1/VLOOKUP(ABS(O52)+1,$A$8:$D$16,4,FALSE),VLOOKUP(ABS(O52)+1,$A$8:$D$16,2,FALSE))</f>
      </c>
      <c r="P72" s="1">
        <f>IF(P52&gt;0,1/VLOOKUP(ABS(P52)+1,$A$8:$D$16,4,FALSE),VLOOKUP(ABS(P52)+1,$A$8:$D$16,2,FALSE))</f>
      </c>
      <c r="Q72" s="1">
        <f>IF(Q52&gt;0,1/VLOOKUP(ABS(Q52)+1,$A$8:$D$16,4,FALSE),VLOOKUP(ABS(Q52)+1,$A$8:$D$16,2,FALSE))</f>
      </c>
      <c r="R72" s="1">
        <f>IF(R52&gt;0,1/VLOOKUP(ABS(R52)+1,$A$8:$D$16,4,FALSE),VLOOKUP(ABS(R52)+1,$A$8:$D$16,2,FALSE))</f>
      </c>
      <c r="S72" s="1">
        <f>IF(S52&gt;0,1/VLOOKUP(ABS(S52)+1,$A$8:$D$16,4,FALSE),VLOOKUP(ABS(S52)+1,$A$8:$D$16,2,FALSE))</f>
      </c>
      <c r="T72" s="1">
        <f>IF(T52&gt;0,1/VLOOKUP(ABS(T52)+1,$A$8:$D$16,4,FALSE),VLOOKUP(ABS(T52)+1,$A$8:$D$16,2,FALSE))</f>
      </c>
      <c r="U72" s="1">
        <f>IF(U52&gt;0,1/VLOOKUP(ABS(U52)+1,$A$8:$D$16,4,FALSE),VLOOKUP(ABS(U52)+1,$A$8:$D$16,2,FALSE))</f>
      </c>
      <c r="V72" s="1">
        <f>IF(V52&gt;0,1/VLOOKUP(ABS(V52)+1,$A$8:$D$16,4,FALSE),VLOOKUP(ABS(V52)+1,$A$8:$D$16,2,FALSE))</f>
      </c>
      <c r="W72" s="1">
        <f>IF(W52&gt;0,1/VLOOKUP(ABS(W52)+1,$A$8:$D$16,4,FALSE),VLOOKUP(ABS(W52)+1,$A$8:$D$16,2,FALSE))</f>
      </c>
    </row>
    <row r="73">
      <c r="A73">
        <v>10</v>
      </c>
      <c r="B73" t="str">
        <v>CP6.3_vs_CP6.4</v>
      </c>
      <c r="C73" s="1">
        <f>IF(C53&gt;0,1/VLOOKUP(ABS(C53)+1,$A$8:$D$16,4,FALSE),VLOOKUP(ABS(C53)+1,$A$8:$D$16,2,FALSE))</f>
      </c>
      <c r="D73" s="1">
        <f>IF(D53&gt;0,1/VLOOKUP(ABS(D53)+1,$A$8:$D$16,4,FALSE),VLOOKUP(ABS(D53)+1,$A$8:$D$16,2,FALSE))</f>
      </c>
      <c r="E73" s="1">
        <f>IF(E53&gt;0,1/VLOOKUP(ABS(E53)+1,$A$8:$D$16,4,FALSE),VLOOKUP(ABS(E53)+1,$A$8:$D$16,2,FALSE))</f>
      </c>
      <c r="F73" s="1">
        <f>IF(F53&gt;0,1/VLOOKUP(ABS(F53)+1,$A$8:$D$16,4,FALSE),VLOOKUP(ABS(F53)+1,$A$8:$D$16,2,FALSE))</f>
      </c>
      <c r="G73" s="1">
        <f>IF(G53&gt;0,1/VLOOKUP(ABS(G53)+1,$A$8:$D$16,4,FALSE),VLOOKUP(ABS(G53)+1,$A$8:$D$16,2,FALSE))</f>
      </c>
      <c r="H73" s="1">
        <f>IF(H53&gt;0,1/VLOOKUP(ABS(H53)+1,$A$8:$D$16,4,FALSE),VLOOKUP(ABS(H53)+1,$A$8:$D$16,2,FALSE))</f>
      </c>
      <c r="I73" s="1">
        <f>IF(I53&gt;0,1/VLOOKUP(ABS(I53)+1,$A$8:$D$16,4,FALSE),VLOOKUP(ABS(I53)+1,$A$8:$D$16,2,FALSE))</f>
      </c>
      <c r="J73" s="1">
        <f>IF(J53&gt;0,1/VLOOKUP(ABS(J53)+1,$A$8:$D$16,4,FALSE),VLOOKUP(ABS(J53)+1,$A$8:$D$16,2,FALSE))</f>
      </c>
      <c r="K73" s="1">
        <f>IF(K53&gt;0,1/VLOOKUP(ABS(K53)+1,$A$8:$D$16,4,FALSE),VLOOKUP(ABS(K53)+1,$A$8:$D$16,2,FALSE))</f>
      </c>
      <c r="L73" s="1">
        <f>IF(L53&gt;0,1/VLOOKUP(ABS(L53)+1,$A$8:$D$16,4,FALSE),VLOOKUP(ABS(L53)+1,$A$8:$D$16,2,FALSE))</f>
      </c>
      <c r="M73" s="1">
        <f>IF(M53&gt;0,1/VLOOKUP(ABS(M53)+1,$A$8:$D$16,4,FALSE),VLOOKUP(ABS(M53)+1,$A$8:$D$16,2,FALSE))</f>
      </c>
      <c r="N73" s="1">
        <f>IF(N53&gt;0,1/VLOOKUP(ABS(N53)+1,$A$8:$D$16,4,FALSE),VLOOKUP(ABS(N53)+1,$A$8:$D$16,2,FALSE))</f>
      </c>
      <c r="O73" s="1">
        <f>IF(O53&gt;0,1/VLOOKUP(ABS(O53)+1,$A$8:$D$16,4,FALSE),VLOOKUP(ABS(O53)+1,$A$8:$D$16,2,FALSE))</f>
      </c>
      <c r="P73" s="1">
        <f>IF(P53&gt;0,1/VLOOKUP(ABS(P53)+1,$A$8:$D$16,4,FALSE),VLOOKUP(ABS(P53)+1,$A$8:$D$16,2,FALSE))</f>
      </c>
      <c r="Q73" s="1">
        <f>IF(Q53&gt;0,1/VLOOKUP(ABS(Q53)+1,$A$8:$D$16,4,FALSE),VLOOKUP(ABS(Q53)+1,$A$8:$D$16,2,FALSE))</f>
      </c>
      <c r="R73" s="1">
        <f>IF(R53&gt;0,1/VLOOKUP(ABS(R53)+1,$A$8:$D$16,4,FALSE),VLOOKUP(ABS(R53)+1,$A$8:$D$16,2,FALSE))</f>
      </c>
      <c r="S73" s="1">
        <f>IF(S53&gt;0,1/VLOOKUP(ABS(S53)+1,$A$8:$D$16,4,FALSE),VLOOKUP(ABS(S53)+1,$A$8:$D$16,2,FALSE))</f>
      </c>
      <c r="T73" s="1">
        <f>IF(T53&gt;0,1/VLOOKUP(ABS(T53)+1,$A$8:$D$16,4,FALSE),VLOOKUP(ABS(T53)+1,$A$8:$D$16,2,FALSE))</f>
      </c>
      <c r="U73" s="1">
        <f>IF(U53&gt;0,1/VLOOKUP(ABS(U53)+1,$A$8:$D$16,4,FALSE),VLOOKUP(ABS(U53)+1,$A$8:$D$16,2,FALSE))</f>
      </c>
      <c r="V73" s="1">
        <f>IF(V53&gt;0,1/VLOOKUP(ABS(V53)+1,$A$8:$D$16,4,FALSE),VLOOKUP(ABS(V53)+1,$A$8:$D$16,2,FALSE))</f>
      </c>
      <c r="W73" s="1">
        <f>IF(W53&gt;0,1/VLOOKUP(ABS(W53)+1,$A$8:$D$16,4,FALSE),VLOOKUP(ABS(W53)+1,$A$8:$D$16,2,FALSE))</f>
      </c>
    </row>
    <row r="74">
      <c r="A74">
        <v>11</v>
      </c>
      <c r="B74" t="str">
        <v>CP6.3_vs_CP6.5</v>
      </c>
      <c r="C74" s="1">
        <f>IF(C54&gt;0,1/VLOOKUP(ABS(C54)+1,$A$8:$D$16,4,FALSE),VLOOKUP(ABS(C54)+1,$A$8:$D$16,2,FALSE))</f>
      </c>
      <c r="D74" s="1">
        <f>IF(D54&gt;0,1/VLOOKUP(ABS(D54)+1,$A$8:$D$16,4,FALSE),VLOOKUP(ABS(D54)+1,$A$8:$D$16,2,FALSE))</f>
      </c>
      <c r="E74" s="1">
        <f>IF(E54&gt;0,1/VLOOKUP(ABS(E54)+1,$A$8:$D$16,4,FALSE),VLOOKUP(ABS(E54)+1,$A$8:$D$16,2,FALSE))</f>
      </c>
      <c r="F74" s="1">
        <f>IF(F54&gt;0,1/VLOOKUP(ABS(F54)+1,$A$8:$D$16,4,FALSE),VLOOKUP(ABS(F54)+1,$A$8:$D$16,2,FALSE))</f>
      </c>
      <c r="G74" s="1">
        <f>IF(G54&gt;0,1/VLOOKUP(ABS(G54)+1,$A$8:$D$16,4,FALSE),VLOOKUP(ABS(G54)+1,$A$8:$D$16,2,FALSE))</f>
      </c>
      <c r="H74" s="1">
        <f>IF(H54&gt;0,1/VLOOKUP(ABS(H54)+1,$A$8:$D$16,4,FALSE),VLOOKUP(ABS(H54)+1,$A$8:$D$16,2,FALSE))</f>
      </c>
      <c r="I74" s="1">
        <f>IF(I54&gt;0,1/VLOOKUP(ABS(I54)+1,$A$8:$D$16,4,FALSE),VLOOKUP(ABS(I54)+1,$A$8:$D$16,2,FALSE))</f>
      </c>
      <c r="J74" s="1">
        <f>IF(J54&gt;0,1/VLOOKUP(ABS(J54)+1,$A$8:$D$16,4,FALSE),VLOOKUP(ABS(J54)+1,$A$8:$D$16,2,FALSE))</f>
      </c>
      <c r="K74" s="1">
        <f>IF(K54&gt;0,1/VLOOKUP(ABS(K54)+1,$A$8:$D$16,4,FALSE),VLOOKUP(ABS(K54)+1,$A$8:$D$16,2,FALSE))</f>
      </c>
      <c r="L74" s="1">
        <f>IF(L54&gt;0,1/VLOOKUP(ABS(L54)+1,$A$8:$D$16,4,FALSE),VLOOKUP(ABS(L54)+1,$A$8:$D$16,2,FALSE))</f>
      </c>
      <c r="M74" s="1">
        <f>IF(M54&gt;0,1/VLOOKUP(ABS(M54)+1,$A$8:$D$16,4,FALSE),VLOOKUP(ABS(M54)+1,$A$8:$D$16,2,FALSE))</f>
      </c>
      <c r="N74" s="1">
        <f>IF(N54&gt;0,1/VLOOKUP(ABS(N54)+1,$A$8:$D$16,4,FALSE),VLOOKUP(ABS(N54)+1,$A$8:$D$16,2,FALSE))</f>
      </c>
      <c r="O74" s="1">
        <f>IF(O54&gt;0,1/VLOOKUP(ABS(O54)+1,$A$8:$D$16,4,FALSE),VLOOKUP(ABS(O54)+1,$A$8:$D$16,2,FALSE))</f>
      </c>
      <c r="P74" s="1">
        <f>IF(P54&gt;0,1/VLOOKUP(ABS(P54)+1,$A$8:$D$16,4,FALSE),VLOOKUP(ABS(P54)+1,$A$8:$D$16,2,FALSE))</f>
      </c>
      <c r="Q74" s="1">
        <f>IF(Q54&gt;0,1/VLOOKUP(ABS(Q54)+1,$A$8:$D$16,4,FALSE),VLOOKUP(ABS(Q54)+1,$A$8:$D$16,2,FALSE))</f>
      </c>
      <c r="R74" s="1">
        <f>IF(R54&gt;0,1/VLOOKUP(ABS(R54)+1,$A$8:$D$16,4,FALSE),VLOOKUP(ABS(R54)+1,$A$8:$D$16,2,FALSE))</f>
      </c>
      <c r="S74" s="1">
        <f>IF(S54&gt;0,1/VLOOKUP(ABS(S54)+1,$A$8:$D$16,4,FALSE),VLOOKUP(ABS(S54)+1,$A$8:$D$16,2,FALSE))</f>
      </c>
      <c r="T74" s="1">
        <f>IF(T54&gt;0,1/VLOOKUP(ABS(T54)+1,$A$8:$D$16,4,FALSE),VLOOKUP(ABS(T54)+1,$A$8:$D$16,2,FALSE))</f>
      </c>
      <c r="U74" s="1">
        <f>IF(U54&gt;0,1/VLOOKUP(ABS(U54)+1,$A$8:$D$16,4,FALSE),VLOOKUP(ABS(U54)+1,$A$8:$D$16,2,FALSE))</f>
      </c>
      <c r="V74" s="1">
        <f>IF(V54&gt;0,1/VLOOKUP(ABS(V54)+1,$A$8:$D$16,4,FALSE),VLOOKUP(ABS(V54)+1,$A$8:$D$16,2,FALSE))</f>
      </c>
      <c r="W74" s="1">
        <f>IF(W54&gt;0,1/VLOOKUP(ABS(W54)+1,$A$8:$D$16,4,FALSE),VLOOKUP(ABS(W54)+1,$A$8:$D$16,2,FALSE))</f>
      </c>
    </row>
    <row r="75">
      <c r="A75">
        <v>12</v>
      </c>
      <c r="B75" t="str">
        <v>CP6.3_vs_CP6.6</v>
      </c>
      <c r="C75" s="1">
        <f>IF(C55&gt;0,1/VLOOKUP(ABS(C55)+1,$A$8:$D$16,4,FALSE),VLOOKUP(ABS(C55)+1,$A$8:$D$16,2,FALSE))</f>
      </c>
      <c r="D75" s="1">
        <f>IF(D55&gt;0,1/VLOOKUP(ABS(D55)+1,$A$8:$D$16,4,FALSE),VLOOKUP(ABS(D55)+1,$A$8:$D$16,2,FALSE))</f>
      </c>
      <c r="E75" s="1">
        <f>IF(E55&gt;0,1/VLOOKUP(ABS(E55)+1,$A$8:$D$16,4,FALSE),VLOOKUP(ABS(E55)+1,$A$8:$D$16,2,FALSE))</f>
      </c>
      <c r="F75" s="1">
        <f>IF(F55&gt;0,1/VLOOKUP(ABS(F55)+1,$A$8:$D$16,4,FALSE),VLOOKUP(ABS(F55)+1,$A$8:$D$16,2,FALSE))</f>
      </c>
      <c r="G75" s="1">
        <f>IF(G55&gt;0,1/VLOOKUP(ABS(G55)+1,$A$8:$D$16,4,FALSE),VLOOKUP(ABS(G55)+1,$A$8:$D$16,2,FALSE))</f>
      </c>
      <c r="H75" s="1">
        <f>IF(H55&gt;0,1/VLOOKUP(ABS(H55)+1,$A$8:$D$16,4,FALSE),VLOOKUP(ABS(H55)+1,$A$8:$D$16,2,FALSE))</f>
      </c>
      <c r="I75" s="1">
        <f>IF(I55&gt;0,1/VLOOKUP(ABS(I55)+1,$A$8:$D$16,4,FALSE),VLOOKUP(ABS(I55)+1,$A$8:$D$16,2,FALSE))</f>
      </c>
      <c r="J75" s="1">
        <f>IF(J55&gt;0,1/VLOOKUP(ABS(J55)+1,$A$8:$D$16,4,FALSE),VLOOKUP(ABS(J55)+1,$A$8:$D$16,2,FALSE))</f>
      </c>
      <c r="K75" s="1">
        <f>IF(K55&gt;0,1/VLOOKUP(ABS(K55)+1,$A$8:$D$16,4,FALSE),VLOOKUP(ABS(K55)+1,$A$8:$D$16,2,FALSE))</f>
      </c>
      <c r="L75" s="1">
        <f>IF(L55&gt;0,1/VLOOKUP(ABS(L55)+1,$A$8:$D$16,4,FALSE),VLOOKUP(ABS(L55)+1,$A$8:$D$16,2,FALSE))</f>
      </c>
      <c r="M75" s="1">
        <f>IF(M55&gt;0,1/VLOOKUP(ABS(M55)+1,$A$8:$D$16,4,FALSE),VLOOKUP(ABS(M55)+1,$A$8:$D$16,2,FALSE))</f>
      </c>
      <c r="N75" s="1">
        <f>IF(N55&gt;0,1/VLOOKUP(ABS(N55)+1,$A$8:$D$16,4,FALSE),VLOOKUP(ABS(N55)+1,$A$8:$D$16,2,FALSE))</f>
      </c>
      <c r="O75" s="1">
        <f>IF(O55&gt;0,1/VLOOKUP(ABS(O55)+1,$A$8:$D$16,4,FALSE),VLOOKUP(ABS(O55)+1,$A$8:$D$16,2,FALSE))</f>
      </c>
      <c r="P75" s="1">
        <f>IF(P55&gt;0,1/VLOOKUP(ABS(P55)+1,$A$8:$D$16,4,FALSE),VLOOKUP(ABS(P55)+1,$A$8:$D$16,2,FALSE))</f>
      </c>
      <c r="Q75" s="1">
        <f>IF(Q55&gt;0,1/VLOOKUP(ABS(Q55)+1,$A$8:$D$16,4,FALSE),VLOOKUP(ABS(Q55)+1,$A$8:$D$16,2,FALSE))</f>
      </c>
      <c r="R75" s="1">
        <f>IF(R55&gt;0,1/VLOOKUP(ABS(R55)+1,$A$8:$D$16,4,FALSE),VLOOKUP(ABS(R55)+1,$A$8:$D$16,2,FALSE))</f>
      </c>
      <c r="S75" s="1">
        <f>IF(S55&gt;0,1/VLOOKUP(ABS(S55)+1,$A$8:$D$16,4,FALSE),VLOOKUP(ABS(S55)+1,$A$8:$D$16,2,FALSE))</f>
      </c>
      <c r="T75" s="1">
        <f>IF(T55&gt;0,1/VLOOKUP(ABS(T55)+1,$A$8:$D$16,4,FALSE),VLOOKUP(ABS(T55)+1,$A$8:$D$16,2,FALSE))</f>
      </c>
      <c r="U75" s="1">
        <f>IF(U55&gt;0,1/VLOOKUP(ABS(U55)+1,$A$8:$D$16,4,FALSE),VLOOKUP(ABS(U55)+1,$A$8:$D$16,2,FALSE))</f>
      </c>
      <c r="V75" s="1">
        <f>IF(V55&gt;0,1/VLOOKUP(ABS(V55)+1,$A$8:$D$16,4,FALSE),VLOOKUP(ABS(V55)+1,$A$8:$D$16,2,FALSE))</f>
      </c>
      <c r="W75" s="1">
        <f>IF(W55&gt;0,1/VLOOKUP(ABS(W55)+1,$A$8:$D$16,4,FALSE),VLOOKUP(ABS(W55)+1,$A$8:$D$16,2,FALSE))</f>
      </c>
    </row>
    <row r="76">
      <c r="A76">
        <v>13</v>
      </c>
      <c r="B76" t="str">
        <v>CP6.4_vs_CP6.5</v>
      </c>
      <c r="C76" s="1">
        <f>IF(C56&gt;0,1/VLOOKUP(ABS(C56)+1,$A$8:$D$16,4,FALSE),VLOOKUP(ABS(C56)+1,$A$8:$D$16,2,FALSE))</f>
      </c>
      <c r="D76" s="1">
        <f>IF(D56&gt;0,1/VLOOKUP(ABS(D56)+1,$A$8:$D$16,4,FALSE),VLOOKUP(ABS(D56)+1,$A$8:$D$16,2,FALSE))</f>
      </c>
      <c r="E76" s="1">
        <f>IF(E56&gt;0,1/VLOOKUP(ABS(E56)+1,$A$8:$D$16,4,FALSE),VLOOKUP(ABS(E56)+1,$A$8:$D$16,2,FALSE))</f>
      </c>
      <c r="F76" s="1">
        <f>IF(F56&gt;0,1/VLOOKUP(ABS(F56)+1,$A$8:$D$16,4,FALSE),VLOOKUP(ABS(F56)+1,$A$8:$D$16,2,FALSE))</f>
      </c>
      <c r="G76" s="1">
        <f>IF(G56&gt;0,1/VLOOKUP(ABS(G56)+1,$A$8:$D$16,4,FALSE),VLOOKUP(ABS(G56)+1,$A$8:$D$16,2,FALSE))</f>
      </c>
      <c r="H76" s="1">
        <f>IF(H56&gt;0,1/VLOOKUP(ABS(H56)+1,$A$8:$D$16,4,FALSE),VLOOKUP(ABS(H56)+1,$A$8:$D$16,2,FALSE))</f>
      </c>
      <c r="I76" s="1">
        <f>IF(I56&gt;0,1/VLOOKUP(ABS(I56)+1,$A$8:$D$16,4,FALSE),VLOOKUP(ABS(I56)+1,$A$8:$D$16,2,FALSE))</f>
      </c>
      <c r="J76" s="1">
        <f>IF(J56&gt;0,1/VLOOKUP(ABS(J56)+1,$A$8:$D$16,4,FALSE),VLOOKUP(ABS(J56)+1,$A$8:$D$16,2,FALSE))</f>
      </c>
      <c r="K76" s="1">
        <f>IF(K56&gt;0,1/VLOOKUP(ABS(K56)+1,$A$8:$D$16,4,FALSE),VLOOKUP(ABS(K56)+1,$A$8:$D$16,2,FALSE))</f>
      </c>
      <c r="L76" s="1">
        <f>IF(L56&gt;0,1/VLOOKUP(ABS(L56)+1,$A$8:$D$16,4,FALSE),VLOOKUP(ABS(L56)+1,$A$8:$D$16,2,FALSE))</f>
      </c>
      <c r="M76" s="1">
        <f>IF(M56&gt;0,1/VLOOKUP(ABS(M56)+1,$A$8:$D$16,4,FALSE),VLOOKUP(ABS(M56)+1,$A$8:$D$16,2,FALSE))</f>
      </c>
      <c r="N76" s="1">
        <f>IF(N56&gt;0,1/VLOOKUP(ABS(N56)+1,$A$8:$D$16,4,FALSE),VLOOKUP(ABS(N56)+1,$A$8:$D$16,2,FALSE))</f>
      </c>
      <c r="O76" s="1">
        <f>IF(O56&gt;0,1/VLOOKUP(ABS(O56)+1,$A$8:$D$16,4,FALSE),VLOOKUP(ABS(O56)+1,$A$8:$D$16,2,FALSE))</f>
      </c>
      <c r="P76" s="1">
        <f>IF(P56&gt;0,1/VLOOKUP(ABS(P56)+1,$A$8:$D$16,4,FALSE),VLOOKUP(ABS(P56)+1,$A$8:$D$16,2,FALSE))</f>
      </c>
      <c r="Q76" s="1">
        <f>IF(Q56&gt;0,1/VLOOKUP(ABS(Q56)+1,$A$8:$D$16,4,FALSE),VLOOKUP(ABS(Q56)+1,$A$8:$D$16,2,FALSE))</f>
      </c>
      <c r="R76" s="1">
        <f>IF(R56&gt;0,1/VLOOKUP(ABS(R56)+1,$A$8:$D$16,4,FALSE),VLOOKUP(ABS(R56)+1,$A$8:$D$16,2,FALSE))</f>
      </c>
      <c r="S76" s="1">
        <f>IF(S56&gt;0,1/VLOOKUP(ABS(S56)+1,$A$8:$D$16,4,FALSE),VLOOKUP(ABS(S56)+1,$A$8:$D$16,2,FALSE))</f>
      </c>
      <c r="T76" s="1">
        <f>IF(T56&gt;0,1/VLOOKUP(ABS(T56)+1,$A$8:$D$16,4,FALSE),VLOOKUP(ABS(T56)+1,$A$8:$D$16,2,FALSE))</f>
      </c>
      <c r="U76" s="1">
        <f>IF(U56&gt;0,1/VLOOKUP(ABS(U56)+1,$A$8:$D$16,4,FALSE),VLOOKUP(ABS(U56)+1,$A$8:$D$16,2,FALSE))</f>
      </c>
      <c r="V76" s="1">
        <f>IF(V56&gt;0,1/VLOOKUP(ABS(V56)+1,$A$8:$D$16,4,FALSE),VLOOKUP(ABS(V56)+1,$A$8:$D$16,2,FALSE))</f>
      </c>
      <c r="W76" s="1">
        <f>IF(W56&gt;0,1/VLOOKUP(ABS(W56)+1,$A$8:$D$16,4,FALSE),VLOOKUP(ABS(W56)+1,$A$8:$D$16,2,FALSE))</f>
      </c>
    </row>
    <row r="77">
      <c r="A77">
        <v>14</v>
      </c>
      <c r="B77" t="str">
        <v>CP6.4_vs_CP6.6</v>
      </c>
      <c r="C77" s="1">
        <f>IF(C57&gt;0,1/VLOOKUP(ABS(C57)+1,$A$8:$D$16,4,FALSE),VLOOKUP(ABS(C57)+1,$A$8:$D$16,2,FALSE))</f>
      </c>
      <c r="D77" s="1">
        <f>IF(D57&gt;0,1/VLOOKUP(ABS(D57)+1,$A$8:$D$16,4,FALSE),VLOOKUP(ABS(D57)+1,$A$8:$D$16,2,FALSE))</f>
      </c>
      <c r="E77" s="1">
        <f>IF(E57&gt;0,1/VLOOKUP(ABS(E57)+1,$A$8:$D$16,4,FALSE),VLOOKUP(ABS(E57)+1,$A$8:$D$16,2,FALSE))</f>
      </c>
      <c r="F77" s="1">
        <f>IF(F57&gt;0,1/VLOOKUP(ABS(F57)+1,$A$8:$D$16,4,FALSE),VLOOKUP(ABS(F57)+1,$A$8:$D$16,2,FALSE))</f>
      </c>
      <c r="G77" s="1">
        <f>IF(G57&gt;0,1/VLOOKUP(ABS(G57)+1,$A$8:$D$16,4,FALSE),VLOOKUP(ABS(G57)+1,$A$8:$D$16,2,FALSE))</f>
      </c>
      <c r="H77" s="1">
        <f>IF(H57&gt;0,1/VLOOKUP(ABS(H57)+1,$A$8:$D$16,4,FALSE),VLOOKUP(ABS(H57)+1,$A$8:$D$16,2,FALSE))</f>
      </c>
      <c r="I77" s="1">
        <f>IF(I57&gt;0,1/VLOOKUP(ABS(I57)+1,$A$8:$D$16,4,FALSE),VLOOKUP(ABS(I57)+1,$A$8:$D$16,2,FALSE))</f>
      </c>
      <c r="J77" s="1">
        <f>IF(J57&gt;0,1/VLOOKUP(ABS(J57)+1,$A$8:$D$16,4,FALSE),VLOOKUP(ABS(J57)+1,$A$8:$D$16,2,FALSE))</f>
      </c>
      <c r="K77" s="1">
        <f>IF(K57&gt;0,1/VLOOKUP(ABS(K57)+1,$A$8:$D$16,4,FALSE),VLOOKUP(ABS(K57)+1,$A$8:$D$16,2,FALSE))</f>
      </c>
      <c r="L77" s="1">
        <f>IF(L57&gt;0,1/VLOOKUP(ABS(L57)+1,$A$8:$D$16,4,FALSE),VLOOKUP(ABS(L57)+1,$A$8:$D$16,2,FALSE))</f>
      </c>
      <c r="M77" s="1">
        <f>IF(M57&gt;0,1/VLOOKUP(ABS(M57)+1,$A$8:$D$16,4,FALSE),VLOOKUP(ABS(M57)+1,$A$8:$D$16,2,FALSE))</f>
      </c>
      <c r="N77" s="1">
        <f>IF(N57&gt;0,1/VLOOKUP(ABS(N57)+1,$A$8:$D$16,4,FALSE),VLOOKUP(ABS(N57)+1,$A$8:$D$16,2,FALSE))</f>
      </c>
      <c r="O77" s="1">
        <f>IF(O57&gt;0,1/VLOOKUP(ABS(O57)+1,$A$8:$D$16,4,FALSE),VLOOKUP(ABS(O57)+1,$A$8:$D$16,2,FALSE))</f>
      </c>
      <c r="P77" s="1">
        <f>IF(P57&gt;0,1/VLOOKUP(ABS(P57)+1,$A$8:$D$16,4,FALSE),VLOOKUP(ABS(P57)+1,$A$8:$D$16,2,FALSE))</f>
      </c>
      <c r="Q77" s="1">
        <f>IF(Q57&gt;0,1/VLOOKUP(ABS(Q57)+1,$A$8:$D$16,4,FALSE),VLOOKUP(ABS(Q57)+1,$A$8:$D$16,2,FALSE))</f>
      </c>
      <c r="R77" s="1">
        <f>IF(R57&gt;0,1/VLOOKUP(ABS(R57)+1,$A$8:$D$16,4,FALSE),VLOOKUP(ABS(R57)+1,$A$8:$D$16,2,FALSE))</f>
      </c>
      <c r="S77" s="1">
        <f>IF(S57&gt;0,1/VLOOKUP(ABS(S57)+1,$A$8:$D$16,4,FALSE),VLOOKUP(ABS(S57)+1,$A$8:$D$16,2,FALSE))</f>
      </c>
      <c r="T77" s="1">
        <f>IF(T57&gt;0,1/VLOOKUP(ABS(T57)+1,$A$8:$D$16,4,FALSE),VLOOKUP(ABS(T57)+1,$A$8:$D$16,2,FALSE))</f>
      </c>
      <c r="U77" s="1">
        <f>IF(U57&gt;0,1/VLOOKUP(ABS(U57)+1,$A$8:$D$16,4,FALSE),VLOOKUP(ABS(U57)+1,$A$8:$D$16,2,FALSE))</f>
      </c>
      <c r="V77" s="1">
        <f>IF(V57&gt;0,1/VLOOKUP(ABS(V57)+1,$A$8:$D$16,4,FALSE),VLOOKUP(ABS(V57)+1,$A$8:$D$16,2,FALSE))</f>
      </c>
      <c r="W77" s="1">
        <f>IF(W57&gt;0,1/VLOOKUP(ABS(W57)+1,$A$8:$D$16,4,FALSE),VLOOKUP(ABS(W57)+1,$A$8:$D$16,2,FALSE))</f>
      </c>
    </row>
    <row r="78">
      <c r="A78">
        <v>15</v>
      </c>
      <c r="B78" t="str">
        <v>CP6.5_vs_CP6.6</v>
      </c>
      <c r="C78" s="1">
        <f>IF(C58&gt;0,1/VLOOKUP(ABS(C58)+1,$A$8:$D$16,4,FALSE),VLOOKUP(ABS(C58)+1,$A$8:$D$16,2,FALSE))</f>
      </c>
      <c r="D78" s="1">
        <f>IF(D58&gt;0,1/VLOOKUP(ABS(D58)+1,$A$8:$D$16,4,FALSE),VLOOKUP(ABS(D58)+1,$A$8:$D$16,2,FALSE))</f>
      </c>
      <c r="E78" s="1">
        <f>IF(E58&gt;0,1/VLOOKUP(ABS(E58)+1,$A$8:$D$16,4,FALSE),VLOOKUP(ABS(E58)+1,$A$8:$D$16,2,FALSE))</f>
      </c>
      <c r="F78" s="1">
        <f>IF(F58&gt;0,1/VLOOKUP(ABS(F58)+1,$A$8:$D$16,4,FALSE),VLOOKUP(ABS(F58)+1,$A$8:$D$16,2,FALSE))</f>
      </c>
      <c r="G78" s="1">
        <f>IF(G58&gt;0,1/VLOOKUP(ABS(G58)+1,$A$8:$D$16,4,FALSE),VLOOKUP(ABS(G58)+1,$A$8:$D$16,2,FALSE))</f>
      </c>
      <c r="H78" s="1">
        <f>IF(H58&gt;0,1/VLOOKUP(ABS(H58)+1,$A$8:$D$16,4,FALSE),VLOOKUP(ABS(H58)+1,$A$8:$D$16,2,FALSE))</f>
      </c>
      <c r="I78" s="1">
        <f>IF(I58&gt;0,1/VLOOKUP(ABS(I58)+1,$A$8:$D$16,4,FALSE),VLOOKUP(ABS(I58)+1,$A$8:$D$16,2,FALSE))</f>
      </c>
      <c r="J78" s="1">
        <f>IF(J58&gt;0,1/VLOOKUP(ABS(J58)+1,$A$8:$D$16,4,FALSE),VLOOKUP(ABS(J58)+1,$A$8:$D$16,2,FALSE))</f>
      </c>
      <c r="K78" s="1">
        <f>IF(K58&gt;0,1/VLOOKUP(ABS(K58)+1,$A$8:$D$16,4,FALSE),VLOOKUP(ABS(K58)+1,$A$8:$D$16,2,FALSE))</f>
      </c>
      <c r="L78" s="1">
        <f>IF(L58&gt;0,1/VLOOKUP(ABS(L58)+1,$A$8:$D$16,4,FALSE),VLOOKUP(ABS(L58)+1,$A$8:$D$16,2,FALSE))</f>
      </c>
      <c r="M78" s="1">
        <f>IF(M58&gt;0,1/VLOOKUP(ABS(M58)+1,$A$8:$D$16,4,FALSE),VLOOKUP(ABS(M58)+1,$A$8:$D$16,2,FALSE))</f>
      </c>
      <c r="N78" s="1">
        <f>IF(N58&gt;0,1/VLOOKUP(ABS(N58)+1,$A$8:$D$16,4,FALSE),VLOOKUP(ABS(N58)+1,$A$8:$D$16,2,FALSE))</f>
      </c>
      <c r="O78" s="1">
        <f>IF(O58&gt;0,1/VLOOKUP(ABS(O58)+1,$A$8:$D$16,4,FALSE),VLOOKUP(ABS(O58)+1,$A$8:$D$16,2,FALSE))</f>
      </c>
      <c r="P78" s="1">
        <f>IF(P58&gt;0,1/VLOOKUP(ABS(P58)+1,$A$8:$D$16,4,FALSE),VLOOKUP(ABS(P58)+1,$A$8:$D$16,2,FALSE))</f>
      </c>
      <c r="Q78" s="1">
        <f>IF(Q58&gt;0,1/VLOOKUP(ABS(Q58)+1,$A$8:$D$16,4,FALSE),VLOOKUP(ABS(Q58)+1,$A$8:$D$16,2,FALSE))</f>
      </c>
      <c r="R78" s="1">
        <f>IF(R58&gt;0,1/VLOOKUP(ABS(R58)+1,$A$8:$D$16,4,FALSE),VLOOKUP(ABS(R58)+1,$A$8:$D$16,2,FALSE))</f>
      </c>
      <c r="S78" s="1">
        <f>IF(S58&gt;0,1/VLOOKUP(ABS(S58)+1,$A$8:$D$16,4,FALSE),VLOOKUP(ABS(S58)+1,$A$8:$D$16,2,FALSE))</f>
      </c>
      <c r="T78" s="1">
        <f>IF(T58&gt;0,1/VLOOKUP(ABS(T58)+1,$A$8:$D$16,4,FALSE),VLOOKUP(ABS(T58)+1,$A$8:$D$16,2,FALSE))</f>
      </c>
      <c r="U78" s="1">
        <f>IF(U58&gt;0,1/VLOOKUP(ABS(U58)+1,$A$8:$D$16,4,FALSE),VLOOKUP(ABS(U58)+1,$A$8:$D$16,2,FALSE))</f>
      </c>
      <c r="V78" s="1">
        <f>IF(V58&gt;0,1/VLOOKUP(ABS(V58)+1,$A$8:$D$16,4,FALSE),VLOOKUP(ABS(V58)+1,$A$8:$D$16,2,FALSE))</f>
      </c>
      <c r="W78" s="1">
        <f>IF(W58&gt;0,1/VLOOKUP(ABS(W58)+1,$A$8:$D$16,4,FALSE),VLOOKUP(ABS(W58)+1,$A$8:$D$16,2,FALSE))</f>
      </c>
    </row>
    <row r="81">
      <c r="A81" t="str">
        <v>═══ BAGIAN 3: TFN m (Middle) per Responden ═══</v>
      </c>
    </row>
    <row r="82">
      <c r="A82" t="str">
        <v>No</v>
      </c>
      <c r="B82" t="str">
        <v>Pasangan</v>
      </c>
      <c r="C82" t="str">
        <v>R1_m</v>
      </c>
      <c r="D82" t="str">
        <v>R2_m</v>
      </c>
      <c r="E82" t="str">
        <v>R3_m</v>
      </c>
      <c r="F82" t="str">
        <v>R4_m</v>
      </c>
      <c r="G82" t="str">
        <v>R5_m</v>
      </c>
      <c r="H82" t="str">
        <v>R6_m</v>
      </c>
      <c r="I82" t="str">
        <v>R7_m</v>
      </c>
      <c r="J82" t="str">
        <v>R8_m</v>
      </c>
      <c r="K82" t="str">
        <v>R9_m</v>
      </c>
      <c r="L82" t="str">
        <v>R10_m</v>
      </c>
      <c r="M82" t="str">
        <v>R11_m</v>
      </c>
      <c r="N82" t="str">
        <v>R12_m</v>
      </c>
      <c r="O82" t="str">
        <v>R13_m</v>
      </c>
      <c r="P82" t="str">
        <v>R14_m</v>
      </c>
      <c r="Q82" t="str">
        <v>R15_m</v>
      </c>
      <c r="R82" t="str">
        <v>R16_m</v>
      </c>
      <c r="S82" t="str">
        <v>R17_m</v>
      </c>
      <c r="T82" t="str">
        <v>R18_m</v>
      </c>
      <c r="U82" t="str">
        <v>R19_m</v>
      </c>
      <c r="V82" t="str">
        <v>R20_m</v>
      </c>
      <c r="W82" t="str">
        <v>R21_m</v>
      </c>
    </row>
    <row r="83">
      <c r="A83">
        <v>1</v>
      </c>
      <c r="B83" t="str">
        <v>CP6.1_vs_CP6.2</v>
      </c>
      <c r="C83" s="1">
        <f>IF(C44&gt;0,1/VLOOKUP(ABS(C44)+1,$A$8:$D$16,3,FALSE),VLOOKUP(ABS(C44)+1,$A$8:$D$16,3,FALSE))</f>
      </c>
      <c r="D83" s="1">
        <f>IF(D44&gt;0,1/VLOOKUP(ABS(D44)+1,$A$8:$D$16,3,FALSE),VLOOKUP(ABS(D44)+1,$A$8:$D$16,3,FALSE))</f>
      </c>
      <c r="E83" s="1">
        <f>IF(E44&gt;0,1/VLOOKUP(ABS(E44)+1,$A$8:$D$16,3,FALSE),VLOOKUP(ABS(E44)+1,$A$8:$D$16,3,FALSE))</f>
      </c>
      <c r="F83" s="1">
        <f>IF(F44&gt;0,1/VLOOKUP(ABS(F44)+1,$A$8:$D$16,3,FALSE),VLOOKUP(ABS(F44)+1,$A$8:$D$16,3,FALSE))</f>
      </c>
      <c r="G83" s="1">
        <f>IF(G44&gt;0,1/VLOOKUP(ABS(G44)+1,$A$8:$D$16,3,FALSE),VLOOKUP(ABS(G44)+1,$A$8:$D$16,3,FALSE))</f>
      </c>
      <c r="H83" s="1">
        <f>IF(H44&gt;0,1/VLOOKUP(ABS(H44)+1,$A$8:$D$16,3,FALSE),VLOOKUP(ABS(H44)+1,$A$8:$D$16,3,FALSE))</f>
      </c>
      <c r="I83" s="1">
        <f>IF(I44&gt;0,1/VLOOKUP(ABS(I44)+1,$A$8:$D$16,3,FALSE),VLOOKUP(ABS(I44)+1,$A$8:$D$16,3,FALSE))</f>
      </c>
      <c r="J83" s="1">
        <f>IF(J44&gt;0,1/VLOOKUP(ABS(J44)+1,$A$8:$D$16,3,FALSE),VLOOKUP(ABS(J44)+1,$A$8:$D$16,3,FALSE))</f>
      </c>
      <c r="K83" s="1">
        <f>IF(K44&gt;0,1/VLOOKUP(ABS(K44)+1,$A$8:$D$16,3,FALSE),VLOOKUP(ABS(K44)+1,$A$8:$D$16,3,FALSE))</f>
      </c>
      <c r="L83" s="1">
        <f>IF(L44&gt;0,1/VLOOKUP(ABS(L44)+1,$A$8:$D$16,3,FALSE),VLOOKUP(ABS(L44)+1,$A$8:$D$16,3,FALSE))</f>
      </c>
      <c r="M83" s="1">
        <f>IF(M44&gt;0,1/VLOOKUP(ABS(M44)+1,$A$8:$D$16,3,FALSE),VLOOKUP(ABS(M44)+1,$A$8:$D$16,3,FALSE))</f>
      </c>
      <c r="N83" s="1">
        <f>IF(N44&gt;0,1/VLOOKUP(ABS(N44)+1,$A$8:$D$16,3,FALSE),VLOOKUP(ABS(N44)+1,$A$8:$D$16,3,FALSE))</f>
      </c>
      <c r="O83" s="1">
        <f>IF(O44&gt;0,1/VLOOKUP(ABS(O44)+1,$A$8:$D$16,3,FALSE),VLOOKUP(ABS(O44)+1,$A$8:$D$16,3,FALSE))</f>
      </c>
      <c r="P83" s="1">
        <f>IF(P44&gt;0,1/VLOOKUP(ABS(P44)+1,$A$8:$D$16,3,FALSE),VLOOKUP(ABS(P44)+1,$A$8:$D$16,3,FALSE))</f>
      </c>
      <c r="Q83" s="1">
        <f>IF(Q44&gt;0,1/VLOOKUP(ABS(Q44)+1,$A$8:$D$16,3,FALSE),VLOOKUP(ABS(Q44)+1,$A$8:$D$16,3,FALSE))</f>
      </c>
      <c r="R83" s="1">
        <f>IF(R44&gt;0,1/VLOOKUP(ABS(R44)+1,$A$8:$D$16,3,FALSE),VLOOKUP(ABS(R44)+1,$A$8:$D$16,3,FALSE))</f>
      </c>
      <c r="S83" s="1">
        <f>IF(S44&gt;0,1/VLOOKUP(ABS(S44)+1,$A$8:$D$16,3,FALSE),VLOOKUP(ABS(S44)+1,$A$8:$D$16,3,FALSE))</f>
      </c>
      <c r="T83" s="1">
        <f>IF(T44&gt;0,1/VLOOKUP(ABS(T44)+1,$A$8:$D$16,3,FALSE),VLOOKUP(ABS(T44)+1,$A$8:$D$16,3,FALSE))</f>
      </c>
      <c r="U83" s="1">
        <f>IF(U44&gt;0,1/VLOOKUP(ABS(U44)+1,$A$8:$D$16,3,FALSE),VLOOKUP(ABS(U44)+1,$A$8:$D$16,3,FALSE))</f>
      </c>
      <c r="V83" s="1">
        <f>IF(V44&gt;0,1/VLOOKUP(ABS(V44)+1,$A$8:$D$16,3,FALSE),VLOOKUP(ABS(V44)+1,$A$8:$D$16,3,FALSE))</f>
      </c>
      <c r="W83" s="1">
        <f>IF(W44&gt;0,1/VLOOKUP(ABS(W44)+1,$A$8:$D$16,3,FALSE),VLOOKUP(ABS(W44)+1,$A$8:$D$16,3,FALSE))</f>
      </c>
    </row>
    <row r="84">
      <c r="A84">
        <v>2</v>
      </c>
      <c r="B84" t="str">
        <v>CP6.1_vs_CP6.3</v>
      </c>
      <c r="C84" s="1">
        <f>IF(C45&gt;0,1/VLOOKUP(ABS(C45)+1,$A$8:$D$16,3,FALSE),VLOOKUP(ABS(C45)+1,$A$8:$D$16,3,FALSE))</f>
      </c>
      <c r="D84" s="1">
        <f>IF(D45&gt;0,1/VLOOKUP(ABS(D45)+1,$A$8:$D$16,3,FALSE),VLOOKUP(ABS(D45)+1,$A$8:$D$16,3,FALSE))</f>
      </c>
      <c r="E84" s="1">
        <f>IF(E45&gt;0,1/VLOOKUP(ABS(E45)+1,$A$8:$D$16,3,FALSE),VLOOKUP(ABS(E45)+1,$A$8:$D$16,3,FALSE))</f>
      </c>
      <c r="F84" s="1">
        <f>IF(F45&gt;0,1/VLOOKUP(ABS(F45)+1,$A$8:$D$16,3,FALSE),VLOOKUP(ABS(F45)+1,$A$8:$D$16,3,FALSE))</f>
      </c>
      <c r="G84" s="1">
        <f>IF(G45&gt;0,1/VLOOKUP(ABS(G45)+1,$A$8:$D$16,3,FALSE),VLOOKUP(ABS(G45)+1,$A$8:$D$16,3,FALSE))</f>
      </c>
      <c r="H84" s="1">
        <f>IF(H45&gt;0,1/VLOOKUP(ABS(H45)+1,$A$8:$D$16,3,FALSE),VLOOKUP(ABS(H45)+1,$A$8:$D$16,3,FALSE))</f>
      </c>
      <c r="I84" s="1">
        <f>IF(I45&gt;0,1/VLOOKUP(ABS(I45)+1,$A$8:$D$16,3,FALSE),VLOOKUP(ABS(I45)+1,$A$8:$D$16,3,FALSE))</f>
      </c>
      <c r="J84" s="1">
        <f>IF(J45&gt;0,1/VLOOKUP(ABS(J45)+1,$A$8:$D$16,3,FALSE),VLOOKUP(ABS(J45)+1,$A$8:$D$16,3,FALSE))</f>
      </c>
      <c r="K84" s="1">
        <f>IF(K45&gt;0,1/VLOOKUP(ABS(K45)+1,$A$8:$D$16,3,FALSE),VLOOKUP(ABS(K45)+1,$A$8:$D$16,3,FALSE))</f>
      </c>
      <c r="L84" s="1">
        <f>IF(L45&gt;0,1/VLOOKUP(ABS(L45)+1,$A$8:$D$16,3,FALSE),VLOOKUP(ABS(L45)+1,$A$8:$D$16,3,FALSE))</f>
      </c>
      <c r="M84" s="1">
        <f>IF(M45&gt;0,1/VLOOKUP(ABS(M45)+1,$A$8:$D$16,3,FALSE),VLOOKUP(ABS(M45)+1,$A$8:$D$16,3,FALSE))</f>
      </c>
      <c r="N84" s="1">
        <f>IF(N45&gt;0,1/VLOOKUP(ABS(N45)+1,$A$8:$D$16,3,FALSE),VLOOKUP(ABS(N45)+1,$A$8:$D$16,3,FALSE))</f>
      </c>
      <c r="O84" s="1">
        <f>IF(O45&gt;0,1/VLOOKUP(ABS(O45)+1,$A$8:$D$16,3,FALSE),VLOOKUP(ABS(O45)+1,$A$8:$D$16,3,FALSE))</f>
      </c>
      <c r="P84" s="1">
        <f>IF(P45&gt;0,1/VLOOKUP(ABS(P45)+1,$A$8:$D$16,3,FALSE),VLOOKUP(ABS(P45)+1,$A$8:$D$16,3,FALSE))</f>
      </c>
      <c r="Q84" s="1">
        <f>IF(Q45&gt;0,1/VLOOKUP(ABS(Q45)+1,$A$8:$D$16,3,FALSE),VLOOKUP(ABS(Q45)+1,$A$8:$D$16,3,FALSE))</f>
      </c>
      <c r="R84" s="1">
        <f>IF(R45&gt;0,1/VLOOKUP(ABS(R45)+1,$A$8:$D$16,3,FALSE),VLOOKUP(ABS(R45)+1,$A$8:$D$16,3,FALSE))</f>
      </c>
      <c r="S84" s="1">
        <f>IF(S45&gt;0,1/VLOOKUP(ABS(S45)+1,$A$8:$D$16,3,FALSE),VLOOKUP(ABS(S45)+1,$A$8:$D$16,3,FALSE))</f>
      </c>
      <c r="T84" s="1">
        <f>IF(T45&gt;0,1/VLOOKUP(ABS(T45)+1,$A$8:$D$16,3,FALSE),VLOOKUP(ABS(T45)+1,$A$8:$D$16,3,FALSE))</f>
      </c>
      <c r="U84" s="1">
        <f>IF(U45&gt;0,1/VLOOKUP(ABS(U45)+1,$A$8:$D$16,3,FALSE),VLOOKUP(ABS(U45)+1,$A$8:$D$16,3,FALSE))</f>
      </c>
      <c r="V84" s="1">
        <f>IF(V45&gt;0,1/VLOOKUP(ABS(V45)+1,$A$8:$D$16,3,FALSE),VLOOKUP(ABS(V45)+1,$A$8:$D$16,3,FALSE))</f>
      </c>
      <c r="W84" s="1">
        <f>IF(W45&gt;0,1/VLOOKUP(ABS(W45)+1,$A$8:$D$16,3,FALSE),VLOOKUP(ABS(W45)+1,$A$8:$D$16,3,FALSE))</f>
      </c>
    </row>
    <row r="85">
      <c r="A85">
        <v>3</v>
      </c>
      <c r="B85" t="str">
        <v>CP6.1_vs_CP6.4</v>
      </c>
      <c r="C85" s="1">
        <f>IF(C46&gt;0,1/VLOOKUP(ABS(C46)+1,$A$8:$D$16,3,FALSE),VLOOKUP(ABS(C46)+1,$A$8:$D$16,3,FALSE))</f>
      </c>
      <c r="D85" s="1">
        <f>IF(D46&gt;0,1/VLOOKUP(ABS(D46)+1,$A$8:$D$16,3,FALSE),VLOOKUP(ABS(D46)+1,$A$8:$D$16,3,FALSE))</f>
      </c>
      <c r="E85" s="1">
        <f>IF(E46&gt;0,1/VLOOKUP(ABS(E46)+1,$A$8:$D$16,3,FALSE),VLOOKUP(ABS(E46)+1,$A$8:$D$16,3,FALSE))</f>
      </c>
      <c r="F85" s="1">
        <f>IF(F46&gt;0,1/VLOOKUP(ABS(F46)+1,$A$8:$D$16,3,FALSE),VLOOKUP(ABS(F46)+1,$A$8:$D$16,3,FALSE))</f>
      </c>
      <c r="G85" s="1">
        <f>IF(G46&gt;0,1/VLOOKUP(ABS(G46)+1,$A$8:$D$16,3,FALSE),VLOOKUP(ABS(G46)+1,$A$8:$D$16,3,FALSE))</f>
      </c>
      <c r="H85" s="1">
        <f>IF(H46&gt;0,1/VLOOKUP(ABS(H46)+1,$A$8:$D$16,3,FALSE),VLOOKUP(ABS(H46)+1,$A$8:$D$16,3,FALSE))</f>
      </c>
      <c r="I85" s="1">
        <f>IF(I46&gt;0,1/VLOOKUP(ABS(I46)+1,$A$8:$D$16,3,FALSE),VLOOKUP(ABS(I46)+1,$A$8:$D$16,3,FALSE))</f>
      </c>
      <c r="J85" s="1">
        <f>IF(J46&gt;0,1/VLOOKUP(ABS(J46)+1,$A$8:$D$16,3,FALSE),VLOOKUP(ABS(J46)+1,$A$8:$D$16,3,FALSE))</f>
      </c>
      <c r="K85" s="1">
        <f>IF(K46&gt;0,1/VLOOKUP(ABS(K46)+1,$A$8:$D$16,3,FALSE),VLOOKUP(ABS(K46)+1,$A$8:$D$16,3,FALSE))</f>
      </c>
      <c r="L85" s="1">
        <f>IF(L46&gt;0,1/VLOOKUP(ABS(L46)+1,$A$8:$D$16,3,FALSE),VLOOKUP(ABS(L46)+1,$A$8:$D$16,3,FALSE))</f>
      </c>
      <c r="M85" s="1">
        <f>IF(M46&gt;0,1/VLOOKUP(ABS(M46)+1,$A$8:$D$16,3,FALSE),VLOOKUP(ABS(M46)+1,$A$8:$D$16,3,FALSE))</f>
      </c>
      <c r="N85" s="1">
        <f>IF(N46&gt;0,1/VLOOKUP(ABS(N46)+1,$A$8:$D$16,3,FALSE),VLOOKUP(ABS(N46)+1,$A$8:$D$16,3,FALSE))</f>
      </c>
      <c r="O85" s="1">
        <f>IF(O46&gt;0,1/VLOOKUP(ABS(O46)+1,$A$8:$D$16,3,FALSE),VLOOKUP(ABS(O46)+1,$A$8:$D$16,3,FALSE))</f>
      </c>
      <c r="P85" s="1">
        <f>IF(P46&gt;0,1/VLOOKUP(ABS(P46)+1,$A$8:$D$16,3,FALSE),VLOOKUP(ABS(P46)+1,$A$8:$D$16,3,FALSE))</f>
      </c>
      <c r="Q85" s="1">
        <f>IF(Q46&gt;0,1/VLOOKUP(ABS(Q46)+1,$A$8:$D$16,3,FALSE),VLOOKUP(ABS(Q46)+1,$A$8:$D$16,3,FALSE))</f>
      </c>
      <c r="R85" s="1">
        <f>IF(R46&gt;0,1/VLOOKUP(ABS(R46)+1,$A$8:$D$16,3,FALSE),VLOOKUP(ABS(R46)+1,$A$8:$D$16,3,FALSE))</f>
      </c>
      <c r="S85" s="1">
        <f>IF(S46&gt;0,1/VLOOKUP(ABS(S46)+1,$A$8:$D$16,3,FALSE),VLOOKUP(ABS(S46)+1,$A$8:$D$16,3,FALSE))</f>
      </c>
      <c r="T85" s="1">
        <f>IF(T46&gt;0,1/VLOOKUP(ABS(T46)+1,$A$8:$D$16,3,FALSE),VLOOKUP(ABS(T46)+1,$A$8:$D$16,3,FALSE))</f>
      </c>
      <c r="U85" s="1">
        <f>IF(U46&gt;0,1/VLOOKUP(ABS(U46)+1,$A$8:$D$16,3,FALSE),VLOOKUP(ABS(U46)+1,$A$8:$D$16,3,FALSE))</f>
      </c>
      <c r="V85" s="1">
        <f>IF(V46&gt;0,1/VLOOKUP(ABS(V46)+1,$A$8:$D$16,3,FALSE),VLOOKUP(ABS(V46)+1,$A$8:$D$16,3,FALSE))</f>
      </c>
      <c r="W85" s="1">
        <f>IF(W46&gt;0,1/VLOOKUP(ABS(W46)+1,$A$8:$D$16,3,FALSE),VLOOKUP(ABS(W46)+1,$A$8:$D$16,3,FALSE))</f>
      </c>
    </row>
    <row r="86">
      <c r="A86">
        <v>4</v>
      </c>
      <c r="B86" t="str">
        <v>CP6.1_vs_CP6.5</v>
      </c>
      <c r="C86" s="1">
        <f>IF(C47&gt;0,1/VLOOKUP(ABS(C47)+1,$A$8:$D$16,3,FALSE),VLOOKUP(ABS(C47)+1,$A$8:$D$16,3,FALSE))</f>
      </c>
      <c r="D86" s="1">
        <f>IF(D47&gt;0,1/VLOOKUP(ABS(D47)+1,$A$8:$D$16,3,FALSE),VLOOKUP(ABS(D47)+1,$A$8:$D$16,3,FALSE))</f>
      </c>
      <c r="E86" s="1">
        <f>IF(E47&gt;0,1/VLOOKUP(ABS(E47)+1,$A$8:$D$16,3,FALSE),VLOOKUP(ABS(E47)+1,$A$8:$D$16,3,FALSE))</f>
      </c>
      <c r="F86" s="1">
        <f>IF(F47&gt;0,1/VLOOKUP(ABS(F47)+1,$A$8:$D$16,3,FALSE),VLOOKUP(ABS(F47)+1,$A$8:$D$16,3,FALSE))</f>
      </c>
      <c r="G86" s="1">
        <f>IF(G47&gt;0,1/VLOOKUP(ABS(G47)+1,$A$8:$D$16,3,FALSE),VLOOKUP(ABS(G47)+1,$A$8:$D$16,3,FALSE))</f>
      </c>
      <c r="H86" s="1">
        <f>IF(H47&gt;0,1/VLOOKUP(ABS(H47)+1,$A$8:$D$16,3,FALSE),VLOOKUP(ABS(H47)+1,$A$8:$D$16,3,FALSE))</f>
      </c>
      <c r="I86" s="1">
        <f>IF(I47&gt;0,1/VLOOKUP(ABS(I47)+1,$A$8:$D$16,3,FALSE),VLOOKUP(ABS(I47)+1,$A$8:$D$16,3,FALSE))</f>
      </c>
      <c r="J86" s="1">
        <f>IF(J47&gt;0,1/VLOOKUP(ABS(J47)+1,$A$8:$D$16,3,FALSE),VLOOKUP(ABS(J47)+1,$A$8:$D$16,3,FALSE))</f>
      </c>
      <c r="K86" s="1">
        <f>IF(K47&gt;0,1/VLOOKUP(ABS(K47)+1,$A$8:$D$16,3,FALSE),VLOOKUP(ABS(K47)+1,$A$8:$D$16,3,FALSE))</f>
      </c>
      <c r="L86" s="1">
        <f>IF(L47&gt;0,1/VLOOKUP(ABS(L47)+1,$A$8:$D$16,3,FALSE),VLOOKUP(ABS(L47)+1,$A$8:$D$16,3,FALSE))</f>
      </c>
      <c r="M86" s="1">
        <f>IF(M47&gt;0,1/VLOOKUP(ABS(M47)+1,$A$8:$D$16,3,FALSE),VLOOKUP(ABS(M47)+1,$A$8:$D$16,3,FALSE))</f>
      </c>
      <c r="N86" s="1">
        <f>IF(N47&gt;0,1/VLOOKUP(ABS(N47)+1,$A$8:$D$16,3,FALSE),VLOOKUP(ABS(N47)+1,$A$8:$D$16,3,FALSE))</f>
      </c>
      <c r="O86" s="1">
        <f>IF(O47&gt;0,1/VLOOKUP(ABS(O47)+1,$A$8:$D$16,3,FALSE),VLOOKUP(ABS(O47)+1,$A$8:$D$16,3,FALSE))</f>
      </c>
      <c r="P86" s="1">
        <f>IF(P47&gt;0,1/VLOOKUP(ABS(P47)+1,$A$8:$D$16,3,FALSE),VLOOKUP(ABS(P47)+1,$A$8:$D$16,3,FALSE))</f>
      </c>
      <c r="Q86" s="1">
        <f>IF(Q47&gt;0,1/VLOOKUP(ABS(Q47)+1,$A$8:$D$16,3,FALSE),VLOOKUP(ABS(Q47)+1,$A$8:$D$16,3,FALSE))</f>
      </c>
      <c r="R86" s="1">
        <f>IF(R47&gt;0,1/VLOOKUP(ABS(R47)+1,$A$8:$D$16,3,FALSE),VLOOKUP(ABS(R47)+1,$A$8:$D$16,3,FALSE))</f>
      </c>
      <c r="S86" s="1">
        <f>IF(S47&gt;0,1/VLOOKUP(ABS(S47)+1,$A$8:$D$16,3,FALSE),VLOOKUP(ABS(S47)+1,$A$8:$D$16,3,FALSE))</f>
      </c>
      <c r="T86" s="1">
        <f>IF(T47&gt;0,1/VLOOKUP(ABS(T47)+1,$A$8:$D$16,3,FALSE),VLOOKUP(ABS(T47)+1,$A$8:$D$16,3,FALSE))</f>
      </c>
      <c r="U86" s="1">
        <f>IF(U47&gt;0,1/VLOOKUP(ABS(U47)+1,$A$8:$D$16,3,FALSE),VLOOKUP(ABS(U47)+1,$A$8:$D$16,3,FALSE))</f>
      </c>
      <c r="V86" s="1">
        <f>IF(V47&gt;0,1/VLOOKUP(ABS(V47)+1,$A$8:$D$16,3,FALSE),VLOOKUP(ABS(V47)+1,$A$8:$D$16,3,FALSE))</f>
      </c>
      <c r="W86" s="1">
        <f>IF(W47&gt;0,1/VLOOKUP(ABS(W47)+1,$A$8:$D$16,3,FALSE),VLOOKUP(ABS(W47)+1,$A$8:$D$16,3,FALSE))</f>
      </c>
    </row>
    <row r="87">
      <c r="A87">
        <v>5</v>
      </c>
      <c r="B87" t="str">
        <v>CP6.1_vs_CP6.6</v>
      </c>
      <c r="C87" s="1">
        <f>IF(C48&gt;0,1/VLOOKUP(ABS(C48)+1,$A$8:$D$16,3,FALSE),VLOOKUP(ABS(C48)+1,$A$8:$D$16,3,FALSE))</f>
      </c>
      <c r="D87" s="1">
        <f>IF(D48&gt;0,1/VLOOKUP(ABS(D48)+1,$A$8:$D$16,3,FALSE),VLOOKUP(ABS(D48)+1,$A$8:$D$16,3,FALSE))</f>
      </c>
      <c r="E87" s="1">
        <f>IF(E48&gt;0,1/VLOOKUP(ABS(E48)+1,$A$8:$D$16,3,FALSE),VLOOKUP(ABS(E48)+1,$A$8:$D$16,3,FALSE))</f>
      </c>
      <c r="F87" s="1">
        <f>IF(F48&gt;0,1/VLOOKUP(ABS(F48)+1,$A$8:$D$16,3,FALSE),VLOOKUP(ABS(F48)+1,$A$8:$D$16,3,FALSE))</f>
      </c>
      <c r="G87" s="1">
        <f>IF(G48&gt;0,1/VLOOKUP(ABS(G48)+1,$A$8:$D$16,3,FALSE),VLOOKUP(ABS(G48)+1,$A$8:$D$16,3,FALSE))</f>
      </c>
      <c r="H87" s="1">
        <f>IF(H48&gt;0,1/VLOOKUP(ABS(H48)+1,$A$8:$D$16,3,FALSE),VLOOKUP(ABS(H48)+1,$A$8:$D$16,3,FALSE))</f>
      </c>
      <c r="I87" s="1">
        <f>IF(I48&gt;0,1/VLOOKUP(ABS(I48)+1,$A$8:$D$16,3,FALSE),VLOOKUP(ABS(I48)+1,$A$8:$D$16,3,FALSE))</f>
      </c>
      <c r="J87" s="1">
        <f>IF(J48&gt;0,1/VLOOKUP(ABS(J48)+1,$A$8:$D$16,3,FALSE),VLOOKUP(ABS(J48)+1,$A$8:$D$16,3,FALSE))</f>
      </c>
      <c r="K87" s="1">
        <f>IF(K48&gt;0,1/VLOOKUP(ABS(K48)+1,$A$8:$D$16,3,FALSE),VLOOKUP(ABS(K48)+1,$A$8:$D$16,3,FALSE))</f>
      </c>
      <c r="L87" s="1">
        <f>IF(L48&gt;0,1/VLOOKUP(ABS(L48)+1,$A$8:$D$16,3,FALSE),VLOOKUP(ABS(L48)+1,$A$8:$D$16,3,FALSE))</f>
      </c>
      <c r="M87" s="1">
        <f>IF(M48&gt;0,1/VLOOKUP(ABS(M48)+1,$A$8:$D$16,3,FALSE),VLOOKUP(ABS(M48)+1,$A$8:$D$16,3,FALSE))</f>
      </c>
      <c r="N87" s="1">
        <f>IF(N48&gt;0,1/VLOOKUP(ABS(N48)+1,$A$8:$D$16,3,FALSE),VLOOKUP(ABS(N48)+1,$A$8:$D$16,3,FALSE))</f>
      </c>
      <c r="O87" s="1">
        <f>IF(O48&gt;0,1/VLOOKUP(ABS(O48)+1,$A$8:$D$16,3,FALSE),VLOOKUP(ABS(O48)+1,$A$8:$D$16,3,FALSE))</f>
      </c>
      <c r="P87" s="1">
        <f>IF(P48&gt;0,1/VLOOKUP(ABS(P48)+1,$A$8:$D$16,3,FALSE),VLOOKUP(ABS(P48)+1,$A$8:$D$16,3,FALSE))</f>
      </c>
      <c r="Q87" s="1">
        <f>IF(Q48&gt;0,1/VLOOKUP(ABS(Q48)+1,$A$8:$D$16,3,FALSE),VLOOKUP(ABS(Q48)+1,$A$8:$D$16,3,FALSE))</f>
      </c>
      <c r="R87" s="1">
        <f>IF(R48&gt;0,1/VLOOKUP(ABS(R48)+1,$A$8:$D$16,3,FALSE),VLOOKUP(ABS(R48)+1,$A$8:$D$16,3,FALSE))</f>
      </c>
      <c r="S87" s="1">
        <f>IF(S48&gt;0,1/VLOOKUP(ABS(S48)+1,$A$8:$D$16,3,FALSE),VLOOKUP(ABS(S48)+1,$A$8:$D$16,3,FALSE))</f>
      </c>
      <c r="T87" s="1">
        <f>IF(T48&gt;0,1/VLOOKUP(ABS(T48)+1,$A$8:$D$16,3,FALSE),VLOOKUP(ABS(T48)+1,$A$8:$D$16,3,FALSE))</f>
      </c>
      <c r="U87" s="1">
        <f>IF(U48&gt;0,1/VLOOKUP(ABS(U48)+1,$A$8:$D$16,3,FALSE),VLOOKUP(ABS(U48)+1,$A$8:$D$16,3,FALSE))</f>
      </c>
      <c r="V87" s="1">
        <f>IF(V48&gt;0,1/VLOOKUP(ABS(V48)+1,$A$8:$D$16,3,FALSE),VLOOKUP(ABS(V48)+1,$A$8:$D$16,3,FALSE))</f>
      </c>
      <c r="W87" s="1">
        <f>IF(W48&gt;0,1/VLOOKUP(ABS(W48)+1,$A$8:$D$16,3,FALSE),VLOOKUP(ABS(W48)+1,$A$8:$D$16,3,FALSE))</f>
      </c>
    </row>
    <row r="88">
      <c r="A88">
        <v>6</v>
      </c>
      <c r="B88" t="str">
        <v>CP6.2_vs_CP6.3</v>
      </c>
      <c r="C88" s="1">
        <f>IF(C49&gt;0,1/VLOOKUP(ABS(C49)+1,$A$8:$D$16,3,FALSE),VLOOKUP(ABS(C49)+1,$A$8:$D$16,3,FALSE))</f>
      </c>
      <c r="D88" s="1">
        <f>IF(D49&gt;0,1/VLOOKUP(ABS(D49)+1,$A$8:$D$16,3,FALSE),VLOOKUP(ABS(D49)+1,$A$8:$D$16,3,FALSE))</f>
      </c>
      <c r="E88" s="1">
        <f>IF(E49&gt;0,1/VLOOKUP(ABS(E49)+1,$A$8:$D$16,3,FALSE),VLOOKUP(ABS(E49)+1,$A$8:$D$16,3,FALSE))</f>
      </c>
      <c r="F88" s="1">
        <f>IF(F49&gt;0,1/VLOOKUP(ABS(F49)+1,$A$8:$D$16,3,FALSE),VLOOKUP(ABS(F49)+1,$A$8:$D$16,3,FALSE))</f>
      </c>
      <c r="G88" s="1">
        <f>IF(G49&gt;0,1/VLOOKUP(ABS(G49)+1,$A$8:$D$16,3,FALSE),VLOOKUP(ABS(G49)+1,$A$8:$D$16,3,FALSE))</f>
      </c>
      <c r="H88" s="1">
        <f>IF(H49&gt;0,1/VLOOKUP(ABS(H49)+1,$A$8:$D$16,3,FALSE),VLOOKUP(ABS(H49)+1,$A$8:$D$16,3,FALSE))</f>
      </c>
      <c r="I88" s="1">
        <f>IF(I49&gt;0,1/VLOOKUP(ABS(I49)+1,$A$8:$D$16,3,FALSE),VLOOKUP(ABS(I49)+1,$A$8:$D$16,3,FALSE))</f>
      </c>
      <c r="J88" s="1">
        <f>IF(J49&gt;0,1/VLOOKUP(ABS(J49)+1,$A$8:$D$16,3,FALSE),VLOOKUP(ABS(J49)+1,$A$8:$D$16,3,FALSE))</f>
      </c>
      <c r="K88" s="1">
        <f>IF(K49&gt;0,1/VLOOKUP(ABS(K49)+1,$A$8:$D$16,3,FALSE),VLOOKUP(ABS(K49)+1,$A$8:$D$16,3,FALSE))</f>
      </c>
      <c r="L88" s="1">
        <f>IF(L49&gt;0,1/VLOOKUP(ABS(L49)+1,$A$8:$D$16,3,FALSE),VLOOKUP(ABS(L49)+1,$A$8:$D$16,3,FALSE))</f>
      </c>
      <c r="M88" s="1">
        <f>IF(M49&gt;0,1/VLOOKUP(ABS(M49)+1,$A$8:$D$16,3,FALSE),VLOOKUP(ABS(M49)+1,$A$8:$D$16,3,FALSE))</f>
      </c>
      <c r="N88" s="1">
        <f>IF(N49&gt;0,1/VLOOKUP(ABS(N49)+1,$A$8:$D$16,3,FALSE),VLOOKUP(ABS(N49)+1,$A$8:$D$16,3,FALSE))</f>
      </c>
      <c r="O88" s="1">
        <f>IF(O49&gt;0,1/VLOOKUP(ABS(O49)+1,$A$8:$D$16,3,FALSE),VLOOKUP(ABS(O49)+1,$A$8:$D$16,3,FALSE))</f>
      </c>
      <c r="P88" s="1">
        <f>IF(P49&gt;0,1/VLOOKUP(ABS(P49)+1,$A$8:$D$16,3,FALSE),VLOOKUP(ABS(P49)+1,$A$8:$D$16,3,FALSE))</f>
      </c>
      <c r="Q88" s="1">
        <f>IF(Q49&gt;0,1/VLOOKUP(ABS(Q49)+1,$A$8:$D$16,3,FALSE),VLOOKUP(ABS(Q49)+1,$A$8:$D$16,3,FALSE))</f>
      </c>
      <c r="R88" s="1">
        <f>IF(R49&gt;0,1/VLOOKUP(ABS(R49)+1,$A$8:$D$16,3,FALSE),VLOOKUP(ABS(R49)+1,$A$8:$D$16,3,FALSE))</f>
      </c>
      <c r="S88" s="1">
        <f>IF(S49&gt;0,1/VLOOKUP(ABS(S49)+1,$A$8:$D$16,3,FALSE),VLOOKUP(ABS(S49)+1,$A$8:$D$16,3,FALSE))</f>
      </c>
      <c r="T88" s="1">
        <f>IF(T49&gt;0,1/VLOOKUP(ABS(T49)+1,$A$8:$D$16,3,FALSE),VLOOKUP(ABS(T49)+1,$A$8:$D$16,3,FALSE))</f>
      </c>
      <c r="U88" s="1">
        <f>IF(U49&gt;0,1/VLOOKUP(ABS(U49)+1,$A$8:$D$16,3,FALSE),VLOOKUP(ABS(U49)+1,$A$8:$D$16,3,FALSE))</f>
      </c>
      <c r="V88" s="1">
        <f>IF(V49&gt;0,1/VLOOKUP(ABS(V49)+1,$A$8:$D$16,3,FALSE),VLOOKUP(ABS(V49)+1,$A$8:$D$16,3,FALSE))</f>
      </c>
      <c r="W88" s="1">
        <f>IF(W49&gt;0,1/VLOOKUP(ABS(W49)+1,$A$8:$D$16,3,FALSE),VLOOKUP(ABS(W49)+1,$A$8:$D$16,3,FALSE))</f>
      </c>
    </row>
    <row r="89">
      <c r="A89">
        <v>7</v>
      </c>
      <c r="B89" t="str">
        <v>CP6.2_vs_CP6.4</v>
      </c>
      <c r="C89" s="1">
        <f>IF(C50&gt;0,1/VLOOKUP(ABS(C50)+1,$A$8:$D$16,3,FALSE),VLOOKUP(ABS(C50)+1,$A$8:$D$16,3,FALSE))</f>
      </c>
      <c r="D89" s="1">
        <f>IF(D50&gt;0,1/VLOOKUP(ABS(D50)+1,$A$8:$D$16,3,FALSE),VLOOKUP(ABS(D50)+1,$A$8:$D$16,3,FALSE))</f>
      </c>
      <c r="E89" s="1">
        <f>IF(E50&gt;0,1/VLOOKUP(ABS(E50)+1,$A$8:$D$16,3,FALSE),VLOOKUP(ABS(E50)+1,$A$8:$D$16,3,FALSE))</f>
      </c>
      <c r="F89" s="1">
        <f>IF(F50&gt;0,1/VLOOKUP(ABS(F50)+1,$A$8:$D$16,3,FALSE),VLOOKUP(ABS(F50)+1,$A$8:$D$16,3,FALSE))</f>
      </c>
      <c r="G89" s="1">
        <f>IF(G50&gt;0,1/VLOOKUP(ABS(G50)+1,$A$8:$D$16,3,FALSE),VLOOKUP(ABS(G50)+1,$A$8:$D$16,3,FALSE))</f>
      </c>
      <c r="H89" s="1">
        <f>IF(H50&gt;0,1/VLOOKUP(ABS(H50)+1,$A$8:$D$16,3,FALSE),VLOOKUP(ABS(H50)+1,$A$8:$D$16,3,FALSE))</f>
      </c>
      <c r="I89" s="1">
        <f>IF(I50&gt;0,1/VLOOKUP(ABS(I50)+1,$A$8:$D$16,3,FALSE),VLOOKUP(ABS(I50)+1,$A$8:$D$16,3,FALSE))</f>
      </c>
      <c r="J89" s="1">
        <f>IF(J50&gt;0,1/VLOOKUP(ABS(J50)+1,$A$8:$D$16,3,FALSE),VLOOKUP(ABS(J50)+1,$A$8:$D$16,3,FALSE))</f>
      </c>
      <c r="K89" s="1">
        <f>IF(K50&gt;0,1/VLOOKUP(ABS(K50)+1,$A$8:$D$16,3,FALSE),VLOOKUP(ABS(K50)+1,$A$8:$D$16,3,FALSE))</f>
      </c>
      <c r="L89" s="1">
        <f>IF(L50&gt;0,1/VLOOKUP(ABS(L50)+1,$A$8:$D$16,3,FALSE),VLOOKUP(ABS(L50)+1,$A$8:$D$16,3,FALSE))</f>
      </c>
      <c r="M89" s="1">
        <f>IF(M50&gt;0,1/VLOOKUP(ABS(M50)+1,$A$8:$D$16,3,FALSE),VLOOKUP(ABS(M50)+1,$A$8:$D$16,3,FALSE))</f>
      </c>
      <c r="N89" s="1">
        <f>IF(N50&gt;0,1/VLOOKUP(ABS(N50)+1,$A$8:$D$16,3,FALSE),VLOOKUP(ABS(N50)+1,$A$8:$D$16,3,FALSE))</f>
      </c>
      <c r="O89" s="1">
        <f>IF(O50&gt;0,1/VLOOKUP(ABS(O50)+1,$A$8:$D$16,3,FALSE),VLOOKUP(ABS(O50)+1,$A$8:$D$16,3,FALSE))</f>
      </c>
      <c r="P89" s="1">
        <f>IF(P50&gt;0,1/VLOOKUP(ABS(P50)+1,$A$8:$D$16,3,FALSE),VLOOKUP(ABS(P50)+1,$A$8:$D$16,3,FALSE))</f>
      </c>
      <c r="Q89" s="1">
        <f>IF(Q50&gt;0,1/VLOOKUP(ABS(Q50)+1,$A$8:$D$16,3,FALSE),VLOOKUP(ABS(Q50)+1,$A$8:$D$16,3,FALSE))</f>
      </c>
      <c r="R89" s="1">
        <f>IF(R50&gt;0,1/VLOOKUP(ABS(R50)+1,$A$8:$D$16,3,FALSE),VLOOKUP(ABS(R50)+1,$A$8:$D$16,3,FALSE))</f>
      </c>
      <c r="S89" s="1">
        <f>IF(S50&gt;0,1/VLOOKUP(ABS(S50)+1,$A$8:$D$16,3,FALSE),VLOOKUP(ABS(S50)+1,$A$8:$D$16,3,FALSE))</f>
      </c>
      <c r="T89" s="1">
        <f>IF(T50&gt;0,1/VLOOKUP(ABS(T50)+1,$A$8:$D$16,3,FALSE),VLOOKUP(ABS(T50)+1,$A$8:$D$16,3,FALSE))</f>
      </c>
      <c r="U89" s="1">
        <f>IF(U50&gt;0,1/VLOOKUP(ABS(U50)+1,$A$8:$D$16,3,FALSE),VLOOKUP(ABS(U50)+1,$A$8:$D$16,3,FALSE))</f>
      </c>
      <c r="V89" s="1">
        <f>IF(V50&gt;0,1/VLOOKUP(ABS(V50)+1,$A$8:$D$16,3,FALSE),VLOOKUP(ABS(V50)+1,$A$8:$D$16,3,FALSE))</f>
      </c>
      <c r="W89" s="1">
        <f>IF(W50&gt;0,1/VLOOKUP(ABS(W50)+1,$A$8:$D$16,3,FALSE),VLOOKUP(ABS(W50)+1,$A$8:$D$16,3,FALSE))</f>
      </c>
    </row>
    <row r="90">
      <c r="A90">
        <v>8</v>
      </c>
      <c r="B90" t="str">
        <v>CP6.2_vs_CP6.5</v>
      </c>
      <c r="C90" s="1">
        <f>IF(C51&gt;0,1/VLOOKUP(ABS(C51)+1,$A$8:$D$16,3,FALSE),VLOOKUP(ABS(C51)+1,$A$8:$D$16,3,FALSE))</f>
      </c>
      <c r="D90" s="1">
        <f>IF(D51&gt;0,1/VLOOKUP(ABS(D51)+1,$A$8:$D$16,3,FALSE),VLOOKUP(ABS(D51)+1,$A$8:$D$16,3,FALSE))</f>
      </c>
      <c r="E90" s="1">
        <f>IF(E51&gt;0,1/VLOOKUP(ABS(E51)+1,$A$8:$D$16,3,FALSE),VLOOKUP(ABS(E51)+1,$A$8:$D$16,3,FALSE))</f>
      </c>
      <c r="F90" s="1">
        <f>IF(F51&gt;0,1/VLOOKUP(ABS(F51)+1,$A$8:$D$16,3,FALSE),VLOOKUP(ABS(F51)+1,$A$8:$D$16,3,FALSE))</f>
      </c>
      <c r="G90" s="1">
        <f>IF(G51&gt;0,1/VLOOKUP(ABS(G51)+1,$A$8:$D$16,3,FALSE),VLOOKUP(ABS(G51)+1,$A$8:$D$16,3,FALSE))</f>
      </c>
      <c r="H90" s="1">
        <f>IF(H51&gt;0,1/VLOOKUP(ABS(H51)+1,$A$8:$D$16,3,FALSE),VLOOKUP(ABS(H51)+1,$A$8:$D$16,3,FALSE))</f>
      </c>
      <c r="I90" s="1">
        <f>IF(I51&gt;0,1/VLOOKUP(ABS(I51)+1,$A$8:$D$16,3,FALSE),VLOOKUP(ABS(I51)+1,$A$8:$D$16,3,FALSE))</f>
      </c>
      <c r="J90" s="1">
        <f>IF(J51&gt;0,1/VLOOKUP(ABS(J51)+1,$A$8:$D$16,3,FALSE),VLOOKUP(ABS(J51)+1,$A$8:$D$16,3,FALSE))</f>
      </c>
      <c r="K90" s="1">
        <f>IF(K51&gt;0,1/VLOOKUP(ABS(K51)+1,$A$8:$D$16,3,FALSE),VLOOKUP(ABS(K51)+1,$A$8:$D$16,3,FALSE))</f>
      </c>
      <c r="L90" s="1">
        <f>IF(L51&gt;0,1/VLOOKUP(ABS(L51)+1,$A$8:$D$16,3,FALSE),VLOOKUP(ABS(L51)+1,$A$8:$D$16,3,FALSE))</f>
      </c>
      <c r="M90" s="1">
        <f>IF(M51&gt;0,1/VLOOKUP(ABS(M51)+1,$A$8:$D$16,3,FALSE),VLOOKUP(ABS(M51)+1,$A$8:$D$16,3,FALSE))</f>
      </c>
      <c r="N90" s="1">
        <f>IF(N51&gt;0,1/VLOOKUP(ABS(N51)+1,$A$8:$D$16,3,FALSE),VLOOKUP(ABS(N51)+1,$A$8:$D$16,3,FALSE))</f>
      </c>
      <c r="O90" s="1">
        <f>IF(O51&gt;0,1/VLOOKUP(ABS(O51)+1,$A$8:$D$16,3,FALSE),VLOOKUP(ABS(O51)+1,$A$8:$D$16,3,FALSE))</f>
      </c>
      <c r="P90" s="1">
        <f>IF(P51&gt;0,1/VLOOKUP(ABS(P51)+1,$A$8:$D$16,3,FALSE),VLOOKUP(ABS(P51)+1,$A$8:$D$16,3,FALSE))</f>
      </c>
      <c r="Q90" s="1">
        <f>IF(Q51&gt;0,1/VLOOKUP(ABS(Q51)+1,$A$8:$D$16,3,FALSE),VLOOKUP(ABS(Q51)+1,$A$8:$D$16,3,FALSE))</f>
      </c>
      <c r="R90" s="1">
        <f>IF(R51&gt;0,1/VLOOKUP(ABS(R51)+1,$A$8:$D$16,3,FALSE),VLOOKUP(ABS(R51)+1,$A$8:$D$16,3,FALSE))</f>
      </c>
      <c r="S90" s="1">
        <f>IF(S51&gt;0,1/VLOOKUP(ABS(S51)+1,$A$8:$D$16,3,FALSE),VLOOKUP(ABS(S51)+1,$A$8:$D$16,3,FALSE))</f>
      </c>
      <c r="T90" s="1">
        <f>IF(T51&gt;0,1/VLOOKUP(ABS(T51)+1,$A$8:$D$16,3,FALSE),VLOOKUP(ABS(T51)+1,$A$8:$D$16,3,FALSE))</f>
      </c>
      <c r="U90" s="1">
        <f>IF(U51&gt;0,1/VLOOKUP(ABS(U51)+1,$A$8:$D$16,3,FALSE),VLOOKUP(ABS(U51)+1,$A$8:$D$16,3,FALSE))</f>
      </c>
      <c r="V90" s="1">
        <f>IF(V51&gt;0,1/VLOOKUP(ABS(V51)+1,$A$8:$D$16,3,FALSE),VLOOKUP(ABS(V51)+1,$A$8:$D$16,3,FALSE))</f>
      </c>
      <c r="W90" s="1">
        <f>IF(W51&gt;0,1/VLOOKUP(ABS(W51)+1,$A$8:$D$16,3,FALSE),VLOOKUP(ABS(W51)+1,$A$8:$D$16,3,FALSE))</f>
      </c>
    </row>
    <row r="91">
      <c r="A91">
        <v>9</v>
      </c>
      <c r="B91" t="str">
        <v>CP6.2_vs_CP6.6</v>
      </c>
      <c r="C91" s="1">
        <f>IF(C52&gt;0,1/VLOOKUP(ABS(C52)+1,$A$8:$D$16,3,FALSE),VLOOKUP(ABS(C52)+1,$A$8:$D$16,3,FALSE))</f>
      </c>
      <c r="D91" s="1">
        <f>IF(D52&gt;0,1/VLOOKUP(ABS(D52)+1,$A$8:$D$16,3,FALSE),VLOOKUP(ABS(D52)+1,$A$8:$D$16,3,FALSE))</f>
      </c>
      <c r="E91" s="1">
        <f>IF(E52&gt;0,1/VLOOKUP(ABS(E52)+1,$A$8:$D$16,3,FALSE),VLOOKUP(ABS(E52)+1,$A$8:$D$16,3,FALSE))</f>
      </c>
      <c r="F91" s="1">
        <f>IF(F52&gt;0,1/VLOOKUP(ABS(F52)+1,$A$8:$D$16,3,FALSE),VLOOKUP(ABS(F52)+1,$A$8:$D$16,3,FALSE))</f>
      </c>
      <c r="G91" s="1">
        <f>IF(G52&gt;0,1/VLOOKUP(ABS(G52)+1,$A$8:$D$16,3,FALSE),VLOOKUP(ABS(G52)+1,$A$8:$D$16,3,FALSE))</f>
      </c>
      <c r="H91" s="1">
        <f>IF(H52&gt;0,1/VLOOKUP(ABS(H52)+1,$A$8:$D$16,3,FALSE),VLOOKUP(ABS(H52)+1,$A$8:$D$16,3,FALSE))</f>
      </c>
      <c r="I91" s="1">
        <f>IF(I52&gt;0,1/VLOOKUP(ABS(I52)+1,$A$8:$D$16,3,FALSE),VLOOKUP(ABS(I52)+1,$A$8:$D$16,3,FALSE))</f>
      </c>
      <c r="J91" s="1">
        <f>IF(J52&gt;0,1/VLOOKUP(ABS(J52)+1,$A$8:$D$16,3,FALSE),VLOOKUP(ABS(J52)+1,$A$8:$D$16,3,FALSE))</f>
      </c>
      <c r="K91" s="1">
        <f>IF(K52&gt;0,1/VLOOKUP(ABS(K52)+1,$A$8:$D$16,3,FALSE),VLOOKUP(ABS(K52)+1,$A$8:$D$16,3,FALSE))</f>
      </c>
      <c r="L91" s="1">
        <f>IF(L52&gt;0,1/VLOOKUP(ABS(L52)+1,$A$8:$D$16,3,FALSE),VLOOKUP(ABS(L52)+1,$A$8:$D$16,3,FALSE))</f>
      </c>
      <c r="M91" s="1">
        <f>IF(M52&gt;0,1/VLOOKUP(ABS(M52)+1,$A$8:$D$16,3,FALSE),VLOOKUP(ABS(M52)+1,$A$8:$D$16,3,FALSE))</f>
      </c>
      <c r="N91" s="1">
        <f>IF(N52&gt;0,1/VLOOKUP(ABS(N52)+1,$A$8:$D$16,3,FALSE),VLOOKUP(ABS(N52)+1,$A$8:$D$16,3,FALSE))</f>
      </c>
      <c r="O91" s="1">
        <f>IF(O52&gt;0,1/VLOOKUP(ABS(O52)+1,$A$8:$D$16,3,FALSE),VLOOKUP(ABS(O52)+1,$A$8:$D$16,3,FALSE))</f>
      </c>
      <c r="P91" s="1">
        <f>IF(P52&gt;0,1/VLOOKUP(ABS(P52)+1,$A$8:$D$16,3,FALSE),VLOOKUP(ABS(P52)+1,$A$8:$D$16,3,FALSE))</f>
      </c>
      <c r="Q91" s="1">
        <f>IF(Q52&gt;0,1/VLOOKUP(ABS(Q52)+1,$A$8:$D$16,3,FALSE),VLOOKUP(ABS(Q52)+1,$A$8:$D$16,3,FALSE))</f>
      </c>
      <c r="R91" s="1">
        <f>IF(R52&gt;0,1/VLOOKUP(ABS(R52)+1,$A$8:$D$16,3,FALSE),VLOOKUP(ABS(R52)+1,$A$8:$D$16,3,FALSE))</f>
      </c>
      <c r="S91" s="1">
        <f>IF(S52&gt;0,1/VLOOKUP(ABS(S52)+1,$A$8:$D$16,3,FALSE),VLOOKUP(ABS(S52)+1,$A$8:$D$16,3,FALSE))</f>
      </c>
      <c r="T91" s="1">
        <f>IF(T52&gt;0,1/VLOOKUP(ABS(T52)+1,$A$8:$D$16,3,FALSE),VLOOKUP(ABS(T52)+1,$A$8:$D$16,3,FALSE))</f>
      </c>
      <c r="U91" s="1">
        <f>IF(U52&gt;0,1/VLOOKUP(ABS(U52)+1,$A$8:$D$16,3,FALSE),VLOOKUP(ABS(U52)+1,$A$8:$D$16,3,FALSE))</f>
      </c>
      <c r="V91" s="1">
        <f>IF(V52&gt;0,1/VLOOKUP(ABS(V52)+1,$A$8:$D$16,3,FALSE),VLOOKUP(ABS(V52)+1,$A$8:$D$16,3,FALSE))</f>
      </c>
      <c r="W91" s="1">
        <f>IF(W52&gt;0,1/VLOOKUP(ABS(W52)+1,$A$8:$D$16,3,FALSE),VLOOKUP(ABS(W52)+1,$A$8:$D$16,3,FALSE))</f>
      </c>
    </row>
    <row r="92">
      <c r="A92">
        <v>10</v>
      </c>
      <c r="B92" t="str">
        <v>CP6.3_vs_CP6.4</v>
      </c>
      <c r="C92" s="1">
        <f>IF(C53&gt;0,1/VLOOKUP(ABS(C53)+1,$A$8:$D$16,3,FALSE),VLOOKUP(ABS(C53)+1,$A$8:$D$16,3,FALSE))</f>
      </c>
      <c r="D92" s="1">
        <f>IF(D53&gt;0,1/VLOOKUP(ABS(D53)+1,$A$8:$D$16,3,FALSE),VLOOKUP(ABS(D53)+1,$A$8:$D$16,3,FALSE))</f>
      </c>
      <c r="E92" s="1">
        <f>IF(E53&gt;0,1/VLOOKUP(ABS(E53)+1,$A$8:$D$16,3,FALSE),VLOOKUP(ABS(E53)+1,$A$8:$D$16,3,FALSE))</f>
      </c>
      <c r="F92" s="1">
        <f>IF(F53&gt;0,1/VLOOKUP(ABS(F53)+1,$A$8:$D$16,3,FALSE),VLOOKUP(ABS(F53)+1,$A$8:$D$16,3,FALSE))</f>
      </c>
      <c r="G92" s="1">
        <f>IF(G53&gt;0,1/VLOOKUP(ABS(G53)+1,$A$8:$D$16,3,FALSE),VLOOKUP(ABS(G53)+1,$A$8:$D$16,3,FALSE))</f>
      </c>
      <c r="H92" s="1">
        <f>IF(H53&gt;0,1/VLOOKUP(ABS(H53)+1,$A$8:$D$16,3,FALSE),VLOOKUP(ABS(H53)+1,$A$8:$D$16,3,FALSE))</f>
      </c>
      <c r="I92" s="1">
        <f>IF(I53&gt;0,1/VLOOKUP(ABS(I53)+1,$A$8:$D$16,3,FALSE),VLOOKUP(ABS(I53)+1,$A$8:$D$16,3,FALSE))</f>
      </c>
      <c r="J92" s="1">
        <f>IF(J53&gt;0,1/VLOOKUP(ABS(J53)+1,$A$8:$D$16,3,FALSE),VLOOKUP(ABS(J53)+1,$A$8:$D$16,3,FALSE))</f>
      </c>
      <c r="K92" s="1">
        <f>IF(K53&gt;0,1/VLOOKUP(ABS(K53)+1,$A$8:$D$16,3,FALSE),VLOOKUP(ABS(K53)+1,$A$8:$D$16,3,FALSE))</f>
      </c>
      <c r="L92" s="1">
        <f>IF(L53&gt;0,1/VLOOKUP(ABS(L53)+1,$A$8:$D$16,3,FALSE),VLOOKUP(ABS(L53)+1,$A$8:$D$16,3,FALSE))</f>
      </c>
      <c r="M92" s="1">
        <f>IF(M53&gt;0,1/VLOOKUP(ABS(M53)+1,$A$8:$D$16,3,FALSE),VLOOKUP(ABS(M53)+1,$A$8:$D$16,3,FALSE))</f>
      </c>
      <c r="N92" s="1">
        <f>IF(N53&gt;0,1/VLOOKUP(ABS(N53)+1,$A$8:$D$16,3,FALSE),VLOOKUP(ABS(N53)+1,$A$8:$D$16,3,FALSE))</f>
      </c>
      <c r="O92" s="1">
        <f>IF(O53&gt;0,1/VLOOKUP(ABS(O53)+1,$A$8:$D$16,3,FALSE),VLOOKUP(ABS(O53)+1,$A$8:$D$16,3,FALSE))</f>
      </c>
      <c r="P92" s="1">
        <f>IF(P53&gt;0,1/VLOOKUP(ABS(P53)+1,$A$8:$D$16,3,FALSE),VLOOKUP(ABS(P53)+1,$A$8:$D$16,3,FALSE))</f>
      </c>
      <c r="Q92" s="1">
        <f>IF(Q53&gt;0,1/VLOOKUP(ABS(Q53)+1,$A$8:$D$16,3,FALSE),VLOOKUP(ABS(Q53)+1,$A$8:$D$16,3,FALSE))</f>
      </c>
      <c r="R92" s="1">
        <f>IF(R53&gt;0,1/VLOOKUP(ABS(R53)+1,$A$8:$D$16,3,FALSE),VLOOKUP(ABS(R53)+1,$A$8:$D$16,3,FALSE))</f>
      </c>
      <c r="S92" s="1">
        <f>IF(S53&gt;0,1/VLOOKUP(ABS(S53)+1,$A$8:$D$16,3,FALSE),VLOOKUP(ABS(S53)+1,$A$8:$D$16,3,FALSE))</f>
      </c>
      <c r="T92" s="1">
        <f>IF(T53&gt;0,1/VLOOKUP(ABS(T53)+1,$A$8:$D$16,3,FALSE),VLOOKUP(ABS(T53)+1,$A$8:$D$16,3,FALSE))</f>
      </c>
      <c r="U92" s="1">
        <f>IF(U53&gt;0,1/VLOOKUP(ABS(U53)+1,$A$8:$D$16,3,FALSE),VLOOKUP(ABS(U53)+1,$A$8:$D$16,3,FALSE))</f>
      </c>
      <c r="V92" s="1">
        <f>IF(V53&gt;0,1/VLOOKUP(ABS(V53)+1,$A$8:$D$16,3,FALSE),VLOOKUP(ABS(V53)+1,$A$8:$D$16,3,FALSE))</f>
      </c>
      <c r="W92" s="1">
        <f>IF(W53&gt;0,1/VLOOKUP(ABS(W53)+1,$A$8:$D$16,3,FALSE),VLOOKUP(ABS(W53)+1,$A$8:$D$16,3,FALSE))</f>
      </c>
    </row>
    <row r="93">
      <c r="A93">
        <v>11</v>
      </c>
      <c r="B93" t="str">
        <v>CP6.3_vs_CP6.5</v>
      </c>
      <c r="C93" s="1">
        <f>IF(C54&gt;0,1/VLOOKUP(ABS(C54)+1,$A$8:$D$16,3,FALSE),VLOOKUP(ABS(C54)+1,$A$8:$D$16,3,FALSE))</f>
      </c>
      <c r="D93" s="1">
        <f>IF(D54&gt;0,1/VLOOKUP(ABS(D54)+1,$A$8:$D$16,3,FALSE),VLOOKUP(ABS(D54)+1,$A$8:$D$16,3,FALSE))</f>
      </c>
      <c r="E93" s="1">
        <f>IF(E54&gt;0,1/VLOOKUP(ABS(E54)+1,$A$8:$D$16,3,FALSE),VLOOKUP(ABS(E54)+1,$A$8:$D$16,3,FALSE))</f>
      </c>
      <c r="F93" s="1">
        <f>IF(F54&gt;0,1/VLOOKUP(ABS(F54)+1,$A$8:$D$16,3,FALSE),VLOOKUP(ABS(F54)+1,$A$8:$D$16,3,FALSE))</f>
      </c>
      <c r="G93" s="1">
        <f>IF(G54&gt;0,1/VLOOKUP(ABS(G54)+1,$A$8:$D$16,3,FALSE),VLOOKUP(ABS(G54)+1,$A$8:$D$16,3,FALSE))</f>
      </c>
      <c r="H93" s="1">
        <f>IF(H54&gt;0,1/VLOOKUP(ABS(H54)+1,$A$8:$D$16,3,FALSE),VLOOKUP(ABS(H54)+1,$A$8:$D$16,3,FALSE))</f>
      </c>
      <c r="I93" s="1">
        <f>IF(I54&gt;0,1/VLOOKUP(ABS(I54)+1,$A$8:$D$16,3,FALSE),VLOOKUP(ABS(I54)+1,$A$8:$D$16,3,FALSE))</f>
      </c>
      <c r="J93" s="1">
        <f>IF(J54&gt;0,1/VLOOKUP(ABS(J54)+1,$A$8:$D$16,3,FALSE),VLOOKUP(ABS(J54)+1,$A$8:$D$16,3,FALSE))</f>
      </c>
      <c r="K93" s="1">
        <f>IF(K54&gt;0,1/VLOOKUP(ABS(K54)+1,$A$8:$D$16,3,FALSE),VLOOKUP(ABS(K54)+1,$A$8:$D$16,3,FALSE))</f>
      </c>
      <c r="L93" s="1">
        <f>IF(L54&gt;0,1/VLOOKUP(ABS(L54)+1,$A$8:$D$16,3,FALSE),VLOOKUP(ABS(L54)+1,$A$8:$D$16,3,FALSE))</f>
      </c>
      <c r="M93" s="1">
        <f>IF(M54&gt;0,1/VLOOKUP(ABS(M54)+1,$A$8:$D$16,3,FALSE),VLOOKUP(ABS(M54)+1,$A$8:$D$16,3,FALSE))</f>
      </c>
      <c r="N93" s="1">
        <f>IF(N54&gt;0,1/VLOOKUP(ABS(N54)+1,$A$8:$D$16,3,FALSE),VLOOKUP(ABS(N54)+1,$A$8:$D$16,3,FALSE))</f>
      </c>
      <c r="O93" s="1">
        <f>IF(O54&gt;0,1/VLOOKUP(ABS(O54)+1,$A$8:$D$16,3,FALSE),VLOOKUP(ABS(O54)+1,$A$8:$D$16,3,FALSE))</f>
      </c>
      <c r="P93" s="1">
        <f>IF(P54&gt;0,1/VLOOKUP(ABS(P54)+1,$A$8:$D$16,3,FALSE),VLOOKUP(ABS(P54)+1,$A$8:$D$16,3,FALSE))</f>
      </c>
      <c r="Q93" s="1">
        <f>IF(Q54&gt;0,1/VLOOKUP(ABS(Q54)+1,$A$8:$D$16,3,FALSE),VLOOKUP(ABS(Q54)+1,$A$8:$D$16,3,FALSE))</f>
      </c>
      <c r="R93" s="1">
        <f>IF(R54&gt;0,1/VLOOKUP(ABS(R54)+1,$A$8:$D$16,3,FALSE),VLOOKUP(ABS(R54)+1,$A$8:$D$16,3,FALSE))</f>
      </c>
      <c r="S93" s="1">
        <f>IF(S54&gt;0,1/VLOOKUP(ABS(S54)+1,$A$8:$D$16,3,FALSE),VLOOKUP(ABS(S54)+1,$A$8:$D$16,3,FALSE))</f>
      </c>
      <c r="T93" s="1">
        <f>IF(T54&gt;0,1/VLOOKUP(ABS(T54)+1,$A$8:$D$16,3,FALSE),VLOOKUP(ABS(T54)+1,$A$8:$D$16,3,FALSE))</f>
      </c>
      <c r="U93" s="1">
        <f>IF(U54&gt;0,1/VLOOKUP(ABS(U54)+1,$A$8:$D$16,3,FALSE),VLOOKUP(ABS(U54)+1,$A$8:$D$16,3,FALSE))</f>
      </c>
      <c r="V93" s="1">
        <f>IF(V54&gt;0,1/VLOOKUP(ABS(V54)+1,$A$8:$D$16,3,FALSE),VLOOKUP(ABS(V54)+1,$A$8:$D$16,3,FALSE))</f>
      </c>
      <c r="W93" s="1">
        <f>IF(W54&gt;0,1/VLOOKUP(ABS(W54)+1,$A$8:$D$16,3,FALSE),VLOOKUP(ABS(W54)+1,$A$8:$D$16,3,FALSE))</f>
      </c>
    </row>
    <row r="94">
      <c r="A94">
        <v>12</v>
      </c>
      <c r="B94" t="str">
        <v>CP6.3_vs_CP6.6</v>
      </c>
      <c r="C94" s="1">
        <f>IF(C55&gt;0,1/VLOOKUP(ABS(C55)+1,$A$8:$D$16,3,FALSE),VLOOKUP(ABS(C55)+1,$A$8:$D$16,3,FALSE))</f>
      </c>
      <c r="D94" s="1">
        <f>IF(D55&gt;0,1/VLOOKUP(ABS(D55)+1,$A$8:$D$16,3,FALSE),VLOOKUP(ABS(D55)+1,$A$8:$D$16,3,FALSE))</f>
      </c>
      <c r="E94" s="1">
        <f>IF(E55&gt;0,1/VLOOKUP(ABS(E55)+1,$A$8:$D$16,3,FALSE),VLOOKUP(ABS(E55)+1,$A$8:$D$16,3,FALSE))</f>
      </c>
      <c r="F94" s="1">
        <f>IF(F55&gt;0,1/VLOOKUP(ABS(F55)+1,$A$8:$D$16,3,FALSE),VLOOKUP(ABS(F55)+1,$A$8:$D$16,3,FALSE))</f>
      </c>
      <c r="G94" s="1">
        <f>IF(G55&gt;0,1/VLOOKUP(ABS(G55)+1,$A$8:$D$16,3,FALSE),VLOOKUP(ABS(G55)+1,$A$8:$D$16,3,FALSE))</f>
      </c>
      <c r="H94" s="1">
        <f>IF(H55&gt;0,1/VLOOKUP(ABS(H55)+1,$A$8:$D$16,3,FALSE),VLOOKUP(ABS(H55)+1,$A$8:$D$16,3,FALSE))</f>
      </c>
      <c r="I94" s="1">
        <f>IF(I55&gt;0,1/VLOOKUP(ABS(I55)+1,$A$8:$D$16,3,FALSE),VLOOKUP(ABS(I55)+1,$A$8:$D$16,3,FALSE))</f>
      </c>
      <c r="J94" s="1">
        <f>IF(J55&gt;0,1/VLOOKUP(ABS(J55)+1,$A$8:$D$16,3,FALSE),VLOOKUP(ABS(J55)+1,$A$8:$D$16,3,FALSE))</f>
      </c>
      <c r="K94" s="1">
        <f>IF(K55&gt;0,1/VLOOKUP(ABS(K55)+1,$A$8:$D$16,3,FALSE),VLOOKUP(ABS(K55)+1,$A$8:$D$16,3,FALSE))</f>
      </c>
      <c r="L94" s="1">
        <f>IF(L55&gt;0,1/VLOOKUP(ABS(L55)+1,$A$8:$D$16,3,FALSE),VLOOKUP(ABS(L55)+1,$A$8:$D$16,3,FALSE))</f>
      </c>
      <c r="M94" s="1">
        <f>IF(M55&gt;0,1/VLOOKUP(ABS(M55)+1,$A$8:$D$16,3,FALSE),VLOOKUP(ABS(M55)+1,$A$8:$D$16,3,FALSE))</f>
      </c>
      <c r="N94" s="1">
        <f>IF(N55&gt;0,1/VLOOKUP(ABS(N55)+1,$A$8:$D$16,3,FALSE),VLOOKUP(ABS(N55)+1,$A$8:$D$16,3,FALSE))</f>
      </c>
      <c r="O94" s="1">
        <f>IF(O55&gt;0,1/VLOOKUP(ABS(O55)+1,$A$8:$D$16,3,FALSE),VLOOKUP(ABS(O55)+1,$A$8:$D$16,3,FALSE))</f>
      </c>
      <c r="P94" s="1">
        <f>IF(P55&gt;0,1/VLOOKUP(ABS(P55)+1,$A$8:$D$16,3,FALSE),VLOOKUP(ABS(P55)+1,$A$8:$D$16,3,FALSE))</f>
      </c>
      <c r="Q94" s="1">
        <f>IF(Q55&gt;0,1/VLOOKUP(ABS(Q55)+1,$A$8:$D$16,3,FALSE),VLOOKUP(ABS(Q55)+1,$A$8:$D$16,3,FALSE))</f>
      </c>
      <c r="R94" s="1">
        <f>IF(R55&gt;0,1/VLOOKUP(ABS(R55)+1,$A$8:$D$16,3,FALSE),VLOOKUP(ABS(R55)+1,$A$8:$D$16,3,FALSE))</f>
      </c>
      <c r="S94" s="1">
        <f>IF(S55&gt;0,1/VLOOKUP(ABS(S55)+1,$A$8:$D$16,3,FALSE),VLOOKUP(ABS(S55)+1,$A$8:$D$16,3,FALSE))</f>
      </c>
      <c r="T94" s="1">
        <f>IF(T55&gt;0,1/VLOOKUP(ABS(T55)+1,$A$8:$D$16,3,FALSE),VLOOKUP(ABS(T55)+1,$A$8:$D$16,3,FALSE))</f>
      </c>
      <c r="U94" s="1">
        <f>IF(U55&gt;0,1/VLOOKUP(ABS(U55)+1,$A$8:$D$16,3,FALSE),VLOOKUP(ABS(U55)+1,$A$8:$D$16,3,FALSE))</f>
      </c>
      <c r="V94" s="1">
        <f>IF(V55&gt;0,1/VLOOKUP(ABS(V55)+1,$A$8:$D$16,3,FALSE),VLOOKUP(ABS(V55)+1,$A$8:$D$16,3,FALSE))</f>
      </c>
      <c r="W94" s="1">
        <f>IF(W55&gt;0,1/VLOOKUP(ABS(W55)+1,$A$8:$D$16,3,FALSE),VLOOKUP(ABS(W55)+1,$A$8:$D$16,3,FALSE))</f>
      </c>
    </row>
    <row r="95">
      <c r="A95">
        <v>13</v>
      </c>
      <c r="B95" t="str">
        <v>CP6.4_vs_CP6.5</v>
      </c>
      <c r="C95" s="1">
        <f>IF(C56&gt;0,1/VLOOKUP(ABS(C56)+1,$A$8:$D$16,3,FALSE),VLOOKUP(ABS(C56)+1,$A$8:$D$16,3,FALSE))</f>
      </c>
      <c r="D95" s="1">
        <f>IF(D56&gt;0,1/VLOOKUP(ABS(D56)+1,$A$8:$D$16,3,FALSE),VLOOKUP(ABS(D56)+1,$A$8:$D$16,3,FALSE))</f>
      </c>
      <c r="E95" s="1">
        <f>IF(E56&gt;0,1/VLOOKUP(ABS(E56)+1,$A$8:$D$16,3,FALSE),VLOOKUP(ABS(E56)+1,$A$8:$D$16,3,FALSE))</f>
      </c>
      <c r="F95" s="1">
        <f>IF(F56&gt;0,1/VLOOKUP(ABS(F56)+1,$A$8:$D$16,3,FALSE),VLOOKUP(ABS(F56)+1,$A$8:$D$16,3,FALSE))</f>
      </c>
      <c r="G95" s="1">
        <f>IF(G56&gt;0,1/VLOOKUP(ABS(G56)+1,$A$8:$D$16,3,FALSE),VLOOKUP(ABS(G56)+1,$A$8:$D$16,3,FALSE))</f>
      </c>
      <c r="H95" s="1">
        <f>IF(H56&gt;0,1/VLOOKUP(ABS(H56)+1,$A$8:$D$16,3,FALSE),VLOOKUP(ABS(H56)+1,$A$8:$D$16,3,FALSE))</f>
      </c>
      <c r="I95" s="1">
        <f>IF(I56&gt;0,1/VLOOKUP(ABS(I56)+1,$A$8:$D$16,3,FALSE),VLOOKUP(ABS(I56)+1,$A$8:$D$16,3,FALSE))</f>
      </c>
      <c r="J95" s="1">
        <f>IF(J56&gt;0,1/VLOOKUP(ABS(J56)+1,$A$8:$D$16,3,FALSE),VLOOKUP(ABS(J56)+1,$A$8:$D$16,3,FALSE))</f>
      </c>
      <c r="K95" s="1">
        <f>IF(K56&gt;0,1/VLOOKUP(ABS(K56)+1,$A$8:$D$16,3,FALSE),VLOOKUP(ABS(K56)+1,$A$8:$D$16,3,FALSE))</f>
      </c>
      <c r="L95" s="1">
        <f>IF(L56&gt;0,1/VLOOKUP(ABS(L56)+1,$A$8:$D$16,3,FALSE),VLOOKUP(ABS(L56)+1,$A$8:$D$16,3,FALSE))</f>
      </c>
      <c r="M95" s="1">
        <f>IF(M56&gt;0,1/VLOOKUP(ABS(M56)+1,$A$8:$D$16,3,FALSE),VLOOKUP(ABS(M56)+1,$A$8:$D$16,3,FALSE))</f>
      </c>
      <c r="N95" s="1">
        <f>IF(N56&gt;0,1/VLOOKUP(ABS(N56)+1,$A$8:$D$16,3,FALSE),VLOOKUP(ABS(N56)+1,$A$8:$D$16,3,FALSE))</f>
      </c>
      <c r="O95" s="1">
        <f>IF(O56&gt;0,1/VLOOKUP(ABS(O56)+1,$A$8:$D$16,3,FALSE),VLOOKUP(ABS(O56)+1,$A$8:$D$16,3,FALSE))</f>
      </c>
      <c r="P95" s="1">
        <f>IF(P56&gt;0,1/VLOOKUP(ABS(P56)+1,$A$8:$D$16,3,FALSE),VLOOKUP(ABS(P56)+1,$A$8:$D$16,3,FALSE))</f>
      </c>
      <c r="Q95" s="1">
        <f>IF(Q56&gt;0,1/VLOOKUP(ABS(Q56)+1,$A$8:$D$16,3,FALSE),VLOOKUP(ABS(Q56)+1,$A$8:$D$16,3,FALSE))</f>
      </c>
      <c r="R95" s="1">
        <f>IF(R56&gt;0,1/VLOOKUP(ABS(R56)+1,$A$8:$D$16,3,FALSE),VLOOKUP(ABS(R56)+1,$A$8:$D$16,3,FALSE))</f>
      </c>
      <c r="S95" s="1">
        <f>IF(S56&gt;0,1/VLOOKUP(ABS(S56)+1,$A$8:$D$16,3,FALSE),VLOOKUP(ABS(S56)+1,$A$8:$D$16,3,FALSE))</f>
      </c>
      <c r="T95" s="1">
        <f>IF(T56&gt;0,1/VLOOKUP(ABS(T56)+1,$A$8:$D$16,3,FALSE),VLOOKUP(ABS(T56)+1,$A$8:$D$16,3,FALSE))</f>
      </c>
      <c r="U95" s="1">
        <f>IF(U56&gt;0,1/VLOOKUP(ABS(U56)+1,$A$8:$D$16,3,FALSE),VLOOKUP(ABS(U56)+1,$A$8:$D$16,3,FALSE))</f>
      </c>
      <c r="V95" s="1">
        <f>IF(V56&gt;0,1/VLOOKUP(ABS(V56)+1,$A$8:$D$16,3,FALSE),VLOOKUP(ABS(V56)+1,$A$8:$D$16,3,FALSE))</f>
      </c>
      <c r="W95" s="1">
        <f>IF(W56&gt;0,1/VLOOKUP(ABS(W56)+1,$A$8:$D$16,3,FALSE),VLOOKUP(ABS(W56)+1,$A$8:$D$16,3,FALSE))</f>
      </c>
    </row>
    <row r="96">
      <c r="A96">
        <v>14</v>
      </c>
      <c r="B96" t="str">
        <v>CP6.4_vs_CP6.6</v>
      </c>
      <c r="C96" s="1">
        <f>IF(C57&gt;0,1/VLOOKUP(ABS(C57)+1,$A$8:$D$16,3,FALSE),VLOOKUP(ABS(C57)+1,$A$8:$D$16,3,FALSE))</f>
      </c>
      <c r="D96" s="1">
        <f>IF(D57&gt;0,1/VLOOKUP(ABS(D57)+1,$A$8:$D$16,3,FALSE),VLOOKUP(ABS(D57)+1,$A$8:$D$16,3,FALSE))</f>
      </c>
      <c r="E96" s="1">
        <f>IF(E57&gt;0,1/VLOOKUP(ABS(E57)+1,$A$8:$D$16,3,FALSE),VLOOKUP(ABS(E57)+1,$A$8:$D$16,3,FALSE))</f>
      </c>
      <c r="F96" s="1">
        <f>IF(F57&gt;0,1/VLOOKUP(ABS(F57)+1,$A$8:$D$16,3,FALSE),VLOOKUP(ABS(F57)+1,$A$8:$D$16,3,FALSE))</f>
      </c>
      <c r="G96" s="1">
        <f>IF(G57&gt;0,1/VLOOKUP(ABS(G57)+1,$A$8:$D$16,3,FALSE),VLOOKUP(ABS(G57)+1,$A$8:$D$16,3,FALSE))</f>
      </c>
      <c r="H96" s="1">
        <f>IF(H57&gt;0,1/VLOOKUP(ABS(H57)+1,$A$8:$D$16,3,FALSE),VLOOKUP(ABS(H57)+1,$A$8:$D$16,3,FALSE))</f>
      </c>
      <c r="I96" s="1">
        <f>IF(I57&gt;0,1/VLOOKUP(ABS(I57)+1,$A$8:$D$16,3,FALSE),VLOOKUP(ABS(I57)+1,$A$8:$D$16,3,FALSE))</f>
      </c>
      <c r="J96" s="1">
        <f>IF(J57&gt;0,1/VLOOKUP(ABS(J57)+1,$A$8:$D$16,3,FALSE),VLOOKUP(ABS(J57)+1,$A$8:$D$16,3,FALSE))</f>
      </c>
      <c r="K96" s="1">
        <f>IF(K57&gt;0,1/VLOOKUP(ABS(K57)+1,$A$8:$D$16,3,FALSE),VLOOKUP(ABS(K57)+1,$A$8:$D$16,3,FALSE))</f>
      </c>
      <c r="L96" s="1">
        <f>IF(L57&gt;0,1/VLOOKUP(ABS(L57)+1,$A$8:$D$16,3,FALSE),VLOOKUP(ABS(L57)+1,$A$8:$D$16,3,FALSE))</f>
      </c>
      <c r="M96" s="1">
        <f>IF(M57&gt;0,1/VLOOKUP(ABS(M57)+1,$A$8:$D$16,3,FALSE),VLOOKUP(ABS(M57)+1,$A$8:$D$16,3,FALSE))</f>
      </c>
      <c r="N96" s="1">
        <f>IF(N57&gt;0,1/VLOOKUP(ABS(N57)+1,$A$8:$D$16,3,FALSE),VLOOKUP(ABS(N57)+1,$A$8:$D$16,3,FALSE))</f>
      </c>
      <c r="O96" s="1">
        <f>IF(O57&gt;0,1/VLOOKUP(ABS(O57)+1,$A$8:$D$16,3,FALSE),VLOOKUP(ABS(O57)+1,$A$8:$D$16,3,FALSE))</f>
      </c>
      <c r="P96" s="1">
        <f>IF(P57&gt;0,1/VLOOKUP(ABS(P57)+1,$A$8:$D$16,3,FALSE),VLOOKUP(ABS(P57)+1,$A$8:$D$16,3,FALSE))</f>
      </c>
      <c r="Q96" s="1">
        <f>IF(Q57&gt;0,1/VLOOKUP(ABS(Q57)+1,$A$8:$D$16,3,FALSE),VLOOKUP(ABS(Q57)+1,$A$8:$D$16,3,FALSE))</f>
      </c>
      <c r="R96" s="1">
        <f>IF(R57&gt;0,1/VLOOKUP(ABS(R57)+1,$A$8:$D$16,3,FALSE),VLOOKUP(ABS(R57)+1,$A$8:$D$16,3,FALSE))</f>
      </c>
      <c r="S96" s="1">
        <f>IF(S57&gt;0,1/VLOOKUP(ABS(S57)+1,$A$8:$D$16,3,FALSE),VLOOKUP(ABS(S57)+1,$A$8:$D$16,3,FALSE))</f>
      </c>
      <c r="T96" s="1">
        <f>IF(T57&gt;0,1/VLOOKUP(ABS(T57)+1,$A$8:$D$16,3,FALSE),VLOOKUP(ABS(T57)+1,$A$8:$D$16,3,FALSE))</f>
      </c>
      <c r="U96" s="1">
        <f>IF(U57&gt;0,1/VLOOKUP(ABS(U57)+1,$A$8:$D$16,3,FALSE),VLOOKUP(ABS(U57)+1,$A$8:$D$16,3,FALSE))</f>
      </c>
      <c r="V96" s="1">
        <f>IF(V57&gt;0,1/VLOOKUP(ABS(V57)+1,$A$8:$D$16,3,FALSE),VLOOKUP(ABS(V57)+1,$A$8:$D$16,3,FALSE))</f>
      </c>
      <c r="W96" s="1">
        <f>IF(W57&gt;0,1/VLOOKUP(ABS(W57)+1,$A$8:$D$16,3,FALSE),VLOOKUP(ABS(W57)+1,$A$8:$D$16,3,FALSE))</f>
      </c>
    </row>
    <row r="97">
      <c r="A97">
        <v>15</v>
      </c>
      <c r="B97" t="str">
        <v>CP6.5_vs_CP6.6</v>
      </c>
      <c r="C97" s="1">
        <f>IF(C58&gt;0,1/VLOOKUP(ABS(C58)+1,$A$8:$D$16,3,FALSE),VLOOKUP(ABS(C58)+1,$A$8:$D$16,3,FALSE))</f>
      </c>
      <c r="D97" s="1">
        <f>IF(D58&gt;0,1/VLOOKUP(ABS(D58)+1,$A$8:$D$16,3,FALSE),VLOOKUP(ABS(D58)+1,$A$8:$D$16,3,FALSE))</f>
      </c>
      <c r="E97" s="1">
        <f>IF(E58&gt;0,1/VLOOKUP(ABS(E58)+1,$A$8:$D$16,3,FALSE),VLOOKUP(ABS(E58)+1,$A$8:$D$16,3,FALSE))</f>
      </c>
      <c r="F97" s="1">
        <f>IF(F58&gt;0,1/VLOOKUP(ABS(F58)+1,$A$8:$D$16,3,FALSE),VLOOKUP(ABS(F58)+1,$A$8:$D$16,3,FALSE))</f>
      </c>
      <c r="G97" s="1">
        <f>IF(G58&gt;0,1/VLOOKUP(ABS(G58)+1,$A$8:$D$16,3,FALSE),VLOOKUP(ABS(G58)+1,$A$8:$D$16,3,FALSE))</f>
      </c>
      <c r="H97" s="1">
        <f>IF(H58&gt;0,1/VLOOKUP(ABS(H58)+1,$A$8:$D$16,3,FALSE),VLOOKUP(ABS(H58)+1,$A$8:$D$16,3,FALSE))</f>
      </c>
      <c r="I97" s="1">
        <f>IF(I58&gt;0,1/VLOOKUP(ABS(I58)+1,$A$8:$D$16,3,FALSE),VLOOKUP(ABS(I58)+1,$A$8:$D$16,3,FALSE))</f>
      </c>
      <c r="J97" s="1">
        <f>IF(J58&gt;0,1/VLOOKUP(ABS(J58)+1,$A$8:$D$16,3,FALSE),VLOOKUP(ABS(J58)+1,$A$8:$D$16,3,FALSE))</f>
      </c>
      <c r="K97" s="1">
        <f>IF(K58&gt;0,1/VLOOKUP(ABS(K58)+1,$A$8:$D$16,3,FALSE),VLOOKUP(ABS(K58)+1,$A$8:$D$16,3,FALSE))</f>
      </c>
      <c r="L97" s="1">
        <f>IF(L58&gt;0,1/VLOOKUP(ABS(L58)+1,$A$8:$D$16,3,FALSE),VLOOKUP(ABS(L58)+1,$A$8:$D$16,3,FALSE))</f>
      </c>
      <c r="M97" s="1">
        <f>IF(M58&gt;0,1/VLOOKUP(ABS(M58)+1,$A$8:$D$16,3,FALSE),VLOOKUP(ABS(M58)+1,$A$8:$D$16,3,FALSE))</f>
      </c>
      <c r="N97" s="1">
        <f>IF(N58&gt;0,1/VLOOKUP(ABS(N58)+1,$A$8:$D$16,3,FALSE),VLOOKUP(ABS(N58)+1,$A$8:$D$16,3,FALSE))</f>
      </c>
      <c r="O97" s="1">
        <f>IF(O58&gt;0,1/VLOOKUP(ABS(O58)+1,$A$8:$D$16,3,FALSE),VLOOKUP(ABS(O58)+1,$A$8:$D$16,3,FALSE))</f>
      </c>
      <c r="P97" s="1">
        <f>IF(P58&gt;0,1/VLOOKUP(ABS(P58)+1,$A$8:$D$16,3,FALSE),VLOOKUP(ABS(P58)+1,$A$8:$D$16,3,FALSE))</f>
      </c>
      <c r="Q97" s="1">
        <f>IF(Q58&gt;0,1/VLOOKUP(ABS(Q58)+1,$A$8:$D$16,3,FALSE),VLOOKUP(ABS(Q58)+1,$A$8:$D$16,3,FALSE))</f>
      </c>
      <c r="R97" s="1">
        <f>IF(R58&gt;0,1/VLOOKUP(ABS(R58)+1,$A$8:$D$16,3,FALSE),VLOOKUP(ABS(R58)+1,$A$8:$D$16,3,FALSE))</f>
      </c>
      <c r="S97" s="1">
        <f>IF(S58&gt;0,1/VLOOKUP(ABS(S58)+1,$A$8:$D$16,3,FALSE),VLOOKUP(ABS(S58)+1,$A$8:$D$16,3,FALSE))</f>
      </c>
      <c r="T97" s="1">
        <f>IF(T58&gt;0,1/VLOOKUP(ABS(T58)+1,$A$8:$D$16,3,FALSE),VLOOKUP(ABS(T58)+1,$A$8:$D$16,3,FALSE))</f>
      </c>
      <c r="U97" s="1">
        <f>IF(U58&gt;0,1/VLOOKUP(ABS(U58)+1,$A$8:$D$16,3,FALSE),VLOOKUP(ABS(U58)+1,$A$8:$D$16,3,FALSE))</f>
      </c>
      <c r="V97" s="1">
        <f>IF(V58&gt;0,1/VLOOKUP(ABS(V58)+1,$A$8:$D$16,3,FALSE),VLOOKUP(ABS(V58)+1,$A$8:$D$16,3,FALSE))</f>
      </c>
      <c r="W97" s="1">
        <f>IF(W58&gt;0,1/VLOOKUP(ABS(W58)+1,$A$8:$D$16,3,FALSE),VLOOKUP(ABS(W58)+1,$A$8:$D$16,3,FALSE))</f>
      </c>
    </row>
    <row r="100">
      <c r="A100" t="str">
        <v>═══ BAGIAN 4: TFN u (Upper) per Responden ═══</v>
      </c>
    </row>
    <row r="101">
      <c r="A101" t="str">
        <v>No</v>
      </c>
      <c r="B101" t="str">
        <v>Pasangan</v>
      </c>
      <c r="C101" t="str">
        <v>R1_u</v>
      </c>
      <c r="D101" t="str">
        <v>R2_u</v>
      </c>
      <c r="E101" t="str">
        <v>R3_u</v>
      </c>
      <c r="F101" t="str">
        <v>R4_u</v>
      </c>
      <c r="G101" t="str">
        <v>R5_u</v>
      </c>
      <c r="H101" t="str">
        <v>R6_u</v>
      </c>
      <c r="I101" t="str">
        <v>R7_u</v>
      </c>
      <c r="J101" t="str">
        <v>R8_u</v>
      </c>
      <c r="K101" t="str">
        <v>R9_u</v>
      </c>
      <c r="L101" t="str">
        <v>R10_u</v>
      </c>
      <c r="M101" t="str">
        <v>R11_u</v>
      </c>
      <c r="N101" t="str">
        <v>R12_u</v>
      </c>
      <c r="O101" t="str">
        <v>R13_u</v>
      </c>
      <c r="P101" t="str">
        <v>R14_u</v>
      </c>
      <c r="Q101" t="str">
        <v>R15_u</v>
      </c>
      <c r="R101" t="str">
        <v>R16_u</v>
      </c>
      <c r="S101" t="str">
        <v>R17_u</v>
      </c>
      <c r="T101" t="str">
        <v>R18_u</v>
      </c>
      <c r="U101" t="str">
        <v>R19_u</v>
      </c>
      <c r="V101" t="str">
        <v>R20_u</v>
      </c>
      <c r="W101" t="str">
        <v>R21_u</v>
      </c>
    </row>
    <row r="102">
      <c r="A102">
        <v>1</v>
      </c>
      <c r="B102" t="str">
        <v>CP6.1_vs_CP6.2</v>
      </c>
      <c r="C102" s="1">
        <f>IF(C44&gt;0,1/VLOOKUP(ABS(C44)+1,$A$8:$D$16,2,FALSE),VLOOKUP(ABS(C44)+1,$A$8:$D$16,4,FALSE))</f>
      </c>
      <c r="D102" s="1">
        <f>IF(D44&gt;0,1/VLOOKUP(ABS(D44)+1,$A$8:$D$16,2,FALSE),VLOOKUP(ABS(D44)+1,$A$8:$D$16,4,FALSE))</f>
      </c>
      <c r="E102" s="1">
        <f>IF(E44&gt;0,1/VLOOKUP(ABS(E44)+1,$A$8:$D$16,2,FALSE),VLOOKUP(ABS(E44)+1,$A$8:$D$16,4,FALSE))</f>
      </c>
      <c r="F102" s="1">
        <f>IF(F44&gt;0,1/VLOOKUP(ABS(F44)+1,$A$8:$D$16,2,FALSE),VLOOKUP(ABS(F44)+1,$A$8:$D$16,4,FALSE))</f>
      </c>
      <c r="G102" s="1">
        <f>IF(G44&gt;0,1/VLOOKUP(ABS(G44)+1,$A$8:$D$16,2,FALSE),VLOOKUP(ABS(G44)+1,$A$8:$D$16,4,FALSE))</f>
      </c>
      <c r="H102" s="1">
        <f>IF(H44&gt;0,1/VLOOKUP(ABS(H44)+1,$A$8:$D$16,2,FALSE),VLOOKUP(ABS(H44)+1,$A$8:$D$16,4,FALSE))</f>
      </c>
      <c r="I102" s="1">
        <f>IF(I44&gt;0,1/VLOOKUP(ABS(I44)+1,$A$8:$D$16,2,FALSE),VLOOKUP(ABS(I44)+1,$A$8:$D$16,4,FALSE))</f>
      </c>
      <c r="J102" s="1">
        <f>IF(J44&gt;0,1/VLOOKUP(ABS(J44)+1,$A$8:$D$16,2,FALSE),VLOOKUP(ABS(J44)+1,$A$8:$D$16,4,FALSE))</f>
      </c>
      <c r="K102" s="1">
        <f>IF(K44&gt;0,1/VLOOKUP(ABS(K44)+1,$A$8:$D$16,2,FALSE),VLOOKUP(ABS(K44)+1,$A$8:$D$16,4,FALSE))</f>
      </c>
      <c r="L102" s="1">
        <f>IF(L44&gt;0,1/VLOOKUP(ABS(L44)+1,$A$8:$D$16,2,FALSE),VLOOKUP(ABS(L44)+1,$A$8:$D$16,4,FALSE))</f>
      </c>
      <c r="M102" s="1">
        <f>IF(M44&gt;0,1/VLOOKUP(ABS(M44)+1,$A$8:$D$16,2,FALSE),VLOOKUP(ABS(M44)+1,$A$8:$D$16,4,FALSE))</f>
      </c>
      <c r="N102" s="1">
        <f>IF(N44&gt;0,1/VLOOKUP(ABS(N44)+1,$A$8:$D$16,2,FALSE),VLOOKUP(ABS(N44)+1,$A$8:$D$16,4,FALSE))</f>
      </c>
      <c r="O102" s="1">
        <f>IF(O44&gt;0,1/VLOOKUP(ABS(O44)+1,$A$8:$D$16,2,FALSE),VLOOKUP(ABS(O44)+1,$A$8:$D$16,4,FALSE))</f>
      </c>
      <c r="P102" s="1">
        <f>IF(P44&gt;0,1/VLOOKUP(ABS(P44)+1,$A$8:$D$16,2,FALSE),VLOOKUP(ABS(P44)+1,$A$8:$D$16,4,FALSE))</f>
      </c>
      <c r="Q102" s="1">
        <f>IF(Q44&gt;0,1/VLOOKUP(ABS(Q44)+1,$A$8:$D$16,2,FALSE),VLOOKUP(ABS(Q44)+1,$A$8:$D$16,4,FALSE))</f>
      </c>
      <c r="R102" s="1">
        <f>IF(R44&gt;0,1/VLOOKUP(ABS(R44)+1,$A$8:$D$16,2,FALSE),VLOOKUP(ABS(R44)+1,$A$8:$D$16,4,FALSE))</f>
      </c>
      <c r="S102" s="1">
        <f>IF(S44&gt;0,1/VLOOKUP(ABS(S44)+1,$A$8:$D$16,2,FALSE),VLOOKUP(ABS(S44)+1,$A$8:$D$16,4,FALSE))</f>
      </c>
      <c r="T102" s="1">
        <f>IF(T44&gt;0,1/VLOOKUP(ABS(T44)+1,$A$8:$D$16,2,FALSE),VLOOKUP(ABS(T44)+1,$A$8:$D$16,4,FALSE))</f>
      </c>
      <c r="U102" s="1">
        <f>IF(U44&gt;0,1/VLOOKUP(ABS(U44)+1,$A$8:$D$16,2,FALSE),VLOOKUP(ABS(U44)+1,$A$8:$D$16,4,FALSE))</f>
      </c>
      <c r="V102" s="1">
        <f>IF(V44&gt;0,1/VLOOKUP(ABS(V44)+1,$A$8:$D$16,2,FALSE),VLOOKUP(ABS(V44)+1,$A$8:$D$16,4,FALSE))</f>
      </c>
      <c r="W102" s="1">
        <f>IF(W44&gt;0,1/VLOOKUP(ABS(W44)+1,$A$8:$D$16,2,FALSE),VLOOKUP(ABS(W44)+1,$A$8:$D$16,4,FALSE))</f>
      </c>
    </row>
    <row r="103">
      <c r="A103">
        <v>2</v>
      </c>
      <c r="B103" t="str">
        <v>CP6.1_vs_CP6.3</v>
      </c>
      <c r="C103" s="1">
        <f>IF(C45&gt;0,1/VLOOKUP(ABS(C45)+1,$A$8:$D$16,2,FALSE),VLOOKUP(ABS(C45)+1,$A$8:$D$16,4,FALSE))</f>
      </c>
      <c r="D103" s="1">
        <f>IF(D45&gt;0,1/VLOOKUP(ABS(D45)+1,$A$8:$D$16,2,FALSE),VLOOKUP(ABS(D45)+1,$A$8:$D$16,4,FALSE))</f>
      </c>
      <c r="E103" s="1">
        <f>IF(E45&gt;0,1/VLOOKUP(ABS(E45)+1,$A$8:$D$16,2,FALSE),VLOOKUP(ABS(E45)+1,$A$8:$D$16,4,FALSE))</f>
      </c>
      <c r="F103" s="1">
        <f>IF(F45&gt;0,1/VLOOKUP(ABS(F45)+1,$A$8:$D$16,2,FALSE),VLOOKUP(ABS(F45)+1,$A$8:$D$16,4,FALSE))</f>
      </c>
      <c r="G103" s="1">
        <f>IF(G45&gt;0,1/VLOOKUP(ABS(G45)+1,$A$8:$D$16,2,FALSE),VLOOKUP(ABS(G45)+1,$A$8:$D$16,4,FALSE))</f>
      </c>
      <c r="H103" s="1">
        <f>IF(H45&gt;0,1/VLOOKUP(ABS(H45)+1,$A$8:$D$16,2,FALSE),VLOOKUP(ABS(H45)+1,$A$8:$D$16,4,FALSE))</f>
      </c>
      <c r="I103" s="1">
        <f>IF(I45&gt;0,1/VLOOKUP(ABS(I45)+1,$A$8:$D$16,2,FALSE),VLOOKUP(ABS(I45)+1,$A$8:$D$16,4,FALSE))</f>
      </c>
      <c r="J103" s="1">
        <f>IF(J45&gt;0,1/VLOOKUP(ABS(J45)+1,$A$8:$D$16,2,FALSE),VLOOKUP(ABS(J45)+1,$A$8:$D$16,4,FALSE))</f>
      </c>
      <c r="K103" s="1">
        <f>IF(K45&gt;0,1/VLOOKUP(ABS(K45)+1,$A$8:$D$16,2,FALSE),VLOOKUP(ABS(K45)+1,$A$8:$D$16,4,FALSE))</f>
      </c>
      <c r="L103" s="1">
        <f>IF(L45&gt;0,1/VLOOKUP(ABS(L45)+1,$A$8:$D$16,2,FALSE),VLOOKUP(ABS(L45)+1,$A$8:$D$16,4,FALSE))</f>
      </c>
      <c r="M103" s="1">
        <f>IF(M45&gt;0,1/VLOOKUP(ABS(M45)+1,$A$8:$D$16,2,FALSE),VLOOKUP(ABS(M45)+1,$A$8:$D$16,4,FALSE))</f>
      </c>
      <c r="N103" s="1">
        <f>IF(N45&gt;0,1/VLOOKUP(ABS(N45)+1,$A$8:$D$16,2,FALSE),VLOOKUP(ABS(N45)+1,$A$8:$D$16,4,FALSE))</f>
      </c>
      <c r="O103" s="1">
        <f>IF(O45&gt;0,1/VLOOKUP(ABS(O45)+1,$A$8:$D$16,2,FALSE),VLOOKUP(ABS(O45)+1,$A$8:$D$16,4,FALSE))</f>
      </c>
      <c r="P103" s="1">
        <f>IF(P45&gt;0,1/VLOOKUP(ABS(P45)+1,$A$8:$D$16,2,FALSE),VLOOKUP(ABS(P45)+1,$A$8:$D$16,4,FALSE))</f>
      </c>
      <c r="Q103" s="1">
        <f>IF(Q45&gt;0,1/VLOOKUP(ABS(Q45)+1,$A$8:$D$16,2,FALSE),VLOOKUP(ABS(Q45)+1,$A$8:$D$16,4,FALSE))</f>
      </c>
      <c r="R103" s="1">
        <f>IF(R45&gt;0,1/VLOOKUP(ABS(R45)+1,$A$8:$D$16,2,FALSE),VLOOKUP(ABS(R45)+1,$A$8:$D$16,4,FALSE))</f>
      </c>
      <c r="S103" s="1">
        <f>IF(S45&gt;0,1/VLOOKUP(ABS(S45)+1,$A$8:$D$16,2,FALSE),VLOOKUP(ABS(S45)+1,$A$8:$D$16,4,FALSE))</f>
      </c>
      <c r="T103" s="1">
        <f>IF(T45&gt;0,1/VLOOKUP(ABS(T45)+1,$A$8:$D$16,2,FALSE),VLOOKUP(ABS(T45)+1,$A$8:$D$16,4,FALSE))</f>
      </c>
      <c r="U103" s="1">
        <f>IF(U45&gt;0,1/VLOOKUP(ABS(U45)+1,$A$8:$D$16,2,FALSE),VLOOKUP(ABS(U45)+1,$A$8:$D$16,4,FALSE))</f>
      </c>
      <c r="V103" s="1">
        <f>IF(V45&gt;0,1/VLOOKUP(ABS(V45)+1,$A$8:$D$16,2,FALSE),VLOOKUP(ABS(V45)+1,$A$8:$D$16,4,FALSE))</f>
      </c>
      <c r="W103" s="1">
        <f>IF(W45&gt;0,1/VLOOKUP(ABS(W45)+1,$A$8:$D$16,2,FALSE),VLOOKUP(ABS(W45)+1,$A$8:$D$16,4,FALSE))</f>
      </c>
    </row>
    <row r="104">
      <c r="A104">
        <v>3</v>
      </c>
      <c r="B104" t="str">
        <v>CP6.1_vs_CP6.4</v>
      </c>
      <c r="C104" s="1">
        <f>IF(C46&gt;0,1/VLOOKUP(ABS(C46)+1,$A$8:$D$16,2,FALSE),VLOOKUP(ABS(C46)+1,$A$8:$D$16,4,FALSE))</f>
      </c>
      <c r="D104" s="1">
        <f>IF(D46&gt;0,1/VLOOKUP(ABS(D46)+1,$A$8:$D$16,2,FALSE),VLOOKUP(ABS(D46)+1,$A$8:$D$16,4,FALSE))</f>
      </c>
      <c r="E104" s="1">
        <f>IF(E46&gt;0,1/VLOOKUP(ABS(E46)+1,$A$8:$D$16,2,FALSE),VLOOKUP(ABS(E46)+1,$A$8:$D$16,4,FALSE))</f>
      </c>
      <c r="F104" s="1">
        <f>IF(F46&gt;0,1/VLOOKUP(ABS(F46)+1,$A$8:$D$16,2,FALSE),VLOOKUP(ABS(F46)+1,$A$8:$D$16,4,FALSE))</f>
      </c>
      <c r="G104" s="1">
        <f>IF(G46&gt;0,1/VLOOKUP(ABS(G46)+1,$A$8:$D$16,2,FALSE),VLOOKUP(ABS(G46)+1,$A$8:$D$16,4,FALSE))</f>
      </c>
      <c r="H104" s="1">
        <f>IF(H46&gt;0,1/VLOOKUP(ABS(H46)+1,$A$8:$D$16,2,FALSE),VLOOKUP(ABS(H46)+1,$A$8:$D$16,4,FALSE))</f>
      </c>
      <c r="I104" s="1">
        <f>IF(I46&gt;0,1/VLOOKUP(ABS(I46)+1,$A$8:$D$16,2,FALSE),VLOOKUP(ABS(I46)+1,$A$8:$D$16,4,FALSE))</f>
      </c>
      <c r="J104" s="1">
        <f>IF(J46&gt;0,1/VLOOKUP(ABS(J46)+1,$A$8:$D$16,2,FALSE),VLOOKUP(ABS(J46)+1,$A$8:$D$16,4,FALSE))</f>
      </c>
      <c r="K104" s="1">
        <f>IF(K46&gt;0,1/VLOOKUP(ABS(K46)+1,$A$8:$D$16,2,FALSE),VLOOKUP(ABS(K46)+1,$A$8:$D$16,4,FALSE))</f>
      </c>
      <c r="L104" s="1">
        <f>IF(L46&gt;0,1/VLOOKUP(ABS(L46)+1,$A$8:$D$16,2,FALSE),VLOOKUP(ABS(L46)+1,$A$8:$D$16,4,FALSE))</f>
      </c>
      <c r="M104" s="1">
        <f>IF(M46&gt;0,1/VLOOKUP(ABS(M46)+1,$A$8:$D$16,2,FALSE),VLOOKUP(ABS(M46)+1,$A$8:$D$16,4,FALSE))</f>
      </c>
      <c r="N104" s="1">
        <f>IF(N46&gt;0,1/VLOOKUP(ABS(N46)+1,$A$8:$D$16,2,FALSE),VLOOKUP(ABS(N46)+1,$A$8:$D$16,4,FALSE))</f>
      </c>
      <c r="O104" s="1">
        <f>IF(O46&gt;0,1/VLOOKUP(ABS(O46)+1,$A$8:$D$16,2,FALSE),VLOOKUP(ABS(O46)+1,$A$8:$D$16,4,FALSE))</f>
      </c>
      <c r="P104" s="1">
        <f>IF(P46&gt;0,1/VLOOKUP(ABS(P46)+1,$A$8:$D$16,2,FALSE),VLOOKUP(ABS(P46)+1,$A$8:$D$16,4,FALSE))</f>
      </c>
      <c r="Q104" s="1">
        <f>IF(Q46&gt;0,1/VLOOKUP(ABS(Q46)+1,$A$8:$D$16,2,FALSE),VLOOKUP(ABS(Q46)+1,$A$8:$D$16,4,FALSE))</f>
      </c>
      <c r="R104" s="1">
        <f>IF(R46&gt;0,1/VLOOKUP(ABS(R46)+1,$A$8:$D$16,2,FALSE),VLOOKUP(ABS(R46)+1,$A$8:$D$16,4,FALSE))</f>
      </c>
      <c r="S104" s="1">
        <f>IF(S46&gt;0,1/VLOOKUP(ABS(S46)+1,$A$8:$D$16,2,FALSE),VLOOKUP(ABS(S46)+1,$A$8:$D$16,4,FALSE))</f>
      </c>
      <c r="T104" s="1">
        <f>IF(T46&gt;0,1/VLOOKUP(ABS(T46)+1,$A$8:$D$16,2,FALSE),VLOOKUP(ABS(T46)+1,$A$8:$D$16,4,FALSE))</f>
      </c>
      <c r="U104" s="1">
        <f>IF(U46&gt;0,1/VLOOKUP(ABS(U46)+1,$A$8:$D$16,2,FALSE),VLOOKUP(ABS(U46)+1,$A$8:$D$16,4,FALSE))</f>
      </c>
      <c r="V104" s="1">
        <f>IF(V46&gt;0,1/VLOOKUP(ABS(V46)+1,$A$8:$D$16,2,FALSE),VLOOKUP(ABS(V46)+1,$A$8:$D$16,4,FALSE))</f>
      </c>
      <c r="W104" s="1">
        <f>IF(W46&gt;0,1/VLOOKUP(ABS(W46)+1,$A$8:$D$16,2,FALSE),VLOOKUP(ABS(W46)+1,$A$8:$D$16,4,FALSE))</f>
      </c>
    </row>
    <row r="105">
      <c r="A105">
        <v>4</v>
      </c>
      <c r="B105" t="str">
        <v>CP6.1_vs_CP6.5</v>
      </c>
      <c r="C105" s="1">
        <f>IF(C47&gt;0,1/VLOOKUP(ABS(C47)+1,$A$8:$D$16,2,FALSE),VLOOKUP(ABS(C47)+1,$A$8:$D$16,4,FALSE))</f>
      </c>
      <c r="D105" s="1">
        <f>IF(D47&gt;0,1/VLOOKUP(ABS(D47)+1,$A$8:$D$16,2,FALSE),VLOOKUP(ABS(D47)+1,$A$8:$D$16,4,FALSE))</f>
      </c>
      <c r="E105" s="1">
        <f>IF(E47&gt;0,1/VLOOKUP(ABS(E47)+1,$A$8:$D$16,2,FALSE),VLOOKUP(ABS(E47)+1,$A$8:$D$16,4,FALSE))</f>
      </c>
      <c r="F105" s="1">
        <f>IF(F47&gt;0,1/VLOOKUP(ABS(F47)+1,$A$8:$D$16,2,FALSE),VLOOKUP(ABS(F47)+1,$A$8:$D$16,4,FALSE))</f>
      </c>
      <c r="G105" s="1">
        <f>IF(G47&gt;0,1/VLOOKUP(ABS(G47)+1,$A$8:$D$16,2,FALSE),VLOOKUP(ABS(G47)+1,$A$8:$D$16,4,FALSE))</f>
      </c>
      <c r="H105" s="1">
        <f>IF(H47&gt;0,1/VLOOKUP(ABS(H47)+1,$A$8:$D$16,2,FALSE),VLOOKUP(ABS(H47)+1,$A$8:$D$16,4,FALSE))</f>
      </c>
      <c r="I105" s="1">
        <f>IF(I47&gt;0,1/VLOOKUP(ABS(I47)+1,$A$8:$D$16,2,FALSE),VLOOKUP(ABS(I47)+1,$A$8:$D$16,4,FALSE))</f>
      </c>
      <c r="J105" s="1">
        <f>IF(J47&gt;0,1/VLOOKUP(ABS(J47)+1,$A$8:$D$16,2,FALSE),VLOOKUP(ABS(J47)+1,$A$8:$D$16,4,FALSE))</f>
      </c>
      <c r="K105" s="1">
        <f>IF(K47&gt;0,1/VLOOKUP(ABS(K47)+1,$A$8:$D$16,2,FALSE),VLOOKUP(ABS(K47)+1,$A$8:$D$16,4,FALSE))</f>
      </c>
      <c r="L105" s="1">
        <f>IF(L47&gt;0,1/VLOOKUP(ABS(L47)+1,$A$8:$D$16,2,FALSE),VLOOKUP(ABS(L47)+1,$A$8:$D$16,4,FALSE))</f>
      </c>
      <c r="M105" s="1">
        <f>IF(M47&gt;0,1/VLOOKUP(ABS(M47)+1,$A$8:$D$16,2,FALSE),VLOOKUP(ABS(M47)+1,$A$8:$D$16,4,FALSE))</f>
      </c>
      <c r="N105" s="1">
        <f>IF(N47&gt;0,1/VLOOKUP(ABS(N47)+1,$A$8:$D$16,2,FALSE),VLOOKUP(ABS(N47)+1,$A$8:$D$16,4,FALSE))</f>
      </c>
      <c r="O105" s="1">
        <f>IF(O47&gt;0,1/VLOOKUP(ABS(O47)+1,$A$8:$D$16,2,FALSE),VLOOKUP(ABS(O47)+1,$A$8:$D$16,4,FALSE))</f>
      </c>
      <c r="P105" s="1">
        <f>IF(P47&gt;0,1/VLOOKUP(ABS(P47)+1,$A$8:$D$16,2,FALSE),VLOOKUP(ABS(P47)+1,$A$8:$D$16,4,FALSE))</f>
      </c>
      <c r="Q105" s="1">
        <f>IF(Q47&gt;0,1/VLOOKUP(ABS(Q47)+1,$A$8:$D$16,2,FALSE),VLOOKUP(ABS(Q47)+1,$A$8:$D$16,4,FALSE))</f>
      </c>
      <c r="R105" s="1">
        <f>IF(R47&gt;0,1/VLOOKUP(ABS(R47)+1,$A$8:$D$16,2,FALSE),VLOOKUP(ABS(R47)+1,$A$8:$D$16,4,FALSE))</f>
      </c>
      <c r="S105" s="1">
        <f>IF(S47&gt;0,1/VLOOKUP(ABS(S47)+1,$A$8:$D$16,2,FALSE),VLOOKUP(ABS(S47)+1,$A$8:$D$16,4,FALSE))</f>
      </c>
      <c r="T105" s="1">
        <f>IF(T47&gt;0,1/VLOOKUP(ABS(T47)+1,$A$8:$D$16,2,FALSE),VLOOKUP(ABS(T47)+1,$A$8:$D$16,4,FALSE))</f>
      </c>
      <c r="U105" s="1">
        <f>IF(U47&gt;0,1/VLOOKUP(ABS(U47)+1,$A$8:$D$16,2,FALSE),VLOOKUP(ABS(U47)+1,$A$8:$D$16,4,FALSE))</f>
      </c>
      <c r="V105" s="1">
        <f>IF(V47&gt;0,1/VLOOKUP(ABS(V47)+1,$A$8:$D$16,2,FALSE),VLOOKUP(ABS(V47)+1,$A$8:$D$16,4,FALSE))</f>
      </c>
      <c r="W105" s="1">
        <f>IF(W47&gt;0,1/VLOOKUP(ABS(W47)+1,$A$8:$D$16,2,FALSE),VLOOKUP(ABS(W47)+1,$A$8:$D$16,4,FALSE))</f>
      </c>
    </row>
    <row r="106">
      <c r="A106">
        <v>5</v>
      </c>
      <c r="B106" t="str">
        <v>CP6.1_vs_CP6.6</v>
      </c>
      <c r="C106" s="1">
        <f>IF(C48&gt;0,1/VLOOKUP(ABS(C48)+1,$A$8:$D$16,2,FALSE),VLOOKUP(ABS(C48)+1,$A$8:$D$16,4,FALSE))</f>
      </c>
      <c r="D106" s="1">
        <f>IF(D48&gt;0,1/VLOOKUP(ABS(D48)+1,$A$8:$D$16,2,FALSE),VLOOKUP(ABS(D48)+1,$A$8:$D$16,4,FALSE))</f>
      </c>
      <c r="E106" s="1">
        <f>IF(E48&gt;0,1/VLOOKUP(ABS(E48)+1,$A$8:$D$16,2,FALSE),VLOOKUP(ABS(E48)+1,$A$8:$D$16,4,FALSE))</f>
      </c>
      <c r="F106" s="1">
        <f>IF(F48&gt;0,1/VLOOKUP(ABS(F48)+1,$A$8:$D$16,2,FALSE),VLOOKUP(ABS(F48)+1,$A$8:$D$16,4,FALSE))</f>
      </c>
      <c r="G106" s="1">
        <f>IF(G48&gt;0,1/VLOOKUP(ABS(G48)+1,$A$8:$D$16,2,FALSE),VLOOKUP(ABS(G48)+1,$A$8:$D$16,4,FALSE))</f>
      </c>
      <c r="H106" s="1">
        <f>IF(H48&gt;0,1/VLOOKUP(ABS(H48)+1,$A$8:$D$16,2,FALSE),VLOOKUP(ABS(H48)+1,$A$8:$D$16,4,FALSE))</f>
      </c>
      <c r="I106" s="1">
        <f>IF(I48&gt;0,1/VLOOKUP(ABS(I48)+1,$A$8:$D$16,2,FALSE),VLOOKUP(ABS(I48)+1,$A$8:$D$16,4,FALSE))</f>
      </c>
      <c r="J106" s="1">
        <f>IF(J48&gt;0,1/VLOOKUP(ABS(J48)+1,$A$8:$D$16,2,FALSE),VLOOKUP(ABS(J48)+1,$A$8:$D$16,4,FALSE))</f>
      </c>
      <c r="K106" s="1">
        <f>IF(K48&gt;0,1/VLOOKUP(ABS(K48)+1,$A$8:$D$16,2,FALSE),VLOOKUP(ABS(K48)+1,$A$8:$D$16,4,FALSE))</f>
      </c>
      <c r="L106" s="1">
        <f>IF(L48&gt;0,1/VLOOKUP(ABS(L48)+1,$A$8:$D$16,2,FALSE),VLOOKUP(ABS(L48)+1,$A$8:$D$16,4,FALSE))</f>
      </c>
      <c r="M106" s="1">
        <f>IF(M48&gt;0,1/VLOOKUP(ABS(M48)+1,$A$8:$D$16,2,FALSE),VLOOKUP(ABS(M48)+1,$A$8:$D$16,4,FALSE))</f>
      </c>
      <c r="N106" s="1">
        <f>IF(N48&gt;0,1/VLOOKUP(ABS(N48)+1,$A$8:$D$16,2,FALSE),VLOOKUP(ABS(N48)+1,$A$8:$D$16,4,FALSE))</f>
      </c>
      <c r="O106" s="1">
        <f>IF(O48&gt;0,1/VLOOKUP(ABS(O48)+1,$A$8:$D$16,2,FALSE),VLOOKUP(ABS(O48)+1,$A$8:$D$16,4,FALSE))</f>
      </c>
      <c r="P106" s="1">
        <f>IF(P48&gt;0,1/VLOOKUP(ABS(P48)+1,$A$8:$D$16,2,FALSE),VLOOKUP(ABS(P48)+1,$A$8:$D$16,4,FALSE))</f>
      </c>
      <c r="Q106" s="1">
        <f>IF(Q48&gt;0,1/VLOOKUP(ABS(Q48)+1,$A$8:$D$16,2,FALSE),VLOOKUP(ABS(Q48)+1,$A$8:$D$16,4,FALSE))</f>
      </c>
      <c r="R106" s="1">
        <f>IF(R48&gt;0,1/VLOOKUP(ABS(R48)+1,$A$8:$D$16,2,FALSE),VLOOKUP(ABS(R48)+1,$A$8:$D$16,4,FALSE))</f>
      </c>
      <c r="S106" s="1">
        <f>IF(S48&gt;0,1/VLOOKUP(ABS(S48)+1,$A$8:$D$16,2,FALSE),VLOOKUP(ABS(S48)+1,$A$8:$D$16,4,FALSE))</f>
      </c>
      <c r="T106" s="1">
        <f>IF(T48&gt;0,1/VLOOKUP(ABS(T48)+1,$A$8:$D$16,2,FALSE),VLOOKUP(ABS(T48)+1,$A$8:$D$16,4,FALSE))</f>
      </c>
      <c r="U106" s="1">
        <f>IF(U48&gt;0,1/VLOOKUP(ABS(U48)+1,$A$8:$D$16,2,FALSE),VLOOKUP(ABS(U48)+1,$A$8:$D$16,4,FALSE))</f>
      </c>
      <c r="V106" s="1">
        <f>IF(V48&gt;0,1/VLOOKUP(ABS(V48)+1,$A$8:$D$16,2,FALSE),VLOOKUP(ABS(V48)+1,$A$8:$D$16,4,FALSE))</f>
      </c>
      <c r="W106" s="1">
        <f>IF(W48&gt;0,1/VLOOKUP(ABS(W48)+1,$A$8:$D$16,2,FALSE),VLOOKUP(ABS(W48)+1,$A$8:$D$16,4,FALSE))</f>
      </c>
    </row>
    <row r="107">
      <c r="A107">
        <v>6</v>
      </c>
      <c r="B107" t="str">
        <v>CP6.2_vs_CP6.3</v>
      </c>
      <c r="C107" s="1">
        <f>IF(C49&gt;0,1/VLOOKUP(ABS(C49)+1,$A$8:$D$16,2,FALSE),VLOOKUP(ABS(C49)+1,$A$8:$D$16,4,FALSE))</f>
      </c>
      <c r="D107" s="1">
        <f>IF(D49&gt;0,1/VLOOKUP(ABS(D49)+1,$A$8:$D$16,2,FALSE),VLOOKUP(ABS(D49)+1,$A$8:$D$16,4,FALSE))</f>
      </c>
      <c r="E107" s="1">
        <f>IF(E49&gt;0,1/VLOOKUP(ABS(E49)+1,$A$8:$D$16,2,FALSE),VLOOKUP(ABS(E49)+1,$A$8:$D$16,4,FALSE))</f>
      </c>
      <c r="F107" s="1">
        <f>IF(F49&gt;0,1/VLOOKUP(ABS(F49)+1,$A$8:$D$16,2,FALSE),VLOOKUP(ABS(F49)+1,$A$8:$D$16,4,FALSE))</f>
      </c>
      <c r="G107" s="1">
        <f>IF(G49&gt;0,1/VLOOKUP(ABS(G49)+1,$A$8:$D$16,2,FALSE),VLOOKUP(ABS(G49)+1,$A$8:$D$16,4,FALSE))</f>
      </c>
      <c r="H107" s="1">
        <f>IF(H49&gt;0,1/VLOOKUP(ABS(H49)+1,$A$8:$D$16,2,FALSE),VLOOKUP(ABS(H49)+1,$A$8:$D$16,4,FALSE))</f>
      </c>
      <c r="I107" s="1">
        <f>IF(I49&gt;0,1/VLOOKUP(ABS(I49)+1,$A$8:$D$16,2,FALSE),VLOOKUP(ABS(I49)+1,$A$8:$D$16,4,FALSE))</f>
      </c>
      <c r="J107" s="1">
        <f>IF(J49&gt;0,1/VLOOKUP(ABS(J49)+1,$A$8:$D$16,2,FALSE),VLOOKUP(ABS(J49)+1,$A$8:$D$16,4,FALSE))</f>
      </c>
      <c r="K107" s="1">
        <f>IF(K49&gt;0,1/VLOOKUP(ABS(K49)+1,$A$8:$D$16,2,FALSE),VLOOKUP(ABS(K49)+1,$A$8:$D$16,4,FALSE))</f>
      </c>
      <c r="L107" s="1">
        <f>IF(L49&gt;0,1/VLOOKUP(ABS(L49)+1,$A$8:$D$16,2,FALSE),VLOOKUP(ABS(L49)+1,$A$8:$D$16,4,FALSE))</f>
      </c>
      <c r="M107" s="1">
        <f>IF(M49&gt;0,1/VLOOKUP(ABS(M49)+1,$A$8:$D$16,2,FALSE),VLOOKUP(ABS(M49)+1,$A$8:$D$16,4,FALSE))</f>
      </c>
      <c r="N107" s="1">
        <f>IF(N49&gt;0,1/VLOOKUP(ABS(N49)+1,$A$8:$D$16,2,FALSE),VLOOKUP(ABS(N49)+1,$A$8:$D$16,4,FALSE))</f>
      </c>
      <c r="O107" s="1">
        <f>IF(O49&gt;0,1/VLOOKUP(ABS(O49)+1,$A$8:$D$16,2,FALSE),VLOOKUP(ABS(O49)+1,$A$8:$D$16,4,FALSE))</f>
      </c>
      <c r="P107" s="1">
        <f>IF(P49&gt;0,1/VLOOKUP(ABS(P49)+1,$A$8:$D$16,2,FALSE),VLOOKUP(ABS(P49)+1,$A$8:$D$16,4,FALSE))</f>
      </c>
      <c r="Q107" s="1">
        <f>IF(Q49&gt;0,1/VLOOKUP(ABS(Q49)+1,$A$8:$D$16,2,FALSE),VLOOKUP(ABS(Q49)+1,$A$8:$D$16,4,FALSE))</f>
      </c>
      <c r="R107" s="1">
        <f>IF(R49&gt;0,1/VLOOKUP(ABS(R49)+1,$A$8:$D$16,2,FALSE),VLOOKUP(ABS(R49)+1,$A$8:$D$16,4,FALSE))</f>
      </c>
      <c r="S107" s="1">
        <f>IF(S49&gt;0,1/VLOOKUP(ABS(S49)+1,$A$8:$D$16,2,FALSE),VLOOKUP(ABS(S49)+1,$A$8:$D$16,4,FALSE))</f>
      </c>
      <c r="T107" s="1">
        <f>IF(T49&gt;0,1/VLOOKUP(ABS(T49)+1,$A$8:$D$16,2,FALSE),VLOOKUP(ABS(T49)+1,$A$8:$D$16,4,FALSE))</f>
      </c>
      <c r="U107" s="1">
        <f>IF(U49&gt;0,1/VLOOKUP(ABS(U49)+1,$A$8:$D$16,2,FALSE),VLOOKUP(ABS(U49)+1,$A$8:$D$16,4,FALSE))</f>
      </c>
      <c r="V107" s="1">
        <f>IF(V49&gt;0,1/VLOOKUP(ABS(V49)+1,$A$8:$D$16,2,FALSE),VLOOKUP(ABS(V49)+1,$A$8:$D$16,4,FALSE))</f>
      </c>
      <c r="W107" s="1">
        <f>IF(W49&gt;0,1/VLOOKUP(ABS(W49)+1,$A$8:$D$16,2,FALSE),VLOOKUP(ABS(W49)+1,$A$8:$D$16,4,FALSE))</f>
      </c>
    </row>
    <row r="108">
      <c r="A108">
        <v>7</v>
      </c>
      <c r="B108" t="str">
        <v>CP6.2_vs_CP6.4</v>
      </c>
      <c r="C108" s="1">
        <f>IF(C50&gt;0,1/VLOOKUP(ABS(C50)+1,$A$8:$D$16,2,FALSE),VLOOKUP(ABS(C50)+1,$A$8:$D$16,4,FALSE))</f>
      </c>
      <c r="D108" s="1">
        <f>IF(D50&gt;0,1/VLOOKUP(ABS(D50)+1,$A$8:$D$16,2,FALSE),VLOOKUP(ABS(D50)+1,$A$8:$D$16,4,FALSE))</f>
      </c>
      <c r="E108" s="1">
        <f>IF(E50&gt;0,1/VLOOKUP(ABS(E50)+1,$A$8:$D$16,2,FALSE),VLOOKUP(ABS(E50)+1,$A$8:$D$16,4,FALSE))</f>
      </c>
      <c r="F108" s="1">
        <f>IF(F50&gt;0,1/VLOOKUP(ABS(F50)+1,$A$8:$D$16,2,FALSE),VLOOKUP(ABS(F50)+1,$A$8:$D$16,4,FALSE))</f>
      </c>
      <c r="G108" s="1">
        <f>IF(G50&gt;0,1/VLOOKUP(ABS(G50)+1,$A$8:$D$16,2,FALSE),VLOOKUP(ABS(G50)+1,$A$8:$D$16,4,FALSE))</f>
      </c>
      <c r="H108" s="1">
        <f>IF(H50&gt;0,1/VLOOKUP(ABS(H50)+1,$A$8:$D$16,2,FALSE),VLOOKUP(ABS(H50)+1,$A$8:$D$16,4,FALSE))</f>
      </c>
      <c r="I108" s="1">
        <f>IF(I50&gt;0,1/VLOOKUP(ABS(I50)+1,$A$8:$D$16,2,FALSE),VLOOKUP(ABS(I50)+1,$A$8:$D$16,4,FALSE))</f>
      </c>
      <c r="J108" s="1">
        <f>IF(J50&gt;0,1/VLOOKUP(ABS(J50)+1,$A$8:$D$16,2,FALSE),VLOOKUP(ABS(J50)+1,$A$8:$D$16,4,FALSE))</f>
      </c>
      <c r="K108" s="1">
        <f>IF(K50&gt;0,1/VLOOKUP(ABS(K50)+1,$A$8:$D$16,2,FALSE),VLOOKUP(ABS(K50)+1,$A$8:$D$16,4,FALSE))</f>
      </c>
      <c r="L108" s="1">
        <f>IF(L50&gt;0,1/VLOOKUP(ABS(L50)+1,$A$8:$D$16,2,FALSE),VLOOKUP(ABS(L50)+1,$A$8:$D$16,4,FALSE))</f>
      </c>
      <c r="M108" s="1">
        <f>IF(M50&gt;0,1/VLOOKUP(ABS(M50)+1,$A$8:$D$16,2,FALSE),VLOOKUP(ABS(M50)+1,$A$8:$D$16,4,FALSE))</f>
      </c>
      <c r="N108" s="1">
        <f>IF(N50&gt;0,1/VLOOKUP(ABS(N50)+1,$A$8:$D$16,2,FALSE),VLOOKUP(ABS(N50)+1,$A$8:$D$16,4,FALSE))</f>
      </c>
      <c r="O108" s="1">
        <f>IF(O50&gt;0,1/VLOOKUP(ABS(O50)+1,$A$8:$D$16,2,FALSE),VLOOKUP(ABS(O50)+1,$A$8:$D$16,4,FALSE))</f>
      </c>
      <c r="P108" s="1">
        <f>IF(P50&gt;0,1/VLOOKUP(ABS(P50)+1,$A$8:$D$16,2,FALSE),VLOOKUP(ABS(P50)+1,$A$8:$D$16,4,FALSE))</f>
      </c>
      <c r="Q108" s="1">
        <f>IF(Q50&gt;0,1/VLOOKUP(ABS(Q50)+1,$A$8:$D$16,2,FALSE),VLOOKUP(ABS(Q50)+1,$A$8:$D$16,4,FALSE))</f>
      </c>
      <c r="R108" s="1">
        <f>IF(R50&gt;0,1/VLOOKUP(ABS(R50)+1,$A$8:$D$16,2,FALSE),VLOOKUP(ABS(R50)+1,$A$8:$D$16,4,FALSE))</f>
      </c>
      <c r="S108" s="1">
        <f>IF(S50&gt;0,1/VLOOKUP(ABS(S50)+1,$A$8:$D$16,2,FALSE),VLOOKUP(ABS(S50)+1,$A$8:$D$16,4,FALSE))</f>
      </c>
      <c r="T108" s="1">
        <f>IF(T50&gt;0,1/VLOOKUP(ABS(T50)+1,$A$8:$D$16,2,FALSE),VLOOKUP(ABS(T50)+1,$A$8:$D$16,4,FALSE))</f>
      </c>
      <c r="U108" s="1">
        <f>IF(U50&gt;0,1/VLOOKUP(ABS(U50)+1,$A$8:$D$16,2,FALSE),VLOOKUP(ABS(U50)+1,$A$8:$D$16,4,FALSE))</f>
      </c>
      <c r="V108" s="1">
        <f>IF(V50&gt;0,1/VLOOKUP(ABS(V50)+1,$A$8:$D$16,2,FALSE),VLOOKUP(ABS(V50)+1,$A$8:$D$16,4,FALSE))</f>
      </c>
      <c r="W108" s="1">
        <f>IF(W50&gt;0,1/VLOOKUP(ABS(W50)+1,$A$8:$D$16,2,FALSE),VLOOKUP(ABS(W50)+1,$A$8:$D$16,4,FALSE))</f>
      </c>
    </row>
    <row r="109">
      <c r="A109">
        <v>8</v>
      </c>
      <c r="B109" t="str">
        <v>CP6.2_vs_CP6.5</v>
      </c>
      <c r="C109" s="1">
        <f>IF(C51&gt;0,1/VLOOKUP(ABS(C51)+1,$A$8:$D$16,2,FALSE),VLOOKUP(ABS(C51)+1,$A$8:$D$16,4,FALSE))</f>
      </c>
      <c r="D109" s="1">
        <f>IF(D51&gt;0,1/VLOOKUP(ABS(D51)+1,$A$8:$D$16,2,FALSE),VLOOKUP(ABS(D51)+1,$A$8:$D$16,4,FALSE))</f>
      </c>
      <c r="E109" s="1">
        <f>IF(E51&gt;0,1/VLOOKUP(ABS(E51)+1,$A$8:$D$16,2,FALSE),VLOOKUP(ABS(E51)+1,$A$8:$D$16,4,FALSE))</f>
      </c>
      <c r="F109" s="1">
        <f>IF(F51&gt;0,1/VLOOKUP(ABS(F51)+1,$A$8:$D$16,2,FALSE),VLOOKUP(ABS(F51)+1,$A$8:$D$16,4,FALSE))</f>
      </c>
      <c r="G109" s="1">
        <f>IF(G51&gt;0,1/VLOOKUP(ABS(G51)+1,$A$8:$D$16,2,FALSE),VLOOKUP(ABS(G51)+1,$A$8:$D$16,4,FALSE))</f>
      </c>
      <c r="H109" s="1">
        <f>IF(H51&gt;0,1/VLOOKUP(ABS(H51)+1,$A$8:$D$16,2,FALSE),VLOOKUP(ABS(H51)+1,$A$8:$D$16,4,FALSE))</f>
      </c>
      <c r="I109" s="1">
        <f>IF(I51&gt;0,1/VLOOKUP(ABS(I51)+1,$A$8:$D$16,2,FALSE),VLOOKUP(ABS(I51)+1,$A$8:$D$16,4,FALSE))</f>
      </c>
      <c r="J109" s="1">
        <f>IF(J51&gt;0,1/VLOOKUP(ABS(J51)+1,$A$8:$D$16,2,FALSE),VLOOKUP(ABS(J51)+1,$A$8:$D$16,4,FALSE))</f>
      </c>
      <c r="K109" s="1">
        <f>IF(K51&gt;0,1/VLOOKUP(ABS(K51)+1,$A$8:$D$16,2,FALSE),VLOOKUP(ABS(K51)+1,$A$8:$D$16,4,FALSE))</f>
      </c>
      <c r="L109" s="1">
        <f>IF(L51&gt;0,1/VLOOKUP(ABS(L51)+1,$A$8:$D$16,2,FALSE),VLOOKUP(ABS(L51)+1,$A$8:$D$16,4,FALSE))</f>
      </c>
      <c r="M109" s="1">
        <f>IF(M51&gt;0,1/VLOOKUP(ABS(M51)+1,$A$8:$D$16,2,FALSE),VLOOKUP(ABS(M51)+1,$A$8:$D$16,4,FALSE))</f>
      </c>
      <c r="N109" s="1">
        <f>IF(N51&gt;0,1/VLOOKUP(ABS(N51)+1,$A$8:$D$16,2,FALSE),VLOOKUP(ABS(N51)+1,$A$8:$D$16,4,FALSE))</f>
      </c>
      <c r="O109" s="1">
        <f>IF(O51&gt;0,1/VLOOKUP(ABS(O51)+1,$A$8:$D$16,2,FALSE),VLOOKUP(ABS(O51)+1,$A$8:$D$16,4,FALSE))</f>
      </c>
      <c r="P109" s="1">
        <f>IF(P51&gt;0,1/VLOOKUP(ABS(P51)+1,$A$8:$D$16,2,FALSE),VLOOKUP(ABS(P51)+1,$A$8:$D$16,4,FALSE))</f>
      </c>
      <c r="Q109" s="1">
        <f>IF(Q51&gt;0,1/VLOOKUP(ABS(Q51)+1,$A$8:$D$16,2,FALSE),VLOOKUP(ABS(Q51)+1,$A$8:$D$16,4,FALSE))</f>
      </c>
      <c r="R109" s="1">
        <f>IF(R51&gt;0,1/VLOOKUP(ABS(R51)+1,$A$8:$D$16,2,FALSE),VLOOKUP(ABS(R51)+1,$A$8:$D$16,4,FALSE))</f>
      </c>
      <c r="S109" s="1">
        <f>IF(S51&gt;0,1/VLOOKUP(ABS(S51)+1,$A$8:$D$16,2,FALSE),VLOOKUP(ABS(S51)+1,$A$8:$D$16,4,FALSE))</f>
      </c>
      <c r="T109" s="1">
        <f>IF(T51&gt;0,1/VLOOKUP(ABS(T51)+1,$A$8:$D$16,2,FALSE),VLOOKUP(ABS(T51)+1,$A$8:$D$16,4,FALSE))</f>
      </c>
      <c r="U109" s="1">
        <f>IF(U51&gt;0,1/VLOOKUP(ABS(U51)+1,$A$8:$D$16,2,FALSE),VLOOKUP(ABS(U51)+1,$A$8:$D$16,4,FALSE))</f>
      </c>
      <c r="V109" s="1">
        <f>IF(V51&gt;0,1/VLOOKUP(ABS(V51)+1,$A$8:$D$16,2,FALSE),VLOOKUP(ABS(V51)+1,$A$8:$D$16,4,FALSE))</f>
      </c>
      <c r="W109" s="1">
        <f>IF(W51&gt;0,1/VLOOKUP(ABS(W51)+1,$A$8:$D$16,2,FALSE),VLOOKUP(ABS(W51)+1,$A$8:$D$16,4,FALSE))</f>
      </c>
    </row>
    <row r="110">
      <c r="A110">
        <v>9</v>
      </c>
      <c r="B110" t="str">
        <v>CP6.2_vs_CP6.6</v>
      </c>
      <c r="C110" s="1">
        <f>IF(C52&gt;0,1/VLOOKUP(ABS(C52)+1,$A$8:$D$16,2,FALSE),VLOOKUP(ABS(C52)+1,$A$8:$D$16,4,FALSE))</f>
      </c>
      <c r="D110" s="1">
        <f>IF(D52&gt;0,1/VLOOKUP(ABS(D52)+1,$A$8:$D$16,2,FALSE),VLOOKUP(ABS(D52)+1,$A$8:$D$16,4,FALSE))</f>
      </c>
      <c r="E110" s="1">
        <f>IF(E52&gt;0,1/VLOOKUP(ABS(E52)+1,$A$8:$D$16,2,FALSE),VLOOKUP(ABS(E52)+1,$A$8:$D$16,4,FALSE))</f>
      </c>
      <c r="F110" s="1">
        <f>IF(F52&gt;0,1/VLOOKUP(ABS(F52)+1,$A$8:$D$16,2,FALSE),VLOOKUP(ABS(F52)+1,$A$8:$D$16,4,FALSE))</f>
      </c>
      <c r="G110" s="1">
        <f>IF(G52&gt;0,1/VLOOKUP(ABS(G52)+1,$A$8:$D$16,2,FALSE),VLOOKUP(ABS(G52)+1,$A$8:$D$16,4,FALSE))</f>
      </c>
      <c r="H110" s="1">
        <f>IF(H52&gt;0,1/VLOOKUP(ABS(H52)+1,$A$8:$D$16,2,FALSE),VLOOKUP(ABS(H52)+1,$A$8:$D$16,4,FALSE))</f>
      </c>
      <c r="I110" s="1">
        <f>IF(I52&gt;0,1/VLOOKUP(ABS(I52)+1,$A$8:$D$16,2,FALSE),VLOOKUP(ABS(I52)+1,$A$8:$D$16,4,FALSE))</f>
      </c>
      <c r="J110" s="1">
        <f>IF(J52&gt;0,1/VLOOKUP(ABS(J52)+1,$A$8:$D$16,2,FALSE),VLOOKUP(ABS(J52)+1,$A$8:$D$16,4,FALSE))</f>
      </c>
      <c r="K110" s="1">
        <f>IF(K52&gt;0,1/VLOOKUP(ABS(K52)+1,$A$8:$D$16,2,FALSE),VLOOKUP(ABS(K52)+1,$A$8:$D$16,4,FALSE))</f>
      </c>
      <c r="L110" s="1">
        <f>IF(L52&gt;0,1/VLOOKUP(ABS(L52)+1,$A$8:$D$16,2,FALSE),VLOOKUP(ABS(L52)+1,$A$8:$D$16,4,FALSE))</f>
      </c>
      <c r="M110" s="1">
        <f>IF(M52&gt;0,1/VLOOKUP(ABS(M52)+1,$A$8:$D$16,2,FALSE),VLOOKUP(ABS(M52)+1,$A$8:$D$16,4,FALSE))</f>
      </c>
      <c r="N110" s="1">
        <f>IF(N52&gt;0,1/VLOOKUP(ABS(N52)+1,$A$8:$D$16,2,FALSE),VLOOKUP(ABS(N52)+1,$A$8:$D$16,4,FALSE))</f>
      </c>
      <c r="O110" s="1">
        <f>IF(O52&gt;0,1/VLOOKUP(ABS(O52)+1,$A$8:$D$16,2,FALSE),VLOOKUP(ABS(O52)+1,$A$8:$D$16,4,FALSE))</f>
      </c>
      <c r="P110" s="1">
        <f>IF(P52&gt;0,1/VLOOKUP(ABS(P52)+1,$A$8:$D$16,2,FALSE),VLOOKUP(ABS(P52)+1,$A$8:$D$16,4,FALSE))</f>
      </c>
      <c r="Q110" s="1">
        <f>IF(Q52&gt;0,1/VLOOKUP(ABS(Q52)+1,$A$8:$D$16,2,FALSE),VLOOKUP(ABS(Q52)+1,$A$8:$D$16,4,FALSE))</f>
      </c>
      <c r="R110" s="1">
        <f>IF(R52&gt;0,1/VLOOKUP(ABS(R52)+1,$A$8:$D$16,2,FALSE),VLOOKUP(ABS(R52)+1,$A$8:$D$16,4,FALSE))</f>
      </c>
      <c r="S110" s="1">
        <f>IF(S52&gt;0,1/VLOOKUP(ABS(S52)+1,$A$8:$D$16,2,FALSE),VLOOKUP(ABS(S52)+1,$A$8:$D$16,4,FALSE))</f>
      </c>
      <c r="T110" s="1">
        <f>IF(T52&gt;0,1/VLOOKUP(ABS(T52)+1,$A$8:$D$16,2,FALSE),VLOOKUP(ABS(T52)+1,$A$8:$D$16,4,FALSE))</f>
      </c>
      <c r="U110" s="1">
        <f>IF(U52&gt;0,1/VLOOKUP(ABS(U52)+1,$A$8:$D$16,2,FALSE),VLOOKUP(ABS(U52)+1,$A$8:$D$16,4,FALSE))</f>
      </c>
      <c r="V110" s="1">
        <f>IF(V52&gt;0,1/VLOOKUP(ABS(V52)+1,$A$8:$D$16,2,FALSE),VLOOKUP(ABS(V52)+1,$A$8:$D$16,4,FALSE))</f>
      </c>
      <c r="W110" s="1">
        <f>IF(W52&gt;0,1/VLOOKUP(ABS(W52)+1,$A$8:$D$16,2,FALSE),VLOOKUP(ABS(W52)+1,$A$8:$D$16,4,FALSE))</f>
      </c>
    </row>
    <row r="111">
      <c r="A111">
        <v>10</v>
      </c>
      <c r="B111" t="str">
        <v>CP6.3_vs_CP6.4</v>
      </c>
      <c r="C111" s="1">
        <f>IF(C53&gt;0,1/VLOOKUP(ABS(C53)+1,$A$8:$D$16,2,FALSE),VLOOKUP(ABS(C53)+1,$A$8:$D$16,4,FALSE))</f>
      </c>
      <c r="D111" s="1">
        <f>IF(D53&gt;0,1/VLOOKUP(ABS(D53)+1,$A$8:$D$16,2,FALSE),VLOOKUP(ABS(D53)+1,$A$8:$D$16,4,FALSE))</f>
      </c>
      <c r="E111" s="1">
        <f>IF(E53&gt;0,1/VLOOKUP(ABS(E53)+1,$A$8:$D$16,2,FALSE),VLOOKUP(ABS(E53)+1,$A$8:$D$16,4,FALSE))</f>
      </c>
      <c r="F111" s="1">
        <f>IF(F53&gt;0,1/VLOOKUP(ABS(F53)+1,$A$8:$D$16,2,FALSE),VLOOKUP(ABS(F53)+1,$A$8:$D$16,4,FALSE))</f>
      </c>
      <c r="G111" s="1">
        <f>IF(G53&gt;0,1/VLOOKUP(ABS(G53)+1,$A$8:$D$16,2,FALSE),VLOOKUP(ABS(G53)+1,$A$8:$D$16,4,FALSE))</f>
      </c>
      <c r="H111" s="1">
        <f>IF(H53&gt;0,1/VLOOKUP(ABS(H53)+1,$A$8:$D$16,2,FALSE),VLOOKUP(ABS(H53)+1,$A$8:$D$16,4,FALSE))</f>
      </c>
      <c r="I111" s="1">
        <f>IF(I53&gt;0,1/VLOOKUP(ABS(I53)+1,$A$8:$D$16,2,FALSE),VLOOKUP(ABS(I53)+1,$A$8:$D$16,4,FALSE))</f>
      </c>
      <c r="J111" s="1">
        <f>IF(J53&gt;0,1/VLOOKUP(ABS(J53)+1,$A$8:$D$16,2,FALSE),VLOOKUP(ABS(J53)+1,$A$8:$D$16,4,FALSE))</f>
      </c>
      <c r="K111" s="1">
        <f>IF(K53&gt;0,1/VLOOKUP(ABS(K53)+1,$A$8:$D$16,2,FALSE),VLOOKUP(ABS(K53)+1,$A$8:$D$16,4,FALSE))</f>
      </c>
      <c r="L111" s="1">
        <f>IF(L53&gt;0,1/VLOOKUP(ABS(L53)+1,$A$8:$D$16,2,FALSE),VLOOKUP(ABS(L53)+1,$A$8:$D$16,4,FALSE))</f>
      </c>
      <c r="M111" s="1">
        <f>IF(M53&gt;0,1/VLOOKUP(ABS(M53)+1,$A$8:$D$16,2,FALSE),VLOOKUP(ABS(M53)+1,$A$8:$D$16,4,FALSE))</f>
      </c>
      <c r="N111" s="1">
        <f>IF(N53&gt;0,1/VLOOKUP(ABS(N53)+1,$A$8:$D$16,2,FALSE),VLOOKUP(ABS(N53)+1,$A$8:$D$16,4,FALSE))</f>
      </c>
      <c r="O111" s="1">
        <f>IF(O53&gt;0,1/VLOOKUP(ABS(O53)+1,$A$8:$D$16,2,FALSE),VLOOKUP(ABS(O53)+1,$A$8:$D$16,4,FALSE))</f>
      </c>
      <c r="P111" s="1">
        <f>IF(P53&gt;0,1/VLOOKUP(ABS(P53)+1,$A$8:$D$16,2,FALSE),VLOOKUP(ABS(P53)+1,$A$8:$D$16,4,FALSE))</f>
      </c>
      <c r="Q111" s="1">
        <f>IF(Q53&gt;0,1/VLOOKUP(ABS(Q53)+1,$A$8:$D$16,2,FALSE),VLOOKUP(ABS(Q53)+1,$A$8:$D$16,4,FALSE))</f>
      </c>
      <c r="R111" s="1">
        <f>IF(R53&gt;0,1/VLOOKUP(ABS(R53)+1,$A$8:$D$16,2,FALSE),VLOOKUP(ABS(R53)+1,$A$8:$D$16,4,FALSE))</f>
      </c>
      <c r="S111" s="1">
        <f>IF(S53&gt;0,1/VLOOKUP(ABS(S53)+1,$A$8:$D$16,2,FALSE),VLOOKUP(ABS(S53)+1,$A$8:$D$16,4,FALSE))</f>
      </c>
      <c r="T111" s="1">
        <f>IF(T53&gt;0,1/VLOOKUP(ABS(T53)+1,$A$8:$D$16,2,FALSE),VLOOKUP(ABS(T53)+1,$A$8:$D$16,4,FALSE))</f>
      </c>
      <c r="U111" s="1">
        <f>IF(U53&gt;0,1/VLOOKUP(ABS(U53)+1,$A$8:$D$16,2,FALSE),VLOOKUP(ABS(U53)+1,$A$8:$D$16,4,FALSE))</f>
      </c>
      <c r="V111" s="1">
        <f>IF(V53&gt;0,1/VLOOKUP(ABS(V53)+1,$A$8:$D$16,2,FALSE),VLOOKUP(ABS(V53)+1,$A$8:$D$16,4,FALSE))</f>
      </c>
      <c r="W111" s="1">
        <f>IF(W53&gt;0,1/VLOOKUP(ABS(W53)+1,$A$8:$D$16,2,FALSE),VLOOKUP(ABS(W53)+1,$A$8:$D$16,4,FALSE))</f>
      </c>
    </row>
    <row r="112">
      <c r="A112">
        <v>11</v>
      </c>
      <c r="B112" t="str">
        <v>CP6.3_vs_CP6.5</v>
      </c>
      <c r="C112" s="1">
        <f>IF(C54&gt;0,1/VLOOKUP(ABS(C54)+1,$A$8:$D$16,2,FALSE),VLOOKUP(ABS(C54)+1,$A$8:$D$16,4,FALSE))</f>
      </c>
      <c r="D112" s="1">
        <f>IF(D54&gt;0,1/VLOOKUP(ABS(D54)+1,$A$8:$D$16,2,FALSE),VLOOKUP(ABS(D54)+1,$A$8:$D$16,4,FALSE))</f>
      </c>
      <c r="E112" s="1">
        <f>IF(E54&gt;0,1/VLOOKUP(ABS(E54)+1,$A$8:$D$16,2,FALSE),VLOOKUP(ABS(E54)+1,$A$8:$D$16,4,FALSE))</f>
      </c>
      <c r="F112" s="1">
        <f>IF(F54&gt;0,1/VLOOKUP(ABS(F54)+1,$A$8:$D$16,2,FALSE),VLOOKUP(ABS(F54)+1,$A$8:$D$16,4,FALSE))</f>
      </c>
      <c r="G112" s="1">
        <f>IF(G54&gt;0,1/VLOOKUP(ABS(G54)+1,$A$8:$D$16,2,FALSE),VLOOKUP(ABS(G54)+1,$A$8:$D$16,4,FALSE))</f>
      </c>
      <c r="H112" s="1">
        <f>IF(H54&gt;0,1/VLOOKUP(ABS(H54)+1,$A$8:$D$16,2,FALSE),VLOOKUP(ABS(H54)+1,$A$8:$D$16,4,FALSE))</f>
      </c>
      <c r="I112" s="1">
        <f>IF(I54&gt;0,1/VLOOKUP(ABS(I54)+1,$A$8:$D$16,2,FALSE),VLOOKUP(ABS(I54)+1,$A$8:$D$16,4,FALSE))</f>
      </c>
      <c r="J112" s="1">
        <f>IF(J54&gt;0,1/VLOOKUP(ABS(J54)+1,$A$8:$D$16,2,FALSE),VLOOKUP(ABS(J54)+1,$A$8:$D$16,4,FALSE))</f>
      </c>
      <c r="K112" s="1">
        <f>IF(K54&gt;0,1/VLOOKUP(ABS(K54)+1,$A$8:$D$16,2,FALSE),VLOOKUP(ABS(K54)+1,$A$8:$D$16,4,FALSE))</f>
      </c>
      <c r="L112" s="1">
        <f>IF(L54&gt;0,1/VLOOKUP(ABS(L54)+1,$A$8:$D$16,2,FALSE),VLOOKUP(ABS(L54)+1,$A$8:$D$16,4,FALSE))</f>
      </c>
      <c r="M112" s="1">
        <f>IF(M54&gt;0,1/VLOOKUP(ABS(M54)+1,$A$8:$D$16,2,FALSE),VLOOKUP(ABS(M54)+1,$A$8:$D$16,4,FALSE))</f>
      </c>
      <c r="N112" s="1">
        <f>IF(N54&gt;0,1/VLOOKUP(ABS(N54)+1,$A$8:$D$16,2,FALSE),VLOOKUP(ABS(N54)+1,$A$8:$D$16,4,FALSE))</f>
      </c>
      <c r="O112" s="1">
        <f>IF(O54&gt;0,1/VLOOKUP(ABS(O54)+1,$A$8:$D$16,2,FALSE),VLOOKUP(ABS(O54)+1,$A$8:$D$16,4,FALSE))</f>
      </c>
      <c r="P112" s="1">
        <f>IF(P54&gt;0,1/VLOOKUP(ABS(P54)+1,$A$8:$D$16,2,FALSE),VLOOKUP(ABS(P54)+1,$A$8:$D$16,4,FALSE))</f>
      </c>
      <c r="Q112" s="1">
        <f>IF(Q54&gt;0,1/VLOOKUP(ABS(Q54)+1,$A$8:$D$16,2,FALSE),VLOOKUP(ABS(Q54)+1,$A$8:$D$16,4,FALSE))</f>
      </c>
      <c r="R112" s="1">
        <f>IF(R54&gt;0,1/VLOOKUP(ABS(R54)+1,$A$8:$D$16,2,FALSE),VLOOKUP(ABS(R54)+1,$A$8:$D$16,4,FALSE))</f>
      </c>
      <c r="S112" s="1">
        <f>IF(S54&gt;0,1/VLOOKUP(ABS(S54)+1,$A$8:$D$16,2,FALSE),VLOOKUP(ABS(S54)+1,$A$8:$D$16,4,FALSE))</f>
      </c>
      <c r="T112" s="1">
        <f>IF(T54&gt;0,1/VLOOKUP(ABS(T54)+1,$A$8:$D$16,2,FALSE),VLOOKUP(ABS(T54)+1,$A$8:$D$16,4,FALSE))</f>
      </c>
      <c r="U112" s="1">
        <f>IF(U54&gt;0,1/VLOOKUP(ABS(U54)+1,$A$8:$D$16,2,FALSE),VLOOKUP(ABS(U54)+1,$A$8:$D$16,4,FALSE))</f>
      </c>
      <c r="V112" s="1">
        <f>IF(V54&gt;0,1/VLOOKUP(ABS(V54)+1,$A$8:$D$16,2,FALSE),VLOOKUP(ABS(V54)+1,$A$8:$D$16,4,FALSE))</f>
      </c>
      <c r="W112" s="1">
        <f>IF(W54&gt;0,1/VLOOKUP(ABS(W54)+1,$A$8:$D$16,2,FALSE),VLOOKUP(ABS(W54)+1,$A$8:$D$16,4,FALSE))</f>
      </c>
    </row>
    <row r="113">
      <c r="A113">
        <v>12</v>
      </c>
      <c r="B113" t="str">
        <v>CP6.3_vs_CP6.6</v>
      </c>
      <c r="C113" s="1">
        <f>IF(C55&gt;0,1/VLOOKUP(ABS(C55)+1,$A$8:$D$16,2,FALSE),VLOOKUP(ABS(C55)+1,$A$8:$D$16,4,FALSE))</f>
      </c>
      <c r="D113" s="1">
        <f>IF(D55&gt;0,1/VLOOKUP(ABS(D55)+1,$A$8:$D$16,2,FALSE),VLOOKUP(ABS(D55)+1,$A$8:$D$16,4,FALSE))</f>
      </c>
      <c r="E113" s="1">
        <f>IF(E55&gt;0,1/VLOOKUP(ABS(E55)+1,$A$8:$D$16,2,FALSE),VLOOKUP(ABS(E55)+1,$A$8:$D$16,4,FALSE))</f>
      </c>
      <c r="F113" s="1">
        <f>IF(F55&gt;0,1/VLOOKUP(ABS(F55)+1,$A$8:$D$16,2,FALSE),VLOOKUP(ABS(F55)+1,$A$8:$D$16,4,FALSE))</f>
      </c>
      <c r="G113" s="1">
        <f>IF(G55&gt;0,1/VLOOKUP(ABS(G55)+1,$A$8:$D$16,2,FALSE),VLOOKUP(ABS(G55)+1,$A$8:$D$16,4,FALSE))</f>
      </c>
      <c r="H113" s="1">
        <f>IF(H55&gt;0,1/VLOOKUP(ABS(H55)+1,$A$8:$D$16,2,FALSE),VLOOKUP(ABS(H55)+1,$A$8:$D$16,4,FALSE))</f>
      </c>
      <c r="I113" s="1">
        <f>IF(I55&gt;0,1/VLOOKUP(ABS(I55)+1,$A$8:$D$16,2,FALSE),VLOOKUP(ABS(I55)+1,$A$8:$D$16,4,FALSE))</f>
      </c>
      <c r="J113" s="1">
        <f>IF(J55&gt;0,1/VLOOKUP(ABS(J55)+1,$A$8:$D$16,2,FALSE),VLOOKUP(ABS(J55)+1,$A$8:$D$16,4,FALSE))</f>
      </c>
      <c r="K113" s="1">
        <f>IF(K55&gt;0,1/VLOOKUP(ABS(K55)+1,$A$8:$D$16,2,FALSE),VLOOKUP(ABS(K55)+1,$A$8:$D$16,4,FALSE))</f>
      </c>
      <c r="L113" s="1">
        <f>IF(L55&gt;0,1/VLOOKUP(ABS(L55)+1,$A$8:$D$16,2,FALSE),VLOOKUP(ABS(L55)+1,$A$8:$D$16,4,FALSE))</f>
      </c>
      <c r="M113" s="1">
        <f>IF(M55&gt;0,1/VLOOKUP(ABS(M55)+1,$A$8:$D$16,2,FALSE),VLOOKUP(ABS(M55)+1,$A$8:$D$16,4,FALSE))</f>
      </c>
      <c r="N113" s="1">
        <f>IF(N55&gt;0,1/VLOOKUP(ABS(N55)+1,$A$8:$D$16,2,FALSE),VLOOKUP(ABS(N55)+1,$A$8:$D$16,4,FALSE))</f>
      </c>
      <c r="O113" s="1">
        <f>IF(O55&gt;0,1/VLOOKUP(ABS(O55)+1,$A$8:$D$16,2,FALSE),VLOOKUP(ABS(O55)+1,$A$8:$D$16,4,FALSE))</f>
      </c>
      <c r="P113" s="1">
        <f>IF(P55&gt;0,1/VLOOKUP(ABS(P55)+1,$A$8:$D$16,2,FALSE),VLOOKUP(ABS(P55)+1,$A$8:$D$16,4,FALSE))</f>
      </c>
      <c r="Q113" s="1">
        <f>IF(Q55&gt;0,1/VLOOKUP(ABS(Q55)+1,$A$8:$D$16,2,FALSE),VLOOKUP(ABS(Q55)+1,$A$8:$D$16,4,FALSE))</f>
      </c>
      <c r="R113" s="1">
        <f>IF(R55&gt;0,1/VLOOKUP(ABS(R55)+1,$A$8:$D$16,2,FALSE),VLOOKUP(ABS(R55)+1,$A$8:$D$16,4,FALSE))</f>
      </c>
      <c r="S113" s="1">
        <f>IF(S55&gt;0,1/VLOOKUP(ABS(S55)+1,$A$8:$D$16,2,FALSE),VLOOKUP(ABS(S55)+1,$A$8:$D$16,4,FALSE))</f>
      </c>
      <c r="T113" s="1">
        <f>IF(T55&gt;0,1/VLOOKUP(ABS(T55)+1,$A$8:$D$16,2,FALSE),VLOOKUP(ABS(T55)+1,$A$8:$D$16,4,FALSE))</f>
      </c>
      <c r="U113" s="1">
        <f>IF(U55&gt;0,1/VLOOKUP(ABS(U55)+1,$A$8:$D$16,2,FALSE),VLOOKUP(ABS(U55)+1,$A$8:$D$16,4,FALSE))</f>
      </c>
      <c r="V113" s="1">
        <f>IF(V55&gt;0,1/VLOOKUP(ABS(V55)+1,$A$8:$D$16,2,FALSE),VLOOKUP(ABS(V55)+1,$A$8:$D$16,4,FALSE))</f>
      </c>
      <c r="W113" s="1">
        <f>IF(W55&gt;0,1/VLOOKUP(ABS(W55)+1,$A$8:$D$16,2,FALSE),VLOOKUP(ABS(W55)+1,$A$8:$D$16,4,FALSE))</f>
      </c>
    </row>
    <row r="114">
      <c r="A114">
        <v>13</v>
      </c>
      <c r="B114" t="str">
        <v>CP6.4_vs_CP6.5</v>
      </c>
      <c r="C114" s="1">
        <f>IF(C56&gt;0,1/VLOOKUP(ABS(C56)+1,$A$8:$D$16,2,FALSE),VLOOKUP(ABS(C56)+1,$A$8:$D$16,4,FALSE))</f>
      </c>
      <c r="D114" s="1">
        <f>IF(D56&gt;0,1/VLOOKUP(ABS(D56)+1,$A$8:$D$16,2,FALSE),VLOOKUP(ABS(D56)+1,$A$8:$D$16,4,FALSE))</f>
      </c>
      <c r="E114" s="1">
        <f>IF(E56&gt;0,1/VLOOKUP(ABS(E56)+1,$A$8:$D$16,2,FALSE),VLOOKUP(ABS(E56)+1,$A$8:$D$16,4,FALSE))</f>
      </c>
      <c r="F114" s="1">
        <f>IF(F56&gt;0,1/VLOOKUP(ABS(F56)+1,$A$8:$D$16,2,FALSE),VLOOKUP(ABS(F56)+1,$A$8:$D$16,4,FALSE))</f>
      </c>
      <c r="G114" s="1">
        <f>IF(G56&gt;0,1/VLOOKUP(ABS(G56)+1,$A$8:$D$16,2,FALSE),VLOOKUP(ABS(G56)+1,$A$8:$D$16,4,FALSE))</f>
      </c>
      <c r="H114" s="1">
        <f>IF(H56&gt;0,1/VLOOKUP(ABS(H56)+1,$A$8:$D$16,2,FALSE),VLOOKUP(ABS(H56)+1,$A$8:$D$16,4,FALSE))</f>
      </c>
      <c r="I114" s="1">
        <f>IF(I56&gt;0,1/VLOOKUP(ABS(I56)+1,$A$8:$D$16,2,FALSE),VLOOKUP(ABS(I56)+1,$A$8:$D$16,4,FALSE))</f>
      </c>
      <c r="J114" s="1">
        <f>IF(J56&gt;0,1/VLOOKUP(ABS(J56)+1,$A$8:$D$16,2,FALSE),VLOOKUP(ABS(J56)+1,$A$8:$D$16,4,FALSE))</f>
      </c>
      <c r="K114" s="1">
        <f>IF(K56&gt;0,1/VLOOKUP(ABS(K56)+1,$A$8:$D$16,2,FALSE),VLOOKUP(ABS(K56)+1,$A$8:$D$16,4,FALSE))</f>
      </c>
      <c r="L114" s="1">
        <f>IF(L56&gt;0,1/VLOOKUP(ABS(L56)+1,$A$8:$D$16,2,FALSE),VLOOKUP(ABS(L56)+1,$A$8:$D$16,4,FALSE))</f>
      </c>
      <c r="M114" s="1">
        <f>IF(M56&gt;0,1/VLOOKUP(ABS(M56)+1,$A$8:$D$16,2,FALSE),VLOOKUP(ABS(M56)+1,$A$8:$D$16,4,FALSE))</f>
      </c>
      <c r="N114" s="1">
        <f>IF(N56&gt;0,1/VLOOKUP(ABS(N56)+1,$A$8:$D$16,2,FALSE),VLOOKUP(ABS(N56)+1,$A$8:$D$16,4,FALSE))</f>
      </c>
      <c r="O114" s="1">
        <f>IF(O56&gt;0,1/VLOOKUP(ABS(O56)+1,$A$8:$D$16,2,FALSE),VLOOKUP(ABS(O56)+1,$A$8:$D$16,4,FALSE))</f>
      </c>
      <c r="P114" s="1">
        <f>IF(P56&gt;0,1/VLOOKUP(ABS(P56)+1,$A$8:$D$16,2,FALSE),VLOOKUP(ABS(P56)+1,$A$8:$D$16,4,FALSE))</f>
      </c>
      <c r="Q114" s="1">
        <f>IF(Q56&gt;0,1/VLOOKUP(ABS(Q56)+1,$A$8:$D$16,2,FALSE),VLOOKUP(ABS(Q56)+1,$A$8:$D$16,4,FALSE))</f>
      </c>
      <c r="R114" s="1">
        <f>IF(R56&gt;0,1/VLOOKUP(ABS(R56)+1,$A$8:$D$16,2,FALSE),VLOOKUP(ABS(R56)+1,$A$8:$D$16,4,FALSE))</f>
      </c>
      <c r="S114" s="1">
        <f>IF(S56&gt;0,1/VLOOKUP(ABS(S56)+1,$A$8:$D$16,2,FALSE),VLOOKUP(ABS(S56)+1,$A$8:$D$16,4,FALSE))</f>
      </c>
      <c r="T114" s="1">
        <f>IF(T56&gt;0,1/VLOOKUP(ABS(T56)+1,$A$8:$D$16,2,FALSE),VLOOKUP(ABS(T56)+1,$A$8:$D$16,4,FALSE))</f>
      </c>
      <c r="U114" s="1">
        <f>IF(U56&gt;0,1/VLOOKUP(ABS(U56)+1,$A$8:$D$16,2,FALSE),VLOOKUP(ABS(U56)+1,$A$8:$D$16,4,FALSE))</f>
      </c>
      <c r="V114" s="1">
        <f>IF(V56&gt;0,1/VLOOKUP(ABS(V56)+1,$A$8:$D$16,2,FALSE),VLOOKUP(ABS(V56)+1,$A$8:$D$16,4,FALSE))</f>
      </c>
      <c r="W114" s="1">
        <f>IF(W56&gt;0,1/VLOOKUP(ABS(W56)+1,$A$8:$D$16,2,FALSE),VLOOKUP(ABS(W56)+1,$A$8:$D$16,4,FALSE))</f>
      </c>
    </row>
    <row r="115">
      <c r="A115">
        <v>14</v>
      </c>
      <c r="B115" t="str">
        <v>CP6.4_vs_CP6.6</v>
      </c>
      <c r="C115" s="1">
        <f>IF(C57&gt;0,1/VLOOKUP(ABS(C57)+1,$A$8:$D$16,2,FALSE),VLOOKUP(ABS(C57)+1,$A$8:$D$16,4,FALSE))</f>
      </c>
      <c r="D115" s="1">
        <f>IF(D57&gt;0,1/VLOOKUP(ABS(D57)+1,$A$8:$D$16,2,FALSE),VLOOKUP(ABS(D57)+1,$A$8:$D$16,4,FALSE))</f>
      </c>
      <c r="E115" s="1">
        <f>IF(E57&gt;0,1/VLOOKUP(ABS(E57)+1,$A$8:$D$16,2,FALSE),VLOOKUP(ABS(E57)+1,$A$8:$D$16,4,FALSE))</f>
      </c>
      <c r="F115" s="1">
        <f>IF(F57&gt;0,1/VLOOKUP(ABS(F57)+1,$A$8:$D$16,2,FALSE),VLOOKUP(ABS(F57)+1,$A$8:$D$16,4,FALSE))</f>
      </c>
      <c r="G115" s="1">
        <f>IF(G57&gt;0,1/VLOOKUP(ABS(G57)+1,$A$8:$D$16,2,FALSE),VLOOKUP(ABS(G57)+1,$A$8:$D$16,4,FALSE))</f>
      </c>
      <c r="H115" s="1">
        <f>IF(H57&gt;0,1/VLOOKUP(ABS(H57)+1,$A$8:$D$16,2,FALSE),VLOOKUP(ABS(H57)+1,$A$8:$D$16,4,FALSE))</f>
      </c>
      <c r="I115" s="1">
        <f>IF(I57&gt;0,1/VLOOKUP(ABS(I57)+1,$A$8:$D$16,2,FALSE),VLOOKUP(ABS(I57)+1,$A$8:$D$16,4,FALSE))</f>
      </c>
      <c r="J115" s="1">
        <f>IF(J57&gt;0,1/VLOOKUP(ABS(J57)+1,$A$8:$D$16,2,FALSE),VLOOKUP(ABS(J57)+1,$A$8:$D$16,4,FALSE))</f>
      </c>
      <c r="K115" s="1">
        <f>IF(K57&gt;0,1/VLOOKUP(ABS(K57)+1,$A$8:$D$16,2,FALSE),VLOOKUP(ABS(K57)+1,$A$8:$D$16,4,FALSE))</f>
      </c>
      <c r="L115" s="1">
        <f>IF(L57&gt;0,1/VLOOKUP(ABS(L57)+1,$A$8:$D$16,2,FALSE),VLOOKUP(ABS(L57)+1,$A$8:$D$16,4,FALSE))</f>
      </c>
      <c r="M115" s="1">
        <f>IF(M57&gt;0,1/VLOOKUP(ABS(M57)+1,$A$8:$D$16,2,FALSE),VLOOKUP(ABS(M57)+1,$A$8:$D$16,4,FALSE))</f>
      </c>
      <c r="N115" s="1">
        <f>IF(N57&gt;0,1/VLOOKUP(ABS(N57)+1,$A$8:$D$16,2,FALSE),VLOOKUP(ABS(N57)+1,$A$8:$D$16,4,FALSE))</f>
      </c>
      <c r="O115" s="1">
        <f>IF(O57&gt;0,1/VLOOKUP(ABS(O57)+1,$A$8:$D$16,2,FALSE),VLOOKUP(ABS(O57)+1,$A$8:$D$16,4,FALSE))</f>
      </c>
      <c r="P115" s="1">
        <f>IF(P57&gt;0,1/VLOOKUP(ABS(P57)+1,$A$8:$D$16,2,FALSE),VLOOKUP(ABS(P57)+1,$A$8:$D$16,4,FALSE))</f>
      </c>
      <c r="Q115" s="1">
        <f>IF(Q57&gt;0,1/VLOOKUP(ABS(Q57)+1,$A$8:$D$16,2,FALSE),VLOOKUP(ABS(Q57)+1,$A$8:$D$16,4,FALSE))</f>
      </c>
      <c r="R115" s="1">
        <f>IF(R57&gt;0,1/VLOOKUP(ABS(R57)+1,$A$8:$D$16,2,FALSE),VLOOKUP(ABS(R57)+1,$A$8:$D$16,4,FALSE))</f>
      </c>
      <c r="S115" s="1">
        <f>IF(S57&gt;0,1/VLOOKUP(ABS(S57)+1,$A$8:$D$16,2,FALSE),VLOOKUP(ABS(S57)+1,$A$8:$D$16,4,FALSE))</f>
      </c>
      <c r="T115" s="1">
        <f>IF(T57&gt;0,1/VLOOKUP(ABS(T57)+1,$A$8:$D$16,2,FALSE),VLOOKUP(ABS(T57)+1,$A$8:$D$16,4,FALSE))</f>
      </c>
      <c r="U115" s="1">
        <f>IF(U57&gt;0,1/VLOOKUP(ABS(U57)+1,$A$8:$D$16,2,FALSE),VLOOKUP(ABS(U57)+1,$A$8:$D$16,4,FALSE))</f>
      </c>
      <c r="V115" s="1">
        <f>IF(V57&gt;0,1/VLOOKUP(ABS(V57)+1,$A$8:$D$16,2,FALSE),VLOOKUP(ABS(V57)+1,$A$8:$D$16,4,FALSE))</f>
      </c>
      <c r="W115" s="1">
        <f>IF(W57&gt;0,1/VLOOKUP(ABS(W57)+1,$A$8:$D$16,2,FALSE),VLOOKUP(ABS(W57)+1,$A$8:$D$16,4,FALSE))</f>
      </c>
    </row>
    <row r="116">
      <c r="A116">
        <v>15</v>
      </c>
      <c r="B116" t="str">
        <v>CP6.5_vs_CP6.6</v>
      </c>
      <c r="C116" s="1">
        <f>IF(C58&gt;0,1/VLOOKUP(ABS(C58)+1,$A$8:$D$16,2,FALSE),VLOOKUP(ABS(C58)+1,$A$8:$D$16,4,FALSE))</f>
      </c>
      <c r="D116" s="1">
        <f>IF(D58&gt;0,1/VLOOKUP(ABS(D58)+1,$A$8:$D$16,2,FALSE),VLOOKUP(ABS(D58)+1,$A$8:$D$16,4,FALSE))</f>
      </c>
      <c r="E116" s="1">
        <f>IF(E58&gt;0,1/VLOOKUP(ABS(E58)+1,$A$8:$D$16,2,FALSE),VLOOKUP(ABS(E58)+1,$A$8:$D$16,4,FALSE))</f>
      </c>
      <c r="F116" s="1">
        <f>IF(F58&gt;0,1/VLOOKUP(ABS(F58)+1,$A$8:$D$16,2,FALSE),VLOOKUP(ABS(F58)+1,$A$8:$D$16,4,FALSE))</f>
      </c>
      <c r="G116" s="1">
        <f>IF(G58&gt;0,1/VLOOKUP(ABS(G58)+1,$A$8:$D$16,2,FALSE),VLOOKUP(ABS(G58)+1,$A$8:$D$16,4,FALSE))</f>
      </c>
      <c r="H116" s="1">
        <f>IF(H58&gt;0,1/VLOOKUP(ABS(H58)+1,$A$8:$D$16,2,FALSE),VLOOKUP(ABS(H58)+1,$A$8:$D$16,4,FALSE))</f>
      </c>
      <c r="I116" s="1">
        <f>IF(I58&gt;0,1/VLOOKUP(ABS(I58)+1,$A$8:$D$16,2,FALSE),VLOOKUP(ABS(I58)+1,$A$8:$D$16,4,FALSE))</f>
      </c>
      <c r="J116" s="1">
        <f>IF(J58&gt;0,1/VLOOKUP(ABS(J58)+1,$A$8:$D$16,2,FALSE),VLOOKUP(ABS(J58)+1,$A$8:$D$16,4,FALSE))</f>
      </c>
      <c r="K116" s="1">
        <f>IF(K58&gt;0,1/VLOOKUP(ABS(K58)+1,$A$8:$D$16,2,FALSE),VLOOKUP(ABS(K58)+1,$A$8:$D$16,4,FALSE))</f>
      </c>
      <c r="L116" s="1">
        <f>IF(L58&gt;0,1/VLOOKUP(ABS(L58)+1,$A$8:$D$16,2,FALSE),VLOOKUP(ABS(L58)+1,$A$8:$D$16,4,FALSE))</f>
      </c>
      <c r="M116" s="1">
        <f>IF(M58&gt;0,1/VLOOKUP(ABS(M58)+1,$A$8:$D$16,2,FALSE),VLOOKUP(ABS(M58)+1,$A$8:$D$16,4,FALSE))</f>
      </c>
      <c r="N116" s="1">
        <f>IF(N58&gt;0,1/VLOOKUP(ABS(N58)+1,$A$8:$D$16,2,FALSE),VLOOKUP(ABS(N58)+1,$A$8:$D$16,4,FALSE))</f>
      </c>
      <c r="O116" s="1">
        <f>IF(O58&gt;0,1/VLOOKUP(ABS(O58)+1,$A$8:$D$16,2,FALSE),VLOOKUP(ABS(O58)+1,$A$8:$D$16,4,FALSE))</f>
      </c>
      <c r="P116" s="1">
        <f>IF(P58&gt;0,1/VLOOKUP(ABS(P58)+1,$A$8:$D$16,2,FALSE),VLOOKUP(ABS(P58)+1,$A$8:$D$16,4,FALSE))</f>
      </c>
      <c r="Q116" s="1">
        <f>IF(Q58&gt;0,1/VLOOKUP(ABS(Q58)+1,$A$8:$D$16,2,FALSE),VLOOKUP(ABS(Q58)+1,$A$8:$D$16,4,FALSE))</f>
      </c>
      <c r="R116" s="1">
        <f>IF(R58&gt;0,1/VLOOKUP(ABS(R58)+1,$A$8:$D$16,2,FALSE),VLOOKUP(ABS(R58)+1,$A$8:$D$16,4,FALSE))</f>
      </c>
      <c r="S116" s="1">
        <f>IF(S58&gt;0,1/VLOOKUP(ABS(S58)+1,$A$8:$D$16,2,FALSE),VLOOKUP(ABS(S58)+1,$A$8:$D$16,4,FALSE))</f>
      </c>
      <c r="T116" s="1">
        <f>IF(T58&gt;0,1/VLOOKUP(ABS(T58)+1,$A$8:$D$16,2,FALSE),VLOOKUP(ABS(T58)+1,$A$8:$D$16,4,FALSE))</f>
      </c>
      <c r="U116" s="1">
        <f>IF(U58&gt;0,1/VLOOKUP(ABS(U58)+1,$A$8:$D$16,2,FALSE),VLOOKUP(ABS(U58)+1,$A$8:$D$16,4,FALSE))</f>
      </c>
      <c r="V116" s="1">
        <f>IF(V58&gt;0,1/VLOOKUP(ABS(V58)+1,$A$8:$D$16,2,FALSE),VLOOKUP(ABS(V58)+1,$A$8:$D$16,4,FALSE))</f>
      </c>
      <c r="W116" s="1">
        <f>IF(W58&gt;0,1/VLOOKUP(ABS(W58)+1,$A$8:$D$16,2,FALSE),VLOOKUP(ABS(W58)+1,$A$8:$D$16,4,FALSE))</f>
      </c>
    </row>
    <row r="119">
      <c r="A119" t="str">
        <v>═══ BAGIAN 5: GEOMETRIC MEAN ANTAR RESPONDEN ═══</v>
      </c>
    </row>
    <row r="120">
      <c r="A120" t="str">
        <v>Rumus: GM = PRODUCT(semua R)^(1/21)</v>
      </c>
    </row>
    <row r="121">
      <c r="A121" t="str">
        <v>No</v>
      </c>
      <c r="B121" t="str">
        <v>Pasangan</v>
      </c>
      <c r="C121" t="str">
        <v>GM_l</v>
      </c>
      <c r="D121" t="str">
        <v>GM_m</v>
      </c>
      <c r="E121" t="str">
        <v>GM_u</v>
      </c>
    </row>
    <row r="122">
      <c r="A122">
        <v>1</v>
      </c>
      <c r="B122" t="str">
        <v>CP6.1_vs_CP6.2</v>
      </c>
      <c r="C122" s="1">
        <f>POWER(PRODUCT(C64,D64,E64,F64,G64,H64,I64,J64,K64,L64,M64,N64,O64,P64,Q64,R64,S64,T64,U64,V64,W64),1/21)</f>
      </c>
      <c r="D122" s="1">
        <f>POWER(PRODUCT(C83,D83,E83,F83,G83,H83,I83,J83,K83,L83,M83,N83,O83,P83,Q83,R83,S83,T83,U83,V83,W83),1/21)</f>
      </c>
      <c r="E122" s="1">
        <f>POWER(PRODUCT(C102,D102,E102,F102,G102,H102,I102,J102,K102,L102,M102,N102,O102,P102,Q102,R102,S102,T102,U102,V102,W102),1/21)</f>
      </c>
    </row>
    <row r="123">
      <c r="A123">
        <v>2</v>
      </c>
      <c r="B123" t="str">
        <v>CP6.1_vs_CP6.3</v>
      </c>
      <c r="C123" s="1">
        <f>POWER(PRODUCT(C65,D65,E65,F65,G65,H65,I65,J65,K65,L65,M65,N65,O65,P65,Q65,R65,S65,T65,U65,V65,W65),1/21)</f>
      </c>
      <c r="D123" s="1">
        <f>POWER(PRODUCT(C84,D84,E84,F84,G84,H84,I84,J84,K84,L84,M84,N84,O84,P84,Q84,R84,S84,T84,U84,V84,W84),1/21)</f>
      </c>
      <c r="E123" s="1">
        <f>POWER(PRODUCT(C103,D103,E103,F103,G103,H103,I103,J103,K103,L103,M103,N103,O103,P103,Q103,R103,S103,T103,U103,V103,W103),1/21)</f>
      </c>
    </row>
    <row r="124">
      <c r="A124">
        <v>3</v>
      </c>
      <c r="B124" t="str">
        <v>CP6.1_vs_CP6.4</v>
      </c>
      <c r="C124" s="1">
        <f>POWER(PRODUCT(C66,D66,E66,F66,G66,H66,I66,J66,K66,L66,M66,N66,O66,P66,Q66,R66,S66,T66,U66,V66,W66),1/21)</f>
      </c>
      <c r="D124" s="1">
        <f>POWER(PRODUCT(C85,D85,E85,F85,G85,H85,I85,J85,K85,L85,M85,N85,O85,P85,Q85,R85,S85,T85,U85,V85,W85),1/21)</f>
      </c>
      <c r="E124" s="1">
        <f>POWER(PRODUCT(C104,D104,E104,F104,G104,H104,I104,J104,K104,L104,M104,N104,O104,P104,Q104,R104,S104,T104,U104,V104,W104),1/21)</f>
      </c>
    </row>
    <row r="125">
      <c r="A125">
        <v>4</v>
      </c>
      <c r="B125" t="str">
        <v>CP6.1_vs_CP6.5</v>
      </c>
      <c r="C125" s="1">
        <f>POWER(PRODUCT(C67,D67,E67,F67,G67,H67,I67,J67,K67,L67,M67,N67,O67,P67,Q67,R67,S67,T67,U67,V67,W67),1/21)</f>
      </c>
      <c r="D125" s="1">
        <f>POWER(PRODUCT(C86,D86,E86,F86,G86,H86,I86,J86,K86,L86,M86,N86,O86,P86,Q86,R86,S86,T86,U86,V86,W86),1/21)</f>
      </c>
      <c r="E125" s="1">
        <f>POWER(PRODUCT(C105,D105,E105,F105,G105,H105,I105,J105,K105,L105,M105,N105,O105,P105,Q105,R105,S105,T105,U105,V105,W105),1/21)</f>
      </c>
    </row>
    <row r="126">
      <c r="A126">
        <v>5</v>
      </c>
      <c r="B126" t="str">
        <v>CP6.1_vs_CP6.6</v>
      </c>
      <c r="C126" s="1">
        <f>POWER(PRODUCT(C68,D68,E68,F68,G68,H68,I68,J68,K68,L68,M68,N68,O68,P68,Q68,R68,S68,T68,U68,V68,W68),1/21)</f>
      </c>
      <c r="D126" s="1">
        <f>POWER(PRODUCT(C87,D87,E87,F87,G87,H87,I87,J87,K87,L87,M87,N87,O87,P87,Q87,R87,S87,T87,U87,V87,W87),1/21)</f>
      </c>
      <c r="E126" s="1">
        <f>POWER(PRODUCT(C106,D106,E106,F106,G106,H106,I106,J106,K106,L106,M106,N106,O106,P106,Q106,R106,S106,T106,U106,V106,W106),1/21)</f>
      </c>
    </row>
    <row r="127">
      <c r="A127">
        <v>6</v>
      </c>
      <c r="B127" t="str">
        <v>CP6.2_vs_CP6.3</v>
      </c>
      <c r="C127" s="1">
        <f>POWER(PRODUCT(C69,D69,E69,F69,G69,H69,I69,J69,K69,L69,M69,N69,O69,P69,Q69,R69,S69,T69,U69,V69,W69),1/21)</f>
      </c>
      <c r="D127" s="1">
        <f>POWER(PRODUCT(C88,D88,E88,F88,G88,H88,I88,J88,K88,L88,M88,N88,O88,P88,Q88,R88,S88,T88,U88,V88,W88),1/21)</f>
      </c>
      <c r="E127" s="1">
        <f>POWER(PRODUCT(C107,D107,E107,F107,G107,H107,I107,J107,K107,L107,M107,N107,O107,P107,Q107,R107,S107,T107,U107,V107,W107),1/21)</f>
      </c>
    </row>
    <row r="128">
      <c r="A128">
        <v>7</v>
      </c>
      <c r="B128" t="str">
        <v>CP6.2_vs_CP6.4</v>
      </c>
      <c r="C128" s="1">
        <f>POWER(PRODUCT(C70,D70,E70,F70,G70,H70,I70,J70,K70,L70,M70,N70,O70,P70,Q70,R70,S70,T70,U70,V70,W70),1/21)</f>
      </c>
      <c r="D128" s="1">
        <f>POWER(PRODUCT(C89,D89,E89,F89,G89,H89,I89,J89,K89,L89,M89,N89,O89,P89,Q89,R89,S89,T89,U89,V89,W89),1/21)</f>
      </c>
      <c r="E128" s="1">
        <f>POWER(PRODUCT(C108,D108,E108,F108,G108,H108,I108,J108,K108,L108,M108,N108,O108,P108,Q108,R108,S108,T108,U108,V108,W108),1/21)</f>
      </c>
    </row>
    <row r="129">
      <c r="A129">
        <v>8</v>
      </c>
      <c r="B129" t="str">
        <v>CP6.2_vs_CP6.5</v>
      </c>
      <c r="C129" s="1">
        <f>POWER(PRODUCT(C71,D71,E71,F71,G71,H71,I71,J71,K71,L71,M71,N71,O71,P71,Q71,R71,S71,T71,U71,V71,W71),1/21)</f>
      </c>
      <c r="D129" s="1">
        <f>POWER(PRODUCT(C90,D90,E90,F90,G90,H90,I90,J90,K90,L90,M90,N90,O90,P90,Q90,R90,S90,T90,U90,V90,W90),1/21)</f>
      </c>
      <c r="E129" s="1">
        <f>POWER(PRODUCT(C109,D109,E109,F109,G109,H109,I109,J109,K109,L109,M109,N109,O109,P109,Q109,R109,S109,T109,U109,V109,W109),1/21)</f>
      </c>
    </row>
    <row r="130">
      <c r="A130">
        <v>9</v>
      </c>
      <c r="B130" t="str">
        <v>CP6.2_vs_CP6.6</v>
      </c>
      <c r="C130" s="1">
        <f>POWER(PRODUCT(C72,D72,E72,F72,G72,H72,I72,J72,K72,L72,M72,N72,O72,P72,Q72,R72,S72,T72,U72,V72,W72),1/21)</f>
      </c>
      <c r="D130" s="1">
        <f>POWER(PRODUCT(C91,D91,E91,F91,G91,H91,I91,J91,K91,L91,M91,N91,O91,P91,Q91,R91,S91,T91,U91,V91,W91),1/21)</f>
      </c>
      <c r="E130" s="1">
        <f>POWER(PRODUCT(C110,D110,E110,F110,G110,H110,I110,J110,K110,L110,M110,N110,O110,P110,Q110,R110,S110,T110,U110,V110,W110),1/21)</f>
      </c>
    </row>
    <row r="131">
      <c r="A131">
        <v>10</v>
      </c>
      <c r="B131" t="str">
        <v>CP6.3_vs_CP6.4</v>
      </c>
      <c r="C131" s="1">
        <f>POWER(PRODUCT(C73,D73,E73,F73,G73,H73,I73,J73,K73,L73,M73,N73,O73,P73,Q73,R73,S73,T73,U73,V73,W73),1/21)</f>
      </c>
      <c r="D131" s="1">
        <f>POWER(PRODUCT(C92,D92,E92,F92,G92,H92,I92,J92,K92,L92,M92,N92,O92,P92,Q92,R92,S92,T92,U92,V92,W92),1/21)</f>
      </c>
      <c r="E131" s="1">
        <f>POWER(PRODUCT(C111,D111,E111,F111,G111,H111,I111,J111,K111,L111,M111,N111,O111,P111,Q111,R111,S111,T111,U111,V111,W111),1/21)</f>
      </c>
    </row>
    <row r="132">
      <c r="A132">
        <v>11</v>
      </c>
      <c r="B132" t="str">
        <v>CP6.3_vs_CP6.5</v>
      </c>
      <c r="C132" s="1">
        <f>POWER(PRODUCT(C74,D74,E74,F74,G74,H74,I74,J74,K74,L74,M74,N74,O74,P74,Q74,R74,S74,T74,U74,V74,W74),1/21)</f>
      </c>
      <c r="D132" s="1">
        <f>POWER(PRODUCT(C93,D93,E93,F93,G93,H93,I93,J93,K93,L93,M93,N93,O93,P93,Q93,R93,S93,T93,U93,V93,W93),1/21)</f>
      </c>
      <c r="E132" s="1">
        <f>POWER(PRODUCT(C112,D112,E112,F112,G112,H112,I112,J112,K112,L112,M112,N112,O112,P112,Q112,R112,S112,T112,U112,V112,W112),1/21)</f>
      </c>
    </row>
    <row r="133">
      <c r="A133">
        <v>12</v>
      </c>
      <c r="B133" t="str">
        <v>CP6.3_vs_CP6.6</v>
      </c>
      <c r="C133" s="1">
        <f>POWER(PRODUCT(C75,D75,E75,F75,G75,H75,I75,J75,K75,L75,M75,N75,O75,P75,Q75,R75,S75,T75,U75,V75,W75),1/21)</f>
      </c>
      <c r="D133" s="1">
        <f>POWER(PRODUCT(C94,D94,E94,F94,G94,H94,I94,J94,K94,L94,M94,N94,O94,P94,Q94,R94,S94,T94,U94,V94,W94),1/21)</f>
      </c>
      <c r="E133" s="1">
        <f>POWER(PRODUCT(C113,D113,E113,F113,G113,H113,I113,J113,K113,L113,M113,N113,O113,P113,Q113,R113,S113,T113,U113,V113,W113),1/21)</f>
      </c>
    </row>
    <row r="134">
      <c r="A134">
        <v>13</v>
      </c>
      <c r="B134" t="str">
        <v>CP6.4_vs_CP6.5</v>
      </c>
      <c r="C134" s="1">
        <f>POWER(PRODUCT(C76,D76,E76,F76,G76,H76,I76,J76,K76,L76,M76,N76,O76,P76,Q76,R76,S76,T76,U76,V76,W76),1/21)</f>
      </c>
      <c r="D134" s="1">
        <f>POWER(PRODUCT(C95,D95,E95,F95,G95,H95,I95,J95,K95,L95,M95,N95,O95,P95,Q95,R95,S95,T95,U95,V95,W95),1/21)</f>
      </c>
      <c r="E134" s="1">
        <f>POWER(PRODUCT(C114,D114,E114,F114,G114,H114,I114,J114,K114,L114,M114,N114,O114,P114,Q114,R114,S114,T114,U114,V114,W114),1/21)</f>
      </c>
    </row>
    <row r="135">
      <c r="A135">
        <v>14</v>
      </c>
      <c r="B135" t="str">
        <v>CP6.4_vs_CP6.6</v>
      </c>
      <c r="C135" s="1">
        <f>POWER(PRODUCT(C77,D77,E77,F77,G77,H77,I77,J77,K77,L77,M77,N77,O77,P77,Q77,R77,S77,T77,U77,V77,W77),1/21)</f>
      </c>
      <c r="D135" s="1">
        <f>POWER(PRODUCT(C96,D96,E96,F96,G96,H96,I96,J96,K96,L96,M96,N96,O96,P96,Q96,R96,S96,T96,U96,V96,W96),1/21)</f>
      </c>
      <c r="E135" s="1">
        <f>POWER(PRODUCT(C115,D115,E115,F115,G115,H115,I115,J115,K115,L115,M115,N115,O115,P115,Q115,R115,S115,T115,U115,V115,W115),1/21)</f>
      </c>
    </row>
    <row r="136">
      <c r="A136">
        <v>15</v>
      </c>
      <c r="B136" t="str">
        <v>CP6.5_vs_CP6.6</v>
      </c>
      <c r="C136" s="1">
        <f>POWER(PRODUCT(C78,D78,E78,F78,G78,H78,I78,J78,K78,L78,M78,N78,O78,P78,Q78,R78,S78,T78,U78,V78,W78),1/21)</f>
      </c>
      <c r="D136" s="1">
        <f>POWER(PRODUCT(C97,D97,E97,F97,G97,H97,I97,J97,K97,L97,M97,N97,O97,P97,Q97,R97,S97,T97,U97,V97,W97),1/21)</f>
      </c>
      <c r="E136" s="1">
        <f>POWER(PRODUCT(C116,D116,E116,F116,G116,H116,I116,J116,K116,L116,M116,N116,O116,P116,Q116,R116,S116,T116,U116,V116,W116),1/21)</f>
      </c>
    </row>
    <row r="139">
      <c r="A139" t="str">
        <v>═══ BAGIAN 6: MATRIKS TFN AGREGAT ═══</v>
      </c>
    </row>
    <row r="140">
      <c r="A140" t="str">
        <v>Diagonal=(1,1,1) | Upper=GM | Lower=reciprocal(1/u,1/m,1/l)</v>
      </c>
    </row>
    <row r="141">
      <c r="A141" t="str">
        <v>Matriks l (Lower)</v>
      </c>
    </row>
    <row r="142">
      <c r="A142" t="str">
        <v/>
      </c>
      <c r="B142" t="str">
        <v>CP6.1</v>
      </c>
      <c r="C142" t="str">
        <v>CP6.2</v>
      </c>
      <c r="D142" t="str">
        <v>CP6.3</v>
      </c>
      <c r="E142" t="str">
        <v>CP6.4</v>
      </c>
      <c r="F142" t="str">
        <v>CP6.5</v>
      </c>
      <c r="G142" t="str">
        <v>CP6.6</v>
      </c>
      <c r="H142" t="str">
        <v>Σ Baris</v>
      </c>
    </row>
    <row r="143">
      <c r="A143" t="str">
        <v>CP6.1</v>
      </c>
      <c r="B143">
        <v>1</v>
      </c>
      <c r="C143" s="1">
        <f>C122</f>
      </c>
      <c r="D143" s="1">
        <f>C123</f>
      </c>
      <c r="E143" s="1">
        <f>C124</f>
      </c>
      <c r="F143" s="1">
        <f>C125</f>
      </c>
      <c r="G143" s="1">
        <f>C126</f>
      </c>
      <c r="H143" s="1">
        <f>SUM(B143:G143)</f>
      </c>
    </row>
    <row r="144">
      <c r="A144" t="str">
        <v>CP6.2</v>
      </c>
      <c r="B144" s="1">
        <f>1/E122</f>
      </c>
      <c r="C144">
        <v>1</v>
      </c>
      <c r="D144" s="1">
        <f>C127</f>
      </c>
      <c r="E144" s="1">
        <f>C128</f>
      </c>
      <c r="F144" s="1">
        <f>C129</f>
      </c>
      <c r="G144" s="1">
        <f>C130</f>
      </c>
      <c r="H144" s="1">
        <f>SUM(B144:G144)</f>
      </c>
    </row>
    <row r="145">
      <c r="A145" t="str">
        <v>CP6.3</v>
      </c>
      <c r="B145" s="1">
        <f>1/E123</f>
      </c>
      <c r="C145" s="1">
        <f>1/E127</f>
      </c>
      <c r="D145">
        <v>1</v>
      </c>
      <c r="E145" s="1">
        <f>C131</f>
      </c>
      <c r="F145" s="1">
        <f>C132</f>
      </c>
      <c r="G145" s="1">
        <f>C133</f>
      </c>
      <c r="H145" s="1">
        <f>SUM(B145:G145)</f>
      </c>
    </row>
    <row r="146">
      <c r="A146" t="str">
        <v>CP6.4</v>
      </c>
      <c r="B146" s="1">
        <f>1/E124</f>
      </c>
      <c r="C146" s="1">
        <f>1/E128</f>
      </c>
      <c r="D146" s="1">
        <f>1/E131</f>
      </c>
      <c r="E146">
        <v>1</v>
      </c>
      <c r="F146" s="1">
        <f>C134</f>
      </c>
      <c r="G146" s="1">
        <f>C135</f>
      </c>
      <c r="H146" s="1">
        <f>SUM(B146:G146)</f>
      </c>
    </row>
    <row r="147">
      <c r="A147" t="str">
        <v>CP6.5</v>
      </c>
      <c r="B147" s="1">
        <f>1/E125</f>
      </c>
      <c r="C147" s="1">
        <f>1/E129</f>
      </c>
      <c r="D147" s="1">
        <f>1/E132</f>
      </c>
      <c r="E147" s="1">
        <f>1/E134</f>
      </c>
      <c r="F147">
        <v>1</v>
      </c>
      <c r="G147" s="1">
        <f>C136</f>
      </c>
      <c r="H147" s="1">
        <f>SUM(B147:G147)</f>
      </c>
    </row>
    <row r="148">
      <c r="A148" t="str">
        <v>CP6.6</v>
      </c>
      <c r="B148" s="1">
        <f>1/E126</f>
      </c>
      <c r="C148" s="1">
        <f>1/E130</f>
      </c>
      <c r="D148" s="1">
        <f>1/E133</f>
      </c>
      <c r="E148" s="1">
        <f>1/E135</f>
      </c>
      <c r="F148" s="1">
        <f>1/E136</f>
      </c>
      <c r="G148">
        <v>1</v>
      </c>
      <c r="H148" s="1">
        <f>SUM(B148:G148)</f>
      </c>
    </row>
    <row r="149">
      <c r="G149" t="str">
        <v>TOTAL</v>
      </c>
      <c r="H149" s="1">
        <f>SUM(H143:H148)</f>
      </c>
    </row>
    <row r="151">
      <c r="A151" t="str">
        <v>Matriks m (Middle)</v>
      </c>
    </row>
    <row r="152">
      <c r="A152" t="str">
        <v/>
      </c>
      <c r="B152" t="str">
        <v>CP6.1</v>
      </c>
      <c r="C152" t="str">
        <v>CP6.2</v>
      </c>
      <c r="D152" t="str">
        <v>CP6.3</v>
      </c>
      <c r="E152" t="str">
        <v>CP6.4</v>
      </c>
      <c r="F152" t="str">
        <v>CP6.5</v>
      </c>
      <c r="G152" t="str">
        <v>CP6.6</v>
      </c>
      <c r="H152" t="str">
        <v>Σ Baris</v>
      </c>
    </row>
    <row r="153">
      <c r="A153" t="str">
        <v>CP6.1</v>
      </c>
      <c r="B153">
        <v>1</v>
      </c>
      <c r="C153" s="1">
        <f>D122</f>
      </c>
      <c r="D153" s="1">
        <f>D123</f>
      </c>
      <c r="E153" s="1">
        <f>D124</f>
      </c>
      <c r="F153" s="1">
        <f>D125</f>
      </c>
      <c r="G153" s="1">
        <f>D126</f>
      </c>
      <c r="H153" s="1">
        <f>SUM(B153:G153)</f>
      </c>
    </row>
    <row r="154">
      <c r="A154" t="str">
        <v>CP6.2</v>
      </c>
      <c r="B154" s="1">
        <f>1/D122</f>
      </c>
      <c r="C154">
        <v>1</v>
      </c>
      <c r="D154" s="1">
        <f>D127</f>
      </c>
      <c r="E154" s="1">
        <f>D128</f>
      </c>
      <c r="F154" s="1">
        <f>D129</f>
      </c>
      <c r="G154" s="1">
        <f>D130</f>
      </c>
      <c r="H154" s="1">
        <f>SUM(B154:G154)</f>
      </c>
    </row>
    <row r="155">
      <c r="A155" t="str">
        <v>CP6.3</v>
      </c>
      <c r="B155" s="1">
        <f>1/D123</f>
      </c>
      <c r="C155" s="1">
        <f>1/D127</f>
      </c>
      <c r="D155">
        <v>1</v>
      </c>
      <c r="E155" s="1">
        <f>D131</f>
      </c>
      <c r="F155" s="1">
        <f>D132</f>
      </c>
      <c r="G155" s="1">
        <f>D133</f>
      </c>
      <c r="H155" s="1">
        <f>SUM(B155:G155)</f>
      </c>
    </row>
    <row r="156">
      <c r="A156" t="str">
        <v>CP6.4</v>
      </c>
      <c r="B156" s="1">
        <f>1/D124</f>
      </c>
      <c r="C156" s="1">
        <f>1/D128</f>
      </c>
      <c r="D156" s="1">
        <f>1/D131</f>
      </c>
      <c r="E156">
        <v>1</v>
      </c>
      <c r="F156" s="1">
        <f>D134</f>
      </c>
      <c r="G156" s="1">
        <f>D135</f>
      </c>
      <c r="H156" s="1">
        <f>SUM(B156:G156)</f>
      </c>
    </row>
    <row r="157">
      <c r="A157" t="str">
        <v>CP6.5</v>
      </c>
      <c r="B157" s="1">
        <f>1/D125</f>
      </c>
      <c r="C157" s="1">
        <f>1/D129</f>
      </c>
      <c r="D157" s="1">
        <f>1/D132</f>
      </c>
      <c r="E157" s="1">
        <f>1/D134</f>
      </c>
      <c r="F157">
        <v>1</v>
      </c>
      <c r="G157" s="1">
        <f>D136</f>
      </c>
      <c r="H157" s="1">
        <f>SUM(B157:G157)</f>
      </c>
    </row>
    <row r="158">
      <c r="A158" t="str">
        <v>CP6.6</v>
      </c>
      <c r="B158" s="1">
        <f>1/D126</f>
      </c>
      <c r="C158" s="1">
        <f>1/D130</f>
      </c>
      <c r="D158" s="1">
        <f>1/D133</f>
      </c>
      <c r="E158" s="1">
        <f>1/D135</f>
      </c>
      <c r="F158" s="1">
        <f>1/D136</f>
      </c>
      <c r="G158">
        <v>1</v>
      </c>
      <c r="H158" s="1">
        <f>SUM(B158:G158)</f>
      </c>
    </row>
    <row r="159">
      <c r="G159" t="str">
        <v>TOTAL</v>
      </c>
      <c r="H159" s="1">
        <f>SUM(H153:H158)</f>
      </c>
    </row>
    <row r="161">
      <c r="A161" t="str">
        <v>Matriks u (Upper)</v>
      </c>
    </row>
    <row r="162">
      <c r="A162" t="str">
        <v/>
      </c>
      <c r="B162" t="str">
        <v>CP6.1</v>
      </c>
      <c r="C162" t="str">
        <v>CP6.2</v>
      </c>
      <c r="D162" t="str">
        <v>CP6.3</v>
      </c>
      <c r="E162" t="str">
        <v>CP6.4</v>
      </c>
      <c r="F162" t="str">
        <v>CP6.5</v>
      </c>
      <c r="G162" t="str">
        <v>CP6.6</v>
      </c>
      <c r="H162" t="str">
        <v>Σ Baris</v>
      </c>
    </row>
    <row r="163">
      <c r="A163" t="str">
        <v>CP6.1</v>
      </c>
      <c r="B163">
        <v>1</v>
      </c>
      <c r="C163" s="1">
        <f>E122</f>
      </c>
      <c r="D163" s="1">
        <f>E123</f>
      </c>
      <c r="E163" s="1">
        <f>E124</f>
      </c>
      <c r="F163" s="1">
        <f>E125</f>
      </c>
      <c r="G163" s="1">
        <f>E126</f>
      </c>
      <c r="H163" s="1">
        <f>SUM(B163:G163)</f>
      </c>
    </row>
    <row r="164">
      <c r="A164" t="str">
        <v>CP6.2</v>
      </c>
      <c r="B164" s="1">
        <f>1/C122</f>
      </c>
      <c r="C164">
        <v>1</v>
      </c>
      <c r="D164" s="1">
        <f>E127</f>
      </c>
      <c r="E164" s="1">
        <f>E128</f>
      </c>
      <c r="F164" s="1">
        <f>E129</f>
      </c>
      <c r="G164" s="1">
        <f>E130</f>
      </c>
      <c r="H164" s="1">
        <f>SUM(B164:G164)</f>
      </c>
    </row>
    <row r="165">
      <c r="A165" t="str">
        <v>CP6.3</v>
      </c>
      <c r="B165" s="1">
        <f>1/C123</f>
      </c>
      <c r="C165" s="1">
        <f>1/C127</f>
      </c>
      <c r="D165">
        <v>1</v>
      </c>
      <c r="E165" s="1">
        <f>E131</f>
      </c>
      <c r="F165" s="1">
        <f>E132</f>
      </c>
      <c r="G165" s="1">
        <f>E133</f>
      </c>
      <c r="H165" s="1">
        <f>SUM(B165:G165)</f>
      </c>
    </row>
    <row r="166">
      <c r="A166" t="str">
        <v>CP6.4</v>
      </c>
      <c r="B166" s="1">
        <f>1/C124</f>
      </c>
      <c r="C166" s="1">
        <f>1/C128</f>
      </c>
      <c r="D166" s="1">
        <f>1/C131</f>
      </c>
      <c r="E166">
        <v>1</v>
      </c>
      <c r="F166" s="1">
        <f>E134</f>
      </c>
      <c r="G166" s="1">
        <f>E135</f>
      </c>
      <c r="H166" s="1">
        <f>SUM(B166:G166)</f>
      </c>
    </row>
    <row r="167">
      <c r="A167" t="str">
        <v>CP6.5</v>
      </c>
      <c r="B167" s="1">
        <f>1/C125</f>
      </c>
      <c r="C167" s="1">
        <f>1/C129</f>
      </c>
      <c r="D167" s="1">
        <f>1/C132</f>
      </c>
      <c r="E167" s="1">
        <f>1/C134</f>
      </c>
      <c r="F167">
        <v>1</v>
      </c>
      <c r="G167" s="1">
        <f>E136</f>
      </c>
      <c r="H167" s="1">
        <f>SUM(B167:G167)</f>
      </c>
    </row>
    <row r="168">
      <c r="A168" t="str">
        <v>CP6.6</v>
      </c>
      <c r="B168" s="1">
        <f>1/C126</f>
      </c>
      <c r="C168" s="1">
        <f>1/C130</f>
      </c>
      <c r="D168" s="1">
        <f>1/C133</f>
      </c>
      <c r="E168" s="1">
        <f>1/C135</f>
      </c>
      <c r="F168" s="1">
        <f>1/C136</f>
      </c>
      <c r="G168">
        <v>1</v>
      </c>
      <c r="H168" s="1">
        <f>SUM(B168:G168)</f>
      </c>
    </row>
    <row r="169">
      <c r="G169" t="str">
        <v>TOTAL</v>
      </c>
      <c r="H169" s="1">
        <f>SUM(H163:H168)</f>
      </c>
    </row>
    <row r="171">
      <c r="A171" t="str">
        <v>═══ BAGIAN 7: FUZZY SYNTHETIC EXTENT + BOBOT FINAL ═══</v>
      </c>
    </row>
    <row r="172">
      <c r="A172" t="str">
        <v>Si_l=Σl_i/ΣΣu | Si_m=Σm_i/ΣΣm | Si_u=Σu_i/ΣΣl | Defuzzy=(l+m+u)/3</v>
      </c>
    </row>
    <row r="173">
      <c r="A173" t="str">
        <v>Kriteria</v>
      </c>
      <c r="B173" t="str">
        <v>Σl_i</v>
      </c>
      <c r="C173" t="str">
        <v>Σm_i</v>
      </c>
      <c r="D173" t="str">
        <v>Σu_i</v>
      </c>
      <c r="E173" t="str">
        <v>ΣΣl</v>
      </c>
      <c r="F173" t="str">
        <v>ΣΣm</v>
      </c>
      <c r="G173" t="str">
        <v>ΣΣu</v>
      </c>
      <c r="H173" t="str">
        <v>Si_l</v>
      </c>
      <c r="I173" t="str">
        <v>Si_m</v>
      </c>
      <c r="J173" t="str">
        <v>Si_u</v>
      </c>
      <c r="K173" t="str">
        <v>Defuzzy</v>
      </c>
      <c r="L173" t="str">
        <v>Bobot</v>
      </c>
      <c r="M173" t="str">
        <v>Bobot%</v>
      </c>
      <c r="N173" t="str">
        <v>Rank</v>
      </c>
    </row>
    <row r="174">
      <c r="A174" t="str">
        <v>CP6.1</v>
      </c>
      <c r="B174" s="1">
        <f>H143</f>
      </c>
      <c r="C174" s="1">
        <f>H153</f>
      </c>
      <c r="D174" s="1">
        <f>H163</f>
      </c>
      <c r="E174" s="1">
        <f>H149</f>
      </c>
      <c r="F174" s="1">
        <f>H159</f>
      </c>
      <c r="G174" s="1">
        <f>H169</f>
      </c>
      <c r="H174" s="2">
        <f>B174/G174</f>
      </c>
      <c r="I174" s="2">
        <f>C174/F174</f>
      </c>
      <c r="J174" s="2">
        <f>D174/E174</f>
      </c>
      <c r="K174" s="2">
        <f>(H174+I174+J174)/3</f>
      </c>
      <c r="L174" s="2">
        <f>K174/K180</f>
      </c>
      <c r="M174" s="3">
        <f>L174*100</f>
      </c>
      <c r="N174">
        <f>RANK(L174,L$174:L$179,0)</f>
      </c>
    </row>
    <row r="175">
      <c r="A175" t="str">
        <v>CP6.2</v>
      </c>
      <c r="B175" s="1">
        <f>H144</f>
      </c>
      <c r="C175" s="1">
        <f>H154</f>
      </c>
      <c r="D175" s="1">
        <f>H164</f>
      </c>
      <c r="E175" s="1">
        <f>H149</f>
      </c>
      <c r="F175" s="1">
        <f>H159</f>
      </c>
      <c r="G175" s="1">
        <f>H169</f>
      </c>
      <c r="H175" s="2">
        <f>B175/G175</f>
      </c>
      <c r="I175" s="2">
        <f>C175/F175</f>
      </c>
      <c r="J175" s="2">
        <f>D175/E175</f>
      </c>
      <c r="K175" s="2">
        <f>(H175+I175+J175)/3</f>
      </c>
      <c r="L175" s="2">
        <f>K175/K180</f>
      </c>
      <c r="M175" s="3">
        <f>L175*100</f>
      </c>
      <c r="N175">
        <f>RANK(L175,L$174:L$179,0)</f>
      </c>
    </row>
    <row r="176">
      <c r="A176" t="str">
        <v>CP6.3</v>
      </c>
      <c r="B176" s="1">
        <f>H145</f>
      </c>
      <c r="C176" s="1">
        <f>H155</f>
      </c>
      <c r="D176" s="1">
        <f>H165</f>
      </c>
      <c r="E176" s="1">
        <f>H149</f>
      </c>
      <c r="F176" s="1">
        <f>H159</f>
      </c>
      <c r="G176" s="1">
        <f>H169</f>
      </c>
      <c r="H176" s="2">
        <f>B176/G176</f>
      </c>
      <c r="I176" s="2">
        <f>C176/F176</f>
      </c>
      <c r="J176" s="2">
        <f>D176/E176</f>
      </c>
      <c r="K176" s="2">
        <f>(H176+I176+J176)/3</f>
      </c>
      <c r="L176" s="2">
        <f>K176/K180</f>
      </c>
      <c r="M176" s="3">
        <f>L176*100</f>
      </c>
      <c r="N176">
        <f>RANK(L176,L$174:L$179,0)</f>
      </c>
    </row>
    <row r="177">
      <c r="A177" t="str">
        <v>CP6.4</v>
      </c>
      <c r="B177" s="1">
        <f>H146</f>
      </c>
      <c r="C177" s="1">
        <f>H156</f>
      </c>
      <c r="D177" s="1">
        <f>H166</f>
      </c>
      <c r="E177" s="1">
        <f>H149</f>
      </c>
      <c r="F177" s="1">
        <f>H159</f>
      </c>
      <c r="G177" s="1">
        <f>H169</f>
      </c>
      <c r="H177" s="2">
        <f>B177/G177</f>
      </c>
      <c r="I177" s="2">
        <f>C177/F177</f>
      </c>
      <c r="J177" s="2">
        <f>D177/E177</f>
      </c>
      <c r="K177" s="2">
        <f>(H177+I177+J177)/3</f>
      </c>
      <c r="L177" s="2">
        <f>K177/K180</f>
      </c>
      <c r="M177" s="3">
        <f>L177*100</f>
      </c>
      <c r="N177">
        <f>RANK(L177,L$174:L$179,0)</f>
      </c>
    </row>
    <row r="178">
      <c r="A178" t="str">
        <v>CP6.5</v>
      </c>
      <c r="B178" s="1">
        <f>H147</f>
      </c>
      <c r="C178" s="1">
        <f>H157</f>
      </c>
      <c r="D178" s="1">
        <f>H167</f>
      </c>
      <c r="E178" s="1">
        <f>H149</f>
      </c>
      <c r="F178" s="1">
        <f>H159</f>
      </c>
      <c r="G178" s="1">
        <f>H169</f>
      </c>
      <c r="H178" s="2">
        <f>B178/G178</f>
      </c>
      <c r="I178" s="2">
        <f>C178/F178</f>
      </c>
      <c r="J178" s="2">
        <f>D178/E178</f>
      </c>
      <c r="K178" s="2">
        <f>(H178+I178+J178)/3</f>
      </c>
      <c r="L178" s="2">
        <f>K178/K180</f>
      </c>
      <c r="M178" s="3">
        <f>L178*100</f>
      </c>
      <c r="N178">
        <f>RANK(L178,L$174:L$179,0)</f>
      </c>
    </row>
    <row r="179">
      <c r="A179" t="str">
        <v>CP6.6</v>
      </c>
      <c r="B179" s="1">
        <f>H148</f>
      </c>
      <c r="C179" s="1">
        <f>H158</f>
      </c>
      <c r="D179" s="1">
        <f>H168</f>
      </c>
      <c r="E179" s="1">
        <f>H149</f>
      </c>
      <c r="F179" s="1">
        <f>H159</f>
      </c>
      <c r="G179" s="1">
        <f>H169</f>
      </c>
      <c r="H179" s="2">
        <f>B179/G179</f>
      </c>
      <c r="I179" s="2">
        <f>C179/F179</f>
      </c>
      <c r="J179" s="2">
        <f>D179/E179</f>
      </c>
      <c r="K179" s="2">
        <f>(H179+I179+J179)/3</f>
      </c>
      <c r="L179" s="2">
        <f>K179/K180</f>
      </c>
      <c r="M179" s="3">
        <f>L179*100</f>
      </c>
      <c r="N179">
        <f>RANK(L179,L$174:L$179,0)</f>
      </c>
    </row>
    <row r="180">
      <c r="J180" t="str">
        <v>TOTAL</v>
      </c>
      <c r="K180" s="2">
        <f>SUM(K174:K179)</f>
      </c>
    </row>
    <row r="181">
      <c r="K181" t="str">
        <v>Total Wi</v>
      </c>
      <c r="L181" s="2">
        <f>SUM(L174:L179)</f>
      </c>
      <c r="M181" t="str">
        <v>← harus 1</v>
      </c>
    </row>
    <row r="183">
      <c r="A183" t="str">
        <v>═══ BAGIAN 8: CONSISTENCY RATIO (CR) ═══</v>
      </c>
    </row>
    <row r="184">
      <c r="A184" t="str">
        <v>Dari matriks defuzzified: D(i,j) = (l+m+u)/3</v>
      </c>
    </row>
    <row r="185">
      <c r="A185" t="str">
        <v>Matriks Crisp D(i,j) = (l+m+u)/3</v>
      </c>
    </row>
    <row r="186">
      <c r="A186" t="str">
        <v/>
      </c>
      <c r="B186" t="str">
        <v>CP6.1</v>
      </c>
      <c r="C186" t="str">
        <v>CP6.2</v>
      </c>
      <c r="D186" t="str">
        <v>CP6.3</v>
      </c>
      <c r="E186" t="str">
        <v>CP6.4</v>
      </c>
      <c r="F186" t="str">
        <v>CP6.5</v>
      </c>
      <c r="G186" t="str">
        <v>CP6.6</v>
      </c>
    </row>
    <row r="187">
      <c r="A187" t="str">
        <v>CP6.1</v>
      </c>
      <c r="B187">
        <v>1</v>
      </c>
      <c r="C187" s="1">
        <f>(C143+C153+C163)/3</f>
      </c>
      <c r="D187" s="1">
        <f>(D143+D153+D163)/3</f>
      </c>
      <c r="E187" s="1">
        <f>(E143+E153+E163)/3</f>
      </c>
      <c r="F187" s="1">
        <f>(F143+F153+F163)/3</f>
      </c>
      <c r="G187" s="1">
        <f>(G143+G153+G163)/3</f>
      </c>
    </row>
    <row r="188">
      <c r="A188" t="str">
        <v>CP6.2</v>
      </c>
      <c r="B188" s="1">
        <f>(B144+B154+B164)/3</f>
      </c>
      <c r="C188">
        <v>1</v>
      </c>
      <c r="D188" s="1">
        <f>(D144+D154+D164)/3</f>
      </c>
      <c r="E188" s="1">
        <f>(E144+E154+E164)/3</f>
      </c>
      <c r="F188" s="1">
        <f>(F144+F154+F164)/3</f>
      </c>
      <c r="G188" s="1">
        <f>(G144+G154+G164)/3</f>
      </c>
    </row>
    <row r="189">
      <c r="A189" t="str">
        <v>CP6.3</v>
      </c>
      <c r="B189" s="1">
        <f>(B145+B155+B165)/3</f>
      </c>
      <c r="C189" s="1">
        <f>(C145+C155+C165)/3</f>
      </c>
      <c r="D189">
        <v>1</v>
      </c>
      <c r="E189" s="1">
        <f>(E145+E155+E165)/3</f>
      </c>
      <c r="F189" s="1">
        <f>(F145+F155+F165)/3</f>
      </c>
      <c r="G189" s="1">
        <f>(G145+G155+G165)/3</f>
      </c>
    </row>
    <row r="190">
      <c r="A190" t="str">
        <v>CP6.4</v>
      </c>
      <c r="B190" s="1">
        <f>(B146+B156+B166)/3</f>
      </c>
      <c r="C190" s="1">
        <f>(C146+C156+C166)/3</f>
      </c>
      <c r="D190" s="1">
        <f>(D146+D156+D166)/3</f>
      </c>
      <c r="E190">
        <v>1</v>
      </c>
      <c r="F190" s="1">
        <f>(F146+F156+F166)/3</f>
      </c>
      <c r="G190" s="1">
        <f>(G146+G156+G166)/3</f>
      </c>
    </row>
    <row r="191">
      <c r="A191" t="str">
        <v>CP6.5</v>
      </c>
      <c r="B191" s="1">
        <f>(B147+B157+B167)/3</f>
      </c>
      <c r="C191" s="1">
        <f>(C147+C157+C167)/3</f>
      </c>
      <c r="D191" s="1">
        <f>(D147+D157+D167)/3</f>
      </c>
      <c r="E191" s="1">
        <f>(E147+E157+E167)/3</f>
      </c>
      <c r="F191">
        <v>1</v>
      </c>
      <c r="G191" s="1">
        <f>(G147+G157+G167)/3</f>
      </c>
    </row>
    <row r="192">
      <c r="A192" t="str">
        <v>CP6.6</v>
      </c>
      <c r="B192" s="1">
        <f>(B148+B158+B168)/3</f>
      </c>
      <c r="C192" s="1">
        <f>(C148+C158+C168)/3</f>
      </c>
      <c r="D192" s="1">
        <f>(D148+D158+D168)/3</f>
      </c>
      <c r="E192" s="1">
        <f>(E148+E158+E168)/3</f>
      </c>
      <c r="F192" s="1">
        <f>(F148+F158+F168)/3</f>
      </c>
      <c r="G192">
        <v>1</v>
      </c>
    </row>
    <row r="194">
      <c r="A194" t="str">
        <v>Σ Kolom</v>
      </c>
      <c r="B194" s="1">
        <f>SUM(B187:B192)</f>
      </c>
      <c r="C194" s="1">
        <f>SUM(C187:C192)</f>
      </c>
      <c r="D194" s="1">
        <f>SUM(D187:D192)</f>
      </c>
      <c r="E194" s="1">
        <f>SUM(E187:E192)</f>
      </c>
      <c r="F194" s="1">
        <f>SUM(F187:F192)</f>
      </c>
      <c r="G194" s="1">
        <f>SUM(G187:G192)</f>
      </c>
    </row>
    <row r="196">
      <c r="A196" t="str">
        <v>Normalisasi Kolom + Bobot (Wi=rata2 baris)</v>
      </c>
    </row>
    <row r="197">
      <c r="A197" t="str">
        <v/>
      </c>
      <c r="B197" t="str">
        <v>CP6.1</v>
      </c>
      <c r="C197" t="str">
        <v>CP6.2</v>
      </c>
      <c r="D197" t="str">
        <v>CP6.3</v>
      </c>
      <c r="E197" t="str">
        <v>CP6.4</v>
      </c>
      <c r="F197" t="str">
        <v>CP6.5</v>
      </c>
      <c r="G197" t="str">
        <v>CP6.6</v>
      </c>
      <c r="H197" t="str">
        <v>Wi</v>
      </c>
    </row>
    <row r="198">
      <c r="A198" t="str">
        <v>CP6.1</v>
      </c>
      <c r="B198" s="1">
        <f>B187/B194</f>
      </c>
      <c r="C198" s="1">
        <f>C187/C194</f>
      </c>
      <c r="D198" s="1">
        <f>D187/D194</f>
      </c>
      <c r="E198" s="1">
        <f>E187/E194</f>
      </c>
      <c r="F198" s="1">
        <f>F187/F194</f>
      </c>
      <c r="G198" s="1">
        <f>G187/G194</f>
      </c>
      <c r="H198" s="2">
        <f>AVERAGE(B198:G198)</f>
      </c>
    </row>
    <row r="199">
      <c r="A199" t="str">
        <v>CP6.2</v>
      </c>
      <c r="B199" s="1">
        <f>B188/B194</f>
      </c>
      <c r="C199" s="1">
        <f>C188/C194</f>
      </c>
      <c r="D199" s="1">
        <f>D188/D194</f>
      </c>
      <c r="E199" s="1">
        <f>E188/E194</f>
      </c>
      <c r="F199" s="1">
        <f>F188/F194</f>
      </c>
      <c r="G199" s="1">
        <f>G188/G194</f>
      </c>
      <c r="H199" s="2">
        <f>AVERAGE(B199:G199)</f>
      </c>
    </row>
    <row r="200">
      <c r="A200" t="str">
        <v>CP6.3</v>
      </c>
      <c r="B200" s="1">
        <f>B189/B194</f>
      </c>
      <c r="C200" s="1">
        <f>C189/C194</f>
      </c>
      <c r="D200" s="1">
        <f>D189/D194</f>
      </c>
      <c r="E200" s="1">
        <f>E189/E194</f>
      </c>
      <c r="F200" s="1">
        <f>F189/F194</f>
      </c>
      <c r="G200" s="1">
        <f>G189/G194</f>
      </c>
      <c r="H200" s="2">
        <f>AVERAGE(B200:G200)</f>
      </c>
    </row>
    <row r="201">
      <c r="A201" t="str">
        <v>CP6.4</v>
      </c>
      <c r="B201" s="1">
        <f>B190/B194</f>
      </c>
      <c r="C201" s="1">
        <f>C190/C194</f>
      </c>
      <c r="D201" s="1">
        <f>D190/D194</f>
      </c>
      <c r="E201" s="1">
        <f>E190/E194</f>
      </c>
      <c r="F201" s="1">
        <f>F190/F194</f>
      </c>
      <c r="G201" s="1">
        <f>G190/G194</f>
      </c>
      <c r="H201" s="2">
        <f>AVERAGE(B201:G201)</f>
      </c>
    </row>
    <row r="202">
      <c r="A202" t="str">
        <v>CP6.5</v>
      </c>
      <c r="B202" s="1">
        <f>B191/B194</f>
      </c>
      <c r="C202" s="1">
        <f>C191/C194</f>
      </c>
      <c r="D202" s="1">
        <f>D191/D194</f>
      </c>
      <c r="E202" s="1">
        <f>E191/E194</f>
      </c>
      <c r="F202" s="1">
        <f>F191/F194</f>
      </c>
      <c r="G202" s="1">
        <f>G191/G194</f>
      </c>
      <c r="H202" s="2">
        <f>AVERAGE(B202:G202)</f>
      </c>
    </row>
    <row r="203">
      <c r="A203" t="str">
        <v>CP6.6</v>
      </c>
      <c r="B203" s="1">
        <f>B192/B194</f>
      </c>
      <c r="C203" s="1">
        <f>C192/C194</f>
      </c>
      <c r="D203" s="1">
        <f>D192/D194</f>
      </c>
      <c r="E203" s="1">
        <f>E192/E194</f>
      </c>
      <c r="F203" s="1">
        <f>F192/F194</f>
      </c>
      <c r="G203" s="1">
        <f>G192/G194</f>
      </c>
      <c r="H203" s="2">
        <f>AVERAGE(B203:G203)</f>
      </c>
    </row>
    <row r="205">
      <c r="A205" t="str">
        <v>Aw = Matriks_Crisp × Wi</v>
      </c>
    </row>
    <row r="206">
      <c r="A206" t="str">
        <v>Kriteria</v>
      </c>
      <c r="B206" t="str">
        <v>Wi</v>
      </c>
      <c r="C206" t="str">
        <v>Aw</v>
      </c>
      <c r="D206" t="str">
        <v>Aw/Wi</v>
      </c>
    </row>
    <row r="207">
      <c r="A207" t="str">
        <v>CP6.1</v>
      </c>
      <c r="B207" s="2">
        <f>H198</f>
      </c>
      <c r="C207" s="2">
        <f>B187*$B207+C187*$B208+D187*$B209+E187*$B210+F187*$B211+G187*$B212</f>
      </c>
      <c r="D207" s="1">
        <f>C207/B207</f>
      </c>
    </row>
    <row r="208">
      <c r="A208" t="str">
        <v>CP6.2</v>
      </c>
      <c r="B208" s="2">
        <f>H199</f>
      </c>
      <c r="C208" s="2">
        <f>B188*$B207+C188*$B208+D188*$B209+E188*$B210+F188*$B211+G188*$B212</f>
      </c>
      <c r="D208" s="1">
        <f>C208/B208</f>
      </c>
    </row>
    <row r="209">
      <c r="A209" t="str">
        <v>CP6.3</v>
      </c>
      <c r="B209" s="2">
        <f>H200</f>
      </c>
      <c r="C209" s="2">
        <f>B189*$B207+C189*$B208+D189*$B209+E189*$B210+F189*$B211+G189*$B212</f>
      </c>
      <c r="D209" s="1">
        <f>C209/B209</f>
      </c>
    </row>
    <row r="210">
      <c r="A210" t="str">
        <v>CP6.4</v>
      </c>
      <c r="B210" s="2">
        <f>H201</f>
      </c>
      <c r="C210" s="2">
        <f>B190*$B207+C190*$B208+D190*$B209+E190*$B210+F190*$B211+G190*$B212</f>
      </c>
      <c r="D210" s="1">
        <f>C210/B210</f>
      </c>
    </row>
    <row r="211">
      <c r="A211" t="str">
        <v>CP6.5</v>
      </c>
      <c r="B211" s="2">
        <f>H202</f>
      </c>
      <c r="C211" s="2">
        <f>B191*$B207+C191*$B208+D191*$B209+E191*$B210+F191*$B211+G191*$B212</f>
      </c>
      <c r="D211" s="1">
        <f>C211/B211</f>
      </c>
    </row>
    <row r="212">
      <c r="A212" t="str">
        <v>CP6.6</v>
      </c>
      <c r="B212" s="2">
        <f>H203</f>
      </c>
      <c r="C212" s="2">
        <f>B192*$B207+C192*$B208+D192*$B209+E192*$B210+F192*$B211+G192*$B212</f>
      </c>
      <c r="D212" s="1">
        <f>C212/B212</f>
      </c>
    </row>
    <row r="214">
      <c r="A214" t="str">
        <v>n</v>
      </c>
      <c r="B214">
        <v>6</v>
      </c>
    </row>
    <row r="215">
      <c r="A215" t="str">
        <v>λmax = AVERAGE(Aw/Wi)</v>
      </c>
      <c r="B215" s="1">
        <f>AVERAGE(D207:D212)</f>
      </c>
    </row>
    <row r="216">
      <c r="A216" t="str">
        <v>CI = (λmax-n)/(n-1)</v>
      </c>
      <c r="B216" s="1">
        <f>(B215-B214)/(B214-1)</f>
      </c>
    </row>
    <row r="217">
      <c r="A217" t="str">
        <v>RI (n=6)</v>
      </c>
      <c r="B217">
        <v>1.24</v>
      </c>
    </row>
    <row r="218">
      <c r="A218" t="str">
        <v>CR = CI/RI</v>
      </c>
      <c r="B218" s="1">
        <f>IF(B217=0,0,B216/B217)</f>
      </c>
    </row>
    <row r="219">
      <c r="A219" t="str">
        <v>KESIMPULAN</v>
      </c>
      <c r="B219">
        <f>IF(B218&lt;0.1,"KONSISTEN ✓ (CR&lt;0.10)","TIDAK KONSISTEN ✗ (CR≥0.10)")</f>
      </c>
    </row>
    <row r="222">
      <c r="A222" t="str">
        <v>═══ BAGIAN 9: PERHITUNGAN INDIVIDU PER RESPONDEN (BOBOT &amp; CR) ═══</v>
      </c>
    </row>
    <row r="223">
      <c r="A223" t="str">
        <v>Perhitungan FSE dan CR untuk masing-masing responden secara individual, menggunakan data TFN mereka sendiri.</v>
      </c>
    </row>
    <row r="225">
      <c r="A225" t="str">
        <v>▶ RESPONDEN 1: Muhammad Rizki</v>
      </c>
    </row>
    <row r="226">
      <c r="A226" t="str">
        <v>1. FUZZY SYNTHETIC EXTENT (FSE) &amp; BOBOT FINAL</v>
      </c>
    </row>
    <row r="227">
      <c r="A227" t="str">
        <v>Kriteria</v>
      </c>
      <c r="B227" t="str">
        <v>Σl</v>
      </c>
      <c r="C227" t="str">
        <v>Σm</v>
      </c>
      <c r="D227" t="str">
        <v>Σu</v>
      </c>
      <c r="E227" t="str">
        <v>Si_l</v>
      </c>
      <c r="F227" t="str">
        <v>Si_m</v>
      </c>
      <c r="G227" t="str">
        <v>Si_u</v>
      </c>
      <c r="H227" t="str">
        <v>Defuzzy</v>
      </c>
      <c r="I227" t="str">
        <v>Bobot</v>
      </c>
      <c r="J227" t="str">
        <v>Bobot%</v>
      </c>
      <c r="K227" t="str">
        <v>Rank</v>
      </c>
    </row>
    <row r="228">
      <c r="A228" t="str">
        <v>CP6.1</v>
      </c>
      <c r="B228" s="1">
        <f>1+C64+C65+C66+C67+C68</f>
      </c>
      <c r="C228" s="1">
        <f>1+C83+C84+C85+C86+C87</f>
      </c>
      <c r="D228" s="1">
        <f>1+C102+C103+C104+C105+C106</f>
      </c>
      <c r="E228" s="2">
        <f>B228/$D234</f>
      </c>
      <c r="F228" s="2">
        <f>C228/$C234</f>
      </c>
      <c r="G228" s="2">
        <f>D228/$B234</f>
      </c>
      <c r="H228" s="2">
        <f>(E228+F228+G228)/3</f>
      </c>
      <c r="I228" s="2">
        <f>H228/$H234</f>
      </c>
      <c r="J228" s="3">
        <f>I228*100</f>
      </c>
      <c r="K228">
        <f>RANK(I228,$I$228:$I$233,0)</f>
      </c>
    </row>
    <row r="229">
      <c r="A229" t="str">
        <v>CP6.2</v>
      </c>
      <c r="B229" s="1">
        <f>1+1/C102+C69+C70+C71+C72</f>
      </c>
      <c r="C229" s="1">
        <f>1+1/C83+C88+C89+C90+C91</f>
      </c>
      <c r="D229" s="1">
        <f>1+1/C64+C107+C108+C109+C110</f>
      </c>
      <c r="E229" s="2">
        <f>B229/$D234</f>
      </c>
      <c r="F229" s="2">
        <f>C229/$C234</f>
      </c>
      <c r="G229" s="2">
        <f>D229/$B234</f>
      </c>
      <c r="H229" s="2">
        <f>(E229+F229+G229)/3</f>
      </c>
      <c r="I229" s="2">
        <f>H229/$H234</f>
      </c>
      <c r="J229" s="3">
        <f>I229*100</f>
      </c>
      <c r="K229">
        <f>RANK(I229,$I$228:$I$233,0)</f>
      </c>
    </row>
    <row r="230">
      <c r="A230" t="str">
        <v>CP6.3</v>
      </c>
      <c r="B230" s="1">
        <f>1+1/C103+1/C107+C73+C74+C75</f>
      </c>
      <c r="C230" s="1">
        <f>1+1/C84+1/C88+C92+C93+C94</f>
      </c>
      <c r="D230" s="1">
        <f>1+1/C65+1/C69+C111+C112+C113</f>
      </c>
      <c r="E230" s="2">
        <f>B230/$D234</f>
      </c>
      <c r="F230" s="2">
        <f>C230/$C234</f>
      </c>
      <c r="G230" s="2">
        <f>D230/$B234</f>
      </c>
      <c r="H230" s="2">
        <f>(E230+F230+G230)/3</f>
      </c>
      <c r="I230" s="2">
        <f>H230/$H234</f>
      </c>
      <c r="J230" s="3">
        <f>I230*100</f>
      </c>
      <c r="K230">
        <f>RANK(I230,$I$228:$I$233,0)</f>
      </c>
    </row>
    <row r="231">
      <c r="A231" t="str">
        <v>CP6.4</v>
      </c>
      <c r="B231" s="1">
        <f>1+1/C104+1/C108+1/C111+C76+C77</f>
      </c>
      <c r="C231" s="1">
        <f>1+1/C85+1/C89+1/C92+C95+C96</f>
      </c>
      <c r="D231" s="1">
        <f>1+1/C66+1/C70+1/C73+C114+C115</f>
      </c>
      <c r="E231" s="2">
        <f>B231/$D234</f>
      </c>
      <c r="F231" s="2">
        <f>C231/$C234</f>
      </c>
      <c r="G231" s="2">
        <f>D231/$B234</f>
      </c>
      <c r="H231" s="2">
        <f>(E231+F231+G231)/3</f>
      </c>
      <c r="I231" s="2">
        <f>H231/$H234</f>
      </c>
      <c r="J231" s="3">
        <f>I231*100</f>
      </c>
      <c r="K231">
        <f>RANK(I231,$I$228:$I$233,0)</f>
      </c>
    </row>
    <row r="232">
      <c r="A232" t="str">
        <v>CP6.5</v>
      </c>
      <c r="B232" s="1">
        <f>1+1/C105+1/C109+1/C112+1/C114+C78</f>
      </c>
      <c r="C232" s="1">
        <f>1+1/C86+1/C90+1/C93+1/C95+C97</f>
      </c>
      <c r="D232" s="1">
        <f>1+1/C67+1/C71+1/C74+1/C76+C116</f>
      </c>
      <c r="E232" s="2">
        <f>B232/$D234</f>
      </c>
      <c r="F232" s="2">
        <f>C232/$C234</f>
      </c>
      <c r="G232" s="2">
        <f>D232/$B234</f>
      </c>
      <c r="H232" s="2">
        <f>(E232+F232+G232)/3</f>
      </c>
      <c r="I232" s="2">
        <f>H232/$H234</f>
      </c>
      <c r="J232" s="3">
        <f>I232*100</f>
      </c>
      <c r="K232">
        <f>RANK(I232,$I$228:$I$233,0)</f>
      </c>
    </row>
    <row r="233">
      <c r="A233" t="str">
        <v>CP6.6</v>
      </c>
      <c r="B233" s="1">
        <f>1+1/C106+1/C110+1/C113+1/C115+1/C116</f>
      </c>
      <c r="C233" s="1">
        <f>1+1/C87+1/C91+1/C94+1/C96+1/C97</f>
      </c>
      <c r="D233" s="1">
        <f>1+1/C68+1/C72+1/C75+1/C77+1/C78</f>
      </c>
      <c r="E233" s="2">
        <f>B233/$D234</f>
      </c>
      <c r="F233" s="2">
        <f>C233/$C234</f>
      </c>
      <c r="G233" s="2">
        <f>D233/$B234</f>
      </c>
      <c r="H233" s="2">
        <f>(E233+F233+G233)/3</f>
      </c>
      <c r="I233" s="2">
        <f>H233/$H234</f>
      </c>
      <c r="J233" s="3">
        <f>I233*100</f>
      </c>
      <c r="K233">
        <f>RANK(I233,$I$228:$I$233,0)</f>
      </c>
    </row>
    <row r="234">
      <c r="A234" t="str">
        <v>TOTAL</v>
      </c>
      <c r="B234" s="1">
        <f>SUM(B228:B233)</f>
      </c>
      <c r="C234" s="1">
        <f>SUM(C228:C233)</f>
      </c>
      <c r="D234" s="1">
        <f>SUM(D228:D233)</f>
      </c>
      <c r="H234" s="2">
        <f>SUM(H228:H233)</f>
      </c>
    </row>
    <row r="236">
      <c r="A236" t="str">
        <v>2. KONSISTENSI (CR)</v>
      </c>
    </row>
    <row r="237">
      <c r="A237" t="str">
        <v>Matriks Crisp (Defuzzified) &amp; Normalisasi &amp; Aw</v>
      </c>
    </row>
    <row r="238">
      <c r="A238" t="str">
        <v>Kriteria</v>
      </c>
      <c r="B238" t="str">
        <v>CP6.1</v>
      </c>
      <c r="C238" t="str">
        <v>CP6.2</v>
      </c>
      <c r="D238" t="str">
        <v>CP6.3</v>
      </c>
      <c r="E238" t="str">
        <v>CP6.4</v>
      </c>
      <c r="F238" t="str">
        <v>CP6.5</v>
      </c>
      <c r="G238" t="str">
        <v>CP6.6</v>
      </c>
      <c r="H238" t="str">
        <v>Wi (Bobot CR)</v>
      </c>
      <c r="I238" t="str">
        <v>Aw</v>
      </c>
      <c r="J238" t="str">
        <v>Aw/Wi</v>
      </c>
    </row>
    <row r="239">
      <c r="A239" t="str">
        <v>CP6.1</v>
      </c>
      <c r="B239">
        <v>1</v>
      </c>
      <c r="C239" s="1">
        <f>(C64+C83+C102)/3</f>
      </c>
      <c r="D239" s="1">
        <f>(C65+C84+C103)/3</f>
      </c>
      <c r="E239" s="1">
        <f>(C66+C85+C104)/3</f>
      </c>
      <c r="F239" s="1">
        <f>(C67+C86+C105)/3</f>
      </c>
      <c r="G239" s="1">
        <f>(C68+C87+C106)/3</f>
      </c>
      <c r="H239" s="2">
        <f>(B239/$B245+C239/$C245+D239/$D245+E239/$E245+F239/$F245+G239/$G245)/6</f>
      </c>
      <c r="I239" s="2">
        <f>B239*$H239+C239*$H240+D239*$H241+E239*$H242+F239*$H243+G239*$H244</f>
      </c>
      <c r="J239" s="1">
        <f>I239/H239</f>
      </c>
    </row>
    <row r="240">
      <c r="A240" t="str">
        <v>CP6.2</v>
      </c>
      <c r="B240" s="1">
        <f>(1/C102+1/C83+1/C64)/3</f>
      </c>
      <c r="C240">
        <v>1</v>
      </c>
      <c r="D240" s="1">
        <f>(C69+C88+C107)/3</f>
      </c>
      <c r="E240" s="1">
        <f>(C70+C89+C108)/3</f>
      </c>
      <c r="F240" s="1">
        <f>(C71+C90+C109)/3</f>
      </c>
      <c r="G240" s="1">
        <f>(C72+C91+C110)/3</f>
      </c>
      <c r="H240" s="2">
        <f>(B240/$B245+C240/$C245+D240/$D245+E240/$E245+F240/$F245+G240/$G245)/6</f>
      </c>
      <c r="I240" s="2">
        <f>B240*$H239+C240*$H240+D240*$H241+E240*$H242+F240*$H243+G240*$H244</f>
      </c>
      <c r="J240" s="1">
        <f>I240/H240</f>
      </c>
    </row>
    <row r="241">
      <c r="A241" t="str">
        <v>CP6.3</v>
      </c>
      <c r="B241" s="1">
        <f>(1/C103+1/C84+1/C65)/3</f>
      </c>
      <c r="C241" s="1">
        <f>(1/C107+1/C88+1/C69)/3</f>
      </c>
      <c r="D241">
        <v>1</v>
      </c>
      <c r="E241" s="1">
        <f>(C73+C92+C111)/3</f>
      </c>
      <c r="F241" s="1">
        <f>(C74+C93+C112)/3</f>
      </c>
      <c r="G241" s="1">
        <f>(C75+C94+C113)/3</f>
      </c>
      <c r="H241" s="2">
        <f>(B241/$B245+C241/$C245+D241/$D245+E241/$E245+F241/$F245+G241/$G245)/6</f>
      </c>
      <c r="I241" s="2">
        <f>B241*$H239+C241*$H240+D241*$H241+E241*$H242+F241*$H243+G241*$H244</f>
      </c>
      <c r="J241" s="1">
        <f>I241/H241</f>
      </c>
    </row>
    <row r="242">
      <c r="A242" t="str">
        <v>CP6.4</v>
      </c>
      <c r="B242" s="1">
        <f>(1/C104+1/C85+1/C66)/3</f>
      </c>
      <c r="C242" s="1">
        <f>(1/C108+1/C89+1/C70)/3</f>
      </c>
      <c r="D242" s="1">
        <f>(1/C111+1/C92+1/C73)/3</f>
      </c>
      <c r="E242">
        <v>1</v>
      </c>
      <c r="F242" s="1">
        <f>(C76+C95+C114)/3</f>
      </c>
      <c r="G242" s="1">
        <f>(C77+C96+C115)/3</f>
      </c>
      <c r="H242" s="2">
        <f>(B242/$B245+C242/$C245+D242/$D245+E242/$E245+F242/$F245+G242/$G245)/6</f>
      </c>
      <c r="I242" s="2">
        <f>B242*$H239+C242*$H240+D242*$H241+E242*$H242+F242*$H243+G242*$H244</f>
      </c>
      <c r="J242" s="1">
        <f>I242/H242</f>
      </c>
    </row>
    <row r="243">
      <c r="A243" t="str">
        <v>CP6.5</v>
      </c>
      <c r="B243" s="1">
        <f>(1/C105+1/C86+1/C67)/3</f>
      </c>
      <c r="C243" s="1">
        <f>(1/C109+1/C90+1/C71)/3</f>
      </c>
      <c r="D243" s="1">
        <f>(1/C112+1/C93+1/C74)/3</f>
      </c>
      <c r="E243" s="1">
        <f>(1/C114+1/C95+1/C76)/3</f>
      </c>
      <c r="F243">
        <v>1</v>
      </c>
      <c r="G243" s="1">
        <f>(C78+C97+C116)/3</f>
      </c>
      <c r="H243" s="2">
        <f>(B243/$B245+C243/$C245+D243/$D245+E243/$E245+F243/$F245+G243/$G245)/6</f>
      </c>
      <c r="I243" s="2">
        <f>B243*$H239+C243*$H240+D243*$H241+E243*$H242+F243*$H243+G243*$H244</f>
      </c>
      <c r="J243" s="1">
        <f>I243/H243</f>
      </c>
    </row>
    <row r="244">
      <c r="A244" t="str">
        <v>CP6.6</v>
      </c>
      <c r="B244" s="1">
        <f>(1/C106+1/C87+1/C68)/3</f>
      </c>
      <c r="C244" s="1">
        <f>(1/C110+1/C91+1/C72)/3</f>
      </c>
      <c r="D244" s="1">
        <f>(1/C113+1/C94+1/C75)/3</f>
      </c>
      <c r="E244" s="1">
        <f>(1/C115+1/C96+1/C77)/3</f>
      </c>
      <c r="F244" s="1">
        <f>(1/C116+1/C97+1/C78)/3</f>
      </c>
      <c r="G244">
        <v>1</v>
      </c>
      <c r="H244" s="2">
        <f>(B244/$B245+C244/$C245+D244/$D245+E244/$E245+F244/$F245+G244/$G245)/6</f>
      </c>
      <c r="I244" s="2">
        <f>B244*$H239+C244*$H240+D244*$H241+E244*$H242+F244*$H243+G244*$H244</f>
      </c>
      <c r="J244" s="1">
        <f>I244/H244</f>
      </c>
    </row>
    <row r="245">
      <c r="A245" t="str">
        <v>Σ Kolom</v>
      </c>
      <c r="B245" s="1">
        <f>SUM(B239:B244)</f>
      </c>
      <c r="C245" s="1">
        <f>SUM(C239:C244)</f>
      </c>
      <c r="D245" s="1">
        <f>SUM(D239:D244)</f>
      </c>
      <c r="E245" s="1">
        <f>SUM(E239:E244)</f>
      </c>
      <c r="F245" s="1">
        <f>SUM(F239:F244)</f>
      </c>
      <c r="G245" s="1">
        <f>SUM(G239:G244)</f>
      </c>
    </row>
    <row r="247">
      <c r="A247" t="str">
        <v>λmax</v>
      </c>
      <c r="B247" s="1">
        <f>AVERAGE(J239:J244)</f>
      </c>
    </row>
    <row r="248">
      <c r="A248" t="str">
        <v>CI</v>
      </c>
      <c r="B248" s="1">
        <f>(B247-6)/(6-1)</f>
      </c>
    </row>
    <row r="249">
      <c r="A249" t="str">
        <v>CR</v>
      </c>
      <c r="B249" s="1">
        <f>IF(1.24=0,0,B248/1.24)</f>
      </c>
    </row>
    <row r="250">
      <c r="A250" t="str">
        <v>Status</v>
      </c>
      <c r="B250">
        <f>IF(B249&lt;0.1,"KONSISTEN ✓","TIDAK KONSISTEN ✗")</f>
      </c>
    </row>
    <row r="253">
      <c r="A253" t="str">
        <v>▶ RESPONDEN 2: Irdha Mirdayati</v>
      </c>
    </row>
    <row r="254">
      <c r="A254" t="str">
        <v>1. FUZZY SYNTHETIC EXTENT (FSE) &amp; BOBOT FINAL</v>
      </c>
    </row>
    <row r="255">
      <c r="A255" t="str">
        <v>Kriteria</v>
      </c>
      <c r="B255" t="str">
        <v>Σl</v>
      </c>
      <c r="C255" t="str">
        <v>Σm</v>
      </c>
      <c r="D255" t="str">
        <v>Σu</v>
      </c>
      <c r="E255" t="str">
        <v>Si_l</v>
      </c>
      <c r="F255" t="str">
        <v>Si_m</v>
      </c>
      <c r="G255" t="str">
        <v>Si_u</v>
      </c>
      <c r="H255" t="str">
        <v>Defuzzy</v>
      </c>
      <c r="I255" t="str">
        <v>Bobot</v>
      </c>
      <c r="J255" t="str">
        <v>Bobot%</v>
      </c>
      <c r="K255" t="str">
        <v>Rank</v>
      </c>
    </row>
    <row r="256">
      <c r="A256" t="str">
        <v>CP6.1</v>
      </c>
      <c r="B256" s="1">
        <f>1+D64+D65+D66+D67+D68</f>
      </c>
      <c r="C256" s="1">
        <f>1+D83+D84+D85+D86+D87</f>
      </c>
      <c r="D256" s="1">
        <f>1+D102+D103+D104+D105+D106</f>
      </c>
      <c r="E256" s="2">
        <f>B256/$D262</f>
      </c>
      <c r="F256" s="2">
        <f>C256/$C262</f>
      </c>
      <c r="G256" s="2">
        <f>D256/$B262</f>
      </c>
      <c r="H256" s="2">
        <f>(E256+F256+G256)/3</f>
      </c>
      <c r="I256" s="2">
        <f>H256/$H262</f>
      </c>
      <c r="J256" s="3">
        <f>I256*100</f>
      </c>
      <c r="K256">
        <f>RANK(I256,$I$256:$I$261,0)</f>
      </c>
    </row>
    <row r="257">
      <c r="A257" t="str">
        <v>CP6.2</v>
      </c>
      <c r="B257" s="1">
        <f>1+1/D102+D69+D70+D71+D72</f>
      </c>
      <c r="C257" s="1">
        <f>1+1/D83+D88+D89+D90+D91</f>
      </c>
      <c r="D257" s="1">
        <f>1+1/D64+D107+D108+D109+D110</f>
      </c>
      <c r="E257" s="2">
        <f>B257/$D262</f>
      </c>
      <c r="F257" s="2">
        <f>C257/$C262</f>
      </c>
      <c r="G257" s="2">
        <f>D257/$B262</f>
      </c>
      <c r="H257" s="2">
        <f>(E257+F257+G257)/3</f>
      </c>
      <c r="I257" s="2">
        <f>H257/$H262</f>
      </c>
      <c r="J257" s="3">
        <f>I257*100</f>
      </c>
      <c r="K257">
        <f>RANK(I257,$I$256:$I$261,0)</f>
      </c>
    </row>
    <row r="258">
      <c r="A258" t="str">
        <v>CP6.3</v>
      </c>
      <c r="B258" s="1">
        <f>1+1/D103+1/D107+D73+D74+D75</f>
      </c>
      <c r="C258" s="1">
        <f>1+1/D84+1/D88+D92+D93+D94</f>
      </c>
      <c r="D258" s="1">
        <f>1+1/D65+1/D69+D111+D112+D113</f>
      </c>
      <c r="E258" s="2">
        <f>B258/$D262</f>
      </c>
      <c r="F258" s="2">
        <f>C258/$C262</f>
      </c>
      <c r="G258" s="2">
        <f>D258/$B262</f>
      </c>
      <c r="H258" s="2">
        <f>(E258+F258+G258)/3</f>
      </c>
      <c r="I258" s="2">
        <f>H258/$H262</f>
      </c>
      <c r="J258" s="3">
        <f>I258*100</f>
      </c>
      <c r="K258">
        <f>RANK(I258,$I$256:$I$261,0)</f>
      </c>
    </row>
    <row r="259">
      <c r="A259" t="str">
        <v>CP6.4</v>
      </c>
      <c r="B259" s="1">
        <f>1+1/D104+1/D108+1/D111+D76+D77</f>
      </c>
      <c r="C259" s="1">
        <f>1+1/D85+1/D89+1/D92+D95+D96</f>
      </c>
      <c r="D259" s="1">
        <f>1+1/D66+1/D70+1/D73+D114+D115</f>
      </c>
      <c r="E259" s="2">
        <f>B259/$D262</f>
      </c>
      <c r="F259" s="2">
        <f>C259/$C262</f>
      </c>
      <c r="G259" s="2">
        <f>D259/$B262</f>
      </c>
      <c r="H259" s="2">
        <f>(E259+F259+G259)/3</f>
      </c>
      <c r="I259" s="2">
        <f>H259/$H262</f>
      </c>
      <c r="J259" s="3">
        <f>I259*100</f>
      </c>
      <c r="K259">
        <f>RANK(I259,$I$256:$I$261,0)</f>
      </c>
    </row>
    <row r="260">
      <c r="A260" t="str">
        <v>CP6.5</v>
      </c>
      <c r="B260" s="1">
        <f>1+1/D105+1/D109+1/D112+1/D114+D78</f>
      </c>
      <c r="C260" s="1">
        <f>1+1/D86+1/D90+1/D93+1/D95+D97</f>
      </c>
      <c r="D260" s="1">
        <f>1+1/D67+1/D71+1/D74+1/D76+D116</f>
      </c>
      <c r="E260" s="2">
        <f>B260/$D262</f>
      </c>
      <c r="F260" s="2">
        <f>C260/$C262</f>
      </c>
      <c r="G260" s="2">
        <f>D260/$B262</f>
      </c>
      <c r="H260" s="2">
        <f>(E260+F260+G260)/3</f>
      </c>
      <c r="I260" s="2">
        <f>H260/$H262</f>
      </c>
      <c r="J260" s="3">
        <f>I260*100</f>
      </c>
      <c r="K260">
        <f>RANK(I260,$I$256:$I$261,0)</f>
      </c>
    </row>
    <row r="261">
      <c r="A261" t="str">
        <v>CP6.6</v>
      </c>
      <c r="B261" s="1">
        <f>1+1/D106+1/D110+1/D113+1/D115+1/D116</f>
      </c>
      <c r="C261" s="1">
        <f>1+1/D87+1/D91+1/D94+1/D96+1/D97</f>
      </c>
      <c r="D261" s="1">
        <f>1+1/D68+1/D72+1/D75+1/D77+1/D78</f>
      </c>
      <c r="E261" s="2">
        <f>B261/$D262</f>
      </c>
      <c r="F261" s="2">
        <f>C261/$C262</f>
      </c>
      <c r="G261" s="2">
        <f>D261/$B262</f>
      </c>
      <c r="H261" s="2">
        <f>(E261+F261+G261)/3</f>
      </c>
      <c r="I261" s="2">
        <f>H261/$H262</f>
      </c>
      <c r="J261" s="3">
        <f>I261*100</f>
      </c>
      <c r="K261">
        <f>RANK(I261,$I$256:$I$261,0)</f>
      </c>
    </row>
    <row r="262">
      <c r="A262" t="str">
        <v>TOTAL</v>
      </c>
      <c r="B262" s="1">
        <f>SUM(B256:B261)</f>
      </c>
      <c r="C262" s="1">
        <f>SUM(C256:C261)</f>
      </c>
      <c r="D262" s="1">
        <f>SUM(D256:D261)</f>
      </c>
      <c r="H262" s="2">
        <f>SUM(H256:H261)</f>
      </c>
    </row>
    <row r="264">
      <c r="A264" t="str">
        <v>2. KONSISTENSI (CR)</v>
      </c>
    </row>
    <row r="265">
      <c r="A265" t="str">
        <v>Matriks Crisp (Defuzzified) &amp; Normalisasi &amp; Aw</v>
      </c>
    </row>
    <row r="266">
      <c r="A266" t="str">
        <v>Kriteria</v>
      </c>
      <c r="B266" t="str">
        <v>CP6.1</v>
      </c>
      <c r="C266" t="str">
        <v>CP6.2</v>
      </c>
      <c r="D266" t="str">
        <v>CP6.3</v>
      </c>
      <c r="E266" t="str">
        <v>CP6.4</v>
      </c>
      <c r="F266" t="str">
        <v>CP6.5</v>
      </c>
      <c r="G266" t="str">
        <v>CP6.6</v>
      </c>
      <c r="H266" t="str">
        <v>Wi (Bobot CR)</v>
      </c>
      <c r="I266" t="str">
        <v>Aw</v>
      </c>
      <c r="J266" t="str">
        <v>Aw/Wi</v>
      </c>
    </row>
    <row r="267">
      <c r="A267" t="str">
        <v>CP6.1</v>
      </c>
      <c r="B267">
        <v>1</v>
      </c>
      <c r="C267" s="1">
        <f>(D64+D83+D102)/3</f>
      </c>
      <c r="D267" s="1">
        <f>(D65+D84+D103)/3</f>
      </c>
      <c r="E267" s="1">
        <f>(D66+D85+D104)/3</f>
      </c>
      <c r="F267" s="1">
        <f>(D67+D86+D105)/3</f>
      </c>
      <c r="G267" s="1">
        <f>(D68+D87+D106)/3</f>
      </c>
      <c r="H267" s="2">
        <f>(B267/$B273+C267/$C273+D267/$D273+E267/$E273+F267/$F273+G267/$G273)/6</f>
      </c>
      <c r="I267" s="2">
        <f>B267*$H267+C267*$H268+D267*$H269+E267*$H270+F267*$H271+G267*$H272</f>
      </c>
      <c r="J267" s="1">
        <f>I267/H267</f>
      </c>
    </row>
    <row r="268">
      <c r="A268" t="str">
        <v>CP6.2</v>
      </c>
      <c r="B268" s="1">
        <f>(1/D102+1/D83+1/D64)/3</f>
      </c>
      <c r="C268">
        <v>1</v>
      </c>
      <c r="D268" s="1">
        <f>(D69+D88+D107)/3</f>
      </c>
      <c r="E268" s="1">
        <f>(D70+D89+D108)/3</f>
      </c>
      <c r="F268" s="1">
        <f>(D71+D90+D109)/3</f>
      </c>
      <c r="G268" s="1">
        <f>(D72+D91+D110)/3</f>
      </c>
      <c r="H268" s="2">
        <f>(B268/$B273+C268/$C273+D268/$D273+E268/$E273+F268/$F273+G268/$G273)/6</f>
      </c>
      <c r="I268" s="2">
        <f>B268*$H267+C268*$H268+D268*$H269+E268*$H270+F268*$H271+G268*$H272</f>
      </c>
      <c r="J268" s="1">
        <f>I268/H268</f>
      </c>
    </row>
    <row r="269">
      <c r="A269" t="str">
        <v>CP6.3</v>
      </c>
      <c r="B269" s="1">
        <f>(1/D103+1/D84+1/D65)/3</f>
      </c>
      <c r="C269" s="1">
        <f>(1/D107+1/D88+1/D69)/3</f>
      </c>
      <c r="D269">
        <v>1</v>
      </c>
      <c r="E269" s="1">
        <f>(D73+D92+D111)/3</f>
      </c>
      <c r="F269" s="1">
        <f>(D74+D93+D112)/3</f>
      </c>
      <c r="G269" s="1">
        <f>(D75+D94+D113)/3</f>
      </c>
      <c r="H269" s="2">
        <f>(B269/$B273+C269/$C273+D269/$D273+E269/$E273+F269/$F273+G269/$G273)/6</f>
      </c>
      <c r="I269" s="2">
        <f>B269*$H267+C269*$H268+D269*$H269+E269*$H270+F269*$H271+G269*$H272</f>
      </c>
      <c r="J269" s="1">
        <f>I269/H269</f>
      </c>
    </row>
    <row r="270">
      <c r="A270" t="str">
        <v>CP6.4</v>
      </c>
      <c r="B270" s="1">
        <f>(1/D104+1/D85+1/D66)/3</f>
      </c>
      <c r="C270" s="1">
        <f>(1/D108+1/D89+1/D70)/3</f>
      </c>
      <c r="D270" s="1">
        <f>(1/D111+1/D92+1/D73)/3</f>
      </c>
      <c r="E270">
        <v>1</v>
      </c>
      <c r="F270" s="1">
        <f>(D76+D95+D114)/3</f>
      </c>
      <c r="G270" s="1">
        <f>(D77+D96+D115)/3</f>
      </c>
      <c r="H270" s="2">
        <f>(B270/$B273+C270/$C273+D270/$D273+E270/$E273+F270/$F273+G270/$G273)/6</f>
      </c>
      <c r="I270" s="2">
        <f>B270*$H267+C270*$H268+D270*$H269+E270*$H270+F270*$H271+G270*$H272</f>
      </c>
      <c r="J270" s="1">
        <f>I270/H270</f>
      </c>
    </row>
    <row r="271">
      <c r="A271" t="str">
        <v>CP6.5</v>
      </c>
      <c r="B271" s="1">
        <f>(1/D105+1/D86+1/D67)/3</f>
      </c>
      <c r="C271" s="1">
        <f>(1/D109+1/D90+1/D71)/3</f>
      </c>
      <c r="D271" s="1">
        <f>(1/D112+1/D93+1/D74)/3</f>
      </c>
      <c r="E271" s="1">
        <f>(1/D114+1/D95+1/D76)/3</f>
      </c>
      <c r="F271">
        <v>1</v>
      </c>
      <c r="G271" s="1">
        <f>(D78+D97+D116)/3</f>
      </c>
      <c r="H271" s="2">
        <f>(B271/$B273+C271/$C273+D271/$D273+E271/$E273+F271/$F273+G271/$G273)/6</f>
      </c>
      <c r="I271" s="2">
        <f>B271*$H267+C271*$H268+D271*$H269+E271*$H270+F271*$H271+G271*$H272</f>
      </c>
      <c r="J271" s="1">
        <f>I271/H271</f>
      </c>
    </row>
    <row r="272">
      <c r="A272" t="str">
        <v>CP6.6</v>
      </c>
      <c r="B272" s="1">
        <f>(1/D106+1/D87+1/D68)/3</f>
      </c>
      <c r="C272" s="1">
        <f>(1/D110+1/D91+1/D72)/3</f>
      </c>
      <c r="D272" s="1">
        <f>(1/D113+1/D94+1/D75)/3</f>
      </c>
      <c r="E272" s="1">
        <f>(1/D115+1/D96+1/D77)/3</f>
      </c>
      <c r="F272" s="1">
        <f>(1/D116+1/D97+1/D78)/3</f>
      </c>
      <c r="G272">
        <v>1</v>
      </c>
      <c r="H272" s="2">
        <f>(B272/$B273+C272/$C273+D272/$D273+E272/$E273+F272/$F273+G272/$G273)/6</f>
      </c>
      <c r="I272" s="2">
        <f>B272*$H267+C272*$H268+D272*$H269+E272*$H270+F272*$H271+G272*$H272</f>
      </c>
      <c r="J272" s="1">
        <f>I272/H272</f>
      </c>
    </row>
    <row r="273">
      <c r="A273" t="str">
        <v>Σ Kolom</v>
      </c>
      <c r="B273" s="1">
        <f>SUM(B267:B272)</f>
      </c>
      <c r="C273" s="1">
        <f>SUM(C267:C272)</f>
      </c>
      <c r="D273" s="1">
        <f>SUM(D267:D272)</f>
      </c>
      <c r="E273" s="1">
        <f>SUM(E267:E272)</f>
      </c>
      <c r="F273" s="1">
        <f>SUM(F267:F272)</f>
      </c>
      <c r="G273" s="1">
        <f>SUM(G267:G272)</f>
      </c>
    </row>
    <row r="275">
      <c r="A275" t="str">
        <v>λmax</v>
      </c>
      <c r="B275" s="1">
        <f>AVERAGE(J267:J272)</f>
      </c>
    </row>
    <row r="276">
      <c r="A276" t="str">
        <v>CI</v>
      </c>
      <c r="B276" s="1">
        <f>(B275-6)/(6-1)</f>
      </c>
    </row>
    <row r="277">
      <c r="A277" t="str">
        <v>CR</v>
      </c>
      <c r="B277" s="1">
        <f>IF(1.24=0,0,B276/1.24)</f>
      </c>
    </row>
    <row r="278">
      <c r="A278" t="str">
        <v>Status</v>
      </c>
      <c r="B278">
        <f>IF(B277&lt;0.1,"KONSISTEN ✓","TIDAK KONSISTEN ✗")</f>
      </c>
    </row>
    <row r="281">
      <c r="A281" t="str">
        <v>▶ RESPONDEN 3: Fakhrul Roza</v>
      </c>
    </row>
    <row r="282">
      <c r="A282" t="str">
        <v>1. FUZZY SYNTHETIC EXTENT (FSE) &amp; BOBOT FINAL</v>
      </c>
    </row>
    <row r="283">
      <c r="A283" t="str">
        <v>Kriteria</v>
      </c>
      <c r="B283" t="str">
        <v>Σl</v>
      </c>
      <c r="C283" t="str">
        <v>Σm</v>
      </c>
      <c r="D283" t="str">
        <v>Σu</v>
      </c>
      <c r="E283" t="str">
        <v>Si_l</v>
      </c>
      <c r="F283" t="str">
        <v>Si_m</v>
      </c>
      <c r="G283" t="str">
        <v>Si_u</v>
      </c>
      <c r="H283" t="str">
        <v>Defuzzy</v>
      </c>
      <c r="I283" t="str">
        <v>Bobot</v>
      </c>
      <c r="J283" t="str">
        <v>Bobot%</v>
      </c>
      <c r="K283" t="str">
        <v>Rank</v>
      </c>
    </row>
    <row r="284">
      <c r="A284" t="str">
        <v>CP6.1</v>
      </c>
      <c r="B284" s="1">
        <f>1+E64+E65+E66+E67+E68</f>
      </c>
      <c r="C284" s="1">
        <f>1+E83+E84+E85+E86+E87</f>
      </c>
      <c r="D284" s="1">
        <f>1+E102+E103+E104+E105+E106</f>
      </c>
      <c r="E284" s="2">
        <f>B284/$D290</f>
      </c>
      <c r="F284" s="2">
        <f>C284/$C290</f>
      </c>
      <c r="G284" s="2">
        <f>D284/$B290</f>
      </c>
      <c r="H284" s="2">
        <f>(E284+F284+G284)/3</f>
      </c>
      <c r="I284" s="2">
        <f>H284/$H290</f>
      </c>
      <c r="J284" s="3">
        <f>I284*100</f>
      </c>
      <c r="K284">
        <f>RANK(I284,$I$284:$I$289,0)</f>
      </c>
    </row>
    <row r="285">
      <c r="A285" t="str">
        <v>CP6.2</v>
      </c>
      <c r="B285" s="1">
        <f>1+1/E102+E69+E70+E71+E72</f>
      </c>
      <c r="C285" s="1">
        <f>1+1/E83+E88+E89+E90+E91</f>
      </c>
      <c r="D285" s="1">
        <f>1+1/E64+E107+E108+E109+E110</f>
      </c>
      <c r="E285" s="2">
        <f>B285/$D290</f>
      </c>
      <c r="F285" s="2">
        <f>C285/$C290</f>
      </c>
      <c r="G285" s="2">
        <f>D285/$B290</f>
      </c>
      <c r="H285" s="2">
        <f>(E285+F285+G285)/3</f>
      </c>
      <c r="I285" s="2">
        <f>H285/$H290</f>
      </c>
      <c r="J285" s="3">
        <f>I285*100</f>
      </c>
      <c r="K285">
        <f>RANK(I285,$I$284:$I$289,0)</f>
      </c>
    </row>
    <row r="286">
      <c r="A286" t="str">
        <v>CP6.3</v>
      </c>
      <c r="B286" s="1">
        <f>1+1/E103+1/E107+E73+E74+E75</f>
      </c>
      <c r="C286" s="1">
        <f>1+1/E84+1/E88+E92+E93+E94</f>
      </c>
      <c r="D286" s="1">
        <f>1+1/E65+1/E69+E111+E112+E113</f>
      </c>
      <c r="E286" s="2">
        <f>B286/$D290</f>
      </c>
      <c r="F286" s="2">
        <f>C286/$C290</f>
      </c>
      <c r="G286" s="2">
        <f>D286/$B290</f>
      </c>
      <c r="H286" s="2">
        <f>(E286+F286+G286)/3</f>
      </c>
      <c r="I286" s="2">
        <f>H286/$H290</f>
      </c>
      <c r="J286" s="3">
        <f>I286*100</f>
      </c>
      <c r="K286">
        <f>RANK(I286,$I$284:$I$289,0)</f>
      </c>
    </row>
    <row r="287">
      <c r="A287" t="str">
        <v>CP6.4</v>
      </c>
      <c r="B287" s="1">
        <f>1+1/E104+1/E108+1/E111+E76+E77</f>
      </c>
      <c r="C287" s="1">
        <f>1+1/E85+1/E89+1/E92+E95+E96</f>
      </c>
      <c r="D287" s="1">
        <f>1+1/E66+1/E70+1/E73+E114+E115</f>
      </c>
      <c r="E287" s="2">
        <f>B287/$D290</f>
      </c>
      <c r="F287" s="2">
        <f>C287/$C290</f>
      </c>
      <c r="G287" s="2">
        <f>D287/$B290</f>
      </c>
      <c r="H287" s="2">
        <f>(E287+F287+G287)/3</f>
      </c>
      <c r="I287" s="2">
        <f>H287/$H290</f>
      </c>
      <c r="J287" s="3">
        <f>I287*100</f>
      </c>
      <c r="K287">
        <f>RANK(I287,$I$284:$I$289,0)</f>
      </c>
    </row>
    <row r="288">
      <c r="A288" t="str">
        <v>CP6.5</v>
      </c>
      <c r="B288" s="1">
        <f>1+1/E105+1/E109+1/E112+1/E114+E78</f>
      </c>
      <c r="C288" s="1">
        <f>1+1/E86+1/E90+1/E93+1/E95+E97</f>
      </c>
      <c r="D288" s="1">
        <f>1+1/E67+1/E71+1/E74+1/E76+E116</f>
      </c>
      <c r="E288" s="2">
        <f>B288/$D290</f>
      </c>
      <c r="F288" s="2">
        <f>C288/$C290</f>
      </c>
      <c r="G288" s="2">
        <f>D288/$B290</f>
      </c>
      <c r="H288" s="2">
        <f>(E288+F288+G288)/3</f>
      </c>
      <c r="I288" s="2">
        <f>H288/$H290</f>
      </c>
      <c r="J288" s="3">
        <f>I288*100</f>
      </c>
      <c r="K288">
        <f>RANK(I288,$I$284:$I$289,0)</f>
      </c>
    </row>
    <row r="289">
      <c r="A289" t="str">
        <v>CP6.6</v>
      </c>
      <c r="B289" s="1">
        <f>1+1/E106+1/E110+1/E113+1/E115+1/E116</f>
      </c>
      <c r="C289" s="1">
        <f>1+1/E87+1/E91+1/E94+1/E96+1/E97</f>
      </c>
      <c r="D289" s="1">
        <f>1+1/E68+1/E72+1/E75+1/E77+1/E78</f>
      </c>
      <c r="E289" s="2">
        <f>B289/$D290</f>
      </c>
      <c r="F289" s="2">
        <f>C289/$C290</f>
      </c>
      <c r="G289" s="2">
        <f>D289/$B290</f>
      </c>
      <c r="H289" s="2">
        <f>(E289+F289+G289)/3</f>
      </c>
      <c r="I289" s="2">
        <f>H289/$H290</f>
      </c>
      <c r="J289" s="3">
        <f>I289*100</f>
      </c>
      <c r="K289">
        <f>RANK(I289,$I$284:$I$289,0)</f>
      </c>
    </row>
    <row r="290">
      <c r="A290" t="str">
        <v>TOTAL</v>
      </c>
      <c r="B290" s="1">
        <f>SUM(B284:B289)</f>
      </c>
      <c r="C290" s="1">
        <f>SUM(C284:C289)</f>
      </c>
      <c r="D290" s="1">
        <f>SUM(D284:D289)</f>
      </c>
      <c r="H290" s="2">
        <f>SUM(H284:H289)</f>
      </c>
    </row>
    <row r="292">
      <c r="A292" t="str">
        <v>2. KONSISTENSI (CR)</v>
      </c>
    </row>
    <row r="293">
      <c r="A293" t="str">
        <v>Matriks Crisp (Defuzzified) &amp; Normalisasi &amp; Aw</v>
      </c>
    </row>
    <row r="294">
      <c r="A294" t="str">
        <v>Kriteria</v>
      </c>
      <c r="B294" t="str">
        <v>CP6.1</v>
      </c>
      <c r="C294" t="str">
        <v>CP6.2</v>
      </c>
      <c r="D294" t="str">
        <v>CP6.3</v>
      </c>
      <c r="E294" t="str">
        <v>CP6.4</v>
      </c>
      <c r="F294" t="str">
        <v>CP6.5</v>
      </c>
      <c r="G294" t="str">
        <v>CP6.6</v>
      </c>
      <c r="H294" t="str">
        <v>Wi (Bobot CR)</v>
      </c>
      <c r="I294" t="str">
        <v>Aw</v>
      </c>
      <c r="J294" t="str">
        <v>Aw/Wi</v>
      </c>
    </row>
    <row r="295">
      <c r="A295" t="str">
        <v>CP6.1</v>
      </c>
      <c r="B295">
        <v>1</v>
      </c>
      <c r="C295" s="1">
        <f>(E64+E83+E102)/3</f>
      </c>
      <c r="D295" s="1">
        <f>(E65+E84+E103)/3</f>
      </c>
      <c r="E295" s="1">
        <f>(E66+E85+E104)/3</f>
      </c>
      <c r="F295" s="1">
        <f>(E67+E86+E105)/3</f>
      </c>
      <c r="G295" s="1">
        <f>(E68+E87+E106)/3</f>
      </c>
      <c r="H295" s="2">
        <f>(B295/$B301+C295/$C301+D295/$D301+E295/$E301+F295/$F301+G295/$G301)/6</f>
      </c>
      <c r="I295" s="2">
        <f>B295*$H295+C295*$H296+D295*$H297+E295*$H298+F295*$H299+G295*$H300</f>
      </c>
      <c r="J295" s="1">
        <f>I295/H295</f>
      </c>
    </row>
    <row r="296">
      <c r="A296" t="str">
        <v>CP6.2</v>
      </c>
      <c r="B296" s="1">
        <f>(1/E102+1/E83+1/E64)/3</f>
      </c>
      <c r="C296">
        <v>1</v>
      </c>
      <c r="D296" s="1">
        <f>(E69+E88+E107)/3</f>
      </c>
      <c r="E296" s="1">
        <f>(E70+E89+E108)/3</f>
      </c>
      <c r="F296" s="1">
        <f>(E71+E90+E109)/3</f>
      </c>
      <c r="G296" s="1">
        <f>(E72+E91+E110)/3</f>
      </c>
      <c r="H296" s="2">
        <f>(B296/$B301+C296/$C301+D296/$D301+E296/$E301+F296/$F301+G296/$G301)/6</f>
      </c>
      <c r="I296" s="2">
        <f>B296*$H295+C296*$H296+D296*$H297+E296*$H298+F296*$H299+G296*$H300</f>
      </c>
      <c r="J296" s="1">
        <f>I296/H296</f>
      </c>
    </row>
    <row r="297">
      <c r="A297" t="str">
        <v>CP6.3</v>
      </c>
      <c r="B297" s="1">
        <f>(1/E103+1/E84+1/E65)/3</f>
      </c>
      <c r="C297" s="1">
        <f>(1/E107+1/E88+1/E69)/3</f>
      </c>
      <c r="D297">
        <v>1</v>
      </c>
      <c r="E297" s="1">
        <f>(E73+E92+E111)/3</f>
      </c>
      <c r="F297" s="1">
        <f>(E74+E93+E112)/3</f>
      </c>
      <c r="G297" s="1">
        <f>(E75+E94+E113)/3</f>
      </c>
      <c r="H297" s="2">
        <f>(B297/$B301+C297/$C301+D297/$D301+E297/$E301+F297/$F301+G297/$G301)/6</f>
      </c>
      <c r="I297" s="2">
        <f>B297*$H295+C297*$H296+D297*$H297+E297*$H298+F297*$H299+G297*$H300</f>
      </c>
      <c r="J297" s="1">
        <f>I297/H297</f>
      </c>
    </row>
    <row r="298">
      <c r="A298" t="str">
        <v>CP6.4</v>
      </c>
      <c r="B298" s="1">
        <f>(1/E104+1/E85+1/E66)/3</f>
      </c>
      <c r="C298" s="1">
        <f>(1/E108+1/E89+1/E70)/3</f>
      </c>
      <c r="D298" s="1">
        <f>(1/E111+1/E92+1/E73)/3</f>
      </c>
      <c r="E298">
        <v>1</v>
      </c>
      <c r="F298" s="1">
        <f>(E76+E95+E114)/3</f>
      </c>
      <c r="G298" s="1">
        <f>(E77+E96+E115)/3</f>
      </c>
      <c r="H298" s="2">
        <f>(B298/$B301+C298/$C301+D298/$D301+E298/$E301+F298/$F301+G298/$G301)/6</f>
      </c>
      <c r="I298" s="2">
        <f>B298*$H295+C298*$H296+D298*$H297+E298*$H298+F298*$H299+G298*$H300</f>
      </c>
      <c r="J298" s="1">
        <f>I298/H298</f>
      </c>
    </row>
    <row r="299">
      <c r="A299" t="str">
        <v>CP6.5</v>
      </c>
      <c r="B299" s="1">
        <f>(1/E105+1/E86+1/E67)/3</f>
      </c>
      <c r="C299" s="1">
        <f>(1/E109+1/E90+1/E71)/3</f>
      </c>
      <c r="D299" s="1">
        <f>(1/E112+1/E93+1/E74)/3</f>
      </c>
      <c r="E299" s="1">
        <f>(1/E114+1/E95+1/E76)/3</f>
      </c>
      <c r="F299">
        <v>1</v>
      </c>
      <c r="G299" s="1">
        <f>(E78+E97+E116)/3</f>
      </c>
      <c r="H299" s="2">
        <f>(B299/$B301+C299/$C301+D299/$D301+E299/$E301+F299/$F301+G299/$G301)/6</f>
      </c>
      <c r="I299" s="2">
        <f>B299*$H295+C299*$H296+D299*$H297+E299*$H298+F299*$H299+G299*$H300</f>
      </c>
      <c r="J299" s="1">
        <f>I299/H299</f>
      </c>
    </row>
    <row r="300">
      <c r="A300" t="str">
        <v>CP6.6</v>
      </c>
      <c r="B300" s="1">
        <f>(1/E106+1/E87+1/E68)/3</f>
      </c>
      <c r="C300" s="1">
        <f>(1/E110+1/E91+1/E72)/3</f>
      </c>
      <c r="D300" s="1">
        <f>(1/E113+1/E94+1/E75)/3</f>
      </c>
      <c r="E300" s="1">
        <f>(1/E115+1/E96+1/E77)/3</f>
      </c>
      <c r="F300" s="1">
        <f>(1/E116+1/E97+1/E78)/3</f>
      </c>
      <c r="G300">
        <v>1</v>
      </c>
      <c r="H300" s="2">
        <f>(B300/$B301+C300/$C301+D300/$D301+E300/$E301+F300/$F301+G300/$G301)/6</f>
      </c>
      <c r="I300" s="2">
        <f>B300*$H295+C300*$H296+D300*$H297+E300*$H298+F300*$H299+G300*$H300</f>
      </c>
      <c r="J300" s="1">
        <f>I300/H300</f>
      </c>
    </row>
    <row r="301">
      <c r="A301" t="str">
        <v>Σ Kolom</v>
      </c>
      <c r="B301" s="1">
        <f>SUM(B295:B300)</f>
      </c>
      <c r="C301" s="1">
        <f>SUM(C295:C300)</f>
      </c>
      <c r="D301" s="1">
        <f>SUM(D295:D300)</f>
      </c>
      <c r="E301" s="1">
        <f>SUM(E295:E300)</f>
      </c>
      <c r="F301" s="1">
        <f>SUM(F295:F300)</f>
      </c>
      <c r="G301" s="1">
        <f>SUM(G295:G300)</f>
      </c>
    </row>
    <row r="303">
      <c r="A303" t="str">
        <v>λmax</v>
      </c>
      <c r="B303" s="1">
        <f>AVERAGE(J295:J300)</f>
      </c>
    </row>
    <row r="304">
      <c r="A304" t="str">
        <v>CI</v>
      </c>
      <c r="B304" s="1">
        <f>(B303-6)/(6-1)</f>
      </c>
    </row>
    <row r="305">
      <c r="A305" t="str">
        <v>CR</v>
      </c>
      <c r="B305" s="1">
        <f>IF(1.24=0,0,B304/1.24)</f>
      </c>
    </row>
    <row r="306">
      <c r="A306" t="str">
        <v>Status</v>
      </c>
      <c r="B306">
        <f>IF(B305&lt;0.1,"KONSISTEN ✓","TIDAK KONSISTEN ✗")</f>
      </c>
    </row>
    <row r="309">
      <c r="A309" t="str">
        <v>▶ RESPONDEN 4: Mahyarni</v>
      </c>
    </row>
    <row r="310">
      <c r="A310" t="str">
        <v>1. FUZZY SYNTHETIC EXTENT (FSE) &amp; BOBOT FINAL</v>
      </c>
    </row>
    <row r="311">
      <c r="A311" t="str">
        <v>Kriteria</v>
      </c>
      <c r="B311" t="str">
        <v>Σl</v>
      </c>
      <c r="C311" t="str">
        <v>Σm</v>
      </c>
      <c r="D311" t="str">
        <v>Σu</v>
      </c>
      <c r="E311" t="str">
        <v>Si_l</v>
      </c>
      <c r="F311" t="str">
        <v>Si_m</v>
      </c>
      <c r="G311" t="str">
        <v>Si_u</v>
      </c>
      <c r="H311" t="str">
        <v>Defuzzy</v>
      </c>
      <c r="I311" t="str">
        <v>Bobot</v>
      </c>
      <c r="J311" t="str">
        <v>Bobot%</v>
      </c>
      <c r="K311" t="str">
        <v>Rank</v>
      </c>
    </row>
    <row r="312">
      <c r="A312" t="str">
        <v>CP6.1</v>
      </c>
      <c r="B312" s="1">
        <f>1+F64+F65+F66+F67+F68</f>
      </c>
      <c r="C312" s="1">
        <f>1+F83+F84+F85+F86+F87</f>
      </c>
      <c r="D312" s="1">
        <f>1+F102+F103+F104+F105+F106</f>
      </c>
      <c r="E312" s="2">
        <f>B312/$D318</f>
      </c>
      <c r="F312" s="2">
        <f>C312/$C318</f>
      </c>
      <c r="G312" s="2">
        <f>D312/$B318</f>
      </c>
      <c r="H312" s="2">
        <f>(E312+F312+G312)/3</f>
      </c>
      <c r="I312" s="2">
        <f>H312/$H318</f>
      </c>
      <c r="J312" s="3">
        <f>I312*100</f>
      </c>
      <c r="K312">
        <f>RANK(I312,$I$312:$I$317,0)</f>
      </c>
    </row>
    <row r="313">
      <c r="A313" t="str">
        <v>CP6.2</v>
      </c>
      <c r="B313" s="1">
        <f>1+1/F102+F69+F70+F71+F72</f>
      </c>
      <c r="C313" s="1">
        <f>1+1/F83+F88+F89+F90+F91</f>
      </c>
      <c r="D313" s="1">
        <f>1+1/F64+F107+F108+F109+F110</f>
      </c>
      <c r="E313" s="2">
        <f>B313/$D318</f>
      </c>
      <c r="F313" s="2">
        <f>C313/$C318</f>
      </c>
      <c r="G313" s="2">
        <f>D313/$B318</f>
      </c>
      <c r="H313" s="2">
        <f>(E313+F313+G313)/3</f>
      </c>
      <c r="I313" s="2">
        <f>H313/$H318</f>
      </c>
      <c r="J313" s="3">
        <f>I313*100</f>
      </c>
      <c r="K313">
        <f>RANK(I313,$I$312:$I$317,0)</f>
      </c>
    </row>
    <row r="314">
      <c r="A314" t="str">
        <v>CP6.3</v>
      </c>
      <c r="B314" s="1">
        <f>1+1/F103+1/F107+F73+F74+F75</f>
      </c>
      <c r="C314" s="1">
        <f>1+1/F84+1/F88+F92+F93+F94</f>
      </c>
      <c r="D314" s="1">
        <f>1+1/F65+1/F69+F111+F112+F113</f>
      </c>
      <c r="E314" s="2">
        <f>B314/$D318</f>
      </c>
      <c r="F314" s="2">
        <f>C314/$C318</f>
      </c>
      <c r="G314" s="2">
        <f>D314/$B318</f>
      </c>
      <c r="H314" s="2">
        <f>(E314+F314+G314)/3</f>
      </c>
      <c r="I314" s="2">
        <f>H314/$H318</f>
      </c>
      <c r="J314" s="3">
        <f>I314*100</f>
      </c>
      <c r="K314">
        <f>RANK(I314,$I$312:$I$317,0)</f>
      </c>
    </row>
    <row r="315">
      <c r="A315" t="str">
        <v>CP6.4</v>
      </c>
      <c r="B315" s="1">
        <f>1+1/F104+1/F108+1/F111+F76+F77</f>
      </c>
      <c r="C315" s="1">
        <f>1+1/F85+1/F89+1/F92+F95+F96</f>
      </c>
      <c r="D315" s="1">
        <f>1+1/F66+1/F70+1/F73+F114+F115</f>
      </c>
      <c r="E315" s="2">
        <f>B315/$D318</f>
      </c>
      <c r="F315" s="2">
        <f>C315/$C318</f>
      </c>
      <c r="G315" s="2">
        <f>D315/$B318</f>
      </c>
      <c r="H315" s="2">
        <f>(E315+F315+G315)/3</f>
      </c>
      <c r="I315" s="2">
        <f>H315/$H318</f>
      </c>
      <c r="J315" s="3">
        <f>I315*100</f>
      </c>
      <c r="K315">
        <f>RANK(I315,$I$312:$I$317,0)</f>
      </c>
    </row>
    <row r="316">
      <c r="A316" t="str">
        <v>CP6.5</v>
      </c>
      <c r="B316" s="1">
        <f>1+1/F105+1/F109+1/F112+1/F114+F78</f>
      </c>
      <c r="C316" s="1">
        <f>1+1/F86+1/F90+1/F93+1/F95+F97</f>
      </c>
      <c r="D316" s="1">
        <f>1+1/F67+1/F71+1/F74+1/F76+F116</f>
      </c>
      <c r="E316" s="2">
        <f>B316/$D318</f>
      </c>
      <c r="F316" s="2">
        <f>C316/$C318</f>
      </c>
      <c r="G316" s="2">
        <f>D316/$B318</f>
      </c>
      <c r="H316" s="2">
        <f>(E316+F316+G316)/3</f>
      </c>
      <c r="I316" s="2">
        <f>H316/$H318</f>
      </c>
      <c r="J316" s="3">
        <f>I316*100</f>
      </c>
      <c r="K316">
        <f>RANK(I316,$I$312:$I$317,0)</f>
      </c>
    </row>
    <row r="317">
      <c r="A317" t="str">
        <v>CP6.6</v>
      </c>
      <c r="B317" s="1">
        <f>1+1/F106+1/F110+1/F113+1/F115+1/F116</f>
      </c>
      <c r="C317" s="1">
        <f>1+1/F87+1/F91+1/F94+1/F96+1/F97</f>
      </c>
      <c r="D317" s="1">
        <f>1+1/F68+1/F72+1/F75+1/F77+1/F78</f>
      </c>
      <c r="E317" s="2">
        <f>B317/$D318</f>
      </c>
      <c r="F317" s="2">
        <f>C317/$C318</f>
      </c>
      <c r="G317" s="2">
        <f>D317/$B318</f>
      </c>
      <c r="H317" s="2">
        <f>(E317+F317+G317)/3</f>
      </c>
      <c r="I317" s="2">
        <f>H317/$H318</f>
      </c>
      <c r="J317" s="3">
        <f>I317*100</f>
      </c>
      <c r="K317">
        <f>RANK(I317,$I$312:$I$317,0)</f>
      </c>
    </row>
    <row r="318">
      <c r="A318" t="str">
        <v>TOTAL</v>
      </c>
      <c r="B318" s="1">
        <f>SUM(B312:B317)</f>
      </c>
      <c r="C318" s="1">
        <f>SUM(C312:C317)</f>
      </c>
      <c r="D318" s="1">
        <f>SUM(D312:D317)</f>
      </c>
      <c r="H318" s="2">
        <f>SUM(H312:H317)</f>
      </c>
    </row>
    <row r="320">
      <c r="A320" t="str">
        <v>2. KONSISTENSI (CR)</v>
      </c>
    </row>
    <row r="321">
      <c r="A321" t="str">
        <v>Matriks Crisp (Defuzzified) &amp; Normalisasi &amp; Aw</v>
      </c>
    </row>
    <row r="322">
      <c r="A322" t="str">
        <v>Kriteria</v>
      </c>
      <c r="B322" t="str">
        <v>CP6.1</v>
      </c>
      <c r="C322" t="str">
        <v>CP6.2</v>
      </c>
      <c r="D322" t="str">
        <v>CP6.3</v>
      </c>
      <c r="E322" t="str">
        <v>CP6.4</v>
      </c>
      <c r="F322" t="str">
        <v>CP6.5</v>
      </c>
      <c r="G322" t="str">
        <v>CP6.6</v>
      </c>
      <c r="H322" t="str">
        <v>Wi (Bobot CR)</v>
      </c>
      <c r="I322" t="str">
        <v>Aw</v>
      </c>
      <c r="J322" t="str">
        <v>Aw/Wi</v>
      </c>
    </row>
    <row r="323">
      <c r="A323" t="str">
        <v>CP6.1</v>
      </c>
      <c r="B323">
        <v>1</v>
      </c>
      <c r="C323" s="1">
        <f>(F64+F83+F102)/3</f>
      </c>
      <c r="D323" s="1">
        <f>(F65+F84+F103)/3</f>
      </c>
      <c r="E323" s="1">
        <f>(F66+F85+F104)/3</f>
      </c>
      <c r="F323" s="1">
        <f>(F67+F86+F105)/3</f>
      </c>
      <c r="G323" s="1">
        <f>(F68+F87+F106)/3</f>
      </c>
      <c r="H323" s="2">
        <f>(B323/$B329+C323/$C329+D323/$D329+E323/$E329+F323/$F329+G323/$G329)/6</f>
      </c>
      <c r="I323" s="2">
        <f>B323*$H323+C323*$H324+D323*$H325+E323*$H326+F323*$H327+G323*$H328</f>
      </c>
      <c r="J323" s="1">
        <f>I323/H323</f>
      </c>
    </row>
    <row r="324">
      <c r="A324" t="str">
        <v>CP6.2</v>
      </c>
      <c r="B324" s="1">
        <f>(1/F102+1/F83+1/F64)/3</f>
      </c>
      <c r="C324">
        <v>1</v>
      </c>
      <c r="D324" s="1">
        <f>(F69+F88+F107)/3</f>
      </c>
      <c r="E324" s="1">
        <f>(F70+F89+F108)/3</f>
      </c>
      <c r="F324" s="1">
        <f>(F71+F90+F109)/3</f>
      </c>
      <c r="G324" s="1">
        <f>(F72+F91+F110)/3</f>
      </c>
      <c r="H324" s="2">
        <f>(B324/$B329+C324/$C329+D324/$D329+E324/$E329+F324/$F329+G324/$G329)/6</f>
      </c>
      <c r="I324" s="2">
        <f>B324*$H323+C324*$H324+D324*$H325+E324*$H326+F324*$H327+G324*$H328</f>
      </c>
      <c r="J324" s="1">
        <f>I324/H324</f>
      </c>
    </row>
    <row r="325">
      <c r="A325" t="str">
        <v>CP6.3</v>
      </c>
      <c r="B325" s="1">
        <f>(1/F103+1/F84+1/F65)/3</f>
      </c>
      <c r="C325" s="1">
        <f>(1/F107+1/F88+1/F69)/3</f>
      </c>
      <c r="D325">
        <v>1</v>
      </c>
      <c r="E325" s="1">
        <f>(F73+F92+F111)/3</f>
      </c>
      <c r="F325" s="1">
        <f>(F74+F93+F112)/3</f>
      </c>
      <c r="G325" s="1">
        <f>(F75+F94+F113)/3</f>
      </c>
      <c r="H325" s="2">
        <f>(B325/$B329+C325/$C329+D325/$D329+E325/$E329+F325/$F329+G325/$G329)/6</f>
      </c>
      <c r="I325" s="2">
        <f>B325*$H323+C325*$H324+D325*$H325+E325*$H326+F325*$H327+G325*$H328</f>
      </c>
      <c r="J325" s="1">
        <f>I325/H325</f>
      </c>
    </row>
    <row r="326">
      <c r="A326" t="str">
        <v>CP6.4</v>
      </c>
      <c r="B326" s="1">
        <f>(1/F104+1/F85+1/F66)/3</f>
      </c>
      <c r="C326" s="1">
        <f>(1/F108+1/F89+1/F70)/3</f>
      </c>
      <c r="D326" s="1">
        <f>(1/F111+1/F92+1/F73)/3</f>
      </c>
      <c r="E326">
        <v>1</v>
      </c>
      <c r="F326" s="1">
        <f>(F76+F95+F114)/3</f>
      </c>
      <c r="G326" s="1">
        <f>(F77+F96+F115)/3</f>
      </c>
      <c r="H326" s="2">
        <f>(B326/$B329+C326/$C329+D326/$D329+E326/$E329+F326/$F329+G326/$G329)/6</f>
      </c>
      <c r="I326" s="2">
        <f>B326*$H323+C326*$H324+D326*$H325+E326*$H326+F326*$H327+G326*$H328</f>
      </c>
      <c r="J326" s="1">
        <f>I326/H326</f>
      </c>
    </row>
    <row r="327">
      <c r="A327" t="str">
        <v>CP6.5</v>
      </c>
      <c r="B327" s="1">
        <f>(1/F105+1/F86+1/F67)/3</f>
      </c>
      <c r="C327" s="1">
        <f>(1/F109+1/F90+1/F71)/3</f>
      </c>
      <c r="D327" s="1">
        <f>(1/F112+1/F93+1/F74)/3</f>
      </c>
      <c r="E327" s="1">
        <f>(1/F114+1/F95+1/F76)/3</f>
      </c>
      <c r="F327">
        <v>1</v>
      </c>
      <c r="G327" s="1">
        <f>(F78+F97+F116)/3</f>
      </c>
      <c r="H327" s="2">
        <f>(B327/$B329+C327/$C329+D327/$D329+E327/$E329+F327/$F329+G327/$G329)/6</f>
      </c>
      <c r="I327" s="2">
        <f>B327*$H323+C327*$H324+D327*$H325+E327*$H326+F327*$H327+G327*$H328</f>
      </c>
      <c r="J327" s="1">
        <f>I327/H327</f>
      </c>
    </row>
    <row r="328">
      <c r="A328" t="str">
        <v>CP6.6</v>
      </c>
      <c r="B328" s="1">
        <f>(1/F106+1/F87+1/F68)/3</f>
      </c>
      <c r="C328" s="1">
        <f>(1/F110+1/F91+1/F72)/3</f>
      </c>
      <c r="D328" s="1">
        <f>(1/F113+1/F94+1/F75)/3</f>
      </c>
      <c r="E328" s="1">
        <f>(1/F115+1/F96+1/F77)/3</f>
      </c>
      <c r="F328" s="1">
        <f>(1/F116+1/F97+1/F78)/3</f>
      </c>
      <c r="G328">
        <v>1</v>
      </c>
      <c r="H328" s="2">
        <f>(B328/$B329+C328/$C329+D328/$D329+E328/$E329+F328/$F329+G328/$G329)/6</f>
      </c>
      <c r="I328" s="2">
        <f>B328*$H323+C328*$H324+D328*$H325+E328*$H326+F328*$H327+G328*$H328</f>
      </c>
      <c r="J328" s="1">
        <f>I328/H328</f>
      </c>
    </row>
    <row r="329">
      <c r="A329" t="str">
        <v>Σ Kolom</v>
      </c>
      <c r="B329" s="1">
        <f>SUM(B323:B328)</f>
      </c>
      <c r="C329" s="1">
        <f>SUM(C323:C328)</f>
      </c>
      <c r="D329" s="1">
        <f>SUM(D323:D328)</f>
      </c>
      <c r="E329" s="1">
        <f>SUM(E323:E328)</f>
      </c>
      <c r="F329" s="1">
        <f>SUM(F323:F328)</f>
      </c>
      <c r="G329" s="1">
        <f>SUM(G323:G328)</f>
      </c>
    </row>
    <row r="331">
      <c r="A331" t="str">
        <v>λmax</v>
      </c>
      <c r="B331" s="1">
        <f>AVERAGE(J323:J328)</f>
      </c>
    </row>
    <row r="332">
      <c r="A332" t="str">
        <v>CI</v>
      </c>
      <c r="B332" s="1">
        <f>(B331-6)/(6-1)</f>
      </c>
    </row>
    <row r="333">
      <c r="A333" t="str">
        <v>CR</v>
      </c>
      <c r="B333" s="1">
        <f>IF(1.24=0,0,B332/1.24)</f>
      </c>
    </row>
    <row r="334">
      <c r="A334" t="str">
        <v>Status</v>
      </c>
      <c r="B334">
        <f>IF(B333&lt;0.1,"KONSISTEN ✓","TIDAK KONSISTEN ✗")</f>
      </c>
    </row>
    <row r="337">
      <c r="A337" t="str">
        <v>▶ RESPONDEN 5: Dino Lagridho Satria</v>
      </c>
    </row>
    <row r="338">
      <c r="A338" t="str">
        <v>1. FUZZY SYNTHETIC EXTENT (FSE) &amp; BOBOT FINAL</v>
      </c>
    </row>
    <row r="339">
      <c r="A339" t="str">
        <v>Kriteria</v>
      </c>
      <c r="B339" t="str">
        <v>Σl</v>
      </c>
      <c r="C339" t="str">
        <v>Σm</v>
      </c>
      <c r="D339" t="str">
        <v>Σu</v>
      </c>
      <c r="E339" t="str">
        <v>Si_l</v>
      </c>
      <c r="F339" t="str">
        <v>Si_m</v>
      </c>
      <c r="G339" t="str">
        <v>Si_u</v>
      </c>
      <c r="H339" t="str">
        <v>Defuzzy</v>
      </c>
      <c r="I339" t="str">
        <v>Bobot</v>
      </c>
      <c r="J339" t="str">
        <v>Bobot%</v>
      </c>
      <c r="K339" t="str">
        <v>Rank</v>
      </c>
    </row>
    <row r="340">
      <c r="A340" t="str">
        <v>CP6.1</v>
      </c>
      <c r="B340" s="1">
        <f>1+G64+G65+G66+G67+G68</f>
      </c>
      <c r="C340" s="1">
        <f>1+G83+G84+G85+G86+G87</f>
      </c>
      <c r="D340" s="1">
        <f>1+G102+G103+G104+G105+G106</f>
      </c>
      <c r="E340" s="2">
        <f>B340/$D346</f>
      </c>
      <c r="F340" s="2">
        <f>C340/$C346</f>
      </c>
      <c r="G340" s="2">
        <f>D340/$B346</f>
      </c>
      <c r="H340" s="2">
        <f>(E340+F340+G340)/3</f>
      </c>
      <c r="I340" s="2">
        <f>H340/$H346</f>
      </c>
      <c r="J340" s="3">
        <f>I340*100</f>
      </c>
      <c r="K340">
        <f>RANK(I340,$I$340:$I$345,0)</f>
      </c>
    </row>
    <row r="341">
      <c r="A341" t="str">
        <v>CP6.2</v>
      </c>
      <c r="B341" s="1">
        <f>1+1/G102+G69+G70+G71+G72</f>
      </c>
      <c r="C341" s="1">
        <f>1+1/G83+G88+G89+G90+G91</f>
      </c>
      <c r="D341" s="1">
        <f>1+1/G64+G107+G108+G109+G110</f>
      </c>
      <c r="E341" s="2">
        <f>B341/$D346</f>
      </c>
      <c r="F341" s="2">
        <f>C341/$C346</f>
      </c>
      <c r="G341" s="2">
        <f>D341/$B346</f>
      </c>
      <c r="H341" s="2">
        <f>(E341+F341+G341)/3</f>
      </c>
      <c r="I341" s="2">
        <f>H341/$H346</f>
      </c>
      <c r="J341" s="3">
        <f>I341*100</f>
      </c>
      <c r="K341">
        <f>RANK(I341,$I$340:$I$345,0)</f>
      </c>
    </row>
    <row r="342">
      <c r="A342" t="str">
        <v>CP6.3</v>
      </c>
      <c r="B342" s="1">
        <f>1+1/G103+1/G107+G73+G74+G75</f>
      </c>
      <c r="C342" s="1">
        <f>1+1/G84+1/G88+G92+G93+G94</f>
      </c>
      <c r="D342" s="1">
        <f>1+1/G65+1/G69+G111+G112+G113</f>
      </c>
      <c r="E342" s="2">
        <f>B342/$D346</f>
      </c>
      <c r="F342" s="2">
        <f>C342/$C346</f>
      </c>
      <c r="G342" s="2">
        <f>D342/$B346</f>
      </c>
      <c r="H342" s="2">
        <f>(E342+F342+G342)/3</f>
      </c>
      <c r="I342" s="2">
        <f>H342/$H346</f>
      </c>
      <c r="J342" s="3">
        <f>I342*100</f>
      </c>
      <c r="K342">
        <f>RANK(I342,$I$340:$I$345,0)</f>
      </c>
    </row>
    <row r="343">
      <c r="A343" t="str">
        <v>CP6.4</v>
      </c>
      <c r="B343" s="1">
        <f>1+1/G104+1/G108+1/G111+G76+G77</f>
      </c>
      <c r="C343" s="1">
        <f>1+1/G85+1/G89+1/G92+G95+G96</f>
      </c>
      <c r="D343" s="1">
        <f>1+1/G66+1/G70+1/G73+G114+G115</f>
      </c>
      <c r="E343" s="2">
        <f>B343/$D346</f>
      </c>
      <c r="F343" s="2">
        <f>C343/$C346</f>
      </c>
      <c r="G343" s="2">
        <f>D343/$B346</f>
      </c>
      <c r="H343" s="2">
        <f>(E343+F343+G343)/3</f>
      </c>
      <c r="I343" s="2">
        <f>H343/$H346</f>
      </c>
      <c r="J343" s="3">
        <f>I343*100</f>
      </c>
      <c r="K343">
        <f>RANK(I343,$I$340:$I$345,0)</f>
      </c>
    </row>
    <row r="344">
      <c r="A344" t="str">
        <v>CP6.5</v>
      </c>
      <c r="B344" s="1">
        <f>1+1/G105+1/G109+1/G112+1/G114+G78</f>
      </c>
      <c r="C344" s="1">
        <f>1+1/G86+1/G90+1/G93+1/G95+G97</f>
      </c>
      <c r="D344" s="1">
        <f>1+1/G67+1/G71+1/G74+1/G76+G116</f>
      </c>
      <c r="E344" s="2">
        <f>B344/$D346</f>
      </c>
      <c r="F344" s="2">
        <f>C344/$C346</f>
      </c>
      <c r="G344" s="2">
        <f>D344/$B346</f>
      </c>
      <c r="H344" s="2">
        <f>(E344+F344+G344)/3</f>
      </c>
      <c r="I344" s="2">
        <f>H344/$H346</f>
      </c>
      <c r="J344" s="3">
        <f>I344*100</f>
      </c>
      <c r="K344">
        <f>RANK(I344,$I$340:$I$345,0)</f>
      </c>
    </row>
    <row r="345">
      <c r="A345" t="str">
        <v>CP6.6</v>
      </c>
      <c r="B345" s="1">
        <f>1+1/G106+1/G110+1/G113+1/G115+1/G116</f>
      </c>
      <c r="C345" s="1">
        <f>1+1/G87+1/G91+1/G94+1/G96+1/G97</f>
      </c>
      <c r="D345" s="1">
        <f>1+1/G68+1/G72+1/G75+1/G77+1/G78</f>
      </c>
      <c r="E345" s="2">
        <f>B345/$D346</f>
      </c>
      <c r="F345" s="2">
        <f>C345/$C346</f>
      </c>
      <c r="G345" s="2">
        <f>D345/$B346</f>
      </c>
      <c r="H345" s="2">
        <f>(E345+F345+G345)/3</f>
      </c>
      <c r="I345" s="2">
        <f>H345/$H346</f>
      </c>
      <c r="J345" s="3">
        <f>I345*100</f>
      </c>
      <c r="K345">
        <f>RANK(I345,$I$340:$I$345,0)</f>
      </c>
    </row>
    <row r="346">
      <c r="A346" t="str">
        <v>TOTAL</v>
      </c>
      <c r="B346" s="1">
        <f>SUM(B340:B345)</f>
      </c>
      <c r="C346" s="1">
        <f>SUM(C340:C345)</f>
      </c>
      <c r="D346" s="1">
        <f>SUM(D340:D345)</f>
      </c>
      <c r="H346" s="2">
        <f>SUM(H340:H345)</f>
      </c>
    </row>
    <row r="348">
      <c r="A348" t="str">
        <v>2. KONSISTENSI (CR)</v>
      </c>
    </row>
    <row r="349">
      <c r="A349" t="str">
        <v>Matriks Crisp (Defuzzified) &amp; Normalisasi &amp; Aw</v>
      </c>
    </row>
    <row r="350">
      <c r="A350" t="str">
        <v>Kriteria</v>
      </c>
      <c r="B350" t="str">
        <v>CP6.1</v>
      </c>
      <c r="C350" t="str">
        <v>CP6.2</v>
      </c>
      <c r="D350" t="str">
        <v>CP6.3</v>
      </c>
      <c r="E350" t="str">
        <v>CP6.4</v>
      </c>
      <c r="F350" t="str">
        <v>CP6.5</v>
      </c>
      <c r="G350" t="str">
        <v>CP6.6</v>
      </c>
      <c r="H350" t="str">
        <v>Wi (Bobot CR)</v>
      </c>
      <c r="I350" t="str">
        <v>Aw</v>
      </c>
      <c r="J350" t="str">
        <v>Aw/Wi</v>
      </c>
    </row>
    <row r="351">
      <c r="A351" t="str">
        <v>CP6.1</v>
      </c>
      <c r="B351">
        <v>1</v>
      </c>
      <c r="C351" s="1">
        <f>(G64+G83+G102)/3</f>
      </c>
      <c r="D351" s="1">
        <f>(G65+G84+G103)/3</f>
      </c>
      <c r="E351" s="1">
        <f>(G66+G85+G104)/3</f>
      </c>
      <c r="F351" s="1">
        <f>(G67+G86+G105)/3</f>
      </c>
      <c r="G351" s="1">
        <f>(G68+G87+G106)/3</f>
      </c>
      <c r="H351" s="2">
        <f>(B351/$B357+C351/$C357+D351/$D357+E351/$E357+F351/$F357+G351/$G357)/6</f>
      </c>
      <c r="I351" s="2">
        <f>B351*$H351+C351*$H352+D351*$H353+E351*$H354+F351*$H355+G351*$H356</f>
      </c>
      <c r="J351" s="1">
        <f>I351/H351</f>
      </c>
    </row>
    <row r="352">
      <c r="A352" t="str">
        <v>CP6.2</v>
      </c>
      <c r="B352" s="1">
        <f>(1/G102+1/G83+1/G64)/3</f>
      </c>
      <c r="C352">
        <v>1</v>
      </c>
      <c r="D352" s="1">
        <f>(G69+G88+G107)/3</f>
      </c>
      <c r="E352" s="1">
        <f>(G70+G89+G108)/3</f>
      </c>
      <c r="F352" s="1">
        <f>(G71+G90+G109)/3</f>
      </c>
      <c r="G352" s="1">
        <f>(G72+G91+G110)/3</f>
      </c>
      <c r="H352" s="2">
        <f>(B352/$B357+C352/$C357+D352/$D357+E352/$E357+F352/$F357+G352/$G357)/6</f>
      </c>
      <c r="I352" s="2">
        <f>B352*$H351+C352*$H352+D352*$H353+E352*$H354+F352*$H355+G352*$H356</f>
      </c>
      <c r="J352" s="1">
        <f>I352/H352</f>
      </c>
    </row>
    <row r="353">
      <c r="A353" t="str">
        <v>CP6.3</v>
      </c>
      <c r="B353" s="1">
        <f>(1/G103+1/G84+1/G65)/3</f>
      </c>
      <c r="C353" s="1">
        <f>(1/G107+1/G88+1/G69)/3</f>
      </c>
      <c r="D353">
        <v>1</v>
      </c>
      <c r="E353" s="1">
        <f>(G73+G92+G111)/3</f>
      </c>
      <c r="F353" s="1">
        <f>(G74+G93+G112)/3</f>
      </c>
      <c r="G353" s="1">
        <f>(G75+G94+G113)/3</f>
      </c>
      <c r="H353" s="2">
        <f>(B353/$B357+C353/$C357+D353/$D357+E353/$E357+F353/$F357+G353/$G357)/6</f>
      </c>
      <c r="I353" s="2">
        <f>B353*$H351+C353*$H352+D353*$H353+E353*$H354+F353*$H355+G353*$H356</f>
      </c>
      <c r="J353" s="1">
        <f>I353/H353</f>
      </c>
    </row>
    <row r="354">
      <c r="A354" t="str">
        <v>CP6.4</v>
      </c>
      <c r="B354" s="1">
        <f>(1/G104+1/G85+1/G66)/3</f>
      </c>
      <c r="C354" s="1">
        <f>(1/G108+1/G89+1/G70)/3</f>
      </c>
      <c r="D354" s="1">
        <f>(1/G111+1/G92+1/G73)/3</f>
      </c>
      <c r="E354">
        <v>1</v>
      </c>
      <c r="F354" s="1">
        <f>(G76+G95+G114)/3</f>
      </c>
      <c r="G354" s="1">
        <f>(G77+G96+G115)/3</f>
      </c>
      <c r="H354" s="2">
        <f>(B354/$B357+C354/$C357+D354/$D357+E354/$E357+F354/$F357+G354/$G357)/6</f>
      </c>
      <c r="I354" s="2">
        <f>B354*$H351+C354*$H352+D354*$H353+E354*$H354+F354*$H355+G354*$H356</f>
      </c>
      <c r="J354" s="1">
        <f>I354/H354</f>
      </c>
    </row>
    <row r="355">
      <c r="A355" t="str">
        <v>CP6.5</v>
      </c>
      <c r="B355" s="1">
        <f>(1/G105+1/G86+1/G67)/3</f>
      </c>
      <c r="C355" s="1">
        <f>(1/G109+1/G90+1/G71)/3</f>
      </c>
      <c r="D355" s="1">
        <f>(1/G112+1/G93+1/G74)/3</f>
      </c>
      <c r="E355" s="1">
        <f>(1/G114+1/G95+1/G76)/3</f>
      </c>
      <c r="F355">
        <v>1</v>
      </c>
      <c r="G355" s="1">
        <f>(G78+G97+G116)/3</f>
      </c>
      <c r="H355" s="2">
        <f>(B355/$B357+C355/$C357+D355/$D357+E355/$E357+F355/$F357+G355/$G357)/6</f>
      </c>
      <c r="I355" s="2">
        <f>B355*$H351+C355*$H352+D355*$H353+E355*$H354+F355*$H355+G355*$H356</f>
      </c>
      <c r="J355" s="1">
        <f>I355/H355</f>
      </c>
    </row>
    <row r="356">
      <c r="A356" t="str">
        <v>CP6.6</v>
      </c>
      <c r="B356" s="1">
        <f>(1/G106+1/G87+1/G68)/3</f>
      </c>
      <c r="C356" s="1">
        <f>(1/G110+1/G91+1/G72)/3</f>
      </c>
      <c r="D356" s="1">
        <f>(1/G113+1/G94+1/G75)/3</f>
      </c>
      <c r="E356" s="1">
        <f>(1/G115+1/G96+1/G77)/3</f>
      </c>
      <c r="F356" s="1">
        <f>(1/G116+1/G97+1/G78)/3</f>
      </c>
      <c r="G356">
        <v>1</v>
      </c>
      <c r="H356" s="2">
        <f>(B356/$B357+C356/$C357+D356/$D357+E356/$E357+F356/$F357+G356/$G357)/6</f>
      </c>
      <c r="I356" s="2">
        <f>B356*$H351+C356*$H352+D356*$H353+E356*$H354+F356*$H355+G356*$H356</f>
      </c>
      <c r="J356" s="1">
        <f>I356/H356</f>
      </c>
    </row>
    <row r="357">
      <c r="A357" t="str">
        <v>Σ Kolom</v>
      </c>
      <c r="B357" s="1">
        <f>SUM(B351:B356)</f>
      </c>
      <c r="C357" s="1">
        <f>SUM(C351:C356)</f>
      </c>
      <c r="D357" s="1">
        <f>SUM(D351:D356)</f>
      </c>
      <c r="E357" s="1">
        <f>SUM(E351:E356)</f>
      </c>
      <c r="F357" s="1">
        <f>SUM(F351:F356)</f>
      </c>
      <c r="G357" s="1">
        <f>SUM(G351:G356)</f>
      </c>
    </row>
    <row r="359">
      <c r="A359" t="str">
        <v>λmax</v>
      </c>
      <c r="B359" s="1">
        <f>AVERAGE(J351:J356)</f>
      </c>
    </row>
    <row r="360">
      <c r="A360" t="str">
        <v>CI</v>
      </c>
      <c r="B360" s="1">
        <f>(B359-6)/(6-1)</f>
      </c>
    </row>
    <row r="361">
      <c r="A361" t="str">
        <v>CR</v>
      </c>
      <c r="B361" s="1">
        <f>IF(1.24=0,0,B360/1.24)</f>
      </c>
    </row>
    <row r="362">
      <c r="A362" t="str">
        <v>Status</v>
      </c>
      <c r="B362">
        <f>IF(B361&lt;0.1,"KONSISTEN ✓","TIDAK KONSISTEN ✗")</f>
      </c>
    </row>
    <row r="365">
      <c r="A365" t="str">
        <v>▶ RESPONDEN 6: Muhammad ilham</v>
      </c>
    </row>
    <row r="366">
      <c r="A366" t="str">
        <v>1. FUZZY SYNTHETIC EXTENT (FSE) &amp; BOBOT FINAL</v>
      </c>
    </row>
    <row r="367">
      <c r="A367" t="str">
        <v>Kriteria</v>
      </c>
      <c r="B367" t="str">
        <v>Σl</v>
      </c>
      <c r="C367" t="str">
        <v>Σm</v>
      </c>
      <c r="D367" t="str">
        <v>Σu</v>
      </c>
      <c r="E367" t="str">
        <v>Si_l</v>
      </c>
      <c r="F367" t="str">
        <v>Si_m</v>
      </c>
      <c r="G367" t="str">
        <v>Si_u</v>
      </c>
      <c r="H367" t="str">
        <v>Defuzzy</v>
      </c>
      <c r="I367" t="str">
        <v>Bobot</v>
      </c>
      <c r="J367" t="str">
        <v>Bobot%</v>
      </c>
      <c r="K367" t="str">
        <v>Rank</v>
      </c>
    </row>
    <row r="368">
      <c r="A368" t="str">
        <v>CP6.1</v>
      </c>
      <c r="B368" s="1">
        <f>1+H64+H65+H66+H67+H68</f>
      </c>
      <c r="C368" s="1">
        <f>1+H83+H84+H85+H86+H87</f>
      </c>
      <c r="D368" s="1">
        <f>1+H102+H103+H104+H105+H106</f>
      </c>
      <c r="E368" s="2">
        <f>B368/$D374</f>
      </c>
      <c r="F368" s="2">
        <f>C368/$C374</f>
      </c>
      <c r="G368" s="2">
        <f>D368/$B374</f>
      </c>
      <c r="H368" s="2">
        <f>(E368+F368+G368)/3</f>
      </c>
      <c r="I368" s="2">
        <f>H368/$H374</f>
      </c>
      <c r="J368" s="3">
        <f>I368*100</f>
      </c>
      <c r="K368">
        <f>RANK(I368,$I$368:$I$373,0)</f>
      </c>
    </row>
    <row r="369">
      <c r="A369" t="str">
        <v>CP6.2</v>
      </c>
      <c r="B369" s="1">
        <f>1+1/H102+H69+H70+H71+H72</f>
      </c>
      <c r="C369" s="1">
        <f>1+1/H83+H88+H89+H90+H91</f>
      </c>
      <c r="D369" s="1">
        <f>1+1/H64+H107+H108+H109+H110</f>
      </c>
      <c r="E369" s="2">
        <f>B369/$D374</f>
      </c>
      <c r="F369" s="2">
        <f>C369/$C374</f>
      </c>
      <c r="G369" s="2">
        <f>D369/$B374</f>
      </c>
      <c r="H369" s="2">
        <f>(E369+F369+G369)/3</f>
      </c>
      <c r="I369" s="2">
        <f>H369/$H374</f>
      </c>
      <c r="J369" s="3">
        <f>I369*100</f>
      </c>
      <c r="K369">
        <f>RANK(I369,$I$368:$I$373,0)</f>
      </c>
    </row>
    <row r="370">
      <c r="A370" t="str">
        <v>CP6.3</v>
      </c>
      <c r="B370" s="1">
        <f>1+1/H103+1/H107+H73+H74+H75</f>
      </c>
      <c r="C370" s="1">
        <f>1+1/H84+1/H88+H92+H93+H94</f>
      </c>
      <c r="D370" s="1">
        <f>1+1/H65+1/H69+H111+H112+H113</f>
      </c>
      <c r="E370" s="2">
        <f>B370/$D374</f>
      </c>
      <c r="F370" s="2">
        <f>C370/$C374</f>
      </c>
      <c r="G370" s="2">
        <f>D370/$B374</f>
      </c>
      <c r="H370" s="2">
        <f>(E370+F370+G370)/3</f>
      </c>
      <c r="I370" s="2">
        <f>H370/$H374</f>
      </c>
      <c r="J370" s="3">
        <f>I370*100</f>
      </c>
      <c r="K370">
        <f>RANK(I370,$I$368:$I$373,0)</f>
      </c>
    </row>
    <row r="371">
      <c r="A371" t="str">
        <v>CP6.4</v>
      </c>
      <c r="B371" s="1">
        <f>1+1/H104+1/H108+1/H111+H76+H77</f>
      </c>
      <c r="C371" s="1">
        <f>1+1/H85+1/H89+1/H92+H95+H96</f>
      </c>
      <c r="D371" s="1">
        <f>1+1/H66+1/H70+1/H73+H114+H115</f>
      </c>
      <c r="E371" s="2">
        <f>B371/$D374</f>
      </c>
      <c r="F371" s="2">
        <f>C371/$C374</f>
      </c>
      <c r="G371" s="2">
        <f>D371/$B374</f>
      </c>
      <c r="H371" s="2">
        <f>(E371+F371+G371)/3</f>
      </c>
      <c r="I371" s="2">
        <f>H371/$H374</f>
      </c>
      <c r="J371" s="3">
        <f>I371*100</f>
      </c>
      <c r="K371">
        <f>RANK(I371,$I$368:$I$373,0)</f>
      </c>
    </row>
    <row r="372">
      <c r="A372" t="str">
        <v>CP6.5</v>
      </c>
      <c r="B372" s="1">
        <f>1+1/H105+1/H109+1/H112+1/H114+H78</f>
      </c>
      <c r="C372" s="1">
        <f>1+1/H86+1/H90+1/H93+1/H95+H97</f>
      </c>
      <c r="D372" s="1">
        <f>1+1/H67+1/H71+1/H74+1/H76+H116</f>
      </c>
      <c r="E372" s="2">
        <f>B372/$D374</f>
      </c>
      <c r="F372" s="2">
        <f>C372/$C374</f>
      </c>
      <c r="G372" s="2">
        <f>D372/$B374</f>
      </c>
      <c r="H372" s="2">
        <f>(E372+F372+G372)/3</f>
      </c>
      <c r="I372" s="2">
        <f>H372/$H374</f>
      </c>
      <c r="J372" s="3">
        <f>I372*100</f>
      </c>
      <c r="K372">
        <f>RANK(I372,$I$368:$I$373,0)</f>
      </c>
    </row>
    <row r="373">
      <c r="A373" t="str">
        <v>CP6.6</v>
      </c>
      <c r="B373" s="1">
        <f>1+1/H106+1/H110+1/H113+1/H115+1/H116</f>
      </c>
      <c r="C373" s="1">
        <f>1+1/H87+1/H91+1/H94+1/H96+1/H97</f>
      </c>
      <c r="D373" s="1">
        <f>1+1/H68+1/H72+1/H75+1/H77+1/H78</f>
      </c>
      <c r="E373" s="2">
        <f>B373/$D374</f>
      </c>
      <c r="F373" s="2">
        <f>C373/$C374</f>
      </c>
      <c r="G373" s="2">
        <f>D373/$B374</f>
      </c>
      <c r="H373" s="2">
        <f>(E373+F373+G373)/3</f>
      </c>
      <c r="I373" s="2">
        <f>H373/$H374</f>
      </c>
      <c r="J373" s="3">
        <f>I373*100</f>
      </c>
      <c r="K373">
        <f>RANK(I373,$I$368:$I$373,0)</f>
      </c>
    </row>
    <row r="374">
      <c r="A374" t="str">
        <v>TOTAL</v>
      </c>
      <c r="B374" s="1">
        <f>SUM(B368:B373)</f>
      </c>
      <c r="C374" s="1">
        <f>SUM(C368:C373)</f>
      </c>
      <c r="D374" s="1">
        <f>SUM(D368:D373)</f>
      </c>
      <c r="H374" s="2">
        <f>SUM(H368:H373)</f>
      </c>
    </row>
    <row r="376">
      <c r="A376" t="str">
        <v>2. KONSISTENSI (CR)</v>
      </c>
    </row>
    <row r="377">
      <c r="A377" t="str">
        <v>Matriks Crisp (Defuzzified) &amp; Normalisasi &amp; Aw</v>
      </c>
    </row>
    <row r="378">
      <c r="A378" t="str">
        <v>Kriteria</v>
      </c>
      <c r="B378" t="str">
        <v>CP6.1</v>
      </c>
      <c r="C378" t="str">
        <v>CP6.2</v>
      </c>
      <c r="D378" t="str">
        <v>CP6.3</v>
      </c>
      <c r="E378" t="str">
        <v>CP6.4</v>
      </c>
      <c r="F378" t="str">
        <v>CP6.5</v>
      </c>
      <c r="G378" t="str">
        <v>CP6.6</v>
      </c>
      <c r="H378" t="str">
        <v>Wi (Bobot CR)</v>
      </c>
      <c r="I378" t="str">
        <v>Aw</v>
      </c>
      <c r="J378" t="str">
        <v>Aw/Wi</v>
      </c>
    </row>
    <row r="379">
      <c r="A379" t="str">
        <v>CP6.1</v>
      </c>
      <c r="B379">
        <v>1</v>
      </c>
      <c r="C379" s="1">
        <f>(H64+H83+H102)/3</f>
      </c>
      <c r="D379" s="1">
        <f>(H65+H84+H103)/3</f>
      </c>
      <c r="E379" s="1">
        <f>(H66+H85+H104)/3</f>
      </c>
      <c r="F379" s="1">
        <f>(H67+H86+H105)/3</f>
      </c>
      <c r="G379" s="1">
        <f>(H68+H87+H106)/3</f>
      </c>
      <c r="H379" s="2">
        <f>(B379/$B385+C379/$C385+D379/$D385+E379/$E385+F379/$F385+G379/$G385)/6</f>
      </c>
      <c r="I379" s="2">
        <f>B379*$H379+C379*$H380+D379*$H381+E379*$H382+F379*$H383+G379*$H384</f>
      </c>
      <c r="J379" s="1">
        <f>I379/H379</f>
      </c>
    </row>
    <row r="380">
      <c r="A380" t="str">
        <v>CP6.2</v>
      </c>
      <c r="B380" s="1">
        <f>(1/H102+1/H83+1/H64)/3</f>
      </c>
      <c r="C380">
        <v>1</v>
      </c>
      <c r="D380" s="1">
        <f>(H69+H88+H107)/3</f>
      </c>
      <c r="E380" s="1">
        <f>(H70+H89+H108)/3</f>
      </c>
      <c r="F380" s="1">
        <f>(H71+H90+H109)/3</f>
      </c>
      <c r="G380" s="1">
        <f>(H72+H91+H110)/3</f>
      </c>
      <c r="H380" s="2">
        <f>(B380/$B385+C380/$C385+D380/$D385+E380/$E385+F380/$F385+G380/$G385)/6</f>
      </c>
      <c r="I380" s="2">
        <f>B380*$H379+C380*$H380+D380*$H381+E380*$H382+F380*$H383+G380*$H384</f>
      </c>
      <c r="J380" s="1">
        <f>I380/H380</f>
      </c>
    </row>
    <row r="381">
      <c r="A381" t="str">
        <v>CP6.3</v>
      </c>
      <c r="B381" s="1">
        <f>(1/H103+1/H84+1/H65)/3</f>
      </c>
      <c r="C381" s="1">
        <f>(1/H107+1/H88+1/H69)/3</f>
      </c>
      <c r="D381">
        <v>1</v>
      </c>
      <c r="E381" s="1">
        <f>(H73+H92+H111)/3</f>
      </c>
      <c r="F381" s="1">
        <f>(H74+H93+H112)/3</f>
      </c>
      <c r="G381" s="1">
        <f>(H75+H94+H113)/3</f>
      </c>
      <c r="H381" s="2">
        <f>(B381/$B385+C381/$C385+D381/$D385+E381/$E385+F381/$F385+G381/$G385)/6</f>
      </c>
      <c r="I381" s="2">
        <f>B381*$H379+C381*$H380+D381*$H381+E381*$H382+F381*$H383+G381*$H384</f>
      </c>
      <c r="J381" s="1">
        <f>I381/H381</f>
      </c>
    </row>
    <row r="382">
      <c r="A382" t="str">
        <v>CP6.4</v>
      </c>
      <c r="B382" s="1">
        <f>(1/H104+1/H85+1/H66)/3</f>
      </c>
      <c r="C382" s="1">
        <f>(1/H108+1/H89+1/H70)/3</f>
      </c>
      <c r="D382" s="1">
        <f>(1/H111+1/H92+1/H73)/3</f>
      </c>
      <c r="E382">
        <v>1</v>
      </c>
      <c r="F382" s="1">
        <f>(H76+H95+H114)/3</f>
      </c>
      <c r="G382" s="1">
        <f>(H77+H96+H115)/3</f>
      </c>
      <c r="H382" s="2">
        <f>(B382/$B385+C382/$C385+D382/$D385+E382/$E385+F382/$F385+G382/$G385)/6</f>
      </c>
      <c r="I382" s="2">
        <f>B382*$H379+C382*$H380+D382*$H381+E382*$H382+F382*$H383+G382*$H384</f>
      </c>
      <c r="J382" s="1">
        <f>I382/H382</f>
      </c>
    </row>
    <row r="383">
      <c r="A383" t="str">
        <v>CP6.5</v>
      </c>
      <c r="B383" s="1">
        <f>(1/H105+1/H86+1/H67)/3</f>
      </c>
      <c r="C383" s="1">
        <f>(1/H109+1/H90+1/H71)/3</f>
      </c>
      <c r="D383" s="1">
        <f>(1/H112+1/H93+1/H74)/3</f>
      </c>
      <c r="E383" s="1">
        <f>(1/H114+1/H95+1/H76)/3</f>
      </c>
      <c r="F383">
        <v>1</v>
      </c>
      <c r="G383" s="1">
        <f>(H78+H97+H116)/3</f>
      </c>
      <c r="H383" s="2">
        <f>(B383/$B385+C383/$C385+D383/$D385+E383/$E385+F383/$F385+G383/$G385)/6</f>
      </c>
      <c r="I383" s="2">
        <f>B383*$H379+C383*$H380+D383*$H381+E383*$H382+F383*$H383+G383*$H384</f>
      </c>
      <c r="J383" s="1">
        <f>I383/H383</f>
      </c>
    </row>
    <row r="384">
      <c r="A384" t="str">
        <v>CP6.6</v>
      </c>
      <c r="B384" s="1">
        <f>(1/H106+1/H87+1/H68)/3</f>
      </c>
      <c r="C384" s="1">
        <f>(1/H110+1/H91+1/H72)/3</f>
      </c>
      <c r="D384" s="1">
        <f>(1/H113+1/H94+1/H75)/3</f>
      </c>
      <c r="E384" s="1">
        <f>(1/H115+1/H96+1/H77)/3</f>
      </c>
      <c r="F384" s="1">
        <f>(1/H116+1/H97+1/H78)/3</f>
      </c>
      <c r="G384">
        <v>1</v>
      </c>
      <c r="H384" s="2">
        <f>(B384/$B385+C384/$C385+D384/$D385+E384/$E385+F384/$F385+G384/$G385)/6</f>
      </c>
      <c r="I384" s="2">
        <f>B384*$H379+C384*$H380+D384*$H381+E384*$H382+F384*$H383+G384*$H384</f>
      </c>
      <c r="J384" s="1">
        <f>I384/H384</f>
      </c>
    </row>
    <row r="385">
      <c r="A385" t="str">
        <v>Σ Kolom</v>
      </c>
      <c r="B385" s="1">
        <f>SUM(B379:B384)</f>
      </c>
      <c r="C385" s="1">
        <f>SUM(C379:C384)</f>
      </c>
      <c r="D385" s="1">
        <f>SUM(D379:D384)</f>
      </c>
      <c r="E385" s="1">
        <f>SUM(E379:E384)</f>
      </c>
      <c r="F385" s="1">
        <f>SUM(F379:F384)</f>
      </c>
      <c r="G385" s="1">
        <f>SUM(G379:G384)</f>
      </c>
    </row>
    <row r="387">
      <c r="A387" t="str">
        <v>λmax</v>
      </c>
      <c r="B387" s="1">
        <f>AVERAGE(J379:J384)</f>
      </c>
    </row>
    <row r="388">
      <c r="A388" t="str">
        <v>CI</v>
      </c>
      <c r="B388" s="1">
        <f>(B387-6)/(6-1)</f>
      </c>
    </row>
    <row r="389">
      <c r="A389" t="str">
        <v>CR</v>
      </c>
      <c r="B389" s="1">
        <f>IF(1.24=0,0,B388/1.24)</f>
      </c>
    </row>
    <row r="390">
      <c r="A390" t="str">
        <v>Status</v>
      </c>
      <c r="B390">
        <f>IF(B389&lt;0.1,"KONSISTEN ✓","TIDAK KONSISTEN ✗")</f>
      </c>
    </row>
    <row r="393">
      <c r="A393" t="str">
        <v>▶ RESPONDEN 7: Arief Rakhman</v>
      </c>
    </row>
    <row r="394">
      <c r="A394" t="str">
        <v>1. FUZZY SYNTHETIC EXTENT (FSE) &amp; BOBOT FINAL</v>
      </c>
    </row>
    <row r="395">
      <c r="A395" t="str">
        <v>Kriteria</v>
      </c>
      <c r="B395" t="str">
        <v>Σl</v>
      </c>
      <c r="C395" t="str">
        <v>Σm</v>
      </c>
      <c r="D395" t="str">
        <v>Σu</v>
      </c>
      <c r="E395" t="str">
        <v>Si_l</v>
      </c>
      <c r="F395" t="str">
        <v>Si_m</v>
      </c>
      <c r="G395" t="str">
        <v>Si_u</v>
      </c>
      <c r="H395" t="str">
        <v>Defuzzy</v>
      </c>
      <c r="I395" t="str">
        <v>Bobot</v>
      </c>
      <c r="J395" t="str">
        <v>Bobot%</v>
      </c>
      <c r="K395" t="str">
        <v>Rank</v>
      </c>
    </row>
    <row r="396">
      <c r="A396" t="str">
        <v>CP6.1</v>
      </c>
      <c r="B396" s="1">
        <f>1+I64+I65+I66+I67+I68</f>
      </c>
      <c r="C396" s="1">
        <f>1+I83+I84+I85+I86+I87</f>
      </c>
      <c r="D396" s="1">
        <f>1+I102+I103+I104+I105+I106</f>
      </c>
      <c r="E396" s="2">
        <f>B396/$D402</f>
      </c>
      <c r="F396" s="2">
        <f>C396/$C402</f>
      </c>
      <c r="G396" s="2">
        <f>D396/$B402</f>
      </c>
      <c r="H396" s="2">
        <f>(E396+F396+G396)/3</f>
      </c>
      <c r="I396" s="2">
        <f>H396/$H402</f>
      </c>
      <c r="J396" s="3">
        <f>I396*100</f>
      </c>
      <c r="K396">
        <f>RANK(I396,$I$396:$I$401,0)</f>
      </c>
    </row>
    <row r="397">
      <c r="A397" t="str">
        <v>CP6.2</v>
      </c>
      <c r="B397" s="1">
        <f>1+1/I102+I69+I70+I71+I72</f>
      </c>
      <c r="C397" s="1">
        <f>1+1/I83+I88+I89+I90+I91</f>
      </c>
      <c r="D397" s="1">
        <f>1+1/I64+I107+I108+I109+I110</f>
      </c>
      <c r="E397" s="2">
        <f>B397/$D402</f>
      </c>
      <c r="F397" s="2">
        <f>C397/$C402</f>
      </c>
      <c r="G397" s="2">
        <f>D397/$B402</f>
      </c>
      <c r="H397" s="2">
        <f>(E397+F397+G397)/3</f>
      </c>
      <c r="I397" s="2">
        <f>H397/$H402</f>
      </c>
      <c r="J397" s="3">
        <f>I397*100</f>
      </c>
      <c r="K397">
        <f>RANK(I397,$I$396:$I$401,0)</f>
      </c>
    </row>
    <row r="398">
      <c r="A398" t="str">
        <v>CP6.3</v>
      </c>
      <c r="B398" s="1">
        <f>1+1/I103+1/I107+I73+I74+I75</f>
      </c>
      <c r="C398" s="1">
        <f>1+1/I84+1/I88+I92+I93+I94</f>
      </c>
      <c r="D398" s="1">
        <f>1+1/I65+1/I69+I111+I112+I113</f>
      </c>
      <c r="E398" s="2">
        <f>B398/$D402</f>
      </c>
      <c r="F398" s="2">
        <f>C398/$C402</f>
      </c>
      <c r="G398" s="2">
        <f>D398/$B402</f>
      </c>
      <c r="H398" s="2">
        <f>(E398+F398+G398)/3</f>
      </c>
      <c r="I398" s="2">
        <f>H398/$H402</f>
      </c>
      <c r="J398" s="3">
        <f>I398*100</f>
      </c>
      <c r="K398">
        <f>RANK(I398,$I$396:$I$401,0)</f>
      </c>
    </row>
    <row r="399">
      <c r="A399" t="str">
        <v>CP6.4</v>
      </c>
      <c r="B399" s="1">
        <f>1+1/I104+1/I108+1/I111+I76+I77</f>
      </c>
      <c r="C399" s="1">
        <f>1+1/I85+1/I89+1/I92+I95+I96</f>
      </c>
      <c r="D399" s="1">
        <f>1+1/I66+1/I70+1/I73+I114+I115</f>
      </c>
      <c r="E399" s="2">
        <f>B399/$D402</f>
      </c>
      <c r="F399" s="2">
        <f>C399/$C402</f>
      </c>
      <c r="G399" s="2">
        <f>D399/$B402</f>
      </c>
      <c r="H399" s="2">
        <f>(E399+F399+G399)/3</f>
      </c>
      <c r="I399" s="2">
        <f>H399/$H402</f>
      </c>
      <c r="J399" s="3">
        <f>I399*100</f>
      </c>
      <c r="K399">
        <f>RANK(I399,$I$396:$I$401,0)</f>
      </c>
    </row>
    <row r="400">
      <c r="A400" t="str">
        <v>CP6.5</v>
      </c>
      <c r="B400" s="1">
        <f>1+1/I105+1/I109+1/I112+1/I114+I78</f>
      </c>
      <c r="C400" s="1">
        <f>1+1/I86+1/I90+1/I93+1/I95+I97</f>
      </c>
      <c r="D400" s="1">
        <f>1+1/I67+1/I71+1/I74+1/I76+I116</f>
      </c>
      <c r="E400" s="2">
        <f>B400/$D402</f>
      </c>
      <c r="F400" s="2">
        <f>C400/$C402</f>
      </c>
      <c r="G400" s="2">
        <f>D400/$B402</f>
      </c>
      <c r="H400" s="2">
        <f>(E400+F400+G400)/3</f>
      </c>
      <c r="I400" s="2">
        <f>H400/$H402</f>
      </c>
      <c r="J400" s="3">
        <f>I400*100</f>
      </c>
      <c r="K400">
        <f>RANK(I400,$I$396:$I$401,0)</f>
      </c>
    </row>
    <row r="401">
      <c r="A401" t="str">
        <v>CP6.6</v>
      </c>
      <c r="B401" s="1">
        <f>1+1/I106+1/I110+1/I113+1/I115+1/I116</f>
      </c>
      <c r="C401" s="1">
        <f>1+1/I87+1/I91+1/I94+1/I96+1/I97</f>
      </c>
      <c r="D401" s="1">
        <f>1+1/I68+1/I72+1/I75+1/I77+1/I78</f>
      </c>
      <c r="E401" s="2">
        <f>B401/$D402</f>
      </c>
      <c r="F401" s="2">
        <f>C401/$C402</f>
      </c>
      <c r="G401" s="2">
        <f>D401/$B402</f>
      </c>
      <c r="H401" s="2">
        <f>(E401+F401+G401)/3</f>
      </c>
      <c r="I401" s="2">
        <f>H401/$H402</f>
      </c>
      <c r="J401" s="3">
        <f>I401*100</f>
      </c>
      <c r="K401">
        <f>RANK(I401,$I$396:$I$401,0)</f>
      </c>
    </row>
    <row r="402">
      <c r="A402" t="str">
        <v>TOTAL</v>
      </c>
      <c r="B402" s="1">
        <f>SUM(B396:B401)</f>
      </c>
      <c r="C402" s="1">
        <f>SUM(C396:C401)</f>
      </c>
      <c r="D402" s="1">
        <f>SUM(D396:D401)</f>
      </c>
      <c r="H402" s="2">
        <f>SUM(H396:H401)</f>
      </c>
    </row>
    <row r="404">
      <c r="A404" t="str">
        <v>2. KONSISTENSI (CR)</v>
      </c>
    </row>
    <row r="405">
      <c r="A405" t="str">
        <v>Matriks Crisp (Defuzzified) &amp; Normalisasi &amp; Aw</v>
      </c>
    </row>
    <row r="406">
      <c r="A406" t="str">
        <v>Kriteria</v>
      </c>
      <c r="B406" t="str">
        <v>CP6.1</v>
      </c>
      <c r="C406" t="str">
        <v>CP6.2</v>
      </c>
      <c r="D406" t="str">
        <v>CP6.3</v>
      </c>
      <c r="E406" t="str">
        <v>CP6.4</v>
      </c>
      <c r="F406" t="str">
        <v>CP6.5</v>
      </c>
      <c r="G406" t="str">
        <v>CP6.6</v>
      </c>
      <c r="H406" t="str">
        <v>Wi (Bobot CR)</v>
      </c>
      <c r="I406" t="str">
        <v>Aw</v>
      </c>
      <c r="J406" t="str">
        <v>Aw/Wi</v>
      </c>
    </row>
    <row r="407">
      <c r="A407" t="str">
        <v>CP6.1</v>
      </c>
      <c r="B407">
        <v>1</v>
      </c>
      <c r="C407" s="1">
        <f>(I64+I83+I102)/3</f>
      </c>
      <c r="D407" s="1">
        <f>(I65+I84+I103)/3</f>
      </c>
      <c r="E407" s="1">
        <f>(I66+I85+I104)/3</f>
      </c>
      <c r="F407" s="1">
        <f>(I67+I86+I105)/3</f>
      </c>
      <c r="G407" s="1">
        <f>(I68+I87+I106)/3</f>
      </c>
      <c r="H407" s="2">
        <f>(B407/$B413+C407/$C413+D407/$D413+E407/$E413+F407/$F413+G407/$G413)/6</f>
      </c>
      <c r="I407" s="2">
        <f>B407*$H407+C407*$H408+D407*$H409+E407*$H410+F407*$H411+G407*$H412</f>
      </c>
      <c r="J407" s="1">
        <f>I407/H407</f>
      </c>
    </row>
    <row r="408">
      <c r="A408" t="str">
        <v>CP6.2</v>
      </c>
      <c r="B408" s="1">
        <f>(1/I102+1/I83+1/I64)/3</f>
      </c>
      <c r="C408">
        <v>1</v>
      </c>
      <c r="D408" s="1">
        <f>(I69+I88+I107)/3</f>
      </c>
      <c r="E408" s="1">
        <f>(I70+I89+I108)/3</f>
      </c>
      <c r="F408" s="1">
        <f>(I71+I90+I109)/3</f>
      </c>
      <c r="G408" s="1">
        <f>(I72+I91+I110)/3</f>
      </c>
      <c r="H408" s="2">
        <f>(B408/$B413+C408/$C413+D408/$D413+E408/$E413+F408/$F413+G408/$G413)/6</f>
      </c>
      <c r="I408" s="2">
        <f>B408*$H407+C408*$H408+D408*$H409+E408*$H410+F408*$H411+G408*$H412</f>
      </c>
      <c r="J408" s="1">
        <f>I408/H408</f>
      </c>
    </row>
    <row r="409">
      <c r="A409" t="str">
        <v>CP6.3</v>
      </c>
      <c r="B409" s="1">
        <f>(1/I103+1/I84+1/I65)/3</f>
      </c>
      <c r="C409" s="1">
        <f>(1/I107+1/I88+1/I69)/3</f>
      </c>
      <c r="D409">
        <v>1</v>
      </c>
      <c r="E409" s="1">
        <f>(I73+I92+I111)/3</f>
      </c>
      <c r="F409" s="1">
        <f>(I74+I93+I112)/3</f>
      </c>
      <c r="G409" s="1">
        <f>(I75+I94+I113)/3</f>
      </c>
      <c r="H409" s="2">
        <f>(B409/$B413+C409/$C413+D409/$D413+E409/$E413+F409/$F413+G409/$G413)/6</f>
      </c>
      <c r="I409" s="2">
        <f>B409*$H407+C409*$H408+D409*$H409+E409*$H410+F409*$H411+G409*$H412</f>
      </c>
      <c r="J409" s="1">
        <f>I409/H409</f>
      </c>
    </row>
    <row r="410">
      <c r="A410" t="str">
        <v>CP6.4</v>
      </c>
      <c r="B410" s="1">
        <f>(1/I104+1/I85+1/I66)/3</f>
      </c>
      <c r="C410" s="1">
        <f>(1/I108+1/I89+1/I70)/3</f>
      </c>
      <c r="D410" s="1">
        <f>(1/I111+1/I92+1/I73)/3</f>
      </c>
      <c r="E410">
        <v>1</v>
      </c>
      <c r="F410" s="1">
        <f>(I76+I95+I114)/3</f>
      </c>
      <c r="G410" s="1">
        <f>(I77+I96+I115)/3</f>
      </c>
      <c r="H410" s="2">
        <f>(B410/$B413+C410/$C413+D410/$D413+E410/$E413+F410/$F413+G410/$G413)/6</f>
      </c>
      <c r="I410" s="2">
        <f>B410*$H407+C410*$H408+D410*$H409+E410*$H410+F410*$H411+G410*$H412</f>
      </c>
      <c r="J410" s="1">
        <f>I410/H410</f>
      </c>
    </row>
    <row r="411">
      <c r="A411" t="str">
        <v>CP6.5</v>
      </c>
      <c r="B411" s="1">
        <f>(1/I105+1/I86+1/I67)/3</f>
      </c>
      <c r="C411" s="1">
        <f>(1/I109+1/I90+1/I71)/3</f>
      </c>
      <c r="D411" s="1">
        <f>(1/I112+1/I93+1/I74)/3</f>
      </c>
      <c r="E411" s="1">
        <f>(1/I114+1/I95+1/I76)/3</f>
      </c>
      <c r="F411">
        <v>1</v>
      </c>
      <c r="G411" s="1">
        <f>(I78+I97+I116)/3</f>
      </c>
      <c r="H411" s="2">
        <f>(B411/$B413+C411/$C413+D411/$D413+E411/$E413+F411/$F413+G411/$G413)/6</f>
      </c>
      <c r="I411" s="2">
        <f>B411*$H407+C411*$H408+D411*$H409+E411*$H410+F411*$H411+G411*$H412</f>
      </c>
      <c r="J411" s="1">
        <f>I411/H411</f>
      </c>
    </row>
    <row r="412">
      <c r="A412" t="str">
        <v>CP6.6</v>
      </c>
      <c r="B412" s="1">
        <f>(1/I106+1/I87+1/I68)/3</f>
      </c>
      <c r="C412" s="1">
        <f>(1/I110+1/I91+1/I72)/3</f>
      </c>
      <c r="D412" s="1">
        <f>(1/I113+1/I94+1/I75)/3</f>
      </c>
      <c r="E412" s="1">
        <f>(1/I115+1/I96+1/I77)/3</f>
      </c>
      <c r="F412" s="1">
        <f>(1/I116+1/I97+1/I78)/3</f>
      </c>
      <c r="G412">
        <v>1</v>
      </c>
      <c r="H412" s="2">
        <f>(B412/$B413+C412/$C413+D412/$D413+E412/$E413+F412/$F413+G412/$G413)/6</f>
      </c>
      <c r="I412" s="2">
        <f>B412*$H407+C412*$H408+D412*$H409+E412*$H410+F412*$H411+G412*$H412</f>
      </c>
      <c r="J412" s="1">
        <f>I412/H412</f>
      </c>
    </row>
    <row r="413">
      <c r="A413" t="str">
        <v>Σ Kolom</v>
      </c>
      <c r="B413" s="1">
        <f>SUM(B407:B412)</f>
      </c>
      <c r="C413" s="1">
        <f>SUM(C407:C412)</f>
      </c>
      <c r="D413" s="1">
        <f>SUM(D407:D412)</f>
      </c>
      <c r="E413" s="1">
        <f>SUM(E407:E412)</f>
      </c>
      <c r="F413" s="1">
        <f>SUM(F407:F412)</f>
      </c>
      <c r="G413" s="1">
        <f>SUM(G407:G412)</f>
      </c>
    </row>
    <row r="415">
      <c r="A415" t="str">
        <v>λmax</v>
      </c>
      <c r="B415" s="1">
        <f>AVERAGE(J407:J412)</f>
      </c>
    </row>
    <row r="416">
      <c r="A416" t="str">
        <v>CI</v>
      </c>
      <c r="B416" s="1">
        <f>(B415-6)/(6-1)</f>
      </c>
    </row>
    <row r="417">
      <c r="A417" t="str">
        <v>CR</v>
      </c>
      <c r="B417" s="1">
        <f>IF(1.24=0,0,B416/1.24)</f>
      </c>
    </row>
    <row r="418">
      <c r="A418" t="str">
        <v>Status</v>
      </c>
      <c r="B418">
        <f>IF(B417&lt;0.1,"KONSISTEN ✓","TIDAK KONSISTEN ✗")</f>
      </c>
    </row>
    <row r="421">
      <c r="A421" t="str">
        <v>▶ RESPONDEN 8: Amrul Hidayat</v>
      </c>
    </row>
    <row r="422">
      <c r="A422" t="str">
        <v>1. FUZZY SYNTHETIC EXTENT (FSE) &amp; BOBOT FINAL</v>
      </c>
    </row>
    <row r="423">
      <c r="A423" t="str">
        <v>Kriteria</v>
      </c>
      <c r="B423" t="str">
        <v>Σl</v>
      </c>
      <c r="C423" t="str">
        <v>Σm</v>
      </c>
      <c r="D423" t="str">
        <v>Σu</v>
      </c>
      <c r="E423" t="str">
        <v>Si_l</v>
      </c>
      <c r="F423" t="str">
        <v>Si_m</v>
      </c>
      <c r="G423" t="str">
        <v>Si_u</v>
      </c>
      <c r="H423" t="str">
        <v>Defuzzy</v>
      </c>
      <c r="I423" t="str">
        <v>Bobot</v>
      </c>
      <c r="J423" t="str">
        <v>Bobot%</v>
      </c>
      <c r="K423" t="str">
        <v>Rank</v>
      </c>
    </row>
    <row r="424">
      <c r="A424" t="str">
        <v>CP6.1</v>
      </c>
      <c r="B424" s="1">
        <f>1+J64+J65+J66+J67+J68</f>
      </c>
      <c r="C424" s="1">
        <f>1+J83+J84+J85+J86+J87</f>
      </c>
      <c r="D424" s="1">
        <f>1+J102+J103+J104+J105+J106</f>
      </c>
      <c r="E424" s="2">
        <f>B424/$D430</f>
      </c>
      <c r="F424" s="2">
        <f>C424/$C430</f>
      </c>
      <c r="G424" s="2">
        <f>D424/$B430</f>
      </c>
      <c r="H424" s="2">
        <f>(E424+F424+G424)/3</f>
      </c>
      <c r="I424" s="2">
        <f>H424/$H430</f>
      </c>
      <c r="J424" s="3">
        <f>I424*100</f>
      </c>
      <c r="K424">
        <f>RANK(I424,$I$424:$I$429,0)</f>
      </c>
    </row>
    <row r="425">
      <c r="A425" t="str">
        <v>CP6.2</v>
      </c>
      <c r="B425" s="1">
        <f>1+1/J102+J69+J70+J71+J72</f>
      </c>
      <c r="C425" s="1">
        <f>1+1/J83+J88+J89+J90+J91</f>
      </c>
      <c r="D425" s="1">
        <f>1+1/J64+J107+J108+J109+J110</f>
      </c>
      <c r="E425" s="2">
        <f>B425/$D430</f>
      </c>
      <c r="F425" s="2">
        <f>C425/$C430</f>
      </c>
      <c r="G425" s="2">
        <f>D425/$B430</f>
      </c>
      <c r="H425" s="2">
        <f>(E425+F425+G425)/3</f>
      </c>
      <c r="I425" s="2">
        <f>H425/$H430</f>
      </c>
      <c r="J425" s="3">
        <f>I425*100</f>
      </c>
      <c r="K425">
        <f>RANK(I425,$I$424:$I$429,0)</f>
      </c>
    </row>
    <row r="426">
      <c r="A426" t="str">
        <v>CP6.3</v>
      </c>
      <c r="B426" s="1">
        <f>1+1/J103+1/J107+J73+J74+J75</f>
      </c>
      <c r="C426" s="1">
        <f>1+1/J84+1/J88+J92+J93+J94</f>
      </c>
      <c r="D426" s="1">
        <f>1+1/J65+1/J69+J111+J112+J113</f>
      </c>
      <c r="E426" s="2">
        <f>B426/$D430</f>
      </c>
      <c r="F426" s="2">
        <f>C426/$C430</f>
      </c>
      <c r="G426" s="2">
        <f>D426/$B430</f>
      </c>
      <c r="H426" s="2">
        <f>(E426+F426+G426)/3</f>
      </c>
      <c r="I426" s="2">
        <f>H426/$H430</f>
      </c>
      <c r="J426" s="3">
        <f>I426*100</f>
      </c>
      <c r="K426">
        <f>RANK(I426,$I$424:$I$429,0)</f>
      </c>
    </row>
    <row r="427">
      <c r="A427" t="str">
        <v>CP6.4</v>
      </c>
      <c r="B427" s="1">
        <f>1+1/J104+1/J108+1/J111+J76+J77</f>
      </c>
      <c r="C427" s="1">
        <f>1+1/J85+1/J89+1/J92+J95+J96</f>
      </c>
      <c r="D427" s="1">
        <f>1+1/J66+1/J70+1/J73+J114+J115</f>
      </c>
      <c r="E427" s="2">
        <f>B427/$D430</f>
      </c>
      <c r="F427" s="2">
        <f>C427/$C430</f>
      </c>
      <c r="G427" s="2">
        <f>D427/$B430</f>
      </c>
      <c r="H427" s="2">
        <f>(E427+F427+G427)/3</f>
      </c>
      <c r="I427" s="2">
        <f>H427/$H430</f>
      </c>
      <c r="J427" s="3">
        <f>I427*100</f>
      </c>
      <c r="K427">
        <f>RANK(I427,$I$424:$I$429,0)</f>
      </c>
    </row>
    <row r="428">
      <c r="A428" t="str">
        <v>CP6.5</v>
      </c>
      <c r="B428" s="1">
        <f>1+1/J105+1/J109+1/J112+1/J114+J78</f>
      </c>
      <c r="C428" s="1">
        <f>1+1/J86+1/J90+1/J93+1/J95+J97</f>
      </c>
      <c r="D428" s="1">
        <f>1+1/J67+1/J71+1/J74+1/J76+J116</f>
      </c>
      <c r="E428" s="2">
        <f>B428/$D430</f>
      </c>
      <c r="F428" s="2">
        <f>C428/$C430</f>
      </c>
      <c r="G428" s="2">
        <f>D428/$B430</f>
      </c>
      <c r="H428" s="2">
        <f>(E428+F428+G428)/3</f>
      </c>
      <c r="I428" s="2">
        <f>H428/$H430</f>
      </c>
      <c r="J428" s="3">
        <f>I428*100</f>
      </c>
      <c r="K428">
        <f>RANK(I428,$I$424:$I$429,0)</f>
      </c>
    </row>
    <row r="429">
      <c r="A429" t="str">
        <v>CP6.6</v>
      </c>
      <c r="B429" s="1">
        <f>1+1/J106+1/J110+1/J113+1/J115+1/J116</f>
      </c>
      <c r="C429" s="1">
        <f>1+1/J87+1/J91+1/J94+1/J96+1/J97</f>
      </c>
      <c r="D429" s="1">
        <f>1+1/J68+1/J72+1/J75+1/J77+1/J78</f>
      </c>
      <c r="E429" s="2">
        <f>B429/$D430</f>
      </c>
      <c r="F429" s="2">
        <f>C429/$C430</f>
      </c>
      <c r="G429" s="2">
        <f>D429/$B430</f>
      </c>
      <c r="H429" s="2">
        <f>(E429+F429+G429)/3</f>
      </c>
      <c r="I429" s="2">
        <f>H429/$H430</f>
      </c>
      <c r="J429" s="3">
        <f>I429*100</f>
      </c>
      <c r="K429">
        <f>RANK(I429,$I$424:$I$429,0)</f>
      </c>
    </row>
    <row r="430">
      <c r="A430" t="str">
        <v>TOTAL</v>
      </c>
      <c r="B430" s="1">
        <f>SUM(B424:B429)</f>
      </c>
      <c r="C430" s="1">
        <f>SUM(C424:C429)</f>
      </c>
      <c r="D430" s="1">
        <f>SUM(D424:D429)</f>
      </c>
      <c r="H430" s="2">
        <f>SUM(H424:H429)</f>
      </c>
    </row>
    <row r="432">
      <c r="A432" t="str">
        <v>2. KONSISTENSI (CR)</v>
      </c>
    </row>
    <row r="433">
      <c r="A433" t="str">
        <v>Matriks Crisp (Defuzzified) &amp; Normalisasi &amp; Aw</v>
      </c>
    </row>
    <row r="434">
      <c r="A434" t="str">
        <v>Kriteria</v>
      </c>
      <c r="B434" t="str">
        <v>CP6.1</v>
      </c>
      <c r="C434" t="str">
        <v>CP6.2</v>
      </c>
      <c r="D434" t="str">
        <v>CP6.3</v>
      </c>
      <c r="E434" t="str">
        <v>CP6.4</v>
      </c>
      <c r="F434" t="str">
        <v>CP6.5</v>
      </c>
      <c r="G434" t="str">
        <v>CP6.6</v>
      </c>
      <c r="H434" t="str">
        <v>Wi (Bobot CR)</v>
      </c>
      <c r="I434" t="str">
        <v>Aw</v>
      </c>
      <c r="J434" t="str">
        <v>Aw/Wi</v>
      </c>
    </row>
    <row r="435">
      <c r="A435" t="str">
        <v>CP6.1</v>
      </c>
      <c r="B435">
        <v>1</v>
      </c>
      <c r="C435" s="1">
        <f>(J64+J83+J102)/3</f>
      </c>
      <c r="D435" s="1">
        <f>(J65+J84+J103)/3</f>
      </c>
      <c r="E435" s="1">
        <f>(J66+J85+J104)/3</f>
      </c>
      <c r="F435" s="1">
        <f>(J67+J86+J105)/3</f>
      </c>
      <c r="G435" s="1">
        <f>(J68+J87+J106)/3</f>
      </c>
      <c r="H435" s="2">
        <f>(B435/$B441+C435/$C441+D435/$D441+E435/$E441+F435/$F441+G435/$G441)/6</f>
      </c>
      <c r="I435" s="2">
        <f>B435*$H435+C435*$H436+D435*$H437+E435*$H438+F435*$H439+G435*$H440</f>
      </c>
      <c r="J435" s="1">
        <f>I435/H435</f>
      </c>
    </row>
    <row r="436">
      <c r="A436" t="str">
        <v>CP6.2</v>
      </c>
      <c r="B436" s="1">
        <f>(1/J102+1/J83+1/J64)/3</f>
      </c>
      <c r="C436">
        <v>1</v>
      </c>
      <c r="D436" s="1">
        <f>(J69+J88+J107)/3</f>
      </c>
      <c r="E436" s="1">
        <f>(J70+J89+J108)/3</f>
      </c>
      <c r="F436" s="1">
        <f>(J71+J90+J109)/3</f>
      </c>
      <c r="G436" s="1">
        <f>(J72+J91+J110)/3</f>
      </c>
      <c r="H436" s="2">
        <f>(B436/$B441+C436/$C441+D436/$D441+E436/$E441+F436/$F441+G436/$G441)/6</f>
      </c>
      <c r="I436" s="2">
        <f>B436*$H435+C436*$H436+D436*$H437+E436*$H438+F436*$H439+G436*$H440</f>
      </c>
      <c r="J436" s="1">
        <f>I436/H436</f>
      </c>
    </row>
    <row r="437">
      <c r="A437" t="str">
        <v>CP6.3</v>
      </c>
      <c r="B437" s="1">
        <f>(1/J103+1/J84+1/J65)/3</f>
      </c>
      <c r="C437" s="1">
        <f>(1/J107+1/J88+1/J69)/3</f>
      </c>
      <c r="D437">
        <v>1</v>
      </c>
      <c r="E437" s="1">
        <f>(J73+J92+J111)/3</f>
      </c>
      <c r="F437" s="1">
        <f>(J74+J93+J112)/3</f>
      </c>
      <c r="G437" s="1">
        <f>(J75+J94+J113)/3</f>
      </c>
      <c r="H437" s="2">
        <f>(B437/$B441+C437/$C441+D437/$D441+E437/$E441+F437/$F441+G437/$G441)/6</f>
      </c>
      <c r="I437" s="2">
        <f>B437*$H435+C437*$H436+D437*$H437+E437*$H438+F437*$H439+G437*$H440</f>
      </c>
      <c r="J437" s="1">
        <f>I437/H437</f>
      </c>
    </row>
    <row r="438">
      <c r="A438" t="str">
        <v>CP6.4</v>
      </c>
      <c r="B438" s="1">
        <f>(1/J104+1/J85+1/J66)/3</f>
      </c>
      <c r="C438" s="1">
        <f>(1/J108+1/J89+1/J70)/3</f>
      </c>
      <c r="D438" s="1">
        <f>(1/J111+1/J92+1/J73)/3</f>
      </c>
      <c r="E438">
        <v>1</v>
      </c>
      <c r="F438" s="1">
        <f>(J76+J95+J114)/3</f>
      </c>
      <c r="G438" s="1">
        <f>(J77+J96+J115)/3</f>
      </c>
      <c r="H438" s="2">
        <f>(B438/$B441+C438/$C441+D438/$D441+E438/$E441+F438/$F441+G438/$G441)/6</f>
      </c>
      <c r="I438" s="2">
        <f>B438*$H435+C438*$H436+D438*$H437+E438*$H438+F438*$H439+G438*$H440</f>
      </c>
      <c r="J438" s="1">
        <f>I438/H438</f>
      </c>
    </row>
    <row r="439">
      <c r="A439" t="str">
        <v>CP6.5</v>
      </c>
      <c r="B439" s="1">
        <f>(1/J105+1/J86+1/J67)/3</f>
      </c>
      <c r="C439" s="1">
        <f>(1/J109+1/J90+1/J71)/3</f>
      </c>
      <c r="D439" s="1">
        <f>(1/J112+1/J93+1/J74)/3</f>
      </c>
      <c r="E439" s="1">
        <f>(1/J114+1/J95+1/J76)/3</f>
      </c>
      <c r="F439">
        <v>1</v>
      </c>
      <c r="G439" s="1">
        <f>(J78+J97+J116)/3</f>
      </c>
      <c r="H439" s="2">
        <f>(B439/$B441+C439/$C441+D439/$D441+E439/$E441+F439/$F441+G439/$G441)/6</f>
      </c>
      <c r="I439" s="2">
        <f>B439*$H435+C439*$H436+D439*$H437+E439*$H438+F439*$H439+G439*$H440</f>
      </c>
      <c r="J439" s="1">
        <f>I439/H439</f>
      </c>
    </row>
    <row r="440">
      <c r="A440" t="str">
        <v>CP6.6</v>
      </c>
      <c r="B440" s="1">
        <f>(1/J106+1/J87+1/J68)/3</f>
      </c>
      <c r="C440" s="1">
        <f>(1/J110+1/J91+1/J72)/3</f>
      </c>
      <c r="D440" s="1">
        <f>(1/J113+1/J94+1/J75)/3</f>
      </c>
      <c r="E440" s="1">
        <f>(1/J115+1/J96+1/J77)/3</f>
      </c>
      <c r="F440" s="1">
        <f>(1/J116+1/J97+1/J78)/3</f>
      </c>
      <c r="G440">
        <v>1</v>
      </c>
      <c r="H440" s="2">
        <f>(B440/$B441+C440/$C441+D440/$D441+E440/$E441+F440/$F441+G440/$G441)/6</f>
      </c>
      <c r="I440" s="2">
        <f>B440*$H435+C440*$H436+D440*$H437+E440*$H438+F440*$H439+G440*$H440</f>
      </c>
      <c r="J440" s="1">
        <f>I440/H440</f>
      </c>
    </row>
    <row r="441">
      <c r="A441" t="str">
        <v>Σ Kolom</v>
      </c>
      <c r="B441" s="1">
        <f>SUM(B435:B440)</f>
      </c>
      <c r="C441" s="1">
        <f>SUM(C435:C440)</f>
      </c>
      <c r="D441" s="1">
        <f>SUM(D435:D440)</f>
      </c>
      <c r="E441" s="1">
        <f>SUM(E435:E440)</f>
      </c>
      <c r="F441" s="1">
        <f>SUM(F435:F440)</f>
      </c>
      <c r="G441" s="1">
        <f>SUM(G435:G440)</f>
      </c>
    </row>
    <row r="443">
      <c r="A443" t="str">
        <v>λmax</v>
      </c>
      <c r="B443" s="1">
        <f>AVERAGE(J435:J440)</f>
      </c>
    </row>
    <row r="444">
      <c r="A444" t="str">
        <v>CI</v>
      </c>
      <c r="B444" s="1">
        <f>(B443-6)/(6-1)</f>
      </c>
    </row>
    <row r="445">
      <c r="A445" t="str">
        <v>CR</v>
      </c>
      <c r="B445" s="1">
        <f>IF(1.24=0,0,B444/1.24)</f>
      </c>
    </row>
    <row r="446">
      <c r="A446" t="str">
        <v>Status</v>
      </c>
      <c r="B446">
        <f>IF(B445&lt;0.1,"KONSISTEN ✓","TIDAK KONSISTEN ✗")</f>
      </c>
    </row>
    <row r="449">
      <c r="A449" t="str">
        <v xml:space="preserve">▶ RESPONDEN 9: Fadly Wahid </v>
      </c>
    </row>
    <row r="450">
      <c r="A450" t="str">
        <v>1. FUZZY SYNTHETIC EXTENT (FSE) &amp; BOBOT FINAL</v>
      </c>
    </row>
    <row r="451">
      <c r="A451" t="str">
        <v>Kriteria</v>
      </c>
      <c r="B451" t="str">
        <v>Σl</v>
      </c>
      <c r="C451" t="str">
        <v>Σm</v>
      </c>
      <c r="D451" t="str">
        <v>Σu</v>
      </c>
      <c r="E451" t="str">
        <v>Si_l</v>
      </c>
      <c r="F451" t="str">
        <v>Si_m</v>
      </c>
      <c r="G451" t="str">
        <v>Si_u</v>
      </c>
      <c r="H451" t="str">
        <v>Defuzzy</v>
      </c>
      <c r="I451" t="str">
        <v>Bobot</v>
      </c>
      <c r="J451" t="str">
        <v>Bobot%</v>
      </c>
      <c r="K451" t="str">
        <v>Rank</v>
      </c>
    </row>
    <row r="452">
      <c r="A452" t="str">
        <v>CP6.1</v>
      </c>
      <c r="B452" s="1">
        <f>1+K64+K65+K66+K67+K68</f>
      </c>
      <c r="C452" s="1">
        <f>1+K83+K84+K85+K86+K87</f>
      </c>
      <c r="D452" s="1">
        <f>1+K102+K103+K104+K105+K106</f>
      </c>
      <c r="E452" s="2">
        <f>B452/$D458</f>
      </c>
      <c r="F452" s="2">
        <f>C452/$C458</f>
      </c>
      <c r="G452" s="2">
        <f>D452/$B458</f>
      </c>
      <c r="H452" s="2">
        <f>(E452+F452+G452)/3</f>
      </c>
      <c r="I452" s="2">
        <f>H452/$H458</f>
      </c>
      <c r="J452" s="3">
        <f>I452*100</f>
      </c>
      <c r="K452">
        <f>RANK(I452,$I$452:$I$457,0)</f>
      </c>
    </row>
    <row r="453">
      <c r="A453" t="str">
        <v>CP6.2</v>
      </c>
      <c r="B453" s="1">
        <f>1+1/K102+K69+K70+K71+K72</f>
      </c>
      <c r="C453" s="1">
        <f>1+1/K83+K88+K89+K90+K91</f>
      </c>
      <c r="D453" s="1">
        <f>1+1/K64+K107+K108+K109+K110</f>
      </c>
      <c r="E453" s="2">
        <f>B453/$D458</f>
      </c>
      <c r="F453" s="2">
        <f>C453/$C458</f>
      </c>
      <c r="G453" s="2">
        <f>D453/$B458</f>
      </c>
      <c r="H453" s="2">
        <f>(E453+F453+G453)/3</f>
      </c>
      <c r="I453" s="2">
        <f>H453/$H458</f>
      </c>
      <c r="J453" s="3">
        <f>I453*100</f>
      </c>
      <c r="K453">
        <f>RANK(I453,$I$452:$I$457,0)</f>
      </c>
    </row>
    <row r="454">
      <c r="A454" t="str">
        <v>CP6.3</v>
      </c>
      <c r="B454" s="1">
        <f>1+1/K103+1/K107+K73+K74+K75</f>
      </c>
      <c r="C454" s="1">
        <f>1+1/K84+1/K88+K92+K93+K94</f>
      </c>
      <c r="D454" s="1">
        <f>1+1/K65+1/K69+K111+K112+K113</f>
      </c>
      <c r="E454" s="2">
        <f>B454/$D458</f>
      </c>
      <c r="F454" s="2">
        <f>C454/$C458</f>
      </c>
      <c r="G454" s="2">
        <f>D454/$B458</f>
      </c>
      <c r="H454" s="2">
        <f>(E454+F454+G454)/3</f>
      </c>
      <c r="I454" s="2">
        <f>H454/$H458</f>
      </c>
      <c r="J454" s="3">
        <f>I454*100</f>
      </c>
      <c r="K454">
        <f>RANK(I454,$I$452:$I$457,0)</f>
      </c>
    </row>
    <row r="455">
      <c r="A455" t="str">
        <v>CP6.4</v>
      </c>
      <c r="B455" s="1">
        <f>1+1/K104+1/K108+1/K111+K76+K77</f>
      </c>
      <c r="C455" s="1">
        <f>1+1/K85+1/K89+1/K92+K95+K96</f>
      </c>
      <c r="D455" s="1">
        <f>1+1/K66+1/K70+1/K73+K114+K115</f>
      </c>
      <c r="E455" s="2">
        <f>B455/$D458</f>
      </c>
      <c r="F455" s="2">
        <f>C455/$C458</f>
      </c>
      <c r="G455" s="2">
        <f>D455/$B458</f>
      </c>
      <c r="H455" s="2">
        <f>(E455+F455+G455)/3</f>
      </c>
      <c r="I455" s="2">
        <f>H455/$H458</f>
      </c>
      <c r="J455" s="3">
        <f>I455*100</f>
      </c>
      <c r="K455">
        <f>RANK(I455,$I$452:$I$457,0)</f>
      </c>
    </row>
    <row r="456">
      <c r="A456" t="str">
        <v>CP6.5</v>
      </c>
      <c r="B456" s="1">
        <f>1+1/K105+1/K109+1/K112+1/K114+K78</f>
      </c>
      <c r="C456" s="1">
        <f>1+1/K86+1/K90+1/K93+1/K95+K97</f>
      </c>
      <c r="D456" s="1">
        <f>1+1/K67+1/K71+1/K74+1/K76+K116</f>
      </c>
      <c r="E456" s="2">
        <f>B456/$D458</f>
      </c>
      <c r="F456" s="2">
        <f>C456/$C458</f>
      </c>
      <c r="G456" s="2">
        <f>D456/$B458</f>
      </c>
      <c r="H456" s="2">
        <f>(E456+F456+G456)/3</f>
      </c>
      <c r="I456" s="2">
        <f>H456/$H458</f>
      </c>
      <c r="J456" s="3">
        <f>I456*100</f>
      </c>
      <c r="K456">
        <f>RANK(I456,$I$452:$I$457,0)</f>
      </c>
    </row>
    <row r="457">
      <c r="A457" t="str">
        <v>CP6.6</v>
      </c>
      <c r="B457" s="1">
        <f>1+1/K106+1/K110+1/K113+1/K115+1/K116</f>
      </c>
      <c r="C457" s="1">
        <f>1+1/K87+1/K91+1/K94+1/K96+1/K97</f>
      </c>
      <c r="D457" s="1">
        <f>1+1/K68+1/K72+1/K75+1/K77+1/K78</f>
      </c>
      <c r="E457" s="2">
        <f>B457/$D458</f>
      </c>
      <c r="F457" s="2">
        <f>C457/$C458</f>
      </c>
      <c r="G457" s="2">
        <f>D457/$B458</f>
      </c>
      <c r="H457" s="2">
        <f>(E457+F457+G457)/3</f>
      </c>
      <c r="I457" s="2">
        <f>H457/$H458</f>
      </c>
      <c r="J457" s="3">
        <f>I457*100</f>
      </c>
      <c r="K457">
        <f>RANK(I457,$I$452:$I$457,0)</f>
      </c>
    </row>
    <row r="458">
      <c r="A458" t="str">
        <v>TOTAL</v>
      </c>
      <c r="B458" s="1">
        <f>SUM(B452:B457)</f>
      </c>
      <c r="C458" s="1">
        <f>SUM(C452:C457)</f>
      </c>
      <c r="D458" s="1">
        <f>SUM(D452:D457)</f>
      </c>
      <c r="H458" s="2">
        <f>SUM(H452:H457)</f>
      </c>
    </row>
    <row r="460">
      <c r="A460" t="str">
        <v>2. KONSISTENSI (CR)</v>
      </c>
    </row>
    <row r="461">
      <c r="A461" t="str">
        <v>Matriks Crisp (Defuzzified) &amp; Normalisasi &amp; Aw</v>
      </c>
    </row>
    <row r="462">
      <c r="A462" t="str">
        <v>Kriteria</v>
      </c>
      <c r="B462" t="str">
        <v>CP6.1</v>
      </c>
      <c r="C462" t="str">
        <v>CP6.2</v>
      </c>
      <c r="D462" t="str">
        <v>CP6.3</v>
      </c>
      <c r="E462" t="str">
        <v>CP6.4</v>
      </c>
      <c r="F462" t="str">
        <v>CP6.5</v>
      </c>
      <c r="G462" t="str">
        <v>CP6.6</v>
      </c>
      <c r="H462" t="str">
        <v>Wi (Bobot CR)</v>
      </c>
      <c r="I462" t="str">
        <v>Aw</v>
      </c>
      <c r="J462" t="str">
        <v>Aw/Wi</v>
      </c>
    </row>
    <row r="463">
      <c r="A463" t="str">
        <v>CP6.1</v>
      </c>
      <c r="B463">
        <v>1</v>
      </c>
      <c r="C463" s="1">
        <f>(K64+K83+K102)/3</f>
      </c>
      <c r="D463" s="1">
        <f>(K65+K84+K103)/3</f>
      </c>
      <c r="E463" s="1">
        <f>(K66+K85+K104)/3</f>
      </c>
      <c r="F463" s="1">
        <f>(K67+K86+K105)/3</f>
      </c>
      <c r="G463" s="1">
        <f>(K68+K87+K106)/3</f>
      </c>
      <c r="H463" s="2">
        <f>(B463/$B469+C463/$C469+D463/$D469+E463/$E469+F463/$F469+G463/$G469)/6</f>
      </c>
      <c r="I463" s="2">
        <f>B463*$H463+C463*$H464+D463*$H465+E463*$H466+F463*$H467+G463*$H468</f>
      </c>
      <c r="J463" s="1">
        <f>I463/H463</f>
      </c>
    </row>
    <row r="464">
      <c r="A464" t="str">
        <v>CP6.2</v>
      </c>
      <c r="B464" s="1">
        <f>(1/K102+1/K83+1/K64)/3</f>
      </c>
      <c r="C464">
        <v>1</v>
      </c>
      <c r="D464" s="1">
        <f>(K69+K88+K107)/3</f>
      </c>
      <c r="E464" s="1">
        <f>(K70+K89+K108)/3</f>
      </c>
      <c r="F464" s="1">
        <f>(K71+K90+K109)/3</f>
      </c>
      <c r="G464" s="1">
        <f>(K72+K91+K110)/3</f>
      </c>
      <c r="H464" s="2">
        <f>(B464/$B469+C464/$C469+D464/$D469+E464/$E469+F464/$F469+G464/$G469)/6</f>
      </c>
      <c r="I464" s="2">
        <f>B464*$H463+C464*$H464+D464*$H465+E464*$H466+F464*$H467+G464*$H468</f>
      </c>
      <c r="J464" s="1">
        <f>I464/H464</f>
      </c>
    </row>
    <row r="465">
      <c r="A465" t="str">
        <v>CP6.3</v>
      </c>
      <c r="B465" s="1">
        <f>(1/K103+1/K84+1/K65)/3</f>
      </c>
      <c r="C465" s="1">
        <f>(1/K107+1/K88+1/K69)/3</f>
      </c>
      <c r="D465">
        <v>1</v>
      </c>
      <c r="E465" s="1">
        <f>(K73+K92+K111)/3</f>
      </c>
      <c r="F465" s="1">
        <f>(K74+K93+K112)/3</f>
      </c>
      <c r="G465" s="1">
        <f>(K75+K94+K113)/3</f>
      </c>
      <c r="H465" s="2">
        <f>(B465/$B469+C465/$C469+D465/$D469+E465/$E469+F465/$F469+G465/$G469)/6</f>
      </c>
      <c r="I465" s="2">
        <f>B465*$H463+C465*$H464+D465*$H465+E465*$H466+F465*$H467+G465*$H468</f>
      </c>
      <c r="J465" s="1">
        <f>I465/H465</f>
      </c>
    </row>
    <row r="466">
      <c r="A466" t="str">
        <v>CP6.4</v>
      </c>
      <c r="B466" s="1">
        <f>(1/K104+1/K85+1/K66)/3</f>
      </c>
      <c r="C466" s="1">
        <f>(1/K108+1/K89+1/K70)/3</f>
      </c>
      <c r="D466" s="1">
        <f>(1/K111+1/K92+1/K73)/3</f>
      </c>
      <c r="E466">
        <v>1</v>
      </c>
      <c r="F466" s="1">
        <f>(K76+K95+K114)/3</f>
      </c>
      <c r="G466" s="1">
        <f>(K77+K96+K115)/3</f>
      </c>
      <c r="H466" s="2">
        <f>(B466/$B469+C466/$C469+D466/$D469+E466/$E469+F466/$F469+G466/$G469)/6</f>
      </c>
      <c r="I466" s="2">
        <f>B466*$H463+C466*$H464+D466*$H465+E466*$H466+F466*$H467+G466*$H468</f>
      </c>
      <c r="J466" s="1">
        <f>I466/H466</f>
      </c>
    </row>
    <row r="467">
      <c r="A467" t="str">
        <v>CP6.5</v>
      </c>
      <c r="B467" s="1">
        <f>(1/K105+1/K86+1/K67)/3</f>
      </c>
      <c r="C467" s="1">
        <f>(1/K109+1/K90+1/K71)/3</f>
      </c>
      <c r="D467" s="1">
        <f>(1/K112+1/K93+1/K74)/3</f>
      </c>
      <c r="E467" s="1">
        <f>(1/K114+1/K95+1/K76)/3</f>
      </c>
      <c r="F467">
        <v>1</v>
      </c>
      <c r="G467" s="1">
        <f>(K78+K97+K116)/3</f>
      </c>
      <c r="H467" s="2">
        <f>(B467/$B469+C467/$C469+D467/$D469+E467/$E469+F467/$F469+G467/$G469)/6</f>
      </c>
      <c r="I467" s="2">
        <f>B467*$H463+C467*$H464+D467*$H465+E467*$H466+F467*$H467+G467*$H468</f>
      </c>
      <c r="J467" s="1">
        <f>I467/H467</f>
      </c>
    </row>
    <row r="468">
      <c r="A468" t="str">
        <v>CP6.6</v>
      </c>
      <c r="B468" s="1">
        <f>(1/K106+1/K87+1/K68)/3</f>
      </c>
      <c r="C468" s="1">
        <f>(1/K110+1/K91+1/K72)/3</f>
      </c>
      <c r="D468" s="1">
        <f>(1/K113+1/K94+1/K75)/3</f>
      </c>
      <c r="E468" s="1">
        <f>(1/K115+1/K96+1/K77)/3</f>
      </c>
      <c r="F468" s="1">
        <f>(1/K116+1/K97+1/K78)/3</f>
      </c>
      <c r="G468">
        <v>1</v>
      </c>
      <c r="H468" s="2">
        <f>(B468/$B469+C468/$C469+D468/$D469+E468/$E469+F468/$F469+G468/$G469)/6</f>
      </c>
      <c r="I468" s="2">
        <f>B468*$H463+C468*$H464+D468*$H465+E468*$H466+F468*$H467+G468*$H468</f>
      </c>
      <c r="J468" s="1">
        <f>I468/H468</f>
      </c>
    </row>
    <row r="469">
      <c r="A469" t="str">
        <v>Σ Kolom</v>
      </c>
      <c r="B469" s="1">
        <f>SUM(B463:B468)</f>
      </c>
      <c r="C469" s="1">
        <f>SUM(C463:C468)</f>
      </c>
      <c r="D469" s="1">
        <f>SUM(D463:D468)</f>
      </c>
      <c r="E469" s="1">
        <f>SUM(E463:E468)</f>
      </c>
      <c r="F469" s="1">
        <f>SUM(F463:F468)</f>
      </c>
      <c r="G469" s="1">
        <f>SUM(G463:G468)</f>
      </c>
    </row>
    <row r="471">
      <c r="A471" t="str">
        <v>λmax</v>
      </c>
      <c r="B471" s="1">
        <f>AVERAGE(J463:J468)</f>
      </c>
    </row>
    <row r="472">
      <c r="A472" t="str">
        <v>CI</v>
      </c>
      <c r="B472" s="1">
        <f>(B471-6)/(6-1)</f>
      </c>
    </row>
    <row r="473">
      <c r="A473" t="str">
        <v>CR</v>
      </c>
      <c r="B473" s="1">
        <f>IF(1.24=0,0,B472/1.24)</f>
      </c>
    </row>
    <row r="474">
      <c r="A474" t="str">
        <v>Status</v>
      </c>
      <c r="B474">
        <f>IF(B473&lt;0.1,"KONSISTEN ✓","TIDAK KONSISTEN ✗")</f>
      </c>
    </row>
    <row r="477">
      <c r="A477" t="str">
        <v>▶ RESPONDEN 10: Drh Guswandi</v>
      </c>
    </row>
    <row r="478">
      <c r="A478" t="str">
        <v>1. FUZZY SYNTHETIC EXTENT (FSE) &amp; BOBOT FINAL</v>
      </c>
    </row>
    <row r="479">
      <c r="A479" t="str">
        <v>Kriteria</v>
      </c>
      <c r="B479" t="str">
        <v>Σl</v>
      </c>
      <c r="C479" t="str">
        <v>Σm</v>
      </c>
      <c r="D479" t="str">
        <v>Σu</v>
      </c>
      <c r="E479" t="str">
        <v>Si_l</v>
      </c>
      <c r="F479" t="str">
        <v>Si_m</v>
      </c>
      <c r="G479" t="str">
        <v>Si_u</v>
      </c>
      <c r="H479" t="str">
        <v>Defuzzy</v>
      </c>
      <c r="I479" t="str">
        <v>Bobot</v>
      </c>
      <c r="J479" t="str">
        <v>Bobot%</v>
      </c>
      <c r="K479" t="str">
        <v>Rank</v>
      </c>
    </row>
    <row r="480">
      <c r="A480" t="str">
        <v>CP6.1</v>
      </c>
      <c r="B480" s="1">
        <f>1+L64+L65+L66+L67+L68</f>
      </c>
      <c r="C480" s="1">
        <f>1+L83+L84+L85+L86+L87</f>
      </c>
      <c r="D480" s="1">
        <f>1+L102+L103+L104+L105+L106</f>
      </c>
      <c r="E480" s="2">
        <f>B480/$D486</f>
      </c>
      <c r="F480" s="2">
        <f>C480/$C486</f>
      </c>
      <c r="G480" s="2">
        <f>D480/$B486</f>
      </c>
      <c r="H480" s="2">
        <f>(E480+F480+G480)/3</f>
      </c>
      <c r="I480" s="2">
        <f>H480/$H486</f>
      </c>
      <c r="J480" s="3">
        <f>I480*100</f>
      </c>
      <c r="K480">
        <f>RANK(I480,$I$480:$I$485,0)</f>
      </c>
    </row>
    <row r="481">
      <c r="A481" t="str">
        <v>CP6.2</v>
      </c>
      <c r="B481" s="1">
        <f>1+1/L102+L69+L70+L71+L72</f>
      </c>
      <c r="C481" s="1">
        <f>1+1/L83+L88+L89+L90+L91</f>
      </c>
      <c r="D481" s="1">
        <f>1+1/L64+L107+L108+L109+L110</f>
      </c>
      <c r="E481" s="2">
        <f>B481/$D486</f>
      </c>
      <c r="F481" s="2">
        <f>C481/$C486</f>
      </c>
      <c r="G481" s="2">
        <f>D481/$B486</f>
      </c>
      <c r="H481" s="2">
        <f>(E481+F481+G481)/3</f>
      </c>
      <c r="I481" s="2">
        <f>H481/$H486</f>
      </c>
      <c r="J481" s="3">
        <f>I481*100</f>
      </c>
      <c r="K481">
        <f>RANK(I481,$I$480:$I$485,0)</f>
      </c>
    </row>
    <row r="482">
      <c r="A482" t="str">
        <v>CP6.3</v>
      </c>
      <c r="B482" s="1">
        <f>1+1/L103+1/L107+L73+L74+L75</f>
      </c>
      <c r="C482" s="1">
        <f>1+1/L84+1/L88+L92+L93+L94</f>
      </c>
      <c r="D482" s="1">
        <f>1+1/L65+1/L69+L111+L112+L113</f>
      </c>
      <c r="E482" s="2">
        <f>B482/$D486</f>
      </c>
      <c r="F482" s="2">
        <f>C482/$C486</f>
      </c>
      <c r="G482" s="2">
        <f>D482/$B486</f>
      </c>
      <c r="H482" s="2">
        <f>(E482+F482+G482)/3</f>
      </c>
      <c r="I482" s="2">
        <f>H482/$H486</f>
      </c>
      <c r="J482" s="3">
        <f>I482*100</f>
      </c>
      <c r="K482">
        <f>RANK(I482,$I$480:$I$485,0)</f>
      </c>
    </row>
    <row r="483">
      <c r="A483" t="str">
        <v>CP6.4</v>
      </c>
      <c r="B483" s="1">
        <f>1+1/L104+1/L108+1/L111+L76+L77</f>
      </c>
      <c r="C483" s="1">
        <f>1+1/L85+1/L89+1/L92+L95+L96</f>
      </c>
      <c r="D483" s="1">
        <f>1+1/L66+1/L70+1/L73+L114+L115</f>
      </c>
      <c r="E483" s="2">
        <f>B483/$D486</f>
      </c>
      <c r="F483" s="2">
        <f>C483/$C486</f>
      </c>
      <c r="G483" s="2">
        <f>D483/$B486</f>
      </c>
      <c r="H483" s="2">
        <f>(E483+F483+G483)/3</f>
      </c>
      <c r="I483" s="2">
        <f>H483/$H486</f>
      </c>
      <c r="J483" s="3">
        <f>I483*100</f>
      </c>
      <c r="K483">
        <f>RANK(I483,$I$480:$I$485,0)</f>
      </c>
    </row>
    <row r="484">
      <c r="A484" t="str">
        <v>CP6.5</v>
      </c>
      <c r="B484" s="1">
        <f>1+1/L105+1/L109+1/L112+1/L114+L78</f>
      </c>
      <c r="C484" s="1">
        <f>1+1/L86+1/L90+1/L93+1/L95+L97</f>
      </c>
      <c r="D484" s="1">
        <f>1+1/L67+1/L71+1/L74+1/L76+L116</f>
      </c>
      <c r="E484" s="2">
        <f>B484/$D486</f>
      </c>
      <c r="F484" s="2">
        <f>C484/$C486</f>
      </c>
      <c r="G484" s="2">
        <f>D484/$B486</f>
      </c>
      <c r="H484" s="2">
        <f>(E484+F484+G484)/3</f>
      </c>
      <c r="I484" s="2">
        <f>H484/$H486</f>
      </c>
      <c r="J484" s="3">
        <f>I484*100</f>
      </c>
      <c r="K484">
        <f>RANK(I484,$I$480:$I$485,0)</f>
      </c>
    </row>
    <row r="485">
      <c r="A485" t="str">
        <v>CP6.6</v>
      </c>
      <c r="B485" s="1">
        <f>1+1/L106+1/L110+1/L113+1/L115+1/L116</f>
      </c>
      <c r="C485" s="1">
        <f>1+1/L87+1/L91+1/L94+1/L96+1/L97</f>
      </c>
      <c r="D485" s="1">
        <f>1+1/L68+1/L72+1/L75+1/L77+1/L78</f>
      </c>
      <c r="E485" s="2">
        <f>B485/$D486</f>
      </c>
      <c r="F485" s="2">
        <f>C485/$C486</f>
      </c>
      <c r="G485" s="2">
        <f>D485/$B486</f>
      </c>
      <c r="H485" s="2">
        <f>(E485+F485+G485)/3</f>
      </c>
      <c r="I485" s="2">
        <f>H485/$H486</f>
      </c>
      <c r="J485" s="3">
        <f>I485*100</f>
      </c>
      <c r="K485">
        <f>RANK(I485,$I$480:$I$485,0)</f>
      </c>
    </row>
    <row r="486">
      <c r="A486" t="str">
        <v>TOTAL</v>
      </c>
      <c r="B486" s="1">
        <f>SUM(B480:B485)</f>
      </c>
      <c r="C486" s="1">
        <f>SUM(C480:C485)</f>
      </c>
      <c r="D486" s="1">
        <f>SUM(D480:D485)</f>
      </c>
      <c r="H486" s="2">
        <f>SUM(H480:H485)</f>
      </c>
    </row>
    <row r="488">
      <c r="A488" t="str">
        <v>2. KONSISTENSI (CR)</v>
      </c>
    </row>
    <row r="489">
      <c r="A489" t="str">
        <v>Matriks Crisp (Defuzzified) &amp; Normalisasi &amp; Aw</v>
      </c>
    </row>
    <row r="490">
      <c r="A490" t="str">
        <v>Kriteria</v>
      </c>
      <c r="B490" t="str">
        <v>CP6.1</v>
      </c>
      <c r="C490" t="str">
        <v>CP6.2</v>
      </c>
      <c r="D490" t="str">
        <v>CP6.3</v>
      </c>
      <c r="E490" t="str">
        <v>CP6.4</v>
      </c>
      <c r="F490" t="str">
        <v>CP6.5</v>
      </c>
      <c r="G490" t="str">
        <v>CP6.6</v>
      </c>
      <c r="H490" t="str">
        <v>Wi (Bobot CR)</v>
      </c>
      <c r="I490" t="str">
        <v>Aw</v>
      </c>
      <c r="J490" t="str">
        <v>Aw/Wi</v>
      </c>
    </row>
    <row r="491">
      <c r="A491" t="str">
        <v>CP6.1</v>
      </c>
      <c r="B491">
        <v>1</v>
      </c>
      <c r="C491" s="1">
        <f>(L64+L83+L102)/3</f>
      </c>
      <c r="D491" s="1">
        <f>(L65+L84+L103)/3</f>
      </c>
      <c r="E491" s="1">
        <f>(L66+L85+L104)/3</f>
      </c>
      <c r="F491" s="1">
        <f>(L67+L86+L105)/3</f>
      </c>
      <c r="G491" s="1">
        <f>(L68+L87+L106)/3</f>
      </c>
      <c r="H491" s="2">
        <f>(B491/$B497+C491/$C497+D491/$D497+E491/$E497+F491/$F497+G491/$G497)/6</f>
      </c>
      <c r="I491" s="2">
        <f>B491*$H491+C491*$H492+D491*$H493+E491*$H494+F491*$H495+G491*$H496</f>
      </c>
      <c r="J491" s="1">
        <f>I491/H491</f>
      </c>
    </row>
    <row r="492">
      <c r="A492" t="str">
        <v>CP6.2</v>
      </c>
      <c r="B492" s="1">
        <f>(1/L102+1/L83+1/L64)/3</f>
      </c>
      <c r="C492">
        <v>1</v>
      </c>
      <c r="D492" s="1">
        <f>(L69+L88+L107)/3</f>
      </c>
      <c r="E492" s="1">
        <f>(L70+L89+L108)/3</f>
      </c>
      <c r="F492" s="1">
        <f>(L71+L90+L109)/3</f>
      </c>
      <c r="G492" s="1">
        <f>(L72+L91+L110)/3</f>
      </c>
      <c r="H492" s="2">
        <f>(B492/$B497+C492/$C497+D492/$D497+E492/$E497+F492/$F497+G492/$G497)/6</f>
      </c>
      <c r="I492" s="2">
        <f>B492*$H491+C492*$H492+D492*$H493+E492*$H494+F492*$H495+G492*$H496</f>
      </c>
      <c r="J492" s="1">
        <f>I492/H492</f>
      </c>
    </row>
    <row r="493">
      <c r="A493" t="str">
        <v>CP6.3</v>
      </c>
      <c r="B493" s="1">
        <f>(1/L103+1/L84+1/L65)/3</f>
      </c>
      <c r="C493" s="1">
        <f>(1/L107+1/L88+1/L69)/3</f>
      </c>
      <c r="D493">
        <v>1</v>
      </c>
      <c r="E493" s="1">
        <f>(L73+L92+L111)/3</f>
      </c>
      <c r="F493" s="1">
        <f>(L74+L93+L112)/3</f>
      </c>
      <c r="G493" s="1">
        <f>(L75+L94+L113)/3</f>
      </c>
      <c r="H493" s="2">
        <f>(B493/$B497+C493/$C497+D493/$D497+E493/$E497+F493/$F497+G493/$G497)/6</f>
      </c>
      <c r="I493" s="2">
        <f>B493*$H491+C493*$H492+D493*$H493+E493*$H494+F493*$H495+G493*$H496</f>
      </c>
      <c r="J493" s="1">
        <f>I493/H493</f>
      </c>
    </row>
    <row r="494">
      <c r="A494" t="str">
        <v>CP6.4</v>
      </c>
      <c r="B494" s="1">
        <f>(1/L104+1/L85+1/L66)/3</f>
      </c>
      <c r="C494" s="1">
        <f>(1/L108+1/L89+1/L70)/3</f>
      </c>
      <c r="D494" s="1">
        <f>(1/L111+1/L92+1/L73)/3</f>
      </c>
      <c r="E494">
        <v>1</v>
      </c>
      <c r="F494" s="1">
        <f>(L76+L95+L114)/3</f>
      </c>
      <c r="G494" s="1">
        <f>(L77+L96+L115)/3</f>
      </c>
      <c r="H494" s="2">
        <f>(B494/$B497+C494/$C497+D494/$D497+E494/$E497+F494/$F497+G494/$G497)/6</f>
      </c>
      <c r="I494" s="2">
        <f>B494*$H491+C494*$H492+D494*$H493+E494*$H494+F494*$H495+G494*$H496</f>
      </c>
      <c r="J494" s="1">
        <f>I494/H494</f>
      </c>
    </row>
    <row r="495">
      <c r="A495" t="str">
        <v>CP6.5</v>
      </c>
      <c r="B495" s="1">
        <f>(1/L105+1/L86+1/L67)/3</f>
      </c>
      <c r="C495" s="1">
        <f>(1/L109+1/L90+1/L71)/3</f>
      </c>
      <c r="D495" s="1">
        <f>(1/L112+1/L93+1/L74)/3</f>
      </c>
      <c r="E495" s="1">
        <f>(1/L114+1/L95+1/L76)/3</f>
      </c>
      <c r="F495">
        <v>1</v>
      </c>
      <c r="G495" s="1">
        <f>(L78+L97+L116)/3</f>
      </c>
      <c r="H495" s="2">
        <f>(B495/$B497+C495/$C497+D495/$D497+E495/$E497+F495/$F497+G495/$G497)/6</f>
      </c>
      <c r="I495" s="2">
        <f>B495*$H491+C495*$H492+D495*$H493+E495*$H494+F495*$H495+G495*$H496</f>
      </c>
      <c r="J495" s="1">
        <f>I495/H495</f>
      </c>
    </row>
    <row r="496">
      <c r="A496" t="str">
        <v>CP6.6</v>
      </c>
      <c r="B496" s="1">
        <f>(1/L106+1/L87+1/L68)/3</f>
      </c>
      <c r="C496" s="1">
        <f>(1/L110+1/L91+1/L72)/3</f>
      </c>
      <c r="D496" s="1">
        <f>(1/L113+1/L94+1/L75)/3</f>
      </c>
      <c r="E496" s="1">
        <f>(1/L115+1/L96+1/L77)/3</f>
      </c>
      <c r="F496" s="1">
        <f>(1/L116+1/L97+1/L78)/3</f>
      </c>
      <c r="G496">
        <v>1</v>
      </c>
      <c r="H496" s="2">
        <f>(B496/$B497+C496/$C497+D496/$D497+E496/$E497+F496/$F497+G496/$G497)/6</f>
      </c>
      <c r="I496" s="2">
        <f>B496*$H491+C496*$H492+D496*$H493+E496*$H494+F496*$H495+G496*$H496</f>
      </c>
      <c r="J496" s="1">
        <f>I496/H496</f>
      </c>
    </row>
    <row r="497">
      <c r="A497" t="str">
        <v>Σ Kolom</v>
      </c>
      <c r="B497" s="1">
        <f>SUM(B491:B496)</f>
      </c>
      <c r="C497" s="1">
        <f>SUM(C491:C496)</f>
      </c>
      <c r="D497" s="1">
        <f>SUM(D491:D496)</f>
      </c>
      <c r="E497" s="1">
        <f>SUM(E491:E496)</f>
      </c>
      <c r="F497" s="1">
        <f>SUM(F491:F496)</f>
      </c>
      <c r="G497" s="1">
        <f>SUM(G491:G496)</f>
      </c>
    </row>
    <row r="499">
      <c r="A499" t="str">
        <v>λmax</v>
      </c>
      <c r="B499" s="1">
        <f>AVERAGE(J491:J496)</f>
      </c>
    </row>
    <row r="500">
      <c r="A500" t="str">
        <v>CI</v>
      </c>
      <c r="B500" s="1">
        <f>(B499-6)/(6-1)</f>
      </c>
    </row>
    <row r="501">
      <c r="A501" t="str">
        <v>CR</v>
      </c>
      <c r="B501" s="1">
        <f>IF(1.24=0,0,B500/1.24)</f>
      </c>
    </row>
    <row r="502">
      <c r="A502" t="str">
        <v>Status</v>
      </c>
      <c r="B502">
        <f>IF(B501&lt;0.1,"KONSISTEN ✓","TIDAK KONSISTEN ✗")</f>
      </c>
    </row>
    <row r="505">
      <c r="A505" t="str">
        <v>▶ RESPONDEN 11: Drh. Indahlia Syahfitri Bangun</v>
      </c>
    </row>
    <row r="506">
      <c r="A506" t="str">
        <v>1. FUZZY SYNTHETIC EXTENT (FSE) &amp; BOBOT FINAL</v>
      </c>
    </row>
    <row r="507">
      <c r="A507" t="str">
        <v>Kriteria</v>
      </c>
      <c r="B507" t="str">
        <v>Σl</v>
      </c>
      <c r="C507" t="str">
        <v>Σm</v>
      </c>
      <c r="D507" t="str">
        <v>Σu</v>
      </c>
      <c r="E507" t="str">
        <v>Si_l</v>
      </c>
      <c r="F507" t="str">
        <v>Si_m</v>
      </c>
      <c r="G507" t="str">
        <v>Si_u</v>
      </c>
      <c r="H507" t="str">
        <v>Defuzzy</v>
      </c>
      <c r="I507" t="str">
        <v>Bobot</v>
      </c>
      <c r="J507" t="str">
        <v>Bobot%</v>
      </c>
      <c r="K507" t="str">
        <v>Rank</v>
      </c>
    </row>
    <row r="508">
      <c r="A508" t="str">
        <v>CP6.1</v>
      </c>
      <c r="B508" s="1">
        <f>1+M64+M65+M66+M67+M68</f>
      </c>
      <c r="C508" s="1">
        <f>1+M83+M84+M85+M86+M87</f>
      </c>
      <c r="D508" s="1">
        <f>1+M102+M103+M104+M105+M106</f>
      </c>
      <c r="E508" s="2">
        <f>B508/$D514</f>
      </c>
      <c r="F508" s="2">
        <f>C508/$C514</f>
      </c>
      <c r="G508" s="2">
        <f>D508/$B514</f>
      </c>
      <c r="H508" s="2">
        <f>(E508+F508+G508)/3</f>
      </c>
      <c r="I508" s="2">
        <f>H508/$H514</f>
      </c>
      <c r="J508" s="3">
        <f>I508*100</f>
      </c>
      <c r="K508">
        <f>RANK(I508,$I$508:$I$513,0)</f>
      </c>
    </row>
    <row r="509">
      <c r="A509" t="str">
        <v>CP6.2</v>
      </c>
      <c r="B509" s="1">
        <f>1+1/M102+M69+M70+M71+M72</f>
      </c>
      <c r="C509" s="1">
        <f>1+1/M83+M88+M89+M90+M91</f>
      </c>
      <c r="D509" s="1">
        <f>1+1/M64+M107+M108+M109+M110</f>
      </c>
      <c r="E509" s="2">
        <f>B509/$D514</f>
      </c>
      <c r="F509" s="2">
        <f>C509/$C514</f>
      </c>
      <c r="G509" s="2">
        <f>D509/$B514</f>
      </c>
      <c r="H509" s="2">
        <f>(E509+F509+G509)/3</f>
      </c>
      <c r="I509" s="2">
        <f>H509/$H514</f>
      </c>
      <c r="J509" s="3">
        <f>I509*100</f>
      </c>
      <c r="K509">
        <f>RANK(I509,$I$508:$I$513,0)</f>
      </c>
    </row>
    <row r="510">
      <c r="A510" t="str">
        <v>CP6.3</v>
      </c>
      <c r="B510" s="1">
        <f>1+1/M103+1/M107+M73+M74+M75</f>
      </c>
      <c r="C510" s="1">
        <f>1+1/M84+1/M88+M92+M93+M94</f>
      </c>
      <c r="D510" s="1">
        <f>1+1/M65+1/M69+M111+M112+M113</f>
      </c>
      <c r="E510" s="2">
        <f>B510/$D514</f>
      </c>
      <c r="F510" s="2">
        <f>C510/$C514</f>
      </c>
      <c r="G510" s="2">
        <f>D510/$B514</f>
      </c>
      <c r="H510" s="2">
        <f>(E510+F510+G510)/3</f>
      </c>
      <c r="I510" s="2">
        <f>H510/$H514</f>
      </c>
      <c r="J510" s="3">
        <f>I510*100</f>
      </c>
      <c r="K510">
        <f>RANK(I510,$I$508:$I$513,0)</f>
      </c>
    </row>
    <row r="511">
      <c r="A511" t="str">
        <v>CP6.4</v>
      </c>
      <c r="B511" s="1">
        <f>1+1/M104+1/M108+1/M111+M76+M77</f>
      </c>
      <c r="C511" s="1">
        <f>1+1/M85+1/M89+1/M92+M95+M96</f>
      </c>
      <c r="D511" s="1">
        <f>1+1/M66+1/M70+1/M73+M114+M115</f>
      </c>
      <c r="E511" s="2">
        <f>B511/$D514</f>
      </c>
      <c r="F511" s="2">
        <f>C511/$C514</f>
      </c>
      <c r="G511" s="2">
        <f>D511/$B514</f>
      </c>
      <c r="H511" s="2">
        <f>(E511+F511+G511)/3</f>
      </c>
      <c r="I511" s="2">
        <f>H511/$H514</f>
      </c>
      <c r="J511" s="3">
        <f>I511*100</f>
      </c>
      <c r="K511">
        <f>RANK(I511,$I$508:$I$513,0)</f>
      </c>
    </row>
    <row r="512">
      <c r="A512" t="str">
        <v>CP6.5</v>
      </c>
      <c r="B512" s="1">
        <f>1+1/M105+1/M109+1/M112+1/M114+M78</f>
      </c>
      <c r="C512" s="1">
        <f>1+1/M86+1/M90+1/M93+1/M95+M97</f>
      </c>
      <c r="D512" s="1">
        <f>1+1/M67+1/M71+1/M74+1/M76+M116</f>
      </c>
      <c r="E512" s="2">
        <f>B512/$D514</f>
      </c>
      <c r="F512" s="2">
        <f>C512/$C514</f>
      </c>
      <c r="G512" s="2">
        <f>D512/$B514</f>
      </c>
      <c r="H512" s="2">
        <f>(E512+F512+G512)/3</f>
      </c>
      <c r="I512" s="2">
        <f>H512/$H514</f>
      </c>
      <c r="J512" s="3">
        <f>I512*100</f>
      </c>
      <c r="K512">
        <f>RANK(I512,$I$508:$I$513,0)</f>
      </c>
    </row>
    <row r="513">
      <c r="A513" t="str">
        <v>CP6.6</v>
      </c>
      <c r="B513" s="1">
        <f>1+1/M106+1/M110+1/M113+1/M115+1/M116</f>
      </c>
      <c r="C513" s="1">
        <f>1+1/M87+1/M91+1/M94+1/M96+1/M97</f>
      </c>
      <c r="D513" s="1">
        <f>1+1/M68+1/M72+1/M75+1/M77+1/M78</f>
      </c>
      <c r="E513" s="2">
        <f>B513/$D514</f>
      </c>
      <c r="F513" s="2">
        <f>C513/$C514</f>
      </c>
      <c r="G513" s="2">
        <f>D513/$B514</f>
      </c>
      <c r="H513" s="2">
        <f>(E513+F513+G513)/3</f>
      </c>
      <c r="I513" s="2">
        <f>H513/$H514</f>
      </c>
      <c r="J513" s="3">
        <f>I513*100</f>
      </c>
      <c r="K513">
        <f>RANK(I513,$I$508:$I$513,0)</f>
      </c>
    </row>
    <row r="514">
      <c r="A514" t="str">
        <v>TOTAL</v>
      </c>
      <c r="B514" s="1">
        <f>SUM(B508:B513)</f>
      </c>
      <c r="C514" s="1">
        <f>SUM(C508:C513)</f>
      </c>
      <c r="D514" s="1">
        <f>SUM(D508:D513)</f>
      </c>
      <c r="H514" s="2">
        <f>SUM(H508:H513)</f>
      </c>
    </row>
    <row r="516">
      <c r="A516" t="str">
        <v>2. KONSISTENSI (CR)</v>
      </c>
    </row>
    <row r="517">
      <c r="A517" t="str">
        <v>Matriks Crisp (Defuzzified) &amp; Normalisasi &amp; Aw</v>
      </c>
    </row>
    <row r="518">
      <c r="A518" t="str">
        <v>Kriteria</v>
      </c>
      <c r="B518" t="str">
        <v>CP6.1</v>
      </c>
      <c r="C518" t="str">
        <v>CP6.2</v>
      </c>
      <c r="D518" t="str">
        <v>CP6.3</v>
      </c>
      <c r="E518" t="str">
        <v>CP6.4</v>
      </c>
      <c r="F518" t="str">
        <v>CP6.5</v>
      </c>
      <c r="G518" t="str">
        <v>CP6.6</v>
      </c>
      <c r="H518" t="str">
        <v>Wi (Bobot CR)</v>
      </c>
      <c r="I518" t="str">
        <v>Aw</v>
      </c>
      <c r="J518" t="str">
        <v>Aw/Wi</v>
      </c>
    </row>
    <row r="519">
      <c r="A519" t="str">
        <v>CP6.1</v>
      </c>
      <c r="B519">
        <v>1</v>
      </c>
      <c r="C519" s="1">
        <f>(M64+M83+M102)/3</f>
      </c>
      <c r="D519" s="1">
        <f>(M65+M84+M103)/3</f>
      </c>
      <c r="E519" s="1">
        <f>(M66+M85+M104)/3</f>
      </c>
      <c r="F519" s="1">
        <f>(M67+M86+M105)/3</f>
      </c>
      <c r="G519" s="1">
        <f>(M68+M87+M106)/3</f>
      </c>
      <c r="H519" s="2">
        <f>(B519/$B525+C519/$C525+D519/$D525+E519/$E525+F519/$F525+G519/$G525)/6</f>
      </c>
      <c r="I519" s="2">
        <f>B519*$H519+C519*$H520+D519*$H521+E519*$H522+F519*$H523+G519*$H524</f>
      </c>
      <c r="J519" s="1">
        <f>I519/H519</f>
      </c>
    </row>
    <row r="520">
      <c r="A520" t="str">
        <v>CP6.2</v>
      </c>
      <c r="B520" s="1">
        <f>(1/M102+1/M83+1/M64)/3</f>
      </c>
      <c r="C520">
        <v>1</v>
      </c>
      <c r="D520" s="1">
        <f>(M69+M88+M107)/3</f>
      </c>
      <c r="E520" s="1">
        <f>(M70+M89+M108)/3</f>
      </c>
      <c r="F520" s="1">
        <f>(M71+M90+M109)/3</f>
      </c>
      <c r="G520" s="1">
        <f>(M72+M91+M110)/3</f>
      </c>
      <c r="H520" s="2">
        <f>(B520/$B525+C520/$C525+D520/$D525+E520/$E525+F520/$F525+G520/$G525)/6</f>
      </c>
      <c r="I520" s="2">
        <f>B520*$H519+C520*$H520+D520*$H521+E520*$H522+F520*$H523+G520*$H524</f>
      </c>
      <c r="J520" s="1">
        <f>I520/H520</f>
      </c>
    </row>
    <row r="521">
      <c r="A521" t="str">
        <v>CP6.3</v>
      </c>
      <c r="B521" s="1">
        <f>(1/M103+1/M84+1/M65)/3</f>
      </c>
      <c r="C521" s="1">
        <f>(1/M107+1/M88+1/M69)/3</f>
      </c>
      <c r="D521">
        <v>1</v>
      </c>
      <c r="E521" s="1">
        <f>(M73+M92+M111)/3</f>
      </c>
      <c r="F521" s="1">
        <f>(M74+M93+M112)/3</f>
      </c>
      <c r="G521" s="1">
        <f>(M75+M94+M113)/3</f>
      </c>
      <c r="H521" s="2">
        <f>(B521/$B525+C521/$C525+D521/$D525+E521/$E525+F521/$F525+G521/$G525)/6</f>
      </c>
      <c r="I521" s="2">
        <f>B521*$H519+C521*$H520+D521*$H521+E521*$H522+F521*$H523+G521*$H524</f>
      </c>
      <c r="J521" s="1">
        <f>I521/H521</f>
      </c>
    </row>
    <row r="522">
      <c r="A522" t="str">
        <v>CP6.4</v>
      </c>
      <c r="B522" s="1">
        <f>(1/M104+1/M85+1/M66)/3</f>
      </c>
      <c r="C522" s="1">
        <f>(1/M108+1/M89+1/M70)/3</f>
      </c>
      <c r="D522" s="1">
        <f>(1/M111+1/M92+1/M73)/3</f>
      </c>
      <c r="E522">
        <v>1</v>
      </c>
      <c r="F522" s="1">
        <f>(M76+M95+M114)/3</f>
      </c>
      <c r="G522" s="1">
        <f>(M77+M96+M115)/3</f>
      </c>
      <c r="H522" s="2">
        <f>(B522/$B525+C522/$C525+D522/$D525+E522/$E525+F522/$F525+G522/$G525)/6</f>
      </c>
      <c r="I522" s="2">
        <f>B522*$H519+C522*$H520+D522*$H521+E522*$H522+F522*$H523+G522*$H524</f>
      </c>
      <c r="J522" s="1">
        <f>I522/H522</f>
      </c>
    </row>
    <row r="523">
      <c r="A523" t="str">
        <v>CP6.5</v>
      </c>
      <c r="B523" s="1">
        <f>(1/M105+1/M86+1/M67)/3</f>
      </c>
      <c r="C523" s="1">
        <f>(1/M109+1/M90+1/M71)/3</f>
      </c>
      <c r="D523" s="1">
        <f>(1/M112+1/M93+1/M74)/3</f>
      </c>
      <c r="E523" s="1">
        <f>(1/M114+1/M95+1/M76)/3</f>
      </c>
      <c r="F523">
        <v>1</v>
      </c>
      <c r="G523" s="1">
        <f>(M78+M97+M116)/3</f>
      </c>
      <c r="H523" s="2">
        <f>(B523/$B525+C523/$C525+D523/$D525+E523/$E525+F523/$F525+G523/$G525)/6</f>
      </c>
      <c r="I523" s="2">
        <f>B523*$H519+C523*$H520+D523*$H521+E523*$H522+F523*$H523+G523*$H524</f>
      </c>
      <c r="J523" s="1">
        <f>I523/H523</f>
      </c>
    </row>
    <row r="524">
      <c r="A524" t="str">
        <v>CP6.6</v>
      </c>
      <c r="B524" s="1">
        <f>(1/M106+1/M87+1/M68)/3</f>
      </c>
      <c r="C524" s="1">
        <f>(1/M110+1/M91+1/M72)/3</f>
      </c>
      <c r="D524" s="1">
        <f>(1/M113+1/M94+1/M75)/3</f>
      </c>
      <c r="E524" s="1">
        <f>(1/M115+1/M96+1/M77)/3</f>
      </c>
      <c r="F524" s="1">
        <f>(1/M116+1/M97+1/M78)/3</f>
      </c>
      <c r="G524">
        <v>1</v>
      </c>
      <c r="H524" s="2">
        <f>(B524/$B525+C524/$C525+D524/$D525+E524/$E525+F524/$F525+G524/$G525)/6</f>
      </c>
      <c r="I524" s="2">
        <f>B524*$H519+C524*$H520+D524*$H521+E524*$H522+F524*$H523+G524*$H524</f>
      </c>
      <c r="J524" s="1">
        <f>I524/H524</f>
      </c>
    </row>
    <row r="525">
      <c r="A525" t="str">
        <v>Σ Kolom</v>
      </c>
      <c r="B525" s="1">
        <f>SUM(B519:B524)</f>
      </c>
      <c r="C525" s="1">
        <f>SUM(C519:C524)</f>
      </c>
      <c r="D525" s="1">
        <f>SUM(D519:D524)</f>
      </c>
      <c r="E525" s="1">
        <f>SUM(E519:E524)</f>
      </c>
      <c r="F525" s="1">
        <f>SUM(F519:F524)</f>
      </c>
      <c r="G525" s="1">
        <f>SUM(G519:G524)</f>
      </c>
    </row>
    <row r="527">
      <c r="A527" t="str">
        <v>λmax</v>
      </c>
      <c r="B527" s="1">
        <f>AVERAGE(J519:J524)</f>
      </c>
    </row>
    <row r="528">
      <c r="A528" t="str">
        <v>CI</v>
      </c>
      <c r="B528" s="1">
        <f>(B527-6)/(6-1)</f>
      </c>
    </row>
    <row r="529">
      <c r="A529" t="str">
        <v>CR</v>
      </c>
      <c r="B529" s="1">
        <f>IF(1.24=0,0,B528/1.24)</f>
      </c>
    </row>
    <row r="530">
      <c r="A530" t="str">
        <v>Status</v>
      </c>
      <c r="B530">
        <f>IF(B529&lt;0.1,"KONSISTEN ✓","TIDAK KONSISTEN ✗")</f>
      </c>
    </row>
    <row r="533">
      <c r="A533" t="str">
        <v>▶ RESPONDEN 12: drh. Sri Wening Kurniajati</v>
      </c>
    </row>
    <row r="534">
      <c r="A534" t="str">
        <v>1. FUZZY SYNTHETIC EXTENT (FSE) &amp; BOBOT FINAL</v>
      </c>
    </row>
    <row r="535">
      <c r="A535" t="str">
        <v>Kriteria</v>
      </c>
      <c r="B535" t="str">
        <v>Σl</v>
      </c>
      <c r="C535" t="str">
        <v>Σm</v>
      </c>
      <c r="D535" t="str">
        <v>Σu</v>
      </c>
      <c r="E535" t="str">
        <v>Si_l</v>
      </c>
      <c r="F535" t="str">
        <v>Si_m</v>
      </c>
      <c r="G535" t="str">
        <v>Si_u</v>
      </c>
      <c r="H535" t="str">
        <v>Defuzzy</v>
      </c>
      <c r="I535" t="str">
        <v>Bobot</v>
      </c>
      <c r="J535" t="str">
        <v>Bobot%</v>
      </c>
      <c r="K535" t="str">
        <v>Rank</v>
      </c>
    </row>
    <row r="536">
      <c r="A536" t="str">
        <v>CP6.1</v>
      </c>
      <c r="B536" s="1">
        <f>1+N64+N65+N66+N67+N68</f>
      </c>
      <c r="C536" s="1">
        <f>1+N83+N84+N85+N86+N87</f>
      </c>
      <c r="D536" s="1">
        <f>1+N102+N103+N104+N105+N106</f>
      </c>
      <c r="E536" s="2">
        <f>B536/$D542</f>
      </c>
      <c r="F536" s="2">
        <f>C536/$C542</f>
      </c>
      <c r="G536" s="2">
        <f>D536/$B542</f>
      </c>
      <c r="H536" s="2">
        <f>(E536+F536+G536)/3</f>
      </c>
      <c r="I536" s="2">
        <f>H536/$H542</f>
      </c>
      <c r="J536" s="3">
        <f>I536*100</f>
      </c>
      <c r="K536">
        <f>RANK(I536,$I$536:$I$541,0)</f>
      </c>
    </row>
    <row r="537">
      <c r="A537" t="str">
        <v>CP6.2</v>
      </c>
      <c r="B537" s="1">
        <f>1+1/N102+N69+N70+N71+N72</f>
      </c>
      <c r="C537" s="1">
        <f>1+1/N83+N88+N89+N90+N91</f>
      </c>
      <c r="D537" s="1">
        <f>1+1/N64+N107+N108+N109+N110</f>
      </c>
      <c r="E537" s="2">
        <f>B537/$D542</f>
      </c>
      <c r="F537" s="2">
        <f>C537/$C542</f>
      </c>
      <c r="G537" s="2">
        <f>D537/$B542</f>
      </c>
      <c r="H537" s="2">
        <f>(E537+F537+G537)/3</f>
      </c>
      <c r="I537" s="2">
        <f>H537/$H542</f>
      </c>
      <c r="J537" s="3">
        <f>I537*100</f>
      </c>
      <c r="K537">
        <f>RANK(I537,$I$536:$I$541,0)</f>
      </c>
    </row>
    <row r="538">
      <c r="A538" t="str">
        <v>CP6.3</v>
      </c>
      <c r="B538" s="1">
        <f>1+1/N103+1/N107+N73+N74+N75</f>
      </c>
      <c r="C538" s="1">
        <f>1+1/N84+1/N88+N92+N93+N94</f>
      </c>
      <c r="D538" s="1">
        <f>1+1/N65+1/N69+N111+N112+N113</f>
      </c>
      <c r="E538" s="2">
        <f>B538/$D542</f>
      </c>
      <c r="F538" s="2">
        <f>C538/$C542</f>
      </c>
      <c r="G538" s="2">
        <f>D538/$B542</f>
      </c>
      <c r="H538" s="2">
        <f>(E538+F538+G538)/3</f>
      </c>
      <c r="I538" s="2">
        <f>H538/$H542</f>
      </c>
      <c r="J538" s="3">
        <f>I538*100</f>
      </c>
      <c r="K538">
        <f>RANK(I538,$I$536:$I$541,0)</f>
      </c>
    </row>
    <row r="539">
      <c r="A539" t="str">
        <v>CP6.4</v>
      </c>
      <c r="B539" s="1">
        <f>1+1/N104+1/N108+1/N111+N76+N77</f>
      </c>
      <c r="C539" s="1">
        <f>1+1/N85+1/N89+1/N92+N95+N96</f>
      </c>
      <c r="D539" s="1">
        <f>1+1/N66+1/N70+1/N73+N114+N115</f>
      </c>
      <c r="E539" s="2">
        <f>B539/$D542</f>
      </c>
      <c r="F539" s="2">
        <f>C539/$C542</f>
      </c>
      <c r="G539" s="2">
        <f>D539/$B542</f>
      </c>
      <c r="H539" s="2">
        <f>(E539+F539+G539)/3</f>
      </c>
      <c r="I539" s="2">
        <f>H539/$H542</f>
      </c>
      <c r="J539" s="3">
        <f>I539*100</f>
      </c>
      <c r="K539">
        <f>RANK(I539,$I$536:$I$541,0)</f>
      </c>
    </row>
    <row r="540">
      <c r="A540" t="str">
        <v>CP6.5</v>
      </c>
      <c r="B540" s="1">
        <f>1+1/N105+1/N109+1/N112+1/N114+N78</f>
      </c>
      <c r="C540" s="1">
        <f>1+1/N86+1/N90+1/N93+1/N95+N97</f>
      </c>
      <c r="D540" s="1">
        <f>1+1/N67+1/N71+1/N74+1/N76+N116</f>
      </c>
      <c r="E540" s="2">
        <f>B540/$D542</f>
      </c>
      <c r="F540" s="2">
        <f>C540/$C542</f>
      </c>
      <c r="G540" s="2">
        <f>D540/$B542</f>
      </c>
      <c r="H540" s="2">
        <f>(E540+F540+G540)/3</f>
      </c>
      <c r="I540" s="2">
        <f>H540/$H542</f>
      </c>
      <c r="J540" s="3">
        <f>I540*100</f>
      </c>
      <c r="K540">
        <f>RANK(I540,$I$536:$I$541,0)</f>
      </c>
    </row>
    <row r="541">
      <c r="A541" t="str">
        <v>CP6.6</v>
      </c>
      <c r="B541" s="1">
        <f>1+1/N106+1/N110+1/N113+1/N115+1/N116</f>
      </c>
      <c r="C541" s="1">
        <f>1+1/N87+1/N91+1/N94+1/N96+1/N97</f>
      </c>
      <c r="D541" s="1">
        <f>1+1/N68+1/N72+1/N75+1/N77+1/N78</f>
      </c>
      <c r="E541" s="2">
        <f>B541/$D542</f>
      </c>
      <c r="F541" s="2">
        <f>C541/$C542</f>
      </c>
      <c r="G541" s="2">
        <f>D541/$B542</f>
      </c>
      <c r="H541" s="2">
        <f>(E541+F541+G541)/3</f>
      </c>
      <c r="I541" s="2">
        <f>H541/$H542</f>
      </c>
      <c r="J541" s="3">
        <f>I541*100</f>
      </c>
      <c r="K541">
        <f>RANK(I541,$I$536:$I$541,0)</f>
      </c>
    </row>
    <row r="542">
      <c r="A542" t="str">
        <v>TOTAL</v>
      </c>
      <c r="B542" s="1">
        <f>SUM(B536:B541)</f>
      </c>
      <c r="C542" s="1">
        <f>SUM(C536:C541)</f>
      </c>
      <c r="D542" s="1">
        <f>SUM(D536:D541)</f>
      </c>
      <c r="H542" s="2">
        <f>SUM(H536:H541)</f>
      </c>
    </row>
    <row r="544">
      <c r="A544" t="str">
        <v>2. KONSISTENSI (CR)</v>
      </c>
    </row>
    <row r="545">
      <c r="A545" t="str">
        <v>Matriks Crisp (Defuzzified) &amp; Normalisasi &amp; Aw</v>
      </c>
    </row>
    <row r="546">
      <c r="A546" t="str">
        <v>Kriteria</v>
      </c>
      <c r="B546" t="str">
        <v>CP6.1</v>
      </c>
      <c r="C546" t="str">
        <v>CP6.2</v>
      </c>
      <c r="D546" t="str">
        <v>CP6.3</v>
      </c>
      <c r="E546" t="str">
        <v>CP6.4</v>
      </c>
      <c r="F546" t="str">
        <v>CP6.5</v>
      </c>
      <c r="G546" t="str">
        <v>CP6.6</v>
      </c>
      <c r="H546" t="str">
        <v>Wi (Bobot CR)</v>
      </c>
      <c r="I546" t="str">
        <v>Aw</v>
      </c>
      <c r="J546" t="str">
        <v>Aw/Wi</v>
      </c>
    </row>
    <row r="547">
      <c r="A547" t="str">
        <v>CP6.1</v>
      </c>
      <c r="B547">
        <v>1</v>
      </c>
      <c r="C547" s="1">
        <f>(N64+N83+N102)/3</f>
      </c>
      <c r="D547" s="1">
        <f>(N65+N84+N103)/3</f>
      </c>
      <c r="E547" s="1">
        <f>(N66+N85+N104)/3</f>
      </c>
      <c r="F547" s="1">
        <f>(N67+N86+N105)/3</f>
      </c>
      <c r="G547" s="1">
        <f>(N68+N87+N106)/3</f>
      </c>
      <c r="H547" s="2">
        <f>(B547/$B553+C547/$C553+D547/$D553+E547/$E553+F547/$F553+G547/$G553)/6</f>
      </c>
      <c r="I547" s="2">
        <f>B547*$H547+C547*$H548+D547*$H549+E547*$H550+F547*$H551+G547*$H552</f>
      </c>
      <c r="J547" s="1">
        <f>I547/H547</f>
      </c>
    </row>
    <row r="548">
      <c r="A548" t="str">
        <v>CP6.2</v>
      </c>
      <c r="B548" s="1">
        <f>(1/N102+1/N83+1/N64)/3</f>
      </c>
      <c r="C548">
        <v>1</v>
      </c>
      <c r="D548" s="1">
        <f>(N69+N88+N107)/3</f>
      </c>
      <c r="E548" s="1">
        <f>(N70+N89+N108)/3</f>
      </c>
      <c r="F548" s="1">
        <f>(N71+N90+N109)/3</f>
      </c>
      <c r="G548" s="1">
        <f>(N72+N91+N110)/3</f>
      </c>
      <c r="H548" s="2">
        <f>(B548/$B553+C548/$C553+D548/$D553+E548/$E553+F548/$F553+G548/$G553)/6</f>
      </c>
      <c r="I548" s="2">
        <f>B548*$H547+C548*$H548+D548*$H549+E548*$H550+F548*$H551+G548*$H552</f>
      </c>
      <c r="J548" s="1">
        <f>I548/H548</f>
      </c>
    </row>
    <row r="549">
      <c r="A549" t="str">
        <v>CP6.3</v>
      </c>
      <c r="B549" s="1">
        <f>(1/N103+1/N84+1/N65)/3</f>
      </c>
      <c r="C549" s="1">
        <f>(1/N107+1/N88+1/N69)/3</f>
      </c>
      <c r="D549">
        <v>1</v>
      </c>
      <c r="E549" s="1">
        <f>(N73+N92+N111)/3</f>
      </c>
      <c r="F549" s="1">
        <f>(N74+N93+N112)/3</f>
      </c>
      <c r="G549" s="1">
        <f>(N75+N94+N113)/3</f>
      </c>
      <c r="H549" s="2">
        <f>(B549/$B553+C549/$C553+D549/$D553+E549/$E553+F549/$F553+G549/$G553)/6</f>
      </c>
      <c r="I549" s="2">
        <f>B549*$H547+C549*$H548+D549*$H549+E549*$H550+F549*$H551+G549*$H552</f>
      </c>
      <c r="J549" s="1">
        <f>I549/H549</f>
      </c>
    </row>
    <row r="550">
      <c r="A550" t="str">
        <v>CP6.4</v>
      </c>
      <c r="B550" s="1">
        <f>(1/N104+1/N85+1/N66)/3</f>
      </c>
      <c r="C550" s="1">
        <f>(1/N108+1/N89+1/N70)/3</f>
      </c>
      <c r="D550" s="1">
        <f>(1/N111+1/N92+1/N73)/3</f>
      </c>
      <c r="E550">
        <v>1</v>
      </c>
      <c r="F550" s="1">
        <f>(N76+N95+N114)/3</f>
      </c>
      <c r="G550" s="1">
        <f>(N77+N96+N115)/3</f>
      </c>
      <c r="H550" s="2">
        <f>(B550/$B553+C550/$C553+D550/$D553+E550/$E553+F550/$F553+G550/$G553)/6</f>
      </c>
      <c r="I550" s="2">
        <f>B550*$H547+C550*$H548+D550*$H549+E550*$H550+F550*$H551+G550*$H552</f>
      </c>
      <c r="J550" s="1">
        <f>I550/H550</f>
      </c>
    </row>
    <row r="551">
      <c r="A551" t="str">
        <v>CP6.5</v>
      </c>
      <c r="B551" s="1">
        <f>(1/N105+1/N86+1/N67)/3</f>
      </c>
      <c r="C551" s="1">
        <f>(1/N109+1/N90+1/N71)/3</f>
      </c>
      <c r="D551" s="1">
        <f>(1/N112+1/N93+1/N74)/3</f>
      </c>
      <c r="E551" s="1">
        <f>(1/N114+1/N95+1/N76)/3</f>
      </c>
      <c r="F551">
        <v>1</v>
      </c>
      <c r="G551" s="1">
        <f>(N78+N97+N116)/3</f>
      </c>
      <c r="H551" s="2">
        <f>(B551/$B553+C551/$C553+D551/$D553+E551/$E553+F551/$F553+G551/$G553)/6</f>
      </c>
      <c r="I551" s="2">
        <f>B551*$H547+C551*$H548+D551*$H549+E551*$H550+F551*$H551+G551*$H552</f>
      </c>
      <c r="J551" s="1">
        <f>I551/H551</f>
      </c>
    </row>
    <row r="552">
      <c r="A552" t="str">
        <v>CP6.6</v>
      </c>
      <c r="B552" s="1">
        <f>(1/N106+1/N87+1/N68)/3</f>
      </c>
      <c r="C552" s="1">
        <f>(1/N110+1/N91+1/N72)/3</f>
      </c>
      <c r="D552" s="1">
        <f>(1/N113+1/N94+1/N75)/3</f>
      </c>
      <c r="E552" s="1">
        <f>(1/N115+1/N96+1/N77)/3</f>
      </c>
      <c r="F552" s="1">
        <f>(1/N116+1/N97+1/N78)/3</f>
      </c>
      <c r="G552">
        <v>1</v>
      </c>
      <c r="H552" s="2">
        <f>(B552/$B553+C552/$C553+D552/$D553+E552/$E553+F552/$F553+G552/$G553)/6</f>
      </c>
      <c r="I552" s="2">
        <f>B552*$H547+C552*$H548+D552*$H549+E552*$H550+F552*$H551+G552*$H552</f>
      </c>
      <c r="J552" s="1">
        <f>I552/H552</f>
      </c>
    </row>
    <row r="553">
      <c r="A553" t="str">
        <v>Σ Kolom</v>
      </c>
      <c r="B553" s="1">
        <f>SUM(B547:B552)</f>
      </c>
      <c r="C553" s="1">
        <f>SUM(C547:C552)</f>
      </c>
      <c r="D553" s="1">
        <f>SUM(D547:D552)</f>
      </c>
      <c r="E553" s="1">
        <f>SUM(E547:E552)</f>
      </c>
      <c r="F553" s="1">
        <f>SUM(F547:F552)</f>
      </c>
      <c r="G553" s="1">
        <f>SUM(G547:G552)</f>
      </c>
    </row>
    <row r="555">
      <c r="A555" t="str">
        <v>λmax</v>
      </c>
      <c r="B555" s="1">
        <f>AVERAGE(J547:J552)</f>
      </c>
    </row>
    <row r="556">
      <c r="A556" t="str">
        <v>CI</v>
      </c>
      <c r="B556" s="1">
        <f>(B555-6)/(6-1)</f>
      </c>
    </row>
    <row r="557">
      <c r="A557" t="str">
        <v>CR</v>
      </c>
      <c r="B557" s="1">
        <f>IF(1.24=0,0,B556/1.24)</f>
      </c>
    </row>
    <row r="558">
      <c r="A558" t="str">
        <v>Status</v>
      </c>
      <c r="B558">
        <f>IF(B557&lt;0.1,"KONSISTEN ✓","TIDAK KONSISTEN ✗")</f>
      </c>
    </row>
    <row r="561">
      <c r="A561" t="str">
        <v>▶ RESPONDEN 13: Dea Astrina Harefa</v>
      </c>
    </row>
    <row r="562">
      <c r="A562" t="str">
        <v>1. FUZZY SYNTHETIC EXTENT (FSE) &amp; BOBOT FINAL</v>
      </c>
    </row>
    <row r="563">
      <c r="A563" t="str">
        <v>Kriteria</v>
      </c>
      <c r="B563" t="str">
        <v>Σl</v>
      </c>
      <c r="C563" t="str">
        <v>Σm</v>
      </c>
      <c r="D563" t="str">
        <v>Σu</v>
      </c>
      <c r="E563" t="str">
        <v>Si_l</v>
      </c>
      <c r="F563" t="str">
        <v>Si_m</v>
      </c>
      <c r="G563" t="str">
        <v>Si_u</v>
      </c>
      <c r="H563" t="str">
        <v>Defuzzy</v>
      </c>
      <c r="I563" t="str">
        <v>Bobot</v>
      </c>
      <c r="J563" t="str">
        <v>Bobot%</v>
      </c>
      <c r="K563" t="str">
        <v>Rank</v>
      </c>
    </row>
    <row r="564">
      <c r="A564" t="str">
        <v>CP6.1</v>
      </c>
      <c r="B564" s="1">
        <f>1+O64+O65+O66+O67+O68</f>
      </c>
      <c r="C564" s="1">
        <f>1+O83+O84+O85+O86+O87</f>
      </c>
      <c r="D564" s="1">
        <f>1+O102+O103+O104+O105+O106</f>
      </c>
      <c r="E564" s="2">
        <f>B564/$D570</f>
      </c>
      <c r="F564" s="2">
        <f>C564/$C570</f>
      </c>
      <c r="G564" s="2">
        <f>D564/$B570</f>
      </c>
      <c r="H564" s="2">
        <f>(E564+F564+G564)/3</f>
      </c>
      <c r="I564" s="2">
        <f>H564/$H570</f>
      </c>
      <c r="J564" s="3">
        <f>I564*100</f>
      </c>
      <c r="K564">
        <f>RANK(I564,$I$564:$I$569,0)</f>
      </c>
    </row>
    <row r="565">
      <c r="A565" t="str">
        <v>CP6.2</v>
      </c>
      <c r="B565" s="1">
        <f>1+1/O102+O69+O70+O71+O72</f>
      </c>
      <c r="C565" s="1">
        <f>1+1/O83+O88+O89+O90+O91</f>
      </c>
      <c r="D565" s="1">
        <f>1+1/O64+O107+O108+O109+O110</f>
      </c>
      <c r="E565" s="2">
        <f>B565/$D570</f>
      </c>
      <c r="F565" s="2">
        <f>C565/$C570</f>
      </c>
      <c r="G565" s="2">
        <f>D565/$B570</f>
      </c>
      <c r="H565" s="2">
        <f>(E565+F565+G565)/3</f>
      </c>
      <c r="I565" s="2">
        <f>H565/$H570</f>
      </c>
      <c r="J565" s="3">
        <f>I565*100</f>
      </c>
      <c r="K565">
        <f>RANK(I565,$I$564:$I$569,0)</f>
      </c>
    </row>
    <row r="566">
      <c r="A566" t="str">
        <v>CP6.3</v>
      </c>
      <c r="B566" s="1">
        <f>1+1/O103+1/O107+O73+O74+O75</f>
      </c>
      <c r="C566" s="1">
        <f>1+1/O84+1/O88+O92+O93+O94</f>
      </c>
      <c r="D566" s="1">
        <f>1+1/O65+1/O69+O111+O112+O113</f>
      </c>
      <c r="E566" s="2">
        <f>B566/$D570</f>
      </c>
      <c r="F566" s="2">
        <f>C566/$C570</f>
      </c>
      <c r="G566" s="2">
        <f>D566/$B570</f>
      </c>
      <c r="H566" s="2">
        <f>(E566+F566+G566)/3</f>
      </c>
      <c r="I566" s="2">
        <f>H566/$H570</f>
      </c>
      <c r="J566" s="3">
        <f>I566*100</f>
      </c>
      <c r="K566">
        <f>RANK(I566,$I$564:$I$569,0)</f>
      </c>
    </row>
    <row r="567">
      <c r="A567" t="str">
        <v>CP6.4</v>
      </c>
      <c r="B567" s="1">
        <f>1+1/O104+1/O108+1/O111+O76+O77</f>
      </c>
      <c r="C567" s="1">
        <f>1+1/O85+1/O89+1/O92+O95+O96</f>
      </c>
      <c r="D567" s="1">
        <f>1+1/O66+1/O70+1/O73+O114+O115</f>
      </c>
      <c r="E567" s="2">
        <f>B567/$D570</f>
      </c>
      <c r="F567" s="2">
        <f>C567/$C570</f>
      </c>
      <c r="G567" s="2">
        <f>D567/$B570</f>
      </c>
      <c r="H567" s="2">
        <f>(E567+F567+G567)/3</f>
      </c>
      <c r="I567" s="2">
        <f>H567/$H570</f>
      </c>
      <c r="J567" s="3">
        <f>I567*100</f>
      </c>
      <c r="K567">
        <f>RANK(I567,$I$564:$I$569,0)</f>
      </c>
    </row>
    <row r="568">
      <c r="A568" t="str">
        <v>CP6.5</v>
      </c>
      <c r="B568" s="1">
        <f>1+1/O105+1/O109+1/O112+1/O114+O78</f>
      </c>
      <c r="C568" s="1">
        <f>1+1/O86+1/O90+1/O93+1/O95+O97</f>
      </c>
      <c r="D568" s="1">
        <f>1+1/O67+1/O71+1/O74+1/O76+O116</f>
      </c>
      <c r="E568" s="2">
        <f>B568/$D570</f>
      </c>
      <c r="F568" s="2">
        <f>C568/$C570</f>
      </c>
      <c r="G568" s="2">
        <f>D568/$B570</f>
      </c>
      <c r="H568" s="2">
        <f>(E568+F568+G568)/3</f>
      </c>
      <c r="I568" s="2">
        <f>H568/$H570</f>
      </c>
      <c r="J568" s="3">
        <f>I568*100</f>
      </c>
      <c r="K568">
        <f>RANK(I568,$I$564:$I$569,0)</f>
      </c>
    </row>
    <row r="569">
      <c r="A569" t="str">
        <v>CP6.6</v>
      </c>
      <c r="B569" s="1">
        <f>1+1/O106+1/O110+1/O113+1/O115+1/O116</f>
      </c>
      <c r="C569" s="1">
        <f>1+1/O87+1/O91+1/O94+1/O96+1/O97</f>
      </c>
      <c r="D569" s="1">
        <f>1+1/O68+1/O72+1/O75+1/O77+1/O78</f>
      </c>
      <c r="E569" s="2">
        <f>B569/$D570</f>
      </c>
      <c r="F569" s="2">
        <f>C569/$C570</f>
      </c>
      <c r="G569" s="2">
        <f>D569/$B570</f>
      </c>
      <c r="H569" s="2">
        <f>(E569+F569+G569)/3</f>
      </c>
      <c r="I569" s="2">
        <f>H569/$H570</f>
      </c>
      <c r="J569" s="3">
        <f>I569*100</f>
      </c>
      <c r="K569">
        <f>RANK(I569,$I$564:$I$569,0)</f>
      </c>
    </row>
    <row r="570">
      <c r="A570" t="str">
        <v>TOTAL</v>
      </c>
      <c r="B570" s="1">
        <f>SUM(B564:B569)</f>
      </c>
      <c r="C570" s="1">
        <f>SUM(C564:C569)</f>
      </c>
      <c r="D570" s="1">
        <f>SUM(D564:D569)</f>
      </c>
      <c r="H570" s="2">
        <f>SUM(H564:H569)</f>
      </c>
    </row>
    <row r="572">
      <c r="A572" t="str">
        <v>2. KONSISTENSI (CR)</v>
      </c>
    </row>
    <row r="573">
      <c r="A573" t="str">
        <v>Matriks Crisp (Defuzzified) &amp; Normalisasi &amp; Aw</v>
      </c>
    </row>
    <row r="574">
      <c r="A574" t="str">
        <v>Kriteria</v>
      </c>
      <c r="B574" t="str">
        <v>CP6.1</v>
      </c>
      <c r="C574" t="str">
        <v>CP6.2</v>
      </c>
      <c r="D574" t="str">
        <v>CP6.3</v>
      </c>
      <c r="E574" t="str">
        <v>CP6.4</v>
      </c>
      <c r="F574" t="str">
        <v>CP6.5</v>
      </c>
      <c r="G574" t="str">
        <v>CP6.6</v>
      </c>
      <c r="H574" t="str">
        <v>Wi (Bobot CR)</v>
      </c>
      <c r="I574" t="str">
        <v>Aw</v>
      </c>
      <c r="J574" t="str">
        <v>Aw/Wi</v>
      </c>
    </row>
    <row r="575">
      <c r="A575" t="str">
        <v>CP6.1</v>
      </c>
      <c r="B575">
        <v>1</v>
      </c>
      <c r="C575" s="1">
        <f>(O64+O83+O102)/3</f>
      </c>
      <c r="D575" s="1">
        <f>(O65+O84+O103)/3</f>
      </c>
      <c r="E575" s="1">
        <f>(O66+O85+O104)/3</f>
      </c>
      <c r="F575" s="1">
        <f>(O67+O86+O105)/3</f>
      </c>
      <c r="G575" s="1">
        <f>(O68+O87+O106)/3</f>
      </c>
      <c r="H575" s="2">
        <f>(B575/$B581+C575/$C581+D575/$D581+E575/$E581+F575/$F581+G575/$G581)/6</f>
      </c>
      <c r="I575" s="2">
        <f>B575*$H575+C575*$H576+D575*$H577+E575*$H578+F575*$H579+G575*$H580</f>
      </c>
      <c r="J575" s="1">
        <f>I575/H575</f>
      </c>
    </row>
    <row r="576">
      <c r="A576" t="str">
        <v>CP6.2</v>
      </c>
      <c r="B576" s="1">
        <f>(1/O102+1/O83+1/O64)/3</f>
      </c>
      <c r="C576">
        <v>1</v>
      </c>
      <c r="D576" s="1">
        <f>(O69+O88+O107)/3</f>
      </c>
      <c r="E576" s="1">
        <f>(O70+O89+O108)/3</f>
      </c>
      <c r="F576" s="1">
        <f>(O71+O90+O109)/3</f>
      </c>
      <c r="G576" s="1">
        <f>(O72+O91+O110)/3</f>
      </c>
      <c r="H576" s="2">
        <f>(B576/$B581+C576/$C581+D576/$D581+E576/$E581+F576/$F581+G576/$G581)/6</f>
      </c>
      <c r="I576" s="2">
        <f>B576*$H575+C576*$H576+D576*$H577+E576*$H578+F576*$H579+G576*$H580</f>
      </c>
      <c r="J576" s="1">
        <f>I576/H576</f>
      </c>
    </row>
    <row r="577">
      <c r="A577" t="str">
        <v>CP6.3</v>
      </c>
      <c r="B577" s="1">
        <f>(1/O103+1/O84+1/O65)/3</f>
      </c>
      <c r="C577" s="1">
        <f>(1/O107+1/O88+1/O69)/3</f>
      </c>
      <c r="D577">
        <v>1</v>
      </c>
      <c r="E577" s="1">
        <f>(O73+O92+O111)/3</f>
      </c>
      <c r="F577" s="1">
        <f>(O74+O93+O112)/3</f>
      </c>
      <c r="G577" s="1">
        <f>(O75+O94+O113)/3</f>
      </c>
      <c r="H577" s="2">
        <f>(B577/$B581+C577/$C581+D577/$D581+E577/$E581+F577/$F581+G577/$G581)/6</f>
      </c>
      <c r="I577" s="2">
        <f>B577*$H575+C577*$H576+D577*$H577+E577*$H578+F577*$H579+G577*$H580</f>
      </c>
      <c r="J577" s="1">
        <f>I577/H577</f>
      </c>
    </row>
    <row r="578">
      <c r="A578" t="str">
        <v>CP6.4</v>
      </c>
      <c r="B578" s="1">
        <f>(1/O104+1/O85+1/O66)/3</f>
      </c>
      <c r="C578" s="1">
        <f>(1/O108+1/O89+1/O70)/3</f>
      </c>
      <c r="D578" s="1">
        <f>(1/O111+1/O92+1/O73)/3</f>
      </c>
      <c r="E578">
        <v>1</v>
      </c>
      <c r="F578" s="1">
        <f>(O76+O95+O114)/3</f>
      </c>
      <c r="G578" s="1">
        <f>(O77+O96+O115)/3</f>
      </c>
      <c r="H578" s="2">
        <f>(B578/$B581+C578/$C581+D578/$D581+E578/$E581+F578/$F581+G578/$G581)/6</f>
      </c>
      <c r="I578" s="2">
        <f>B578*$H575+C578*$H576+D578*$H577+E578*$H578+F578*$H579+G578*$H580</f>
      </c>
      <c r="J578" s="1">
        <f>I578/H578</f>
      </c>
    </row>
    <row r="579">
      <c r="A579" t="str">
        <v>CP6.5</v>
      </c>
      <c r="B579" s="1">
        <f>(1/O105+1/O86+1/O67)/3</f>
      </c>
      <c r="C579" s="1">
        <f>(1/O109+1/O90+1/O71)/3</f>
      </c>
      <c r="D579" s="1">
        <f>(1/O112+1/O93+1/O74)/3</f>
      </c>
      <c r="E579" s="1">
        <f>(1/O114+1/O95+1/O76)/3</f>
      </c>
      <c r="F579">
        <v>1</v>
      </c>
      <c r="G579" s="1">
        <f>(O78+O97+O116)/3</f>
      </c>
      <c r="H579" s="2">
        <f>(B579/$B581+C579/$C581+D579/$D581+E579/$E581+F579/$F581+G579/$G581)/6</f>
      </c>
      <c r="I579" s="2">
        <f>B579*$H575+C579*$H576+D579*$H577+E579*$H578+F579*$H579+G579*$H580</f>
      </c>
      <c r="J579" s="1">
        <f>I579/H579</f>
      </c>
    </row>
    <row r="580">
      <c r="A580" t="str">
        <v>CP6.6</v>
      </c>
      <c r="B580" s="1">
        <f>(1/O106+1/O87+1/O68)/3</f>
      </c>
      <c r="C580" s="1">
        <f>(1/O110+1/O91+1/O72)/3</f>
      </c>
      <c r="D580" s="1">
        <f>(1/O113+1/O94+1/O75)/3</f>
      </c>
      <c r="E580" s="1">
        <f>(1/O115+1/O96+1/O77)/3</f>
      </c>
      <c r="F580" s="1">
        <f>(1/O116+1/O97+1/O78)/3</f>
      </c>
      <c r="G580">
        <v>1</v>
      </c>
      <c r="H580" s="2">
        <f>(B580/$B581+C580/$C581+D580/$D581+E580/$E581+F580/$F581+G580/$G581)/6</f>
      </c>
      <c r="I580" s="2">
        <f>B580*$H575+C580*$H576+D580*$H577+E580*$H578+F580*$H579+G580*$H580</f>
      </c>
      <c r="J580" s="1">
        <f>I580/H580</f>
      </c>
    </row>
    <row r="581">
      <c r="A581" t="str">
        <v>Σ Kolom</v>
      </c>
      <c r="B581" s="1">
        <f>SUM(B575:B580)</f>
      </c>
      <c r="C581" s="1">
        <f>SUM(C575:C580)</f>
      </c>
      <c r="D581" s="1">
        <f>SUM(D575:D580)</f>
      </c>
      <c r="E581" s="1">
        <f>SUM(E575:E580)</f>
      </c>
      <c r="F581" s="1">
        <f>SUM(F575:F580)</f>
      </c>
      <c r="G581" s="1">
        <f>SUM(G575:G580)</f>
      </c>
    </row>
    <row r="583">
      <c r="A583" t="str">
        <v>λmax</v>
      </c>
      <c r="B583" s="1">
        <f>AVERAGE(J575:J580)</f>
      </c>
    </row>
    <row r="584">
      <c r="A584" t="str">
        <v>CI</v>
      </c>
      <c r="B584" s="1">
        <f>(B583-6)/(6-1)</f>
      </c>
    </row>
    <row r="585">
      <c r="A585" t="str">
        <v>CR</v>
      </c>
      <c r="B585" s="1">
        <f>IF(1.24=0,0,B584/1.24)</f>
      </c>
    </row>
    <row r="586">
      <c r="A586" t="str">
        <v>Status</v>
      </c>
      <c r="B586">
        <f>IF(B585&lt;0.1,"KONSISTEN ✓","TIDAK KONSISTEN ✗")</f>
      </c>
    </row>
    <row r="589">
      <c r="A589" t="str">
        <v>▶ RESPONDEN 14: drh. Sri Rahmila Indris</v>
      </c>
    </row>
    <row r="590">
      <c r="A590" t="str">
        <v>1. FUZZY SYNTHETIC EXTENT (FSE) &amp; BOBOT FINAL</v>
      </c>
    </row>
    <row r="591">
      <c r="A591" t="str">
        <v>Kriteria</v>
      </c>
      <c r="B591" t="str">
        <v>Σl</v>
      </c>
      <c r="C591" t="str">
        <v>Σm</v>
      </c>
      <c r="D591" t="str">
        <v>Σu</v>
      </c>
      <c r="E591" t="str">
        <v>Si_l</v>
      </c>
      <c r="F591" t="str">
        <v>Si_m</v>
      </c>
      <c r="G591" t="str">
        <v>Si_u</v>
      </c>
      <c r="H591" t="str">
        <v>Defuzzy</v>
      </c>
      <c r="I591" t="str">
        <v>Bobot</v>
      </c>
      <c r="J591" t="str">
        <v>Bobot%</v>
      </c>
      <c r="K591" t="str">
        <v>Rank</v>
      </c>
    </row>
    <row r="592">
      <c r="A592" t="str">
        <v>CP6.1</v>
      </c>
      <c r="B592" s="1">
        <f>1+P64+P65+P66+P67+P68</f>
      </c>
      <c r="C592" s="1">
        <f>1+P83+P84+P85+P86+P87</f>
      </c>
      <c r="D592" s="1">
        <f>1+P102+P103+P104+P105+P106</f>
      </c>
      <c r="E592" s="2">
        <f>B592/$D598</f>
      </c>
      <c r="F592" s="2">
        <f>C592/$C598</f>
      </c>
      <c r="G592" s="2">
        <f>D592/$B598</f>
      </c>
      <c r="H592" s="2">
        <f>(E592+F592+G592)/3</f>
      </c>
      <c r="I592" s="2">
        <f>H592/$H598</f>
      </c>
      <c r="J592" s="3">
        <f>I592*100</f>
      </c>
      <c r="K592">
        <f>RANK(I592,$I$592:$I$597,0)</f>
      </c>
    </row>
    <row r="593">
      <c r="A593" t="str">
        <v>CP6.2</v>
      </c>
      <c r="B593" s="1">
        <f>1+1/P102+P69+P70+P71+P72</f>
      </c>
      <c r="C593" s="1">
        <f>1+1/P83+P88+P89+P90+P91</f>
      </c>
      <c r="D593" s="1">
        <f>1+1/P64+P107+P108+P109+P110</f>
      </c>
      <c r="E593" s="2">
        <f>B593/$D598</f>
      </c>
      <c r="F593" s="2">
        <f>C593/$C598</f>
      </c>
      <c r="G593" s="2">
        <f>D593/$B598</f>
      </c>
      <c r="H593" s="2">
        <f>(E593+F593+G593)/3</f>
      </c>
      <c r="I593" s="2">
        <f>H593/$H598</f>
      </c>
      <c r="J593" s="3">
        <f>I593*100</f>
      </c>
      <c r="K593">
        <f>RANK(I593,$I$592:$I$597,0)</f>
      </c>
    </row>
    <row r="594">
      <c r="A594" t="str">
        <v>CP6.3</v>
      </c>
      <c r="B594" s="1">
        <f>1+1/P103+1/P107+P73+P74+P75</f>
      </c>
      <c r="C594" s="1">
        <f>1+1/P84+1/P88+P92+P93+P94</f>
      </c>
      <c r="D594" s="1">
        <f>1+1/P65+1/P69+P111+P112+P113</f>
      </c>
      <c r="E594" s="2">
        <f>B594/$D598</f>
      </c>
      <c r="F594" s="2">
        <f>C594/$C598</f>
      </c>
      <c r="G594" s="2">
        <f>D594/$B598</f>
      </c>
      <c r="H594" s="2">
        <f>(E594+F594+G594)/3</f>
      </c>
      <c r="I594" s="2">
        <f>H594/$H598</f>
      </c>
      <c r="J594" s="3">
        <f>I594*100</f>
      </c>
      <c r="K594">
        <f>RANK(I594,$I$592:$I$597,0)</f>
      </c>
    </row>
    <row r="595">
      <c r="A595" t="str">
        <v>CP6.4</v>
      </c>
      <c r="B595" s="1">
        <f>1+1/P104+1/P108+1/P111+P76+P77</f>
      </c>
      <c r="C595" s="1">
        <f>1+1/P85+1/P89+1/P92+P95+P96</f>
      </c>
      <c r="D595" s="1">
        <f>1+1/P66+1/P70+1/P73+P114+P115</f>
      </c>
      <c r="E595" s="2">
        <f>B595/$D598</f>
      </c>
      <c r="F595" s="2">
        <f>C595/$C598</f>
      </c>
      <c r="G595" s="2">
        <f>D595/$B598</f>
      </c>
      <c r="H595" s="2">
        <f>(E595+F595+G595)/3</f>
      </c>
      <c r="I595" s="2">
        <f>H595/$H598</f>
      </c>
      <c r="J595" s="3">
        <f>I595*100</f>
      </c>
      <c r="K595">
        <f>RANK(I595,$I$592:$I$597,0)</f>
      </c>
    </row>
    <row r="596">
      <c r="A596" t="str">
        <v>CP6.5</v>
      </c>
      <c r="B596" s="1">
        <f>1+1/P105+1/P109+1/P112+1/P114+P78</f>
      </c>
      <c r="C596" s="1">
        <f>1+1/P86+1/P90+1/P93+1/P95+P97</f>
      </c>
      <c r="D596" s="1">
        <f>1+1/P67+1/P71+1/P74+1/P76+P116</f>
      </c>
      <c r="E596" s="2">
        <f>B596/$D598</f>
      </c>
      <c r="F596" s="2">
        <f>C596/$C598</f>
      </c>
      <c r="G596" s="2">
        <f>D596/$B598</f>
      </c>
      <c r="H596" s="2">
        <f>(E596+F596+G596)/3</f>
      </c>
      <c r="I596" s="2">
        <f>H596/$H598</f>
      </c>
      <c r="J596" s="3">
        <f>I596*100</f>
      </c>
      <c r="K596">
        <f>RANK(I596,$I$592:$I$597,0)</f>
      </c>
    </row>
    <row r="597">
      <c r="A597" t="str">
        <v>CP6.6</v>
      </c>
      <c r="B597" s="1">
        <f>1+1/P106+1/P110+1/P113+1/P115+1/P116</f>
      </c>
      <c r="C597" s="1">
        <f>1+1/P87+1/P91+1/P94+1/P96+1/P97</f>
      </c>
      <c r="D597" s="1">
        <f>1+1/P68+1/P72+1/P75+1/P77+1/P78</f>
      </c>
      <c r="E597" s="2">
        <f>B597/$D598</f>
      </c>
      <c r="F597" s="2">
        <f>C597/$C598</f>
      </c>
      <c r="G597" s="2">
        <f>D597/$B598</f>
      </c>
      <c r="H597" s="2">
        <f>(E597+F597+G597)/3</f>
      </c>
      <c r="I597" s="2">
        <f>H597/$H598</f>
      </c>
      <c r="J597" s="3">
        <f>I597*100</f>
      </c>
      <c r="K597">
        <f>RANK(I597,$I$592:$I$597,0)</f>
      </c>
    </row>
    <row r="598">
      <c r="A598" t="str">
        <v>TOTAL</v>
      </c>
      <c r="B598" s="1">
        <f>SUM(B592:B597)</f>
      </c>
      <c r="C598" s="1">
        <f>SUM(C592:C597)</f>
      </c>
      <c r="D598" s="1">
        <f>SUM(D592:D597)</f>
      </c>
      <c r="H598" s="2">
        <f>SUM(H592:H597)</f>
      </c>
    </row>
    <row r="600">
      <c r="A600" t="str">
        <v>2. KONSISTENSI (CR)</v>
      </c>
    </row>
    <row r="601">
      <c r="A601" t="str">
        <v>Matriks Crisp (Defuzzified) &amp; Normalisasi &amp; Aw</v>
      </c>
    </row>
    <row r="602">
      <c r="A602" t="str">
        <v>Kriteria</v>
      </c>
      <c r="B602" t="str">
        <v>CP6.1</v>
      </c>
      <c r="C602" t="str">
        <v>CP6.2</v>
      </c>
      <c r="D602" t="str">
        <v>CP6.3</v>
      </c>
      <c r="E602" t="str">
        <v>CP6.4</v>
      </c>
      <c r="F602" t="str">
        <v>CP6.5</v>
      </c>
      <c r="G602" t="str">
        <v>CP6.6</v>
      </c>
      <c r="H602" t="str">
        <v>Wi (Bobot CR)</v>
      </c>
      <c r="I602" t="str">
        <v>Aw</v>
      </c>
      <c r="J602" t="str">
        <v>Aw/Wi</v>
      </c>
    </row>
    <row r="603">
      <c r="A603" t="str">
        <v>CP6.1</v>
      </c>
      <c r="B603">
        <v>1</v>
      </c>
      <c r="C603" s="1">
        <f>(P64+P83+P102)/3</f>
      </c>
      <c r="D603" s="1">
        <f>(P65+P84+P103)/3</f>
      </c>
      <c r="E603" s="1">
        <f>(P66+P85+P104)/3</f>
      </c>
      <c r="F603" s="1">
        <f>(P67+P86+P105)/3</f>
      </c>
      <c r="G603" s="1">
        <f>(P68+P87+P106)/3</f>
      </c>
      <c r="H603" s="2">
        <f>(B603/$B609+C603/$C609+D603/$D609+E603/$E609+F603/$F609+G603/$G609)/6</f>
      </c>
      <c r="I603" s="2">
        <f>B603*$H603+C603*$H604+D603*$H605+E603*$H606+F603*$H607+G603*$H608</f>
      </c>
      <c r="J603" s="1">
        <f>I603/H603</f>
      </c>
    </row>
    <row r="604">
      <c r="A604" t="str">
        <v>CP6.2</v>
      </c>
      <c r="B604" s="1">
        <f>(1/P102+1/P83+1/P64)/3</f>
      </c>
      <c r="C604">
        <v>1</v>
      </c>
      <c r="D604" s="1">
        <f>(P69+P88+P107)/3</f>
      </c>
      <c r="E604" s="1">
        <f>(P70+P89+P108)/3</f>
      </c>
      <c r="F604" s="1">
        <f>(P71+P90+P109)/3</f>
      </c>
      <c r="G604" s="1">
        <f>(P72+P91+P110)/3</f>
      </c>
      <c r="H604" s="2">
        <f>(B604/$B609+C604/$C609+D604/$D609+E604/$E609+F604/$F609+G604/$G609)/6</f>
      </c>
      <c r="I604" s="2">
        <f>B604*$H603+C604*$H604+D604*$H605+E604*$H606+F604*$H607+G604*$H608</f>
      </c>
      <c r="J604" s="1">
        <f>I604/H604</f>
      </c>
    </row>
    <row r="605">
      <c r="A605" t="str">
        <v>CP6.3</v>
      </c>
      <c r="B605" s="1">
        <f>(1/P103+1/P84+1/P65)/3</f>
      </c>
      <c r="C605" s="1">
        <f>(1/P107+1/P88+1/P69)/3</f>
      </c>
      <c r="D605">
        <v>1</v>
      </c>
      <c r="E605" s="1">
        <f>(P73+P92+P111)/3</f>
      </c>
      <c r="F605" s="1">
        <f>(P74+P93+P112)/3</f>
      </c>
      <c r="G605" s="1">
        <f>(P75+P94+P113)/3</f>
      </c>
      <c r="H605" s="2">
        <f>(B605/$B609+C605/$C609+D605/$D609+E605/$E609+F605/$F609+G605/$G609)/6</f>
      </c>
      <c r="I605" s="2">
        <f>B605*$H603+C605*$H604+D605*$H605+E605*$H606+F605*$H607+G605*$H608</f>
      </c>
      <c r="J605" s="1">
        <f>I605/H605</f>
      </c>
    </row>
    <row r="606">
      <c r="A606" t="str">
        <v>CP6.4</v>
      </c>
      <c r="B606" s="1">
        <f>(1/P104+1/P85+1/P66)/3</f>
      </c>
      <c r="C606" s="1">
        <f>(1/P108+1/P89+1/P70)/3</f>
      </c>
      <c r="D606" s="1">
        <f>(1/P111+1/P92+1/P73)/3</f>
      </c>
      <c r="E606">
        <v>1</v>
      </c>
      <c r="F606" s="1">
        <f>(P76+P95+P114)/3</f>
      </c>
      <c r="G606" s="1">
        <f>(P77+P96+P115)/3</f>
      </c>
      <c r="H606" s="2">
        <f>(B606/$B609+C606/$C609+D606/$D609+E606/$E609+F606/$F609+G606/$G609)/6</f>
      </c>
      <c r="I606" s="2">
        <f>B606*$H603+C606*$H604+D606*$H605+E606*$H606+F606*$H607+G606*$H608</f>
      </c>
      <c r="J606" s="1">
        <f>I606/H606</f>
      </c>
    </row>
    <row r="607">
      <c r="A607" t="str">
        <v>CP6.5</v>
      </c>
      <c r="B607" s="1">
        <f>(1/P105+1/P86+1/P67)/3</f>
      </c>
      <c r="C607" s="1">
        <f>(1/P109+1/P90+1/P71)/3</f>
      </c>
      <c r="D607" s="1">
        <f>(1/P112+1/P93+1/P74)/3</f>
      </c>
      <c r="E607" s="1">
        <f>(1/P114+1/P95+1/P76)/3</f>
      </c>
      <c r="F607">
        <v>1</v>
      </c>
      <c r="G607" s="1">
        <f>(P78+P97+P116)/3</f>
      </c>
      <c r="H607" s="2">
        <f>(B607/$B609+C607/$C609+D607/$D609+E607/$E609+F607/$F609+G607/$G609)/6</f>
      </c>
      <c r="I607" s="2">
        <f>B607*$H603+C607*$H604+D607*$H605+E607*$H606+F607*$H607+G607*$H608</f>
      </c>
      <c r="J607" s="1">
        <f>I607/H607</f>
      </c>
    </row>
    <row r="608">
      <c r="A608" t="str">
        <v>CP6.6</v>
      </c>
      <c r="B608" s="1">
        <f>(1/P106+1/P87+1/P68)/3</f>
      </c>
      <c r="C608" s="1">
        <f>(1/P110+1/P91+1/P72)/3</f>
      </c>
      <c r="D608" s="1">
        <f>(1/P113+1/P94+1/P75)/3</f>
      </c>
      <c r="E608" s="1">
        <f>(1/P115+1/P96+1/P77)/3</f>
      </c>
      <c r="F608" s="1">
        <f>(1/P116+1/P97+1/P78)/3</f>
      </c>
      <c r="G608">
        <v>1</v>
      </c>
      <c r="H608" s="2">
        <f>(B608/$B609+C608/$C609+D608/$D609+E608/$E609+F608/$F609+G608/$G609)/6</f>
      </c>
      <c r="I608" s="2">
        <f>B608*$H603+C608*$H604+D608*$H605+E608*$H606+F608*$H607+G608*$H608</f>
      </c>
      <c r="J608" s="1">
        <f>I608/H608</f>
      </c>
    </row>
    <row r="609">
      <c r="A609" t="str">
        <v>Σ Kolom</v>
      </c>
      <c r="B609" s="1">
        <f>SUM(B603:B608)</f>
      </c>
      <c r="C609" s="1">
        <f>SUM(C603:C608)</f>
      </c>
      <c r="D609" s="1">
        <f>SUM(D603:D608)</f>
      </c>
      <c r="E609" s="1">
        <f>SUM(E603:E608)</f>
      </c>
      <c r="F609" s="1">
        <f>SUM(F603:F608)</f>
      </c>
      <c r="G609" s="1">
        <f>SUM(G603:G608)</f>
      </c>
    </row>
    <row r="611">
      <c r="A611" t="str">
        <v>λmax</v>
      </c>
      <c r="B611" s="1">
        <f>AVERAGE(J603:J608)</f>
      </c>
    </row>
    <row r="612">
      <c r="A612" t="str">
        <v>CI</v>
      </c>
      <c r="B612" s="1">
        <f>(B611-6)/(6-1)</f>
      </c>
    </row>
    <row r="613">
      <c r="A613" t="str">
        <v>CR</v>
      </c>
      <c r="B613" s="1">
        <f>IF(1.24=0,0,B612/1.24)</f>
      </c>
    </row>
    <row r="614">
      <c r="A614" t="str">
        <v>Status</v>
      </c>
      <c r="B614">
        <f>IF(B613&lt;0.1,"KONSISTEN ✓","TIDAK KONSISTEN ✗")</f>
      </c>
    </row>
    <row r="617">
      <c r="A617" t="str">
        <v xml:space="preserve">▶ RESPONDEN 15: SRI NOVRIANI </v>
      </c>
    </row>
    <row r="618">
      <c r="A618" t="str">
        <v>1. FUZZY SYNTHETIC EXTENT (FSE) &amp; BOBOT FINAL</v>
      </c>
    </row>
    <row r="619">
      <c r="A619" t="str">
        <v>Kriteria</v>
      </c>
      <c r="B619" t="str">
        <v>Σl</v>
      </c>
      <c r="C619" t="str">
        <v>Σm</v>
      </c>
      <c r="D619" t="str">
        <v>Σu</v>
      </c>
      <c r="E619" t="str">
        <v>Si_l</v>
      </c>
      <c r="F619" t="str">
        <v>Si_m</v>
      </c>
      <c r="G619" t="str">
        <v>Si_u</v>
      </c>
      <c r="H619" t="str">
        <v>Defuzzy</v>
      </c>
      <c r="I619" t="str">
        <v>Bobot</v>
      </c>
      <c r="J619" t="str">
        <v>Bobot%</v>
      </c>
      <c r="K619" t="str">
        <v>Rank</v>
      </c>
    </row>
    <row r="620">
      <c r="A620" t="str">
        <v>CP6.1</v>
      </c>
      <c r="B620" s="1">
        <f>1+Q64+Q65+Q66+Q67+Q68</f>
      </c>
      <c r="C620" s="1">
        <f>1+Q83+Q84+Q85+Q86+Q87</f>
      </c>
      <c r="D620" s="1">
        <f>1+Q102+Q103+Q104+Q105+Q106</f>
      </c>
      <c r="E620" s="2">
        <f>B620/$D626</f>
      </c>
      <c r="F620" s="2">
        <f>C620/$C626</f>
      </c>
      <c r="G620" s="2">
        <f>D620/$B626</f>
      </c>
      <c r="H620" s="2">
        <f>(E620+F620+G620)/3</f>
      </c>
      <c r="I620" s="2">
        <f>H620/$H626</f>
      </c>
      <c r="J620" s="3">
        <f>I620*100</f>
      </c>
      <c r="K620">
        <f>RANK(I620,$I$620:$I$625,0)</f>
      </c>
    </row>
    <row r="621">
      <c r="A621" t="str">
        <v>CP6.2</v>
      </c>
      <c r="B621" s="1">
        <f>1+1/Q102+Q69+Q70+Q71+Q72</f>
      </c>
      <c r="C621" s="1">
        <f>1+1/Q83+Q88+Q89+Q90+Q91</f>
      </c>
      <c r="D621" s="1">
        <f>1+1/Q64+Q107+Q108+Q109+Q110</f>
      </c>
      <c r="E621" s="2">
        <f>B621/$D626</f>
      </c>
      <c r="F621" s="2">
        <f>C621/$C626</f>
      </c>
      <c r="G621" s="2">
        <f>D621/$B626</f>
      </c>
      <c r="H621" s="2">
        <f>(E621+F621+G621)/3</f>
      </c>
      <c r="I621" s="2">
        <f>H621/$H626</f>
      </c>
      <c r="J621" s="3">
        <f>I621*100</f>
      </c>
      <c r="K621">
        <f>RANK(I621,$I$620:$I$625,0)</f>
      </c>
    </row>
    <row r="622">
      <c r="A622" t="str">
        <v>CP6.3</v>
      </c>
      <c r="B622" s="1">
        <f>1+1/Q103+1/Q107+Q73+Q74+Q75</f>
      </c>
      <c r="C622" s="1">
        <f>1+1/Q84+1/Q88+Q92+Q93+Q94</f>
      </c>
      <c r="D622" s="1">
        <f>1+1/Q65+1/Q69+Q111+Q112+Q113</f>
      </c>
      <c r="E622" s="2">
        <f>B622/$D626</f>
      </c>
      <c r="F622" s="2">
        <f>C622/$C626</f>
      </c>
      <c r="G622" s="2">
        <f>D622/$B626</f>
      </c>
      <c r="H622" s="2">
        <f>(E622+F622+G622)/3</f>
      </c>
      <c r="I622" s="2">
        <f>H622/$H626</f>
      </c>
      <c r="J622" s="3">
        <f>I622*100</f>
      </c>
      <c r="K622">
        <f>RANK(I622,$I$620:$I$625,0)</f>
      </c>
    </row>
    <row r="623">
      <c r="A623" t="str">
        <v>CP6.4</v>
      </c>
      <c r="B623" s="1">
        <f>1+1/Q104+1/Q108+1/Q111+Q76+Q77</f>
      </c>
      <c r="C623" s="1">
        <f>1+1/Q85+1/Q89+1/Q92+Q95+Q96</f>
      </c>
      <c r="D623" s="1">
        <f>1+1/Q66+1/Q70+1/Q73+Q114+Q115</f>
      </c>
      <c r="E623" s="2">
        <f>B623/$D626</f>
      </c>
      <c r="F623" s="2">
        <f>C623/$C626</f>
      </c>
      <c r="G623" s="2">
        <f>D623/$B626</f>
      </c>
      <c r="H623" s="2">
        <f>(E623+F623+G623)/3</f>
      </c>
      <c r="I623" s="2">
        <f>H623/$H626</f>
      </c>
      <c r="J623" s="3">
        <f>I623*100</f>
      </c>
      <c r="K623">
        <f>RANK(I623,$I$620:$I$625,0)</f>
      </c>
    </row>
    <row r="624">
      <c r="A624" t="str">
        <v>CP6.5</v>
      </c>
      <c r="B624" s="1">
        <f>1+1/Q105+1/Q109+1/Q112+1/Q114+Q78</f>
      </c>
      <c r="C624" s="1">
        <f>1+1/Q86+1/Q90+1/Q93+1/Q95+Q97</f>
      </c>
      <c r="D624" s="1">
        <f>1+1/Q67+1/Q71+1/Q74+1/Q76+Q116</f>
      </c>
      <c r="E624" s="2">
        <f>B624/$D626</f>
      </c>
      <c r="F624" s="2">
        <f>C624/$C626</f>
      </c>
      <c r="G624" s="2">
        <f>D624/$B626</f>
      </c>
      <c r="H624" s="2">
        <f>(E624+F624+G624)/3</f>
      </c>
      <c r="I624" s="2">
        <f>H624/$H626</f>
      </c>
      <c r="J624" s="3">
        <f>I624*100</f>
      </c>
      <c r="K624">
        <f>RANK(I624,$I$620:$I$625,0)</f>
      </c>
    </row>
    <row r="625">
      <c r="A625" t="str">
        <v>CP6.6</v>
      </c>
      <c r="B625" s="1">
        <f>1+1/Q106+1/Q110+1/Q113+1/Q115+1/Q116</f>
      </c>
      <c r="C625" s="1">
        <f>1+1/Q87+1/Q91+1/Q94+1/Q96+1/Q97</f>
      </c>
      <c r="D625" s="1">
        <f>1+1/Q68+1/Q72+1/Q75+1/Q77+1/Q78</f>
      </c>
      <c r="E625" s="2">
        <f>B625/$D626</f>
      </c>
      <c r="F625" s="2">
        <f>C625/$C626</f>
      </c>
      <c r="G625" s="2">
        <f>D625/$B626</f>
      </c>
      <c r="H625" s="2">
        <f>(E625+F625+G625)/3</f>
      </c>
      <c r="I625" s="2">
        <f>H625/$H626</f>
      </c>
      <c r="J625" s="3">
        <f>I625*100</f>
      </c>
      <c r="K625">
        <f>RANK(I625,$I$620:$I$625,0)</f>
      </c>
    </row>
    <row r="626">
      <c r="A626" t="str">
        <v>TOTAL</v>
      </c>
      <c r="B626" s="1">
        <f>SUM(B620:B625)</f>
      </c>
      <c r="C626" s="1">
        <f>SUM(C620:C625)</f>
      </c>
      <c r="D626" s="1">
        <f>SUM(D620:D625)</f>
      </c>
      <c r="H626" s="2">
        <f>SUM(H620:H625)</f>
      </c>
    </row>
    <row r="628">
      <c r="A628" t="str">
        <v>2. KONSISTENSI (CR)</v>
      </c>
    </row>
    <row r="629">
      <c r="A629" t="str">
        <v>Matriks Crisp (Defuzzified) &amp; Normalisasi &amp; Aw</v>
      </c>
    </row>
    <row r="630">
      <c r="A630" t="str">
        <v>Kriteria</v>
      </c>
      <c r="B630" t="str">
        <v>CP6.1</v>
      </c>
      <c r="C630" t="str">
        <v>CP6.2</v>
      </c>
      <c r="D630" t="str">
        <v>CP6.3</v>
      </c>
      <c r="E630" t="str">
        <v>CP6.4</v>
      </c>
      <c r="F630" t="str">
        <v>CP6.5</v>
      </c>
      <c r="G630" t="str">
        <v>CP6.6</v>
      </c>
      <c r="H630" t="str">
        <v>Wi (Bobot CR)</v>
      </c>
      <c r="I630" t="str">
        <v>Aw</v>
      </c>
      <c r="J630" t="str">
        <v>Aw/Wi</v>
      </c>
    </row>
    <row r="631">
      <c r="A631" t="str">
        <v>CP6.1</v>
      </c>
      <c r="B631">
        <v>1</v>
      </c>
      <c r="C631" s="1">
        <f>(Q64+Q83+Q102)/3</f>
      </c>
      <c r="D631" s="1">
        <f>(Q65+Q84+Q103)/3</f>
      </c>
      <c r="E631" s="1">
        <f>(Q66+Q85+Q104)/3</f>
      </c>
      <c r="F631" s="1">
        <f>(Q67+Q86+Q105)/3</f>
      </c>
      <c r="G631" s="1">
        <f>(Q68+Q87+Q106)/3</f>
      </c>
      <c r="H631" s="2">
        <f>(B631/$B637+C631/$C637+D631/$D637+E631/$E637+F631/$F637+G631/$G637)/6</f>
      </c>
      <c r="I631" s="2">
        <f>B631*$H631+C631*$H632+D631*$H633+E631*$H634+F631*$H635+G631*$H636</f>
      </c>
      <c r="J631" s="1">
        <f>I631/H631</f>
      </c>
    </row>
    <row r="632">
      <c r="A632" t="str">
        <v>CP6.2</v>
      </c>
      <c r="B632" s="1">
        <f>(1/Q102+1/Q83+1/Q64)/3</f>
      </c>
      <c r="C632">
        <v>1</v>
      </c>
      <c r="D632" s="1">
        <f>(Q69+Q88+Q107)/3</f>
      </c>
      <c r="E632" s="1">
        <f>(Q70+Q89+Q108)/3</f>
      </c>
      <c r="F632" s="1">
        <f>(Q71+Q90+Q109)/3</f>
      </c>
      <c r="G632" s="1">
        <f>(Q72+Q91+Q110)/3</f>
      </c>
      <c r="H632" s="2">
        <f>(B632/$B637+C632/$C637+D632/$D637+E632/$E637+F632/$F637+G632/$G637)/6</f>
      </c>
      <c r="I632" s="2">
        <f>B632*$H631+C632*$H632+D632*$H633+E632*$H634+F632*$H635+G632*$H636</f>
      </c>
      <c r="J632" s="1">
        <f>I632/H632</f>
      </c>
    </row>
    <row r="633">
      <c r="A633" t="str">
        <v>CP6.3</v>
      </c>
      <c r="B633" s="1">
        <f>(1/Q103+1/Q84+1/Q65)/3</f>
      </c>
      <c r="C633" s="1">
        <f>(1/Q107+1/Q88+1/Q69)/3</f>
      </c>
      <c r="D633">
        <v>1</v>
      </c>
      <c r="E633" s="1">
        <f>(Q73+Q92+Q111)/3</f>
      </c>
      <c r="F633" s="1">
        <f>(Q74+Q93+Q112)/3</f>
      </c>
      <c r="G633" s="1">
        <f>(Q75+Q94+Q113)/3</f>
      </c>
      <c r="H633" s="2">
        <f>(B633/$B637+C633/$C637+D633/$D637+E633/$E637+F633/$F637+G633/$G637)/6</f>
      </c>
      <c r="I633" s="2">
        <f>B633*$H631+C633*$H632+D633*$H633+E633*$H634+F633*$H635+G633*$H636</f>
      </c>
      <c r="J633" s="1">
        <f>I633/H633</f>
      </c>
    </row>
    <row r="634">
      <c r="A634" t="str">
        <v>CP6.4</v>
      </c>
      <c r="B634" s="1">
        <f>(1/Q104+1/Q85+1/Q66)/3</f>
      </c>
      <c r="C634" s="1">
        <f>(1/Q108+1/Q89+1/Q70)/3</f>
      </c>
      <c r="D634" s="1">
        <f>(1/Q111+1/Q92+1/Q73)/3</f>
      </c>
      <c r="E634">
        <v>1</v>
      </c>
      <c r="F634" s="1">
        <f>(Q76+Q95+Q114)/3</f>
      </c>
      <c r="G634" s="1">
        <f>(Q77+Q96+Q115)/3</f>
      </c>
      <c r="H634" s="2">
        <f>(B634/$B637+C634/$C637+D634/$D637+E634/$E637+F634/$F637+G634/$G637)/6</f>
      </c>
      <c r="I634" s="2">
        <f>B634*$H631+C634*$H632+D634*$H633+E634*$H634+F634*$H635+G634*$H636</f>
      </c>
      <c r="J634" s="1">
        <f>I634/H634</f>
      </c>
    </row>
    <row r="635">
      <c r="A635" t="str">
        <v>CP6.5</v>
      </c>
      <c r="B635" s="1">
        <f>(1/Q105+1/Q86+1/Q67)/3</f>
      </c>
      <c r="C635" s="1">
        <f>(1/Q109+1/Q90+1/Q71)/3</f>
      </c>
      <c r="D635" s="1">
        <f>(1/Q112+1/Q93+1/Q74)/3</f>
      </c>
      <c r="E635" s="1">
        <f>(1/Q114+1/Q95+1/Q76)/3</f>
      </c>
      <c r="F635">
        <v>1</v>
      </c>
      <c r="G635" s="1">
        <f>(Q78+Q97+Q116)/3</f>
      </c>
      <c r="H635" s="2">
        <f>(B635/$B637+C635/$C637+D635/$D637+E635/$E637+F635/$F637+G635/$G637)/6</f>
      </c>
      <c r="I635" s="2">
        <f>B635*$H631+C635*$H632+D635*$H633+E635*$H634+F635*$H635+G635*$H636</f>
      </c>
      <c r="J635" s="1">
        <f>I635/H635</f>
      </c>
    </row>
    <row r="636">
      <c r="A636" t="str">
        <v>CP6.6</v>
      </c>
      <c r="B636" s="1">
        <f>(1/Q106+1/Q87+1/Q68)/3</f>
      </c>
      <c r="C636" s="1">
        <f>(1/Q110+1/Q91+1/Q72)/3</f>
      </c>
      <c r="D636" s="1">
        <f>(1/Q113+1/Q94+1/Q75)/3</f>
      </c>
      <c r="E636" s="1">
        <f>(1/Q115+1/Q96+1/Q77)/3</f>
      </c>
      <c r="F636" s="1">
        <f>(1/Q116+1/Q97+1/Q78)/3</f>
      </c>
      <c r="G636">
        <v>1</v>
      </c>
      <c r="H636" s="2">
        <f>(B636/$B637+C636/$C637+D636/$D637+E636/$E637+F636/$F637+G636/$G637)/6</f>
      </c>
      <c r="I636" s="2">
        <f>B636*$H631+C636*$H632+D636*$H633+E636*$H634+F636*$H635+G636*$H636</f>
      </c>
      <c r="J636" s="1">
        <f>I636/H636</f>
      </c>
    </row>
    <row r="637">
      <c r="A637" t="str">
        <v>Σ Kolom</v>
      </c>
      <c r="B637" s="1">
        <f>SUM(B631:B636)</f>
      </c>
      <c r="C637" s="1">
        <f>SUM(C631:C636)</f>
      </c>
      <c r="D637" s="1">
        <f>SUM(D631:D636)</f>
      </c>
      <c r="E637" s="1">
        <f>SUM(E631:E636)</f>
      </c>
      <c r="F637" s="1">
        <f>SUM(F631:F636)</f>
      </c>
      <c r="G637" s="1">
        <f>SUM(G631:G636)</f>
      </c>
    </row>
    <row r="639">
      <c r="A639" t="str">
        <v>λmax</v>
      </c>
      <c r="B639" s="1">
        <f>AVERAGE(J631:J636)</f>
      </c>
    </row>
    <row r="640">
      <c r="A640" t="str">
        <v>CI</v>
      </c>
      <c r="B640" s="1">
        <f>(B639-6)/(6-1)</f>
      </c>
    </row>
    <row r="641">
      <c r="A641" t="str">
        <v>CR</v>
      </c>
      <c r="B641" s="1">
        <f>IF(1.24=0,0,B640/1.24)</f>
      </c>
    </row>
    <row r="642">
      <c r="A642" t="str">
        <v>Status</v>
      </c>
      <c r="B642">
        <f>IF(B641&lt;0.1,"KONSISTEN ✓","TIDAK KONSISTEN ✗")</f>
      </c>
    </row>
    <row r="645">
      <c r="A645" t="str">
        <v>▶ RESPONDEN 16: Novriati Teza</v>
      </c>
    </row>
    <row r="646">
      <c r="A646" t="str">
        <v>1. FUZZY SYNTHETIC EXTENT (FSE) &amp; BOBOT FINAL</v>
      </c>
    </row>
    <row r="647">
      <c r="A647" t="str">
        <v>Kriteria</v>
      </c>
      <c r="B647" t="str">
        <v>Σl</v>
      </c>
      <c r="C647" t="str">
        <v>Σm</v>
      </c>
      <c r="D647" t="str">
        <v>Σu</v>
      </c>
      <c r="E647" t="str">
        <v>Si_l</v>
      </c>
      <c r="F647" t="str">
        <v>Si_m</v>
      </c>
      <c r="G647" t="str">
        <v>Si_u</v>
      </c>
      <c r="H647" t="str">
        <v>Defuzzy</v>
      </c>
      <c r="I647" t="str">
        <v>Bobot</v>
      </c>
      <c r="J647" t="str">
        <v>Bobot%</v>
      </c>
      <c r="K647" t="str">
        <v>Rank</v>
      </c>
    </row>
    <row r="648">
      <c r="A648" t="str">
        <v>CP6.1</v>
      </c>
      <c r="B648" s="1">
        <f>1+R64+R65+R66+R67+R68</f>
      </c>
      <c r="C648" s="1">
        <f>1+R83+R84+R85+R86+R87</f>
      </c>
      <c r="D648" s="1">
        <f>1+R102+R103+R104+R105+R106</f>
      </c>
      <c r="E648" s="2">
        <f>B648/$D654</f>
      </c>
      <c r="F648" s="2">
        <f>C648/$C654</f>
      </c>
      <c r="G648" s="2">
        <f>D648/$B654</f>
      </c>
      <c r="H648" s="2">
        <f>(E648+F648+G648)/3</f>
      </c>
      <c r="I648" s="2">
        <f>H648/$H654</f>
      </c>
      <c r="J648" s="3">
        <f>I648*100</f>
      </c>
      <c r="K648">
        <f>RANK(I648,$I$648:$I$653,0)</f>
      </c>
    </row>
    <row r="649">
      <c r="A649" t="str">
        <v>CP6.2</v>
      </c>
      <c r="B649" s="1">
        <f>1+1/R102+R69+R70+R71+R72</f>
      </c>
      <c r="C649" s="1">
        <f>1+1/R83+R88+R89+R90+R91</f>
      </c>
      <c r="D649" s="1">
        <f>1+1/R64+R107+R108+R109+R110</f>
      </c>
      <c r="E649" s="2">
        <f>B649/$D654</f>
      </c>
      <c r="F649" s="2">
        <f>C649/$C654</f>
      </c>
      <c r="G649" s="2">
        <f>D649/$B654</f>
      </c>
      <c r="H649" s="2">
        <f>(E649+F649+G649)/3</f>
      </c>
      <c r="I649" s="2">
        <f>H649/$H654</f>
      </c>
      <c r="J649" s="3">
        <f>I649*100</f>
      </c>
      <c r="K649">
        <f>RANK(I649,$I$648:$I$653,0)</f>
      </c>
    </row>
    <row r="650">
      <c r="A650" t="str">
        <v>CP6.3</v>
      </c>
      <c r="B650" s="1">
        <f>1+1/R103+1/R107+R73+R74+R75</f>
      </c>
      <c r="C650" s="1">
        <f>1+1/R84+1/R88+R92+R93+R94</f>
      </c>
      <c r="D650" s="1">
        <f>1+1/R65+1/R69+R111+R112+R113</f>
      </c>
      <c r="E650" s="2">
        <f>B650/$D654</f>
      </c>
      <c r="F650" s="2">
        <f>C650/$C654</f>
      </c>
      <c r="G650" s="2">
        <f>D650/$B654</f>
      </c>
      <c r="H650" s="2">
        <f>(E650+F650+G650)/3</f>
      </c>
      <c r="I650" s="2">
        <f>H650/$H654</f>
      </c>
      <c r="J650" s="3">
        <f>I650*100</f>
      </c>
      <c r="K650">
        <f>RANK(I650,$I$648:$I$653,0)</f>
      </c>
    </row>
    <row r="651">
      <c r="A651" t="str">
        <v>CP6.4</v>
      </c>
      <c r="B651" s="1">
        <f>1+1/R104+1/R108+1/R111+R76+R77</f>
      </c>
      <c r="C651" s="1">
        <f>1+1/R85+1/R89+1/R92+R95+R96</f>
      </c>
      <c r="D651" s="1">
        <f>1+1/R66+1/R70+1/R73+R114+R115</f>
      </c>
      <c r="E651" s="2">
        <f>B651/$D654</f>
      </c>
      <c r="F651" s="2">
        <f>C651/$C654</f>
      </c>
      <c r="G651" s="2">
        <f>D651/$B654</f>
      </c>
      <c r="H651" s="2">
        <f>(E651+F651+G651)/3</f>
      </c>
      <c r="I651" s="2">
        <f>H651/$H654</f>
      </c>
      <c r="J651" s="3">
        <f>I651*100</f>
      </c>
      <c r="K651">
        <f>RANK(I651,$I$648:$I$653,0)</f>
      </c>
    </row>
    <row r="652">
      <c r="A652" t="str">
        <v>CP6.5</v>
      </c>
      <c r="B652" s="1">
        <f>1+1/R105+1/R109+1/R112+1/R114+R78</f>
      </c>
      <c r="C652" s="1">
        <f>1+1/R86+1/R90+1/R93+1/R95+R97</f>
      </c>
      <c r="D652" s="1">
        <f>1+1/R67+1/R71+1/R74+1/R76+R116</f>
      </c>
      <c r="E652" s="2">
        <f>B652/$D654</f>
      </c>
      <c r="F652" s="2">
        <f>C652/$C654</f>
      </c>
      <c r="G652" s="2">
        <f>D652/$B654</f>
      </c>
      <c r="H652" s="2">
        <f>(E652+F652+G652)/3</f>
      </c>
      <c r="I652" s="2">
        <f>H652/$H654</f>
      </c>
      <c r="J652" s="3">
        <f>I652*100</f>
      </c>
      <c r="K652">
        <f>RANK(I652,$I$648:$I$653,0)</f>
      </c>
    </row>
    <row r="653">
      <c r="A653" t="str">
        <v>CP6.6</v>
      </c>
      <c r="B653" s="1">
        <f>1+1/R106+1/R110+1/R113+1/R115+1/R116</f>
      </c>
      <c r="C653" s="1">
        <f>1+1/R87+1/R91+1/R94+1/R96+1/R97</f>
      </c>
      <c r="D653" s="1">
        <f>1+1/R68+1/R72+1/R75+1/R77+1/R78</f>
      </c>
      <c r="E653" s="2">
        <f>B653/$D654</f>
      </c>
      <c r="F653" s="2">
        <f>C653/$C654</f>
      </c>
      <c r="G653" s="2">
        <f>D653/$B654</f>
      </c>
      <c r="H653" s="2">
        <f>(E653+F653+G653)/3</f>
      </c>
      <c r="I653" s="2">
        <f>H653/$H654</f>
      </c>
      <c r="J653" s="3">
        <f>I653*100</f>
      </c>
      <c r="K653">
        <f>RANK(I653,$I$648:$I$653,0)</f>
      </c>
    </row>
    <row r="654">
      <c r="A654" t="str">
        <v>TOTAL</v>
      </c>
      <c r="B654" s="1">
        <f>SUM(B648:B653)</f>
      </c>
      <c r="C654" s="1">
        <f>SUM(C648:C653)</f>
      </c>
      <c r="D654" s="1">
        <f>SUM(D648:D653)</f>
      </c>
      <c r="H654" s="2">
        <f>SUM(H648:H653)</f>
      </c>
    </row>
    <row r="656">
      <c r="A656" t="str">
        <v>2. KONSISTENSI (CR)</v>
      </c>
    </row>
    <row r="657">
      <c r="A657" t="str">
        <v>Matriks Crisp (Defuzzified) &amp; Normalisasi &amp; Aw</v>
      </c>
    </row>
    <row r="658">
      <c r="A658" t="str">
        <v>Kriteria</v>
      </c>
      <c r="B658" t="str">
        <v>CP6.1</v>
      </c>
      <c r="C658" t="str">
        <v>CP6.2</v>
      </c>
      <c r="D658" t="str">
        <v>CP6.3</v>
      </c>
      <c r="E658" t="str">
        <v>CP6.4</v>
      </c>
      <c r="F658" t="str">
        <v>CP6.5</v>
      </c>
      <c r="G658" t="str">
        <v>CP6.6</v>
      </c>
      <c r="H658" t="str">
        <v>Wi (Bobot CR)</v>
      </c>
      <c r="I658" t="str">
        <v>Aw</v>
      </c>
      <c r="J658" t="str">
        <v>Aw/Wi</v>
      </c>
    </row>
    <row r="659">
      <c r="A659" t="str">
        <v>CP6.1</v>
      </c>
      <c r="B659">
        <v>1</v>
      </c>
      <c r="C659" s="1">
        <f>(R64+R83+R102)/3</f>
      </c>
      <c r="D659" s="1">
        <f>(R65+R84+R103)/3</f>
      </c>
      <c r="E659" s="1">
        <f>(R66+R85+R104)/3</f>
      </c>
      <c r="F659" s="1">
        <f>(R67+R86+R105)/3</f>
      </c>
      <c r="G659" s="1">
        <f>(R68+R87+R106)/3</f>
      </c>
      <c r="H659" s="2">
        <f>(B659/$B665+C659/$C665+D659/$D665+E659/$E665+F659/$F665+G659/$G665)/6</f>
      </c>
      <c r="I659" s="2">
        <f>B659*$H659+C659*$H660+D659*$H661+E659*$H662+F659*$H663+G659*$H664</f>
      </c>
      <c r="J659" s="1">
        <f>I659/H659</f>
      </c>
    </row>
    <row r="660">
      <c r="A660" t="str">
        <v>CP6.2</v>
      </c>
      <c r="B660" s="1">
        <f>(1/R102+1/R83+1/R64)/3</f>
      </c>
      <c r="C660">
        <v>1</v>
      </c>
      <c r="D660" s="1">
        <f>(R69+R88+R107)/3</f>
      </c>
      <c r="E660" s="1">
        <f>(R70+R89+R108)/3</f>
      </c>
      <c r="F660" s="1">
        <f>(R71+R90+R109)/3</f>
      </c>
      <c r="G660" s="1">
        <f>(R72+R91+R110)/3</f>
      </c>
      <c r="H660" s="2">
        <f>(B660/$B665+C660/$C665+D660/$D665+E660/$E665+F660/$F665+G660/$G665)/6</f>
      </c>
      <c r="I660" s="2">
        <f>B660*$H659+C660*$H660+D660*$H661+E660*$H662+F660*$H663+G660*$H664</f>
      </c>
      <c r="J660" s="1">
        <f>I660/H660</f>
      </c>
    </row>
    <row r="661">
      <c r="A661" t="str">
        <v>CP6.3</v>
      </c>
      <c r="B661" s="1">
        <f>(1/R103+1/R84+1/R65)/3</f>
      </c>
      <c r="C661" s="1">
        <f>(1/R107+1/R88+1/R69)/3</f>
      </c>
      <c r="D661">
        <v>1</v>
      </c>
      <c r="E661" s="1">
        <f>(R73+R92+R111)/3</f>
      </c>
      <c r="F661" s="1">
        <f>(R74+R93+R112)/3</f>
      </c>
      <c r="G661" s="1">
        <f>(R75+R94+R113)/3</f>
      </c>
      <c r="H661" s="2">
        <f>(B661/$B665+C661/$C665+D661/$D665+E661/$E665+F661/$F665+G661/$G665)/6</f>
      </c>
      <c r="I661" s="2">
        <f>B661*$H659+C661*$H660+D661*$H661+E661*$H662+F661*$H663+G661*$H664</f>
      </c>
      <c r="J661" s="1">
        <f>I661/H661</f>
      </c>
    </row>
    <row r="662">
      <c r="A662" t="str">
        <v>CP6.4</v>
      </c>
      <c r="B662" s="1">
        <f>(1/R104+1/R85+1/R66)/3</f>
      </c>
      <c r="C662" s="1">
        <f>(1/R108+1/R89+1/R70)/3</f>
      </c>
      <c r="D662" s="1">
        <f>(1/R111+1/R92+1/R73)/3</f>
      </c>
      <c r="E662">
        <v>1</v>
      </c>
      <c r="F662" s="1">
        <f>(R76+R95+R114)/3</f>
      </c>
      <c r="G662" s="1">
        <f>(R77+R96+R115)/3</f>
      </c>
      <c r="H662" s="2">
        <f>(B662/$B665+C662/$C665+D662/$D665+E662/$E665+F662/$F665+G662/$G665)/6</f>
      </c>
      <c r="I662" s="2">
        <f>B662*$H659+C662*$H660+D662*$H661+E662*$H662+F662*$H663+G662*$H664</f>
      </c>
      <c r="J662" s="1">
        <f>I662/H662</f>
      </c>
    </row>
    <row r="663">
      <c r="A663" t="str">
        <v>CP6.5</v>
      </c>
      <c r="B663" s="1">
        <f>(1/R105+1/R86+1/R67)/3</f>
      </c>
      <c r="C663" s="1">
        <f>(1/R109+1/R90+1/R71)/3</f>
      </c>
      <c r="D663" s="1">
        <f>(1/R112+1/R93+1/R74)/3</f>
      </c>
      <c r="E663" s="1">
        <f>(1/R114+1/R95+1/R76)/3</f>
      </c>
      <c r="F663">
        <v>1</v>
      </c>
      <c r="G663" s="1">
        <f>(R78+R97+R116)/3</f>
      </c>
      <c r="H663" s="2">
        <f>(B663/$B665+C663/$C665+D663/$D665+E663/$E665+F663/$F665+G663/$G665)/6</f>
      </c>
      <c r="I663" s="2">
        <f>B663*$H659+C663*$H660+D663*$H661+E663*$H662+F663*$H663+G663*$H664</f>
      </c>
      <c r="J663" s="1">
        <f>I663/H663</f>
      </c>
    </row>
    <row r="664">
      <c r="A664" t="str">
        <v>CP6.6</v>
      </c>
      <c r="B664" s="1">
        <f>(1/R106+1/R87+1/R68)/3</f>
      </c>
      <c r="C664" s="1">
        <f>(1/R110+1/R91+1/R72)/3</f>
      </c>
      <c r="D664" s="1">
        <f>(1/R113+1/R94+1/R75)/3</f>
      </c>
      <c r="E664" s="1">
        <f>(1/R115+1/R96+1/R77)/3</f>
      </c>
      <c r="F664" s="1">
        <f>(1/R116+1/R97+1/R78)/3</f>
      </c>
      <c r="G664">
        <v>1</v>
      </c>
      <c r="H664" s="2">
        <f>(B664/$B665+C664/$C665+D664/$D665+E664/$E665+F664/$F665+G664/$G665)/6</f>
      </c>
      <c r="I664" s="2">
        <f>B664*$H659+C664*$H660+D664*$H661+E664*$H662+F664*$H663+G664*$H664</f>
      </c>
      <c r="J664" s="1">
        <f>I664/H664</f>
      </c>
    </row>
    <row r="665">
      <c r="A665" t="str">
        <v>Σ Kolom</v>
      </c>
      <c r="B665" s="1">
        <f>SUM(B659:B664)</f>
      </c>
      <c r="C665" s="1">
        <f>SUM(C659:C664)</f>
      </c>
      <c r="D665" s="1">
        <f>SUM(D659:D664)</f>
      </c>
      <c r="E665" s="1">
        <f>SUM(E659:E664)</f>
      </c>
      <c r="F665" s="1">
        <f>SUM(F659:F664)</f>
      </c>
      <c r="G665" s="1">
        <f>SUM(G659:G664)</f>
      </c>
    </row>
    <row r="667">
      <c r="A667" t="str">
        <v>λmax</v>
      </c>
      <c r="B667" s="1">
        <f>AVERAGE(J659:J664)</f>
      </c>
    </row>
    <row r="668">
      <c r="A668" t="str">
        <v>CI</v>
      </c>
      <c r="B668" s="1">
        <f>(B667-6)/(6-1)</f>
      </c>
    </row>
    <row r="669">
      <c r="A669" t="str">
        <v>CR</v>
      </c>
      <c r="B669" s="1">
        <f>IF(1.24=0,0,B668/1.24)</f>
      </c>
    </row>
    <row r="670">
      <c r="A670" t="str">
        <v>Status</v>
      </c>
      <c r="B670">
        <f>IF(B669&lt;0.1,"KONSISTEN ✓","TIDAK KONSISTEN ✗")</f>
      </c>
    </row>
    <row r="673">
      <c r="A673" t="str">
        <v>▶ RESPONDEN 17: Ardini Oktavia</v>
      </c>
    </row>
    <row r="674">
      <c r="A674" t="str">
        <v>1. FUZZY SYNTHETIC EXTENT (FSE) &amp; BOBOT FINAL</v>
      </c>
    </row>
    <row r="675">
      <c r="A675" t="str">
        <v>Kriteria</v>
      </c>
      <c r="B675" t="str">
        <v>Σl</v>
      </c>
      <c r="C675" t="str">
        <v>Σm</v>
      </c>
      <c r="D675" t="str">
        <v>Σu</v>
      </c>
      <c r="E675" t="str">
        <v>Si_l</v>
      </c>
      <c r="F675" t="str">
        <v>Si_m</v>
      </c>
      <c r="G675" t="str">
        <v>Si_u</v>
      </c>
      <c r="H675" t="str">
        <v>Defuzzy</v>
      </c>
      <c r="I675" t="str">
        <v>Bobot</v>
      </c>
      <c r="J675" t="str">
        <v>Bobot%</v>
      </c>
      <c r="K675" t="str">
        <v>Rank</v>
      </c>
    </row>
    <row r="676">
      <c r="A676" t="str">
        <v>CP6.1</v>
      </c>
      <c r="B676" s="1">
        <f>1+S64+S65+S66+S67+S68</f>
      </c>
      <c r="C676" s="1">
        <f>1+S83+S84+S85+S86+S87</f>
      </c>
      <c r="D676" s="1">
        <f>1+S102+S103+S104+S105+S106</f>
      </c>
      <c r="E676" s="2">
        <f>B676/$D682</f>
      </c>
      <c r="F676" s="2">
        <f>C676/$C682</f>
      </c>
      <c r="G676" s="2">
        <f>D676/$B682</f>
      </c>
      <c r="H676" s="2">
        <f>(E676+F676+G676)/3</f>
      </c>
      <c r="I676" s="2">
        <f>H676/$H682</f>
      </c>
      <c r="J676" s="3">
        <f>I676*100</f>
      </c>
      <c r="K676">
        <f>RANK(I676,$I$676:$I$681,0)</f>
      </c>
    </row>
    <row r="677">
      <c r="A677" t="str">
        <v>CP6.2</v>
      </c>
      <c r="B677" s="1">
        <f>1+1/S102+S69+S70+S71+S72</f>
      </c>
      <c r="C677" s="1">
        <f>1+1/S83+S88+S89+S90+S91</f>
      </c>
      <c r="D677" s="1">
        <f>1+1/S64+S107+S108+S109+S110</f>
      </c>
      <c r="E677" s="2">
        <f>B677/$D682</f>
      </c>
      <c r="F677" s="2">
        <f>C677/$C682</f>
      </c>
      <c r="G677" s="2">
        <f>D677/$B682</f>
      </c>
      <c r="H677" s="2">
        <f>(E677+F677+G677)/3</f>
      </c>
      <c r="I677" s="2">
        <f>H677/$H682</f>
      </c>
      <c r="J677" s="3">
        <f>I677*100</f>
      </c>
      <c r="K677">
        <f>RANK(I677,$I$676:$I$681,0)</f>
      </c>
    </row>
    <row r="678">
      <c r="A678" t="str">
        <v>CP6.3</v>
      </c>
      <c r="B678" s="1">
        <f>1+1/S103+1/S107+S73+S74+S75</f>
      </c>
      <c r="C678" s="1">
        <f>1+1/S84+1/S88+S92+S93+S94</f>
      </c>
      <c r="D678" s="1">
        <f>1+1/S65+1/S69+S111+S112+S113</f>
      </c>
      <c r="E678" s="2">
        <f>B678/$D682</f>
      </c>
      <c r="F678" s="2">
        <f>C678/$C682</f>
      </c>
      <c r="G678" s="2">
        <f>D678/$B682</f>
      </c>
      <c r="H678" s="2">
        <f>(E678+F678+G678)/3</f>
      </c>
      <c r="I678" s="2">
        <f>H678/$H682</f>
      </c>
      <c r="J678" s="3">
        <f>I678*100</f>
      </c>
      <c r="K678">
        <f>RANK(I678,$I$676:$I$681,0)</f>
      </c>
    </row>
    <row r="679">
      <c r="A679" t="str">
        <v>CP6.4</v>
      </c>
      <c r="B679" s="1">
        <f>1+1/S104+1/S108+1/S111+S76+S77</f>
      </c>
      <c r="C679" s="1">
        <f>1+1/S85+1/S89+1/S92+S95+S96</f>
      </c>
      <c r="D679" s="1">
        <f>1+1/S66+1/S70+1/S73+S114+S115</f>
      </c>
      <c r="E679" s="2">
        <f>B679/$D682</f>
      </c>
      <c r="F679" s="2">
        <f>C679/$C682</f>
      </c>
      <c r="G679" s="2">
        <f>D679/$B682</f>
      </c>
      <c r="H679" s="2">
        <f>(E679+F679+G679)/3</f>
      </c>
      <c r="I679" s="2">
        <f>H679/$H682</f>
      </c>
      <c r="J679" s="3">
        <f>I679*100</f>
      </c>
      <c r="K679">
        <f>RANK(I679,$I$676:$I$681,0)</f>
      </c>
    </row>
    <row r="680">
      <c r="A680" t="str">
        <v>CP6.5</v>
      </c>
      <c r="B680" s="1">
        <f>1+1/S105+1/S109+1/S112+1/S114+S78</f>
      </c>
      <c r="C680" s="1">
        <f>1+1/S86+1/S90+1/S93+1/S95+S97</f>
      </c>
      <c r="D680" s="1">
        <f>1+1/S67+1/S71+1/S74+1/S76+S116</f>
      </c>
      <c r="E680" s="2">
        <f>B680/$D682</f>
      </c>
      <c r="F680" s="2">
        <f>C680/$C682</f>
      </c>
      <c r="G680" s="2">
        <f>D680/$B682</f>
      </c>
      <c r="H680" s="2">
        <f>(E680+F680+G680)/3</f>
      </c>
      <c r="I680" s="2">
        <f>H680/$H682</f>
      </c>
      <c r="J680" s="3">
        <f>I680*100</f>
      </c>
      <c r="K680">
        <f>RANK(I680,$I$676:$I$681,0)</f>
      </c>
    </row>
    <row r="681">
      <c r="A681" t="str">
        <v>CP6.6</v>
      </c>
      <c r="B681" s="1">
        <f>1+1/S106+1/S110+1/S113+1/S115+1/S116</f>
      </c>
      <c r="C681" s="1">
        <f>1+1/S87+1/S91+1/S94+1/S96+1/S97</f>
      </c>
      <c r="D681" s="1">
        <f>1+1/S68+1/S72+1/S75+1/S77+1/S78</f>
      </c>
      <c r="E681" s="2">
        <f>B681/$D682</f>
      </c>
      <c r="F681" s="2">
        <f>C681/$C682</f>
      </c>
      <c r="G681" s="2">
        <f>D681/$B682</f>
      </c>
      <c r="H681" s="2">
        <f>(E681+F681+G681)/3</f>
      </c>
      <c r="I681" s="2">
        <f>H681/$H682</f>
      </c>
      <c r="J681" s="3">
        <f>I681*100</f>
      </c>
      <c r="K681">
        <f>RANK(I681,$I$676:$I$681,0)</f>
      </c>
    </row>
    <row r="682">
      <c r="A682" t="str">
        <v>TOTAL</v>
      </c>
      <c r="B682" s="1">
        <f>SUM(B676:B681)</f>
      </c>
      <c r="C682" s="1">
        <f>SUM(C676:C681)</f>
      </c>
      <c r="D682" s="1">
        <f>SUM(D676:D681)</f>
      </c>
      <c r="H682" s="2">
        <f>SUM(H676:H681)</f>
      </c>
    </row>
    <row r="684">
      <c r="A684" t="str">
        <v>2. KONSISTENSI (CR)</v>
      </c>
    </row>
    <row r="685">
      <c r="A685" t="str">
        <v>Matriks Crisp (Defuzzified) &amp; Normalisasi &amp; Aw</v>
      </c>
    </row>
    <row r="686">
      <c r="A686" t="str">
        <v>Kriteria</v>
      </c>
      <c r="B686" t="str">
        <v>CP6.1</v>
      </c>
      <c r="C686" t="str">
        <v>CP6.2</v>
      </c>
      <c r="D686" t="str">
        <v>CP6.3</v>
      </c>
      <c r="E686" t="str">
        <v>CP6.4</v>
      </c>
      <c r="F686" t="str">
        <v>CP6.5</v>
      </c>
      <c r="G686" t="str">
        <v>CP6.6</v>
      </c>
      <c r="H686" t="str">
        <v>Wi (Bobot CR)</v>
      </c>
      <c r="I686" t="str">
        <v>Aw</v>
      </c>
      <c r="J686" t="str">
        <v>Aw/Wi</v>
      </c>
    </row>
    <row r="687">
      <c r="A687" t="str">
        <v>CP6.1</v>
      </c>
      <c r="B687">
        <v>1</v>
      </c>
      <c r="C687" s="1">
        <f>(S64+S83+S102)/3</f>
      </c>
      <c r="D687" s="1">
        <f>(S65+S84+S103)/3</f>
      </c>
      <c r="E687" s="1">
        <f>(S66+S85+S104)/3</f>
      </c>
      <c r="F687" s="1">
        <f>(S67+S86+S105)/3</f>
      </c>
      <c r="G687" s="1">
        <f>(S68+S87+S106)/3</f>
      </c>
      <c r="H687" s="2">
        <f>(B687/$B693+C687/$C693+D687/$D693+E687/$E693+F687/$F693+G687/$G693)/6</f>
      </c>
      <c r="I687" s="2">
        <f>B687*$H687+C687*$H688+D687*$H689+E687*$H690+F687*$H691+G687*$H692</f>
      </c>
      <c r="J687" s="1">
        <f>I687/H687</f>
      </c>
    </row>
    <row r="688">
      <c r="A688" t="str">
        <v>CP6.2</v>
      </c>
      <c r="B688" s="1">
        <f>(1/S102+1/S83+1/S64)/3</f>
      </c>
      <c r="C688">
        <v>1</v>
      </c>
      <c r="D688" s="1">
        <f>(S69+S88+S107)/3</f>
      </c>
      <c r="E688" s="1">
        <f>(S70+S89+S108)/3</f>
      </c>
      <c r="F688" s="1">
        <f>(S71+S90+S109)/3</f>
      </c>
      <c r="G688" s="1">
        <f>(S72+S91+S110)/3</f>
      </c>
      <c r="H688" s="2">
        <f>(B688/$B693+C688/$C693+D688/$D693+E688/$E693+F688/$F693+G688/$G693)/6</f>
      </c>
      <c r="I688" s="2">
        <f>B688*$H687+C688*$H688+D688*$H689+E688*$H690+F688*$H691+G688*$H692</f>
      </c>
      <c r="J688" s="1">
        <f>I688/H688</f>
      </c>
    </row>
    <row r="689">
      <c r="A689" t="str">
        <v>CP6.3</v>
      </c>
      <c r="B689" s="1">
        <f>(1/S103+1/S84+1/S65)/3</f>
      </c>
      <c r="C689" s="1">
        <f>(1/S107+1/S88+1/S69)/3</f>
      </c>
      <c r="D689">
        <v>1</v>
      </c>
      <c r="E689" s="1">
        <f>(S73+S92+S111)/3</f>
      </c>
      <c r="F689" s="1">
        <f>(S74+S93+S112)/3</f>
      </c>
      <c r="G689" s="1">
        <f>(S75+S94+S113)/3</f>
      </c>
      <c r="H689" s="2">
        <f>(B689/$B693+C689/$C693+D689/$D693+E689/$E693+F689/$F693+G689/$G693)/6</f>
      </c>
      <c r="I689" s="2">
        <f>B689*$H687+C689*$H688+D689*$H689+E689*$H690+F689*$H691+G689*$H692</f>
      </c>
      <c r="J689" s="1">
        <f>I689/H689</f>
      </c>
    </row>
    <row r="690">
      <c r="A690" t="str">
        <v>CP6.4</v>
      </c>
      <c r="B690" s="1">
        <f>(1/S104+1/S85+1/S66)/3</f>
      </c>
      <c r="C690" s="1">
        <f>(1/S108+1/S89+1/S70)/3</f>
      </c>
      <c r="D690" s="1">
        <f>(1/S111+1/S92+1/S73)/3</f>
      </c>
      <c r="E690">
        <v>1</v>
      </c>
      <c r="F690" s="1">
        <f>(S76+S95+S114)/3</f>
      </c>
      <c r="G690" s="1">
        <f>(S77+S96+S115)/3</f>
      </c>
      <c r="H690" s="2">
        <f>(B690/$B693+C690/$C693+D690/$D693+E690/$E693+F690/$F693+G690/$G693)/6</f>
      </c>
      <c r="I690" s="2">
        <f>B690*$H687+C690*$H688+D690*$H689+E690*$H690+F690*$H691+G690*$H692</f>
      </c>
      <c r="J690" s="1">
        <f>I690/H690</f>
      </c>
    </row>
    <row r="691">
      <c r="A691" t="str">
        <v>CP6.5</v>
      </c>
      <c r="B691" s="1">
        <f>(1/S105+1/S86+1/S67)/3</f>
      </c>
      <c r="C691" s="1">
        <f>(1/S109+1/S90+1/S71)/3</f>
      </c>
      <c r="D691" s="1">
        <f>(1/S112+1/S93+1/S74)/3</f>
      </c>
      <c r="E691" s="1">
        <f>(1/S114+1/S95+1/S76)/3</f>
      </c>
      <c r="F691">
        <v>1</v>
      </c>
      <c r="G691" s="1">
        <f>(S78+S97+S116)/3</f>
      </c>
      <c r="H691" s="2">
        <f>(B691/$B693+C691/$C693+D691/$D693+E691/$E693+F691/$F693+G691/$G693)/6</f>
      </c>
      <c r="I691" s="2">
        <f>B691*$H687+C691*$H688+D691*$H689+E691*$H690+F691*$H691+G691*$H692</f>
      </c>
      <c r="J691" s="1">
        <f>I691/H691</f>
      </c>
    </row>
    <row r="692">
      <c r="A692" t="str">
        <v>CP6.6</v>
      </c>
      <c r="B692" s="1">
        <f>(1/S106+1/S87+1/S68)/3</f>
      </c>
      <c r="C692" s="1">
        <f>(1/S110+1/S91+1/S72)/3</f>
      </c>
      <c r="D692" s="1">
        <f>(1/S113+1/S94+1/S75)/3</f>
      </c>
      <c r="E692" s="1">
        <f>(1/S115+1/S96+1/S77)/3</f>
      </c>
      <c r="F692" s="1">
        <f>(1/S116+1/S97+1/S78)/3</f>
      </c>
      <c r="G692">
        <v>1</v>
      </c>
      <c r="H692" s="2">
        <f>(B692/$B693+C692/$C693+D692/$D693+E692/$E693+F692/$F693+G692/$G693)/6</f>
      </c>
      <c r="I692" s="2">
        <f>B692*$H687+C692*$H688+D692*$H689+E692*$H690+F692*$H691+G692*$H692</f>
      </c>
      <c r="J692" s="1">
        <f>I692/H692</f>
      </c>
    </row>
    <row r="693">
      <c r="A693" t="str">
        <v>Σ Kolom</v>
      </c>
      <c r="B693" s="1">
        <f>SUM(B687:B692)</f>
      </c>
      <c r="C693" s="1">
        <f>SUM(C687:C692)</f>
      </c>
      <c r="D693" s="1">
        <f>SUM(D687:D692)</f>
      </c>
      <c r="E693" s="1">
        <f>SUM(E687:E692)</f>
      </c>
      <c r="F693" s="1">
        <f>SUM(F687:F692)</f>
      </c>
      <c r="G693" s="1">
        <f>SUM(G687:G692)</f>
      </c>
    </row>
    <row r="695">
      <c r="A695" t="str">
        <v>λmax</v>
      </c>
      <c r="B695" s="1">
        <f>AVERAGE(J687:J692)</f>
      </c>
    </row>
    <row r="696">
      <c r="A696" t="str">
        <v>CI</v>
      </c>
      <c r="B696" s="1">
        <f>(B695-6)/(6-1)</f>
      </c>
    </row>
    <row r="697">
      <c r="A697" t="str">
        <v>CR</v>
      </c>
      <c r="B697" s="1">
        <f>IF(1.24=0,0,B696/1.24)</f>
      </c>
    </row>
    <row r="698">
      <c r="A698" t="str">
        <v>Status</v>
      </c>
      <c r="B698">
        <f>IF(B697&lt;0.1,"KONSISTEN ✓","TIDAK KONSISTEN ✗")</f>
      </c>
    </row>
    <row r="701">
      <c r="A701" t="str">
        <v>▶ RESPONDEN 18: FARALINDA SARI</v>
      </c>
    </row>
    <row r="702">
      <c r="A702" t="str">
        <v>1. FUZZY SYNTHETIC EXTENT (FSE) &amp; BOBOT FINAL</v>
      </c>
    </row>
    <row r="703">
      <c r="A703" t="str">
        <v>Kriteria</v>
      </c>
      <c r="B703" t="str">
        <v>Σl</v>
      </c>
      <c r="C703" t="str">
        <v>Σm</v>
      </c>
      <c r="D703" t="str">
        <v>Σu</v>
      </c>
      <c r="E703" t="str">
        <v>Si_l</v>
      </c>
      <c r="F703" t="str">
        <v>Si_m</v>
      </c>
      <c r="G703" t="str">
        <v>Si_u</v>
      </c>
      <c r="H703" t="str">
        <v>Defuzzy</v>
      </c>
      <c r="I703" t="str">
        <v>Bobot</v>
      </c>
      <c r="J703" t="str">
        <v>Bobot%</v>
      </c>
      <c r="K703" t="str">
        <v>Rank</v>
      </c>
    </row>
    <row r="704">
      <c r="A704" t="str">
        <v>CP6.1</v>
      </c>
      <c r="B704" s="1">
        <f>1+T64+T65+T66+T67+T68</f>
      </c>
      <c r="C704" s="1">
        <f>1+T83+T84+T85+T86+T87</f>
      </c>
      <c r="D704" s="1">
        <f>1+T102+T103+T104+T105+T106</f>
      </c>
      <c r="E704" s="2">
        <f>B704/$D710</f>
      </c>
      <c r="F704" s="2">
        <f>C704/$C710</f>
      </c>
      <c r="G704" s="2">
        <f>D704/$B710</f>
      </c>
      <c r="H704" s="2">
        <f>(E704+F704+G704)/3</f>
      </c>
      <c r="I704" s="2">
        <f>H704/$H710</f>
      </c>
      <c r="J704" s="3">
        <f>I704*100</f>
      </c>
      <c r="K704">
        <f>RANK(I704,$I$704:$I$709,0)</f>
      </c>
    </row>
    <row r="705">
      <c r="A705" t="str">
        <v>CP6.2</v>
      </c>
      <c r="B705" s="1">
        <f>1+1/T102+T69+T70+T71+T72</f>
      </c>
      <c r="C705" s="1">
        <f>1+1/T83+T88+T89+T90+T91</f>
      </c>
      <c r="D705" s="1">
        <f>1+1/T64+T107+T108+T109+T110</f>
      </c>
      <c r="E705" s="2">
        <f>B705/$D710</f>
      </c>
      <c r="F705" s="2">
        <f>C705/$C710</f>
      </c>
      <c r="G705" s="2">
        <f>D705/$B710</f>
      </c>
      <c r="H705" s="2">
        <f>(E705+F705+G705)/3</f>
      </c>
      <c r="I705" s="2">
        <f>H705/$H710</f>
      </c>
      <c r="J705" s="3">
        <f>I705*100</f>
      </c>
      <c r="K705">
        <f>RANK(I705,$I$704:$I$709,0)</f>
      </c>
    </row>
    <row r="706">
      <c r="A706" t="str">
        <v>CP6.3</v>
      </c>
      <c r="B706" s="1">
        <f>1+1/T103+1/T107+T73+T74+T75</f>
      </c>
      <c r="C706" s="1">
        <f>1+1/T84+1/T88+T92+T93+T94</f>
      </c>
      <c r="D706" s="1">
        <f>1+1/T65+1/T69+T111+T112+T113</f>
      </c>
      <c r="E706" s="2">
        <f>B706/$D710</f>
      </c>
      <c r="F706" s="2">
        <f>C706/$C710</f>
      </c>
      <c r="G706" s="2">
        <f>D706/$B710</f>
      </c>
      <c r="H706" s="2">
        <f>(E706+F706+G706)/3</f>
      </c>
      <c r="I706" s="2">
        <f>H706/$H710</f>
      </c>
      <c r="J706" s="3">
        <f>I706*100</f>
      </c>
      <c r="K706">
        <f>RANK(I706,$I$704:$I$709,0)</f>
      </c>
    </row>
    <row r="707">
      <c r="A707" t="str">
        <v>CP6.4</v>
      </c>
      <c r="B707" s="1">
        <f>1+1/T104+1/T108+1/T111+T76+T77</f>
      </c>
      <c r="C707" s="1">
        <f>1+1/T85+1/T89+1/T92+T95+T96</f>
      </c>
      <c r="D707" s="1">
        <f>1+1/T66+1/T70+1/T73+T114+T115</f>
      </c>
      <c r="E707" s="2">
        <f>B707/$D710</f>
      </c>
      <c r="F707" s="2">
        <f>C707/$C710</f>
      </c>
      <c r="G707" s="2">
        <f>D707/$B710</f>
      </c>
      <c r="H707" s="2">
        <f>(E707+F707+G707)/3</f>
      </c>
      <c r="I707" s="2">
        <f>H707/$H710</f>
      </c>
      <c r="J707" s="3">
        <f>I707*100</f>
      </c>
      <c r="K707">
        <f>RANK(I707,$I$704:$I$709,0)</f>
      </c>
    </row>
    <row r="708">
      <c r="A708" t="str">
        <v>CP6.5</v>
      </c>
      <c r="B708" s="1">
        <f>1+1/T105+1/T109+1/T112+1/T114+T78</f>
      </c>
      <c r="C708" s="1">
        <f>1+1/T86+1/T90+1/T93+1/T95+T97</f>
      </c>
      <c r="D708" s="1">
        <f>1+1/T67+1/T71+1/T74+1/T76+T116</f>
      </c>
      <c r="E708" s="2">
        <f>B708/$D710</f>
      </c>
      <c r="F708" s="2">
        <f>C708/$C710</f>
      </c>
      <c r="G708" s="2">
        <f>D708/$B710</f>
      </c>
      <c r="H708" s="2">
        <f>(E708+F708+G708)/3</f>
      </c>
      <c r="I708" s="2">
        <f>H708/$H710</f>
      </c>
      <c r="J708" s="3">
        <f>I708*100</f>
      </c>
      <c r="K708">
        <f>RANK(I708,$I$704:$I$709,0)</f>
      </c>
    </row>
    <row r="709">
      <c r="A709" t="str">
        <v>CP6.6</v>
      </c>
      <c r="B709" s="1">
        <f>1+1/T106+1/T110+1/T113+1/T115+1/T116</f>
      </c>
      <c r="C709" s="1">
        <f>1+1/T87+1/T91+1/T94+1/T96+1/T97</f>
      </c>
      <c r="D709" s="1">
        <f>1+1/T68+1/T72+1/T75+1/T77+1/T78</f>
      </c>
      <c r="E709" s="2">
        <f>B709/$D710</f>
      </c>
      <c r="F709" s="2">
        <f>C709/$C710</f>
      </c>
      <c r="G709" s="2">
        <f>D709/$B710</f>
      </c>
      <c r="H709" s="2">
        <f>(E709+F709+G709)/3</f>
      </c>
      <c r="I709" s="2">
        <f>H709/$H710</f>
      </c>
      <c r="J709" s="3">
        <f>I709*100</f>
      </c>
      <c r="K709">
        <f>RANK(I709,$I$704:$I$709,0)</f>
      </c>
    </row>
    <row r="710">
      <c r="A710" t="str">
        <v>TOTAL</v>
      </c>
      <c r="B710" s="1">
        <f>SUM(B704:B709)</f>
      </c>
      <c r="C710" s="1">
        <f>SUM(C704:C709)</f>
      </c>
      <c r="D710" s="1">
        <f>SUM(D704:D709)</f>
      </c>
      <c r="H710" s="2">
        <f>SUM(H704:H709)</f>
      </c>
    </row>
    <row r="712">
      <c r="A712" t="str">
        <v>2. KONSISTENSI (CR)</v>
      </c>
    </row>
    <row r="713">
      <c r="A713" t="str">
        <v>Matriks Crisp (Defuzzified) &amp; Normalisasi &amp; Aw</v>
      </c>
    </row>
    <row r="714">
      <c r="A714" t="str">
        <v>Kriteria</v>
      </c>
      <c r="B714" t="str">
        <v>CP6.1</v>
      </c>
      <c r="C714" t="str">
        <v>CP6.2</v>
      </c>
      <c r="D714" t="str">
        <v>CP6.3</v>
      </c>
      <c r="E714" t="str">
        <v>CP6.4</v>
      </c>
      <c r="F714" t="str">
        <v>CP6.5</v>
      </c>
      <c r="G714" t="str">
        <v>CP6.6</v>
      </c>
      <c r="H714" t="str">
        <v>Wi (Bobot CR)</v>
      </c>
      <c r="I714" t="str">
        <v>Aw</v>
      </c>
      <c r="J714" t="str">
        <v>Aw/Wi</v>
      </c>
    </row>
    <row r="715">
      <c r="A715" t="str">
        <v>CP6.1</v>
      </c>
      <c r="B715">
        <v>1</v>
      </c>
      <c r="C715" s="1">
        <f>(T64+T83+T102)/3</f>
      </c>
      <c r="D715" s="1">
        <f>(T65+T84+T103)/3</f>
      </c>
      <c r="E715" s="1">
        <f>(T66+T85+T104)/3</f>
      </c>
      <c r="F715" s="1">
        <f>(T67+T86+T105)/3</f>
      </c>
      <c r="G715" s="1">
        <f>(T68+T87+T106)/3</f>
      </c>
      <c r="H715" s="2">
        <f>(B715/$B721+C715/$C721+D715/$D721+E715/$E721+F715/$F721+G715/$G721)/6</f>
      </c>
      <c r="I715" s="2">
        <f>B715*$H715+C715*$H716+D715*$H717+E715*$H718+F715*$H719+G715*$H720</f>
      </c>
      <c r="J715" s="1">
        <f>I715/H715</f>
      </c>
    </row>
    <row r="716">
      <c r="A716" t="str">
        <v>CP6.2</v>
      </c>
      <c r="B716" s="1">
        <f>(1/T102+1/T83+1/T64)/3</f>
      </c>
      <c r="C716">
        <v>1</v>
      </c>
      <c r="D716" s="1">
        <f>(T69+T88+T107)/3</f>
      </c>
      <c r="E716" s="1">
        <f>(T70+T89+T108)/3</f>
      </c>
      <c r="F716" s="1">
        <f>(T71+T90+T109)/3</f>
      </c>
      <c r="G716" s="1">
        <f>(T72+T91+T110)/3</f>
      </c>
      <c r="H716" s="2">
        <f>(B716/$B721+C716/$C721+D716/$D721+E716/$E721+F716/$F721+G716/$G721)/6</f>
      </c>
      <c r="I716" s="2">
        <f>B716*$H715+C716*$H716+D716*$H717+E716*$H718+F716*$H719+G716*$H720</f>
      </c>
      <c r="J716" s="1">
        <f>I716/H716</f>
      </c>
    </row>
    <row r="717">
      <c r="A717" t="str">
        <v>CP6.3</v>
      </c>
      <c r="B717" s="1">
        <f>(1/T103+1/T84+1/T65)/3</f>
      </c>
      <c r="C717" s="1">
        <f>(1/T107+1/T88+1/T69)/3</f>
      </c>
      <c r="D717">
        <v>1</v>
      </c>
      <c r="E717" s="1">
        <f>(T73+T92+T111)/3</f>
      </c>
      <c r="F717" s="1">
        <f>(T74+T93+T112)/3</f>
      </c>
      <c r="G717" s="1">
        <f>(T75+T94+T113)/3</f>
      </c>
      <c r="H717" s="2">
        <f>(B717/$B721+C717/$C721+D717/$D721+E717/$E721+F717/$F721+G717/$G721)/6</f>
      </c>
      <c r="I717" s="2">
        <f>B717*$H715+C717*$H716+D717*$H717+E717*$H718+F717*$H719+G717*$H720</f>
      </c>
      <c r="J717" s="1">
        <f>I717/H717</f>
      </c>
    </row>
    <row r="718">
      <c r="A718" t="str">
        <v>CP6.4</v>
      </c>
      <c r="B718" s="1">
        <f>(1/T104+1/T85+1/T66)/3</f>
      </c>
      <c r="C718" s="1">
        <f>(1/T108+1/T89+1/T70)/3</f>
      </c>
      <c r="D718" s="1">
        <f>(1/T111+1/T92+1/T73)/3</f>
      </c>
      <c r="E718">
        <v>1</v>
      </c>
      <c r="F718" s="1">
        <f>(T76+T95+T114)/3</f>
      </c>
      <c r="G718" s="1">
        <f>(T77+T96+T115)/3</f>
      </c>
      <c r="H718" s="2">
        <f>(B718/$B721+C718/$C721+D718/$D721+E718/$E721+F718/$F721+G718/$G721)/6</f>
      </c>
      <c r="I718" s="2">
        <f>B718*$H715+C718*$H716+D718*$H717+E718*$H718+F718*$H719+G718*$H720</f>
      </c>
      <c r="J718" s="1">
        <f>I718/H718</f>
      </c>
    </row>
    <row r="719">
      <c r="A719" t="str">
        <v>CP6.5</v>
      </c>
      <c r="B719" s="1">
        <f>(1/T105+1/T86+1/T67)/3</f>
      </c>
      <c r="C719" s="1">
        <f>(1/T109+1/T90+1/T71)/3</f>
      </c>
      <c r="D719" s="1">
        <f>(1/T112+1/T93+1/T74)/3</f>
      </c>
      <c r="E719" s="1">
        <f>(1/T114+1/T95+1/T76)/3</f>
      </c>
      <c r="F719">
        <v>1</v>
      </c>
      <c r="G719" s="1">
        <f>(T78+T97+T116)/3</f>
      </c>
      <c r="H719" s="2">
        <f>(B719/$B721+C719/$C721+D719/$D721+E719/$E721+F719/$F721+G719/$G721)/6</f>
      </c>
      <c r="I719" s="2">
        <f>B719*$H715+C719*$H716+D719*$H717+E719*$H718+F719*$H719+G719*$H720</f>
      </c>
      <c r="J719" s="1">
        <f>I719/H719</f>
      </c>
    </row>
    <row r="720">
      <c r="A720" t="str">
        <v>CP6.6</v>
      </c>
      <c r="B720" s="1">
        <f>(1/T106+1/T87+1/T68)/3</f>
      </c>
      <c r="C720" s="1">
        <f>(1/T110+1/T91+1/T72)/3</f>
      </c>
      <c r="D720" s="1">
        <f>(1/T113+1/T94+1/T75)/3</f>
      </c>
      <c r="E720" s="1">
        <f>(1/T115+1/T96+1/T77)/3</f>
      </c>
      <c r="F720" s="1">
        <f>(1/T116+1/T97+1/T78)/3</f>
      </c>
      <c r="G720">
        <v>1</v>
      </c>
      <c r="H720" s="2">
        <f>(B720/$B721+C720/$C721+D720/$D721+E720/$E721+F720/$F721+G720/$G721)/6</f>
      </c>
      <c r="I720" s="2">
        <f>B720*$H715+C720*$H716+D720*$H717+E720*$H718+F720*$H719+G720*$H720</f>
      </c>
      <c r="J720" s="1">
        <f>I720/H720</f>
      </c>
    </row>
    <row r="721">
      <c r="A721" t="str">
        <v>Σ Kolom</v>
      </c>
      <c r="B721" s="1">
        <f>SUM(B715:B720)</f>
      </c>
      <c r="C721" s="1">
        <f>SUM(C715:C720)</f>
      </c>
      <c r="D721" s="1">
        <f>SUM(D715:D720)</f>
      </c>
      <c r="E721" s="1">
        <f>SUM(E715:E720)</f>
      </c>
      <c r="F721" s="1">
        <f>SUM(F715:F720)</f>
      </c>
      <c r="G721" s="1">
        <f>SUM(G715:G720)</f>
      </c>
    </row>
    <row r="723">
      <c r="A723" t="str">
        <v>λmax</v>
      </c>
      <c r="B723" s="1">
        <f>AVERAGE(J715:J720)</f>
      </c>
    </row>
    <row r="724">
      <c r="A724" t="str">
        <v>CI</v>
      </c>
      <c r="B724" s="1">
        <f>(B723-6)/(6-1)</f>
      </c>
    </row>
    <row r="725">
      <c r="A725" t="str">
        <v>CR</v>
      </c>
      <c r="B725" s="1">
        <f>IF(1.24=0,0,B724/1.24)</f>
      </c>
    </row>
    <row r="726">
      <c r="A726" t="str">
        <v>Status</v>
      </c>
      <c r="B726">
        <f>IF(B725&lt;0.1,"KONSISTEN ✓","TIDAK KONSISTEN ✗")</f>
      </c>
    </row>
    <row r="729">
      <c r="A729" t="str">
        <v>▶ RESPONDEN 19: Dr. Yenni Kurniati, M.Si</v>
      </c>
    </row>
    <row r="730">
      <c r="A730" t="str">
        <v>1. FUZZY SYNTHETIC EXTENT (FSE) &amp; BOBOT FINAL</v>
      </c>
    </row>
    <row r="731">
      <c r="A731" t="str">
        <v>Kriteria</v>
      </c>
      <c r="B731" t="str">
        <v>Σl</v>
      </c>
      <c r="C731" t="str">
        <v>Σm</v>
      </c>
      <c r="D731" t="str">
        <v>Σu</v>
      </c>
      <c r="E731" t="str">
        <v>Si_l</v>
      </c>
      <c r="F731" t="str">
        <v>Si_m</v>
      </c>
      <c r="G731" t="str">
        <v>Si_u</v>
      </c>
      <c r="H731" t="str">
        <v>Defuzzy</v>
      </c>
      <c r="I731" t="str">
        <v>Bobot</v>
      </c>
      <c r="J731" t="str">
        <v>Bobot%</v>
      </c>
      <c r="K731" t="str">
        <v>Rank</v>
      </c>
    </row>
    <row r="732">
      <c r="A732" t="str">
        <v>CP6.1</v>
      </c>
      <c r="B732" s="1">
        <f>1+U64+U65+U66+U67+U68</f>
      </c>
      <c r="C732" s="1">
        <f>1+U83+U84+U85+U86+U87</f>
      </c>
      <c r="D732" s="1">
        <f>1+U102+U103+U104+U105+U106</f>
      </c>
      <c r="E732" s="2">
        <f>B732/$D738</f>
      </c>
      <c r="F732" s="2">
        <f>C732/$C738</f>
      </c>
      <c r="G732" s="2">
        <f>D732/$B738</f>
      </c>
      <c r="H732" s="2">
        <f>(E732+F732+G732)/3</f>
      </c>
      <c r="I732" s="2">
        <f>H732/$H738</f>
      </c>
      <c r="J732" s="3">
        <f>I732*100</f>
      </c>
      <c r="K732">
        <f>RANK(I732,$I$732:$I$737,0)</f>
      </c>
    </row>
    <row r="733">
      <c r="A733" t="str">
        <v>CP6.2</v>
      </c>
      <c r="B733" s="1">
        <f>1+1/U102+U69+U70+U71+U72</f>
      </c>
      <c r="C733" s="1">
        <f>1+1/U83+U88+U89+U90+U91</f>
      </c>
      <c r="D733" s="1">
        <f>1+1/U64+U107+U108+U109+U110</f>
      </c>
      <c r="E733" s="2">
        <f>B733/$D738</f>
      </c>
      <c r="F733" s="2">
        <f>C733/$C738</f>
      </c>
      <c r="G733" s="2">
        <f>D733/$B738</f>
      </c>
      <c r="H733" s="2">
        <f>(E733+F733+G733)/3</f>
      </c>
      <c r="I733" s="2">
        <f>H733/$H738</f>
      </c>
      <c r="J733" s="3">
        <f>I733*100</f>
      </c>
      <c r="K733">
        <f>RANK(I733,$I$732:$I$737,0)</f>
      </c>
    </row>
    <row r="734">
      <c r="A734" t="str">
        <v>CP6.3</v>
      </c>
      <c r="B734" s="1">
        <f>1+1/U103+1/U107+U73+U74+U75</f>
      </c>
      <c r="C734" s="1">
        <f>1+1/U84+1/U88+U92+U93+U94</f>
      </c>
      <c r="D734" s="1">
        <f>1+1/U65+1/U69+U111+U112+U113</f>
      </c>
      <c r="E734" s="2">
        <f>B734/$D738</f>
      </c>
      <c r="F734" s="2">
        <f>C734/$C738</f>
      </c>
      <c r="G734" s="2">
        <f>D734/$B738</f>
      </c>
      <c r="H734" s="2">
        <f>(E734+F734+G734)/3</f>
      </c>
      <c r="I734" s="2">
        <f>H734/$H738</f>
      </c>
      <c r="J734" s="3">
        <f>I734*100</f>
      </c>
      <c r="K734">
        <f>RANK(I734,$I$732:$I$737,0)</f>
      </c>
    </row>
    <row r="735">
      <c r="A735" t="str">
        <v>CP6.4</v>
      </c>
      <c r="B735" s="1">
        <f>1+1/U104+1/U108+1/U111+U76+U77</f>
      </c>
      <c r="C735" s="1">
        <f>1+1/U85+1/U89+1/U92+U95+U96</f>
      </c>
      <c r="D735" s="1">
        <f>1+1/U66+1/U70+1/U73+U114+U115</f>
      </c>
      <c r="E735" s="2">
        <f>B735/$D738</f>
      </c>
      <c r="F735" s="2">
        <f>C735/$C738</f>
      </c>
      <c r="G735" s="2">
        <f>D735/$B738</f>
      </c>
      <c r="H735" s="2">
        <f>(E735+F735+G735)/3</f>
      </c>
      <c r="I735" s="2">
        <f>H735/$H738</f>
      </c>
      <c r="J735" s="3">
        <f>I735*100</f>
      </c>
      <c r="K735">
        <f>RANK(I735,$I$732:$I$737,0)</f>
      </c>
    </row>
    <row r="736">
      <c r="A736" t="str">
        <v>CP6.5</v>
      </c>
      <c r="B736" s="1">
        <f>1+1/U105+1/U109+1/U112+1/U114+U78</f>
      </c>
      <c r="C736" s="1">
        <f>1+1/U86+1/U90+1/U93+1/U95+U97</f>
      </c>
      <c r="D736" s="1">
        <f>1+1/U67+1/U71+1/U74+1/U76+U116</f>
      </c>
      <c r="E736" s="2">
        <f>B736/$D738</f>
      </c>
      <c r="F736" s="2">
        <f>C736/$C738</f>
      </c>
      <c r="G736" s="2">
        <f>D736/$B738</f>
      </c>
      <c r="H736" s="2">
        <f>(E736+F736+G736)/3</f>
      </c>
      <c r="I736" s="2">
        <f>H736/$H738</f>
      </c>
      <c r="J736" s="3">
        <f>I736*100</f>
      </c>
      <c r="K736">
        <f>RANK(I736,$I$732:$I$737,0)</f>
      </c>
    </row>
    <row r="737">
      <c r="A737" t="str">
        <v>CP6.6</v>
      </c>
      <c r="B737" s="1">
        <f>1+1/U106+1/U110+1/U113+1/U115+1/U116</f>
      </c>
      <c r="C737" s="1">
        <f>1+1/U87+1/U91+1/U94+1/U96+1/U97</f>
      </c>
      <c r="D737" s="1">
        <f>1+1/U68+1/U72+1/U75+1/U77+1/U78</f>
      </c>
      <c r="E737" s="2">
        <f>B737/$D738</f>
      </c>
      <c r="F737" s="2">
        <f>C737/$C738</f>
      </c>
      <c r="G737" s="2">
        <f>D737/$B738</f>
      </c>
      <c r="H737" s="2">
        <f>(E737+F737+G737)/3</f>
      </c>
      <c r="I737" s="2">
        <f>H737/$H738</f>
      </c>
      <c r="J737" s="3">
        <f>I737*100</f>
      </c>
      <c r="K737">
        <f>RANK(I737,$I$732:$I$737,0)</f>
      </c>
    </row>
    <row r="738">
      <c r="A738" t="str">
        <v>TOTAL</v>
      </c>
      <c r="B738" s="1">
        <f>SUM(B732:B737)</f>
      </c>
      <c r="C738" s="1">
        <f>SUM(C732:C737)</f>
      </c>
      <c r="D738" s="1">
        <f>SUM(D732:D737)</f>
      </c>
      <c r="H738" s="2">
        <f>SUM(H732:H737)</f>
      </c>
    </row>
    <row r="740">
      <c r="A740" t="str">
        <v>2. KONSISTENSI (CR)</v>
      </c>
    </row>
    <row r="741">
      <c r="A741" t="str">
        <v>Matriks Crisp (Defuzzified) &amp; Normalisasi &amp; Aw</v>
      </c>
    </row>
    <row r="742">
      <c r="A742" t="str">
        <v>Kriteria</v>
      </c>
      <c r="B742" t="str">
        <v>CP6.1</v>
      </c>
      <c r="C742" t="str">
        <v>CP6.2</v>
      </c>
      <c r="D742" t="str">
        <v>CP6.3</v>
      </c>
      <c r="E742" t="str">
        <v>CP6.4</v>
      </c>
      <c r="F742" t="str">
        <v>CP6.5</v>
      </c>
      <c r="G742" t="str">
        <v>CP6.6</v>
      </c>
      <c r="H742" t="str">
        <v>Wi (Bobot CR)</v>
      </c>
      <c r="I742" t="str">
        <v>Aw</v>
      </c>
      <c r="J742" t="str">
        <v>Aw/Wi</v>
      </c>
    </row>
    <row r="743">
      <c r="A743" t="str">
        <v>CP6.1</v>
      </c>
      <c r="B743">
        <v>1</v>
      </c>
      <c r="C743" s="1">
        <f>(U64+U83+U102)/3</f>
      </c>
      <c r="D743" s="1">
        <f>(U65+U84+U103)/3</f>
      </c>
      <c r="E743" s="1">
        <f>(U66+U85+U104)/3</f>
      </c>
      <c r="F743" s="1">
        <f>(U67+U86+U105)/3</f>
      </c>
      <c r="G743" s="1">
        <f>(U68+U87+U106)/3</f>
      </c>
      <c r="H743" s="2">
        <f>(B743/$B749+C743/$C749+D743/$D749+E743/$E749+F743/$F749+G743/$G749)/6</f>
      </c>
      <c r="I743" s="2">
        <f>B743*$H743+C743*$H744+D743*$H745+E743*$H746+F743*$H747+G743*$H748</f>
      </c>
      <c r="J743" s="1">
        <f>I743/H743</f>
      </c>
    </row>
    <row r="744">
      <c r="A744" t="str">
        <v>CP6.2</v>
      </c>
      <c r="B744" s="1">
        <f>(1/U102+1/U83+1/U64)/3</f>
      </c>
      <c r="C744">
        <v>1</v>
      </c>
      <c r="D744" s="1">
        <f>(U69+U88+U107)/3</f>
      </c>
      <c r="E744" s="1">
        <f>(U70+U89+U108)/3</f>
      </c>
      <c r="F744" s="1">
        <f>(U71+U90+U109)/3</f>
      </c>
      <c r="G744" s="1">
        <f>(U72+U91+U110)/3</f>
      </c>
      <c r="H744" s="2">
        <f>(B744/$B749+C744/$C749+D744/$D749+E744/$E749+F744/$F749+G744/$G749)/6</f>
      </c>
      <c r="I744" s="2">
        <f>B744*$H743+C744*$H744+D744*$H745+E744*$H746+F744*$H747+G744*$H748</f>
      </c>
      <c r="J744" s="1">
        <f>I744/H744</f>
      </c>
    </row>
    <row r="745">
      <c r="A745" t="str">
        <v>CP6.3</v>
      </c>
      <c r="B745" s="1">
        <f>(1/U103+1/U84+1/U65)/3</f>
      </c>
      <c r="C745" s="1">
        <f>(1/U107+1/U88+1/U69)/3</f>
      </c>
      <c r="D745">
        <v>1</v>
      </c>
      <c r="E745" s="1">
        <f>(U73+U92+U111)/3</f>
      </c>
      <c r="F745" s="1">
        <f>(U74+U93+U112)/3</f>
      </c>
      <c r="G745" s="1">
        <f>(U75+U94+U113)/3</f>
      </c>
      <c r="H745" s="2">
        <f>(B745/$B749+C745/$C749+D745/$D749+E745/$E749+F745/$F749+G745/$G749)/6</f>
      </c>
      <c r="I745" s="2">
        <f>B745*$H743+C745*$H744+D745*$H745+E745*$H746+F745*$H747+G745*$H748</f>
      </c>
      <c r="J745" s="1">
        <f>I745/H745</f>
      </c>
    </row>
    <row r="746">
      <c r="A746" t="str">
        <v>CP6.4</v>
      </c>
      <c r="B746" s="1">
        <f>(1/U104+1/U85+1/U66)/3</f>
      </c>
      <c r="C746" s="1">
        <f>(1/U108+1/U89+1/U70)/3</f>
      </c>
      <c r="D746" s="1">
        <f>(1/U111+1/U92+1/U73)/3</f>
      </c>
      <c r="E746">
        <v>1</v>
      </c>
      <c r="F746" s="1">
        <f>(U76+U95+U114)/3</f>
      </c>
      <c r="G746" s="1">
        <f>(U77+U96+U115)/3</f>
      </c>
      <c r="H746" s="2">
        <f>(B746/$B749+C746/$C749+D746/$D749+E746/$E749+F746/$F749+G746/$G749)/6</f>
      </c>
      <c r="I746" s="2">
        <f>B746*$H743+C746*$H744+D746*$H745+E746*$H746+F746*$H747+G746*$H748</f>
      </c>
      <c r="J746" s="1">
        <f>I746/H746</f>
      </c>
    </row>
    <row r="747">
      <c r="A747" t="str">
        <v>CP6.5</v>
      </c>
      <c r="B747" s="1">
        <f>(1/U105+1/U86+1/U67)/3</f>
      </c>
      <c r="C747" s="1">
        <f>(1/U109+1/U90+1/U71)/3</f>
      </c>
      <c r="D747" s="1">
        <f>(1/U112+1/U93+1/U74)/3</f>
      </c>
      <c r="E747" s="1">
        <f>(1/U114+1/U95+1/U76)/3</f>
      </c>
      <c r="F747">
        <v>1</v>
      </c>
      <c r="G747" s="1">
        <f>(U78+U97+U116)/3</f>
      </c>
      <c r="H747" s="2">
        <f>(B747/$B749+C747/$C749+D747/$D749+E747/$E749+F747/$F749+G747/$G749)/6</f>
      </c>
      <c r="I747" s="2">
        <f>B747*$H743+C747*$H744+D747*$H745+E747*$H746+F747*$H747+G747*$H748</f>
      </c>
      <c r="J747" s="1">
        <f>I747/H747</f>
      </c>
    </row>
    <row r="748">
      <c r="A748" t="str">
        <v>CP6.6</v>
      </c>
      <c r="B748" s="1">
        <f>(1/U106+1/U87+1/U68)/3</f>
      </c>
      <c r="C748" s="1">
        <f>(1/U110+1/U91+1/U72)/3</f>
      </c>
      <c r="D748" s="1">
        <f>(1/U113+1/U94+1/U75)/3</f>
      </c>
      <c r="E748" s="1">
        <f>(1/U115+1/U96+1/U77)/3</f>
      </c>
      <c r="F748" s="1">
        <f>(1/U116+1/U97+1/U78)/3</f>
      </c>
      <c r="G748">
        <v>1</v>
      </c>
      <c r="H748" s="2">
        <f>(B748/$B749+C748/$C749+D748/$D749+E748/$E749+F748/$F749+G748/$G749)/6</f>
      </c>
      <c r="I748" s="2">
        <f>B748*$H743+C748*$H744+D748*$H745+E748*$H746+F748*$H747+G748*$H748</f>
      </c>
      <c r="J748" s="1">
        <f>I748/H748</f>
      </c>
    </row>
    <row r="749">
      <c r="A749" t="str">
        <v>Σ Kolom</v>
      </c>
      <c r="B749" s="1">
        <f>SUM(B743:B748)</f>
      </c>
      <c r="C749" s="1">
        <f>SUM(C743:C748)</f>
      </c>
      <c r="D749" s="1">
        <f>SUM(D743:D748)</f>
      </c>
      <c r="E749" s="1">
        <f>SUM(E743:E748)</f>
      </c>
      <c r="F749" s="1">
        <f>SUM(F743:F748)</f>
      </c>
      <c r="G749" s="1">
        <f>SUM(G743:G748)</f>
      </c>
    </row>
    <row r="751">
      <c r="A751" t="str">
        <v>λmax</v>
      </c>
      <c r="B751" s="1">
        <f>AVERAGE(J743:J748)</f>
      </c>
    </row>
    <row r="752">
      <c r="A752" t="str">
        <v>CI</v>
      </c>
      <c r="B752" s="1">
        <f>(B751-6)/(6-1)</f>
      </c>
    </row>
    <row r="753">
      <c r="A753" t="str">
        <v>CR</v>
      </c>
      <c r="B753" s="1">
        <f>IF(1.24=0,0,B752/1.24)</f>
      </c>
    </row>
    <row r="754">
      <c r="A754" t="str">
        <v>Status</v>
      </c>
      <c r="B754">
        <f>IF(B753&lt;0.1,"KONSISTEN ✓","TIDAK KONSISTEN ✗")</f>
      </c>
    </row>
    <row r="757">
      <c r="A757" t="str">
        <v>▶ RESPONDEN 20: Prof. Dr. Yendraliza</v>
      </c>
    </row>
    <row r="758">
      <c r="A758" t="str">
        <v>1. FUZZY SYNTHETIC EXTENT (FSE) &amp; BOBOT FINAL</v>
      </c>
    </row>
    <row r="759">
      <c r="A759" t="str">
        <v>Kriteria</v>
      </c>
      <c r="B759" t="str">
        <v>Σl</v>
      </c>
      <c r="C759" t="str">
        <v>Σm</v>
      </c>
      <c r="D759" t="str">
        <v>Σu</v>
      </c>
      <c r="E759" t="str">
        <v>Si_l</v>
      </c>
      <c r="F759" t="str">
        <v>Si_m</v>
      </c>
      <c r="G759" t="str">
        <v>Si_u</v>
      </c>
      <c r="H759" t="str">
        <v>Defuzzy</v>
      </c>
      <c r="I759" t="str">
        <v>Bobot</v>
      </c>
      <c r="J759" t="str">
        <v>Bobot%</v>
      </c>
      <c r="K759" t="str">
        <v>Rank</v>
      </c>
    </row>
    <row r="760">
      <c r="A760" t="str">
        <v>CP6.1</v>
      </c>
      <c r="B760" s="1">
        <f>1+V64+V65+V66+V67+V68</f>
      </c>
      <c r="C760" s="1">
        <f>1+V83+V84+V85+V86+V87</f>
      </c>
      <c r="D760" s="1">
        <f>1+V102+V103+V104+V105+V106</f>
      </c>
      <c r="E760" s="2">
        <f>B760/$D766</f>
      </c>
      <c r="F760" s="2">
        <f>C760/$C766</f>
      </c>
      <c r="G760" s="2">
        <f>D760/$B766</f>
      </c>
      <c r="H760" s="2">
        <f>(E760+F760+G760)/3</f>
      </c>
      <c r="I760" s="2">
        <f>H760/$H766</f>
      </c>
      <c r="J760" s="3">
        <f>I760*100</f>
      </c>
      <c r="K760">
        <f>RANK(I760,$I$760:$I$765,0)</f>
      </c>
    </row>
    <row r="761">
      <c r="A761" t="str">
        <v>CP6.2</v>
      </c>
      <c r="B761" s="1">
        <f>1+1/V102+V69+V70+V71+V72</f>
      </c>
      <c r="C761" s="1">
        <f>1+1/V83+V88+V89+V90+V91</f>
      </c>
      <c r="D761" s="1">
        <f>1+1/V64+V107+V108+V109+V110</f>
      </c>
      <c r="E761" s="2">
        <f>B761/$D766</f>
      </c>
      <c r="F761" s="2">
        <f>C761/$C766</f>
      </c>
      <c r="G761" s="2">
        <f>D761/$B766</f>
      </c>
      <c r="H761" s="2">
        <f>(E761+F761+G761)/3</f>
      </c>
      <c r="I761" s="2">
        <f>H761/$H766</f>
      </c>
      <c r="J761" s="3">
        <f>I761*100</f>
      </c>
      <c r="K761">
        <f>RANK(I761,$I$760:$I$765,0)</f>
      </c>
    </row>
    <row r="762">
      <c r="A762" t="str">
        <v>CP6.3</v>
      </c>
      <c r="B762" s="1">
        <f>1+1/V103+1/V107+V73+V74+V75</f>
      </c>
      <c r="C762" s="1">
        <f>1+1/V84+1/V88+V92+V93+V94</f>
      </c>
      <c r="D762" s="1">
        <f>1+1/V65+1/V69+V111+V112+V113</f>
      </c>
      <c r="E762" s="2">
        <f>B762/$D766</f>
      </c>
      <c r="F762" s="2">
        <f>C762/$C766</f>
      </c>
      <c r="G762" s="2">
        <f>D762/$B766</f>
      </c>
      <c r="H762" s="2">
        <f>(E762+F762+G762)/3</f>
      </c>
      <c r="I762" s="2">
        <f>H762/$H766</f>
      </c>
      <c r="J762" s="3">
        <f>I762*100</f>
      </c>
      <c r="K762">
        <f>RANK(I762,$I$760:$I$765,0)</f>
      </c>
    </row>
    <row r="763">
      <c r="A763" t="str">
        <v>CP6.4</v>
      </c>
      <c r="B763" s="1">
        <f>1+1/V104+1/V108+1/V111+V76+V77</f>
      </c>
      <c r="C763" s="1">
        <f>1+1/V85+1/V89+1/V92+V95+V96</f>
      </c>
      <c r="D763" s="1">
        <f>1+1/V66+1/V70+1/V73+V114+V115</f>
      </c>
      <c r="E763" s="2">
        <f>B763/$D766</f>
      </c>
      <c r="F763" s="2">
        <f>C763/$C766</f>
      </c>
      <c r="G763" s="2">
        <f>D763/$B766</f>
      </c>
      <c r="H763" s="2">
        <f>(E763+F763+G763)/3</f>
      </c>
      <c r="I763" s="2">
        <f>H763/$H766</f>
      </c>
      <c r="J763" s="3">
        <f>I763*100</f>
      </c>
      <c r="K763">
        <f>RANK(I763,$I$760:$I$765,0)</f>
      </c>
    </row>
    <row r="764">
      <c r="A764" t="str">
        <v>CP6.5</v>
      </c>
      <c r="B764" s="1">
        <f>1+1/V105+1/V109+1/V112+1/V114+V78</f>
      </c>
      <c r="C764" s="1">
        <f>1+1/V86+1/V90+1/V93+1/V95+V97</f>
      </c>
      <c r="D764" s="1">
        <f>1+1/V67+1/V71+1/V74+1/V76+V116</f>
      </c>
      <c r="E764" s="2">
        <f>B764/$D766</f>
      </c>
      <c r="F764" s="2">
        <f>C764/$C766</f>
      </c>
      <c r="G764" s="2">
        <f>D764/$B766</f>
      </c>
      <c r="H764" s="2">
        <f>(E764+F764+G764)/3</f>
      </c>
      <c r="I764" s="2">
        <f>H764/$H766</f>
      </c>
      <c r="J764" s="3">
        <f>I764*100</f>
      </c>
      <c r="K764">
        <f>RANK(I764,$I$760:$I$765,0)</f>
      </c>
    </row>
    <row r="765">
      <c r="A765" t="str">
        <v>CP6.6</v>
      </c>
      <c r="B765" s="1">
        <f>1+1/V106+1/V110+1/V113+1/V115+1/V116</f>
      </c>
      <c r="C765" s="1">
        <f>1+1/V87+1/V91+1/V94+1/V96+1/V97</f>
      </c>
      <c r="D765" s="1">
        <f>1+1/V68+1/V72+1/V75+1/V77+1/V78</f>
      </c>
      <c r="E765" s="2">
        <f>B765/$D766</f>
      </c>
      <c r="F765" s="2">
        <f>C765/$C766</f>
      </c>
      <c r="G765" s="2">
        <f>D765/$B766</f>
      </c>
      <c r="H765" s="2">
        <f>(E765+F765+G765)/3</f>
      </c>
      <c r="I765" s="2">
        <f>H765/$H766</f>
      </c>
      <c r="J765" s="3">
        <f>I765*100</f>
      </c>
      <c r="K765">
        <f>RANK(I765,$I$760:$I$765,0)</f>
      </c>
    </row>
    <row r="766">
      <c r="A766" t="str">
        <v>TOTAL</v>
      </c>
      <c r="B766" s="1">
        <f>SUM(B760:B765)</f>
      </c>
      <c r="C766" s="1">
        <f>SUM(C760:C765)</f>
      </c>
      <c r="D766" s="1">
        <f>SUM(D760:D765)</f>
      </c>
      <c r="H766" s="2">
        <f>SUM(H760:H765)</f>
      </c>
    </row>
    <row r="768">
      <c r="A768" t="str">
        <v>2. KONSISTENSI (CR)</v>
      </c>
    </row>
    <row r="769">
      <c r="A769" t="str">
        <v>Matriks Crisp (Defuzzified) &amp; Normalisasi &amp; Aw</v>
      </c>
    </row>
    <row r="770">
      <c r="A770" t="str">
        <v>Kriteria</v>
      </c>
      <c r="B770" t="str">
        <v>CP6.1</v>
      </c>
      <c r="C770" t="str">
        <v>CP6.2</v>
      </c>
      <c r="D770" t="str">
        <v>CP6.3</v>
      </c>
      <c r="E770" t="str">
        <v>CP6.4</v>
      </c>
      <c r="F770" t="str">
        <v>CP6.5</v>
      </c>
      <c r="G770" t="str">
        <v>CP6.6</v>
      </c>
      <c r="H770" t="str">
        <v>Wi (Bobot CR)</v>
      </c>
      <c r="I770" t="str">
        <v>Aw</v>
      </c>
      <c r="J770" t="str">
        <v>Aw/Wi</v>
      </c>
    </row>
    <row r="771">
      <c r="A771" t="str">
        <v>CP6.1</v>
      </c>
      <c r="B771">
        <v>1</v>
      </c>
      <c r="C771" s="1">
        <f>(V64+V83+V102)/3</f>
      </c>
      <c r="D771" s="1">
        <f>(V65+V84+V103)/3</f>
      </c>
      <c r="E771" s="1">
        <f>(V66+V85+V104)/3</f>
      </c>
      <c r="F771" s="1">
        <f>(V67+V86+V105)/3</f>
      </c>
      <c r="G771" s="1">
        <f>(V68+V87+V106)/3</f>
      </c>
      <c r="H771" s="2">
        <f>(B771/$B777+C771/$C777+D771/$D777+E771/$E777+F771/$F777+G771/$G777)/6</f>
      </c>
      <c r="I771" s="2">
        <f>B771*$H771+C771*$H772+D771*$H773+E771*$H774+F771*$H775+G771*$H776</f>
      </c>
      <c r="J771" s="1">
        <f>I771/H771</f>
      </c>
    </row>
    <row r="772">
      <c r="A772" t="str">
        <v>CP6.2</v>
      </c>
      <c r="B772" s="1">
        <f>(1/V102+1/V83+1/V64)/3</f>
      </c>
      <c r="C772">
        <v>1</v>
      </c>
      <c r="D772" s="1">
        <f>(V69+V88+V107)/3</f>
      </c>
      <c r="E772" s="1">
        <f>(V70+V89+V108)/3</f>
      </c>
      <c r="F772" s="1">
        <f>(V71+V90+V109)/3</f>
      </c>
      <c r="G772" s="1">
        <f>(V72+V91+V110)/3</f>
      </c>
      <c r="H772" s="2">
        <f>(B772/$B777+C772/$C777+D772/$D777+E772/$E777+F772/$F777+G772/$G777)/6</f>
      </c>
      <c r="I772" s="2">
        <f>B772*$H771+C772*$H772+D772*$H773+E772*$H774+F772*$H775+G772*$H776</f>
      </c>
      <c r="J772" s="1">
        <f>I772/H772</f>
      </c>
    </row>
    <row r="773">
      <c r="A773" t="str">
        <v>CP6.3</v>
      </c>
      <c r="B773" s="1">
        <f>(1/V103+1/V84+1/V65)/3</f>
      </c>
      <c r="C773" s="1">
        <f>(1/V107+1/V88+1/V69)/3</f>
      </c>
      <c r="D773">
        <v>1</v>
      </c>
      <c r="E773" s="1">
        <f>(V73+V92+V111)/3</f>
      </c>
      <c r="F773" s="1">
        <f>(V74+V93+V112)/3</f>
      </c>
      <c r="G773" s="1">
        <f>(V75+V94+V113)/3</f>
      </c>
      <c r="H773" s="2">
        <f>(B773/$B777+C773/$C777+D773/$D777+E773/$E777+F773/$F777+G773/$G777)/6</f>
      </c>
      <c r="I773" s="2">
        <f>B773*$H771+C773*$H772+D773*$H773+E773*$H774+F773*$H775+G773*$H776</f>
      </c>
      <c r="J773" s="1">
        <f>I773/H773</f>
      </c>
    </row>
    <row r="774">
      <c r="A774" t="str">
        <v>CP6.4</v>
      </c>
      <c r="B774" s="1">
        <f>(1/V104+1/V85+1/V66)/3</f>
      </c>
      <c r="C774" s="1">
        <f>(1/V108+1/V89+1/V70)/3</f>
      </c>
      <c r="D774" s="1">
        <f>(1/V111+1/V92+1/V73)/3</f>
      </c>
      <c r="E774">
        <v>1</v>
      </c>
      <c r="F774" s="1">
        <f>(V76+V95+V114)/3</f>
      </c>
      <c r="G774" s="1">
        <f>(V77+V96+V115)/3</f>
      </c>
      <c r="H774" s="2">
        <f>(B774/$B777+C774/$C777+D774/$D777+E774/$E777+F774/$F777+G774/$G777)/6</f>
      </c>
      <c r="I774" s="2">
        <f>B774*$H771+C774*$H772+D774*$H773+E774*$H774+F774*$H775+G774*$H776</f>
      </c>
      <c r="J774" s="1">
        <f>I774/H774</f>
      </c>
    </row>
    <row r="775">
      <c r="A775" t="str">
        <v>CP6.5</v>
      </c>
      <c r="B775" s="1">
        <f>(1/V105+1/V86+1/V67)/3</f>
      </c>
      <c r="C775" s="1">
        <f>(1/V109+1/V90+1/V71)/3</f>
      </c>
      <c r="D775" s="1">
        <f>(1/V112+1/V93+1/V74)/3</f>
      </c>
      <c r="E775" s="1">
        <f>(1/V114+1/V95+1/V76)/3</f>
      </c>
      <c r="F775">
        <v>1</v>
      </c>
      <c r="G775" s="1">
        <f>(V78+V97+V116)/3</f>
      </c>
      <c r="H775" s="2">
        <f>(B775/$B777+C775/$C777+D775/$D777+E775/$E777+F775/$F777+G775/$G777)/6</f>
      </c>
      <c r="I775" s="2">
        <f>B775*$H771+C775*$H772+D775*$H773+E775*$H774+F775*$H775+G775*$H776</f>
      </c>
      <c r="J775" s="1">
        <f>I775/H775</f>
      </c>
    </row>
    <row r="776">
      <c r="A776" t="str">
        <v>CP6.6</v>
      </c>
      <c r="B776" s="1">
        <f>(1/V106+1/V87+1/V68)/3</f>
      </c>
      <c r="C776" s="1">
        <f>(1/V110+1/V91+1/V72)/3</f>
      </c>
      <c r="D776" s="1">
        <f>(1/V113+1/V94+1/V75)/3</f>
      </c>
      <c r="E776" s="1">
        <f>(1/V115+1/V96+1/V77)/3</f>
      </c>
      <c r="F776" s="1">
        <f>(1/V116+1/V97+1/V78)/3</f>
      </c>
      <c r="G776">
        <v>1</v>
      </c>
      <c r="H776" s="2">
        <f>(B776/$B777+C776/$C777+D776/$D777+E776/$E777+F776/$F777+G776/$G777)/6</f>
      </c>
      <c r="I776" s="2">
        <f>B776*$H771+C776*$H772+D776*$H773+E776*$H774+F776*$H775+G776*$H776</f>
      </c>
      <c r="J776" s="1">
        <f>I776/H776</f>
      </c>
    </row>
    <row r="777">
      <c r="A777" t="str">
        <v>Σ Kolom</v>
      </c>
      <c r="B777" s="1">
        <f>SUM(B771:B776)</f>
      </c>
      <c r="C777" s="1">
        <f>SUM(C771:C776)</f>
      </c>
      <c r="D777" s="1">
        <f>SUM(D771:D776)</f>
      </c>
      <c r="E777" s="1">
        <f>SUM(E771:E776)</f>
      </c>
      <c r="F777" s="1">
        <f>SUM(F771:F776)</f>
      </c>
      <c r="G777" s="1">
        <f>SUM(G771:G776)</f>
      </c>
    </row>
    <row r="779">
      <c r="A779" t="str">
        <v>λmax</v>
      </c>
      <c r="B779" s="1">
        <f>AVERAGE(J771:J776)</f>
      </c>
    </row>
    <row r="780">
      <c r="A780" t="str">
        <v>CI</v>
      </c>
      <c r="B780" s="1">
        <f>(B779-6)/(6-1)</f>
      </c>
    </row>
    <row r="781">
      <c r="A781" t="str">
        <v>CR</v>
      </c>
      <c r="B781" s="1">
        <f>IF(1.24=0,0,B780/1.24)</f>
      </c>
    </row>
    <row r="782">
      <c r="A782" t="str">
        <v>Status</v>
      </c>
      <c r="B782">
        <f>IF(B781&lt;0.1,"KONSISTEN ✓","TIDAK KONSISTEN ✗")</f>
      </c>
    </row>
    <row r="785">
      <c r="A785" t="str">
        <v>▶ RESPONDEN 21:  Tengku Nurainun, S.T., M.T., PhD</v>
      </c>
    </row>
    <row r="786">
      <c r="A786" t="str">
        <v>1. FUZZY SYNTHETIC EXTENT (FSE) &amp; BOBOT FINAL</v>
      </c>
    </row>
    <row r="787">
      <c r="A787" t="str">
        <v>Kriteria</v>
      </c>
      <c r="B787" t="str">
        <v>Σl</v>
      </c>
      <c r="C787" t="str">
        <v>Σm</v>
      </c>
      <c r="D787" t="str">
        <v>Σu</v>
      </c>
      <c r="E787" t="str">
        <v>Si_l</v>
      </c>
      <c r="F787" t="str">
        <v>Si_m</v>
      </c>
      <c r="G787" t="str">
        <v>Si_u</v>
      </c>
      <c r="H787" t="str">
        <v>Defuzzy</v>
      </c>
      <c r="I787" t="str">
        <v>Bobot</v>
      </c>
      <c r="J787" t="str">
        <v>Bobot%</v>
      </c>
      <c r="K787" t="str">
        <v>Rank</v>
      </c>
    </row>
    <row r="788">
      <c r="A788" t="str">
        <v>CP6.1</v>
      </c>
      <c r="B788" s="1">
        <f>1+W64+W65+W66+W67+W68</f>
      </c>
      <c r="C788" s="1">
        <f>1+W83+W84+W85+W86+W87</f>
      </c>
      <c r="D788" s="1">
        <f>1+W102+W103+W104+W105+W106</f>
      </c>
      <c r="E788" s="2">
        <f>B788/$D794</f>
      </c>
      <c r="F788" s="2">
        <f>C788/$C794</f>
      </c>
      <c r="G788" s="2">
        <f>D788/$B794</f>
      </c>
      <c r="H788" s="2">
        <f>(E788+F788+G788)/3</f>
      </c>
      <c r="I788" s="2">
        <f>H788/$H794</f>
      </c>
      <c r="J788" s="3">
        <f>I788*100</f>
      </c>
      <c r="K788">
        <f>RANK(I788,$I$788:$I$793,0)</f>
      </c>
    </row>
    <row r="789">
      <c r="A789" t="str">
        <v>CP6.2</v>
      </c>
      <c r="B789" s="1">
        <f>1+1/W102+W69+W70+W71+W72</f>
      </c>
      <c r="C789" s="1">
        <f>1+1/W83+W88+W89+W90+W91</f>
      </c>
      <c r="D789" s="1">
        <f>1+1/W64+W107+W108+W109+W110</f>
      </c>
      <c r="E789" s="2">
        <f>B789/$D794</f>
      </c>
      <c r="F789" s="2">
        <f>C789/$C794</f>
      </c>
      <c r="G789" s="2">
        <f>D789/$B794</f>
      </c>
      <c r="H789" s="2">
        <f>(E789+F789+G789)/3</f>
      </c>
      <c r="I789" s="2">
        <f>H789/$H794</f>
      </c>
      <c r="J789" s="3">
        <f>I789*100</f>
      </c>
      <c r="K789">
        <f>RANK(I789,$I$788:$I$793,0)</f>
      </c>
    </row>
    <row r="790">
      <c r="A790" t="str">
        <v>CP6.3</v>
      </c>
      <c r="B790" s="1">
        <f>1+1/W103+1/W107+W73+W74+W75</f>
      </c>
      <c r="C790" s="1">
        <f>1+1/W84+1/W88+W92+W93+W94</f>
      </c>
      <c r="D790" s="1">
        <f>1+1/W65+1/W69+W111+W112+W113</f>
      </c>
      <c r="E790" s="2">
        <f>B790/$D794</f>
      </c>
      <c r="F790" s="2">
        <f>C790/$C794</f>
      </c>
      <c r="G790" s="2">
        <f>D790/$B794</f>
      </c>
      <c r="H790" s="2">
        <f>(E790+F790+G790)/3</f>
      </c>
      <c r="I790" s="2">
        <f>H790/$H794</f>
      </c>
      <c r="J790" s="3">
        <f>I790*100</f>
      </c>
      <c r="K790">
        <f>RANK(I790,$I$788:$I$793,0)</f>
      </c>
    </row>
    <row r="791">
      <c r="A791" t="str">
        <v>CP6.4</v>
      </c>
      <c r="B791" s="1">
        <f>1+1/W104+1/W108+1/W111+W76+W77</f>
      </c>
      <c r="C791" s="1">
        <f>1+1/W85+1/W89+1/W92+W95+W96</f>
      </c>
      <c r="D791" s="1">
        <f>1+1/W66+1/W70+1/W73+W114+W115</f>
      </c>
      <c r="E791" s="2">
        <f>B791/$D794</f>
      </c>
      <c r="F791" s="2">
        <f>C791/$C794</f>
      </c>
      <c r="G791" s="2">
        <f>D791/$B794</f>
      </c>
      <c r="H791" s="2">
        <f>(E791+F791+G791)/3</f>
      </c>
      <c r="I791" s="2">
        <f>H791/$H794</f>
      </c>
      <c r="J791" s="3">
        <f>I791*100</f>
      </c>
      <c r="K791">
        <f>RANK(I791,$I$788:$I$793,0)</f>
      </c>
    </row>
    <row r="792">
      <c r="A792" t="str">
        <v>CP6.5</v>
      </c>
      <c r="B792" s="1">
        <f>1+1/W105+1/W109+1/W112+1/W114+W78</f>
      </c>
      <c r="C792" s="1">
        <f>1+1/W86+1/W90+1/W93+1/W95+W97</f>
      </c>
      <c r="D792" s="1">
        <f>1+1/W67+1/W71+1/W74+1/W76+W116</f>
      </c>
      <c r="E792" s="2">
        <f>B792/$D794</f>
      </c>
      <c r="F792" s="2">
        <f>C792/$C794</f>
      </c>
      <c r="G792" s="2">
        <f>D792/$B794</f>
      </c>
      <c r="H792" s="2">
        <f>(E792+F792+G792)/3</f>
      </c>
      <c r="I792" s="2">
        <f>H792/$H794</f>
      </c>
      <c r="J792" s="3">
        <f>I792*100</f>
      </c>
      <c r="K792">
        <f>RANK(I792,$I$788:$I$793,0)</f>
      </c>
    </row>
    <row r="793">
      <c r="A793" t="str">
        <v>CP6.6</v>
      </c>
      <c r="B793" s="1">
        <f>1+1/W106+1/W110+1/W113+1/W115+1/W116</f>
      </c>
      <c r="C793" s="1">
        <f>1+1/W87+1/W91+1/W94+1/W96+1/W97</f>
      </c>
      <c r="D793" s="1">
        <f>1+1/W68+1/W72+1/W75+1/W77+1/W78</f>
      </c>
      <c r="E793" s="2">
        <f>B793/$D794</f>
      </c>
      <c r="F793" s="2">
        <f>C793/$C794</f>
      </c>
      <c r="G793" s="2">
        <f>D793/$B794</f>
      </c>
      <c r="H793" s="2">
        <f>(E793+F793+G793)/3</f>
      </c>
      <c r="I793" s="2">
        <f>H793/$H794</f>
      </c>
      <c r="J793" s="3">
        <f>I793*100</f>
      </c>
      <c r="K793">
        <f>RANK(I793,$I$788:$I$793,0)</f>
      </c>
    </row>
    <row r="794">
      <c r="A794" t="str">
        <v>TOTAL</v>
      </c>
      <c r="B794" s="1">
        <f>SUM(B788:B793)</f>
      </c>
      <c r="C794" s="1">
        <f>SUM(C788:C793)</f>
      </c>
      <c r="D794" s="1">
        <f>SUM(D788:D793)</f>
      </c>
      <c r="H794" s="2">
        <f>SUM(H788:H793)</f>
      </c>
    </row>
    <row r="796">
      <c r="A796" t="str">
        <v>2. KONSISTENSI (CR)</v>
      </c>
    </row>
    <row r="797">
      <c r="A797" t="str">
        <v>Matriks Crisp (Defuzzified) &amp; Normalisasi &amp; Aw</v>
      </c>
    </row>
    <row r="798">
      <c r="A798" t="str">
        <v>Kriteria</v>
      </c>
      <c r="B798" t="str">
        <v>CP6.1</v>
      </c>
      <c r="C798" t="str">
        <v>CP6.2</v>
      </c>
      <c r="D798" t="str">
        <v>CP6.3</v>
      </c>
      <c r="E798" t="str">
        <v>CP6.4</v>
      </c>
      <c r="F798" t="str">
        <v>CP6.5</v>
      </c>
      <c r="G798" t="str">
        <v>CP6.6</v>
      </c>
      <c r="H798" t="str">
        <v>Wi (Bobot CR)</v>
      </c>
      <c r="I798" t="str">
        <v>Aw</v>
      </c>
      <c r="J798" t="str">
        <v>Aw/Wi</v>
      </c>
    </row>
    <row r="799">
      <c r="A799" t="str">
        <v>CP6.1</v>
      </c>
      <c r="B799">
        <v>1</v>
      </c>
      <c r="C799" s="1">
        <f>(W64+W83+W102)/3</f>
      </c>
      <c r="D799" s="1">
        <f>(W65+W84+W103)/3</f>
      </c>
      <c r="E799" s="1">
        <f>(W66+W85+W104)/3</f>
      </c>
      <c r="F799" s="1">
        <f>(W67+W86+W105)/3</f>
      </c>
      <c r="G799" s="1">
        <f>(W68+W87+W106)/3</f>
      </c>
      <c r="H799" s="2">
        <f>(B799/$B805+C799/$C805+D799/$D805+E799/$E805+F799/$F805+G799/$G805)/6</f>
      </c>
      <c r="I799" s="2">
        <f>B799*$H799+C799*$H800+D799*$H801+E799*$H802+F799*$H803+G799*$H804</f>
      </c>
      <c r="J799" s="1">
        <f>I799/H799</f>
      </c>
    </row>
    <row r="800">
      <c r="A800" t="str">
        <v>CP6.2</v>
      </c>
      <c r="B800" s="1">
        <f>(1/W102+1/W83+1/W64)/3</f>
      </c>
      <c r="C800">
        <v>1</v>
      </c>
      <c r="D800" s="1">
        <f>(W69+W88+W107)/3</f>
      </c>
      <c r="E800" s="1">
        <f>(W70+W89+W108)/3</f>
      </c>
      <c r="F800" s="1">
        <f>(W71+W90+W109)/3</f>
      </c>
      <c r="G800" s="1">
        <f>(W72+W91+W110)/3</f>
      </c>
      <c r="H800" s="2">
        <f>(B800/$B805+C800/$C805+D800/$D805+E800/$E805+F800/$F805+G800/$G805)/6</f>
      </c>
      <c r="I800" s="2">
        <f>B800*$H799+C800*$H800+D800*$H801+E800*$H802+F800*$H803+G800*$H804</f>
      </c>
      <c r="J800" s="1">
        <f>I800/H800</f>
      </c>
    </row>
    <row r="801">
      <c r="A801" t="str">
        <v>CP6.3</v>
      </c>
      <c r="B801" s="1">
        <f>(1/W103+1/W84+1/W65)/3</f>
      </c>
      <c r="C801" s="1">
        <f>(1/W107+1/W88+1/W69)/3</f>
      </c>
      <c r="D801">
        <v>1</v>
      </c>
      <c r="E801" s="1">
        <f>(W73+W92+W111)/3</f>
      </c>
      <c r="F801" s="1">
        <f>(W74+W93+W112)/3</f>
      </c>
      <c r="G801" s="1">
        <f>(W75+W94+W113)/3</f>
      </c>
      <c r="H801" s="2">
        <f>(B801/$B805+C801/$C805+D801/$D805+E801/$E805+F801/$F805+G801/$G805)/6</f>
      </c>
      <c r="I801" s="2">
        <f>B801*$H799+C801*$H800+D801*$H801+E801*$H802+F801*$H803+G801*$H804</f>
      </c>
      <c r="J801" s="1">
        <f>I801/H801</f>
      </c>
    </row>
    <row r="802">
      <c r="A802" t="str">
        <v>CP6.4</v>
      </c>
      <c r="B802" s="1">
        <f>(1/W104+1/W85+1/W66)/3</f>
      </c>
      <c r="C802" s="1">
        <f>(1/W108+1/W89+1/W70)/3</f>
      </c>
      <c r="D802" s="1">
        <f>(1/W111+1/W92+1/W73)/3</f>
      </c>
      <c r="E802">
        <v>1</v>
      </c>
      <c r="F802" s="1">
        <f>(W76+W95+W114)/3</f>
      </c>
      <c r="G802" s="1">
        <f>(W77+W96+W115)/3</f>
      </c>
      <c r="H802" s="2">
        <f>(B802/$B805+C802/$C805+D802/$D805+E802/$E805+F802/$F805+G802/$G805)/6</f>
      </c>
      <c r="I802" s="2">
        <f>B802*$H799+C802*$H800+D802*$H801+E802*$H802+F802*$H803+G802*$H804</f>
      </c>
      <c r="J802" s="1">
        <f>I802/H802</f>
      </c>
    </row>
    <row r="803">
      <c r="A803" t="str">
        <v>CP6.5</v>
      </c>
      <c r="B803" s="1">
        <f>(1/W105+1/W86+1/W67)/3</f>
      </c>
      <c r="C803" s="1">
        <f>(1/W109+1/W90+1/W71)/3</f>
      </c>
      <c r="D803" s="1">
        <f>(1/W112+1/W93+1/W74)/3</f>
      </c>
      <c r="E803" s="1">
        <f>(1/W114+1/W95+1/W76)/3</f>
      </c>
      <c r="F803">
        <v>1</v>
      </c>
      <c r="G803" s="1">
        <f>(W78+W97+W116)/3</f>
      </c>
      <c r="H803" s="2">
        <f>(B803/$B805+C803/$C805+D803/$D805+E803/$E805+F803/$F805+G803/$G805)/6</f>
      </c>
      <c r="I803" s="2">
        <f>B803*$H799+C803*$H800+D803*$H801+E803*$H802+F803*$H803+G803*$H804</f>
      </c>
      <c r="J803" s="1">
        <f>I803/H803</f>
      </c>
    </row>
    <row r="804">
      <c r="A804" t="str">
        <v>CP6.6</v>
      </c>
      <c r="B804" s="1">
        <f>(1/W106+1/W87+1/W68)/3</f>
      </c>
      <c r="C804" s="1">
        <f>(1/W110+1/W91+1/W72)/3</f>
      </c>
      <c r="D804" s="1">
        <f>(1/W113+1/W94+1/W75)/3</f>
      </c>
      <c r="E804" s="1">
        <f>(1/W115+1/W96+1/W77)/3</f>
      </c>
      <c r="F804" s="1">
        <f>(1/W116+1/W97+1/W78)/3</f>
      </c>
      <c r="G804">
        <v>1</v>
      </c>
      <c r="H804" s="2">
        <f>(B804/$B805+C804/$C805+D804/$D805+E804/$E805+F804/$F805+G804/$G805)/6</f>
      </c>
      <c r="I804" s="2">
        <f>B804*$H799+C804*$H800+D804*$H801+E804*$H802+F804*$H803+G804*$H804</f>
      </c>
      <c r="J804" s="1">
        <f>I804/H804</f>
      </c>
    </row>
    <row r="805">
      <c r="A805" t="str">
        <v>Σ Kolom</v>
      </c>
      <c r="B805" s="1">
        <f>SUM(B799:B804)</f>
      </c>
      <c r="C805" s="1">
        <f>SUM(C799:C804)</f>
      </c>
      <c r="D805" s="1">
        <f>SUM(D799:D804)</f>
      </c>
      <c r="E805" s="1">
        <f>SUM(E799:E804)</f>
      </c>
      <c r="F805" s="1">
        <f>SUM(F799:F804)</f>
      </c>
      <c r="G805" s="1">
        <f>SUM(G799:G804)</f>
      </c>
    </row>
    <row r="807">
      <c r="A807" t="str">
        <v>λmax</v>
      </c>
      <c r="B807" s="1">
        <f>AVERAGE(J799:J804)</f>
      </c>
    </row>
    <row r="808">
      <c r="A808" t="str">
        <v>CI</v>
      </c>
      <c r="B808" s="1">
        <f>(B807-6)/(6-1)</f>
      </c>
    </row>
    <row r="809">
      <c r="A809" t="str">
        <v>CR</v>
      </c>
      <c r="B809" s="1">
        <f>IF(1.24=0,0,B808/1.24)</f>
      </c>
    </row>
    <row r="810">
      <c r="A810" t="str">
        <v>Status</v>
      </c>
      <c r="B810">
        <f>IF(B809&lt;0.1,"KONSISTEN ✓","TIDAK KONSISTEN ✗")</f>
      </c>
    </row>
  </sheetData>
  <ignoredErrors>
    <ignoredError numberStoredAsText="1" sqref="A1:X81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X741"/>
  <sheetViews>
    <sheetView workbookViewId="0"/>
  </sheetViews>
  <cols>
    <col min="1" max="1" width="14.83203125" customWidth="1"/>
    <col min="2" max="2" width="18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  <col min="15" max="15" width="12.83203125" customWidth="1"/>
    <col min="16" max="16" width="12.83203125" customWidth="1"/>
    <col min="17" max="17" width="12.83203125" customWidth="1"/>
    <col min="18" max="18" width="12.83203125" customWidth="1"/>
    <col min="19" max="19" width="12.83203125" customWidth="1"/>
    <col min="20" max="20" width="12.83203125" customWidth="1"/>
    <col min="21" max="21" width="12.83203125" customWidth="1"/>
    <col min="22" max="22" width="12.83203125" customWidth="1"/>
    <col min="23" max="23" width="12.83203125" customWidth="1"/>
    <col min="24" max="24" width="12.83203125" customWidth="1"/>
  </cols>
  <sheetData>
    <row r="1">
      <c r="A1" t="str">
        <v>PERHITUNGAN MANUAL K1V1 — Sub-Kriteria CP7</v>
      </c>
    </row>
    <row r="2">
      <c r="A2" t="str">
        <v>Kriteria: CP7.1, CP7.2, CP7.3, CP7.4, CP7.5 (n=5)</v>
      </c>
    </row>
    <row r="3">
      <c r="A3" t="str">
        <v>Pasangan: 10 | Responden: 21</v>
      </c>
    </row>
    <row r="4">
      <c r="A4" t="str">
        <v>Slider: -8..8 | Negatif=Kiri penting | 0=Sama | Positif=Kanan penting</v>
      </c>
    </row>
    <row r="6">
      <c r="A6" t="str">
        <v>TABEL REFERENSI TFN</v>
      </c>
    </row>
    <row r="7">
      <c r="A7" t="str">
        <v>absVal</v>
      </c>
      <c r="B7" t="str">
        <v>l</v>
      </c>
      <c r="C7" t="str">
        <v>m</v>
      </c>
      <c r="D7" t="str">
        <v>u</v>
      </c>
    </row>
    <row r="8">
      <c r="A8">
        <v>1</v>
      </c>
      <c r="B8">
        <v>1</v>
      </c>
      <c r="C8">
        <v>1</v>
      </c>
      <c r="D8">
        <v>1</v>
      </c>
    </row>
    <row r="9">
      <c r="A9">
        <v>2</v>
      </c>
      <c r="B9">
        <v>1</v>
      </c>
      <c r="C9">
        <v>3</v>
      </c>
      <c r="D9">
        <v>5</v>
      </c>
    </row>
    <row r="10">
      <c r="A10">
        <v>3</v>
      </c>
      <c r="B10">
        <v>1</v>
      </c>
      <c r="C10">
        <v>3</v>
      </c>
      <c r="D10">
        <v>5</v>
      </c>
    </row>
    <row r="11">
      <c r="A11">
        <v>4</v>
      </c>
      <c r="B11">
        <v>3</v>
      </c>
      <c r="C11">
        <v>5</v>
      </c>
      <c r="D11">
        <v>7</v>
      </c>
    </row>
    <row r="12">
      <c r="A12">
        <v>5</v>
      </c>
      <c r="B12">
        <v>3</v>
      </c>
      <c r="C12">
        <v>5</v>
      </c>
      <c r="D12">
        <v>7</v>
      </c>
    </row>
    <row r="13">
      <c r="A13">
        <v>6</v>
      </c>
      <c r="B13">
        <v>5</v>
      </c>
      <c r="C13">
        <v>7</v>
      </c>
      <c r="D13">
        <v>9</v>
      </c>
    </row>
    <row r="14">
      <c r="A14">
        <v>7</v>
      </c>
      <c r="B14">
        <v>5</v>
      </c>
      <c r="C14">
        <v>7</v>
      </c>
      <c r="D14">
        <v>9</v>
      </c>
    </row>
    <row r="15">
      <c r="A15">
        <v>8</v>
      </c>
      <c r="B15">
        <v>7</v>
      </c>
      <c r="C15">
        <v>9</v>
      </c>
      <c r="D15">
        <v>9</v>
      </c>
    </row>
    <row r="16">
      <c r="A16">
        <v>9</v>
      </c>
      <c r="B16">
        <v>7</v>
      </c>
      <c r="C16">
        <v>9</v>
      </c>
      <c r="D16">
        <v>9</v>
      </c>
    </row>
    <row r="18">
      <c r="A18" t="str">
        <v>DAFTAR RESPONDEN:</v>
      </c>
    </row>
    <row r="19">
      <c r="A19" t="str">
        <v>R1</v>
      </c>
      <c r="B19" t="str">
        <v>Muhammad Rizki</v>
      </c>
      <c r="C19" t="str">
        <v>Auditor Halal</v>
      </c>
    </row>
    <row r="20">
      <c r="A20" t="str">
        <v>R2</v>
      </c>
      <c r="B20" t="str">
        <v>Irdha Mirdayati</v>
      </c>
      <c r="C20" t="str">
        <v>Dosen</v>
      </c>
    </row>
    <row r="21">
      <c r="A21" t="str">
        <v>R3</v>
      </c>
      <c r="B21" t="str">
        <v>Fakhrul Roza</v>
      </c>
      <c r="C21" t="str">
        <v>KATIM Pemberdayaan UKM</v>
      </c>
    </row>
    <row r="22">
      <c r="A22" t="str">
        <v>R4</v>
      </c>
      <c r="B22" t="str">
        <v>Mahyarni</v>
      </c>
      <c r="C22" t="str">
        <v>Dosen</v>
      </c>
    </row>
    <row r="23">
      <c r="A23" t="str">
        <v>R5</v>
      </c>
      <c r="B23" t="str">
        <v>Dino Lagridho Satria</v>
      </c>
      <c r="C23" t="str">
        <v>Staf</v>
      </c>
    </row>
    <row r="24">
      <c r="A24" t="str">
        <v>R6</v>
      </c>
      <c r="B24" t="str">
        <v>Muhammad ilham</v>
      </c>
      <c r="C24" t="str">
        <v>Staff Laboratorium Veteriner</v>
      </c>
    </row>
    <row r="25">
      <c r="A25" t="str">
        <v>R7</v>
      </c>
      <c r="B25" t="str">
        <v>Arief Rakhman</v>
      </c>
      <c r="C25" t="str">
        <v>Kasubbag TU UPT. LVKH</v>
      </c>
    </row>
    <row r="26">
      <c r="A26" t="str">
        <v>R8</v>
      </c>
      <c r="B26" t="str">
        <v>Amrul Hidayat</v>
      </c>
      <c r="C26" t="str">
        <v>Pengawas Bibit Ternak Ahli Muda</v>
      </c>
    </row>
    <row r="27">
      <c r="A27" t="str">
        <v>R9</v>
      </c>
      <c r="B27" t="str">
        <v xml:space="preserve">Fadly Wahid </v>
      </c>
      <c r="C27" t="str">
        <v xml:space="preserve">Fungsional Paramedik Veteriner </v>
      </c>
    </row>
    <row r="28">
      <c r="A28" t="str">
        <v>R10</v>
      </c>
      <c r="B28" t="str">
        <v>Drh Guswandi</v>
      </c>
      <c r="C28" t="str">
        <v>Fungsional Medik Veteriner Ahli Madya</v>
      </c>
    </row>
    <row r="29">
      <c r="A29" t="str">
        <v>R11</v>
      </c>
      <c r="B29" t="str">
        <v>Drh. Indahlia Syahfitri Bangun</v>
      </c>
      <c r="C29" t="str">
        <v>Medik Veteriner Ahli Pertama</v>
      </c>
    </row>
    <row r="30">
      <c r="A30" t="str">
        <v>R12</v>
      </c>
      <c r="B30" t="str">
        <v>drh. Sri Wening Kurniajati</v>
      </c>
      <c r="C30" t="str">
        <v>Medik Veteriner Ahli Pertama</v>
      </c>
    </row>
    <row r="31">
      <c r="A31" t="str">
        <v>R13</v>
      </c>
      <c r="B31" t="str">
        <v>Dea Astrina Harefa</v>
      </c>
      <c r="C31" t="str">
        <v>Paramedik Veteriner</v>
      </c>
    </row>
    <row r="32">
      <c r="A32" t="str">
        <v>R14</v>
      </c>
      <c r="B32" t="str">
        <v>drh. Sri Rahmila Indris</v>
      </c>
      <c r="C32" t="str">
        <v>Medik Veteriner</v>
      </c>
    </row>
    <row r="33">
      <c r="A33" t="str">
        <v>R15</v>
      </c>
      <c r="B33" t="str">
        <v xml:space="preserve">SRI NOVRIANI </v>
      </c>
      <c r="C33" t="str">
        <v xml:space="preserve">Pengawas Bibit Ternak </v>
      </c>
    </row>
    <row r="34">
      <c r="A34" t="str">
        <v>R16</v>
      </c>
      <c r="B34" t="str">
        <v>Ardini Oktavia</v>
      </c>
      <c r="C34" t="str">
        <v>Penelaah Teknis Kebijakan</v>
      </c>
    </row>
    <row r="35">
      <c r="A35" t="str">
        <v>R17</v>
      </c>
      <c r="B35" t="str">
        <v>Novriati Teza</v>
      </c>
      <c r="C35" t="str">
        <v>Pengawas Mutu Hasil Pertanian Ahli Muda</v>
      </c>
    </row>
    <row r="36">
      <c r="A36" t="str">
        <v>R18</v>
      </c>
      <c r="B36" t="str">
        <v>FARALINDA SARI</v>
      </c>
      <c r="C36" t="str">
        <v>Kepala Bidang Kesehatan Hewan</v>
      </c>
    </row>
    <row r="37">
      <c r="A37" t="str">
        <v>R19</v>
      </c>
      <c r="B37" t="str">
        <v>Dr. Yenni Kurniati, M.Si</v>
      </c>
      <c r="C37" t="str">
        <v xml:space="preserve"> Kepala Pusat Halal LPPM UIN Suska Riau/Auditor</v>
      </c>
    </row>
    <row r="38">
      <c r="A38" t="str">
        <v>R20</v>
      </c>
      <c r="B38" t="str">
        <v>Prof. Dr. Yendraliza</v>
      </c>
      <c r="C38" t="str">
        <v>Auditor Halal</v>
      </c>
    </row>
    <row r="39">
      <c r="A39" t="str">
        <v>R21</v>
      </c>
      <c r="B39" t="str">
        <v xml:space="preserve"> Tengku Nurainun, S.T., M.T., PhD</v>
      </c>
      <c r="C39" t="str">
        <v>P3H</v>
      </c>
    </row>
    <row r="42">
      <c r="A42" t="str">
        <v>═══ BAGIAN 1: DATA SLIDER RESPONDEN ═══</v>
      </c>
    </row>
    <row r="43">
      <c r="A43" t="str">
        <v>No</v>
      </c>
      <c r="B43" t="str">
        <v>Pasangan</v>
      </c>
      <c r="C43" t="str">
        <v>R1</v>
      </c>
      <c r="D43" t="str">
        <v>R2</v>
      </c>
      <c r="E43" t="str">
        <v>R3</v>
      </c>
      <c r="F43" t="str">
        <v>R4</v>
      </c>
      <c r="G43" t="str">
        <v>R5</v>
      </c>
      <c r="H43" t="str">
        <v>R6</v>
      </c>
      <c r="I43" t="str">
        <v>R7</v>
      </c>
      <c r="J43" t="str">
        <v>R8</v>
      </c>
      <c r="K43" t="str">
        <v>R9</v>
      </c>
      <c r="L43" t="str">
        <v>R10</v>
      </c>
      <c r="M43" t="str">
        <v>R11</v>
      </c>
      <c r="N43" t="str">
        <v>R12</v>
      </c>
      <c r="O43" t="str">
        <v>R13</v>
      </c>
      <c r="P43" t="str">
        <v>R14</v>
      </c>
      <c r="Q43" t="str">
        <v>R15</v>
      </c>
      <c r="R43" t="str">
        <v>R16</v>
      </c>
      <c r="S43" t="str">
        <v>R17</v>
      </c>
      <c r="T43" t="str">
        <v>R18</v>
      </c>
      <c r="U43" t="str">
        <v>R19</v>
      </c>
      <c r="V43" t="str">
        <v>R20</v>
      </c>
      <c r="W43" t="str">
        <v>R21</v>
      </c>
    </row>
    <row r="44">
      <c r="A44">
        <v>1</v>
      </c>
      <c r="B44" t="str">
        <v>CP7.1_vs_CP7.2</v>
      </c>
      <c r="C44">
        <v>6</v>
      </c>
      <c r="D44">
        <v>4</v>
      </c>
      <c r="E44">
        <v>7</v>
      </c>
      <c r="F44">
        <v>4</v>
      </c>
      <c r="G44">
        <v>-3</v>
      </c>
      <c r="H44">
        <v>-1</v>
      </c>
      <c r="I44">
        <v>4</v>
      </c>
      <c r="J44">
        <v>-1</v>
      </c>
      <c r="K44">
        <v>0</v>
      </c>
      <c r="L44">
        <v>7</v>
      </c>
      <c r="M44">
        <v>5</v>
      </c>
      <c r="N44">
        <v>4</v>
      </c>
      <c r="O44">
        <v>-7</v>
      </c>
      <c r="P44">
        <v>2</v>
      </c>
      <c r="Q44">
        <v>8</v>
      </c>
      <c r="R44">
        <v>-6</v>
      </c>
      <c r="S44">
        <v>0</v>
      </c>
      <c r="T44">
        <v>0</v>
      </c>
      <c r="U44">
        <v>8</v>
      </c>
      <c r="V44">
        <v>6</v>
      </c>
      <c r="W44">
        <v>8</v>
      </c>
    </row>
    <row r="45">
      <c r="A45">
        <v>2</v>
      </c>
      <c r="B45" t="str">
        <v>CP7.1_vs_CP7.3</v>
      </c>
      <c r="C45">
        <v>0</v>
      </c>
      <c r="D45">
        <v>2</v>
      </c>
      <c r="E45">
        <v>-7</v>
      </c>
      <c r="F45">
        <v>-3</v>
      </c>
      <c r="G45">
        <v>-3</v>
      </c>
      <c r="H45">
        <v>-2</v>
      </c>
      <c r="I45">
        <v>3</v>
      </c>
      <c r="J45">
        <v>1</v>
      </c>
      <c r="K45">
        <v>0</v>
      </c>
      <c r="L45">
        <v>7</v>
      </c>
      <c r="M45">
        <v>-5</v>
      </c>
      <c r="N45">
        <v>0</v>
      </c>
      <c r="O45">
        <v>-7</v>
      </c>
      <c r="P45">
        <v>2</v>
      </c>
      <c r="Q45">
        <v>0</v>
      </c>
      <c r="R45">
        <v>4</v>
      </c>
      <c r="S45">
        <v>-3</v>
      </c>
      <c r="T45">
        <v>0</v>
      </c>
      <c r="U45">
        <v>-8</v>
      </c>
      <c r="V45">
        <v>6</v>
      </c>
      <c r="W45">
        <v>-7</v>
      </c>
    </row>
    <row r="46">
      <c r="A46">
        <v>3</v>
      </c>
      <c r="B46" t="str">
        <v>CP7.1_vs_CP7.4</v>
      </c>
      <c r="C46">
        <v>3</v>
      </c>
      <c r="D46">
        <v>-6</v>
      </c>
      <c r="E46">
        <v>-6</v>
      </c>
      <c r="F46">
        <v>8</v>
      </c>
      <c r="G46">
        <v>-3</v>
      </c>
      <c r="H46">
        <v>-2</v>
      </c>
      <c r="I46">
        <v>4</v>
      </c>
      <c r="J46">
        <v>1</v>
      </c>
      <c r="K46">
        <v>-1</v>
      </c>
      <c r="L46">
        <v>7</v>
      </c>
      <c r="M46">
        <v>0</v>
      </c>
      <c r="N46">
        <v>-4</v>
      </c>
      <c r="O46">
        <v>0</v>
      </c>
      <c r="P46">
        <v>0</v>
      </c>
      <c r="Q46">
        <v>-7</v>
      </c>
      <c r="R46">
        <v>3</v>
      </c>
      <c r="S46">
        <v>-3</v>
      </c>
      <c r="T46">
        <v>0</v>
      </c>
      <c r="U46">
        <v>-8</v>
      </c>
      <c r="V46">
        <v>8</v>
      </c>
      <c r="W46">
        <v>-7</v>
      </c>
    </row>
    <row r="47">
      <c r="A47">
        <v>4</v>
      </c>
      <c r="B47" t="str">
        <v>CP7.1_vs_CP7.5</v>
      </c>
      <c r="C47">
        <v>-2</v>
      </c>
      <c r="D47">
        <v>-4</v>
      </c>
      <c r="E47">
        <v>-6</v>
      </c>
      <c r="F47">
        <v>3</v>
      </c>
      <c r="G47">
        <v>-3</v>
      </c>
      <c r="H47">
        <v>1</v>
      </c>
      <c r="I47">
        <v>3</v>
      </c>
      <c r="J47">
        <v>2</v>
      </c>
      <c r="K47">
        <v>-1</v>
      </c>
      <c r="L47">
        <v>7</v>
      </c>
      <c r="M47">
        <v>-2</v>
      </c>
      <c r="N47">
        <v>-3</v>
      </c>
      <c r="O47">
        <v>-7</v>
      </c>
      <c r="P47">
        <v>-1</v>
      </c>
      <c r="Q47">
        <v>-6</v>
      </c>
      <c r="R47">
        <v>-4</v>
      </c>
      <c r="S47">
        <v>3</v>
      </c>
      <c r="T47">
        <v>0</v>
      </c>
      <c r="U47">
        <v>-7</v>
      </c>
      <c r="V47">
        <v>8</v>
      </c>
      <c r="W47">
        <v>-7</v>
      </c>
    </row>
    <row r="48">
      <c r="A48">
        <v>5</v>
      </c>
      <c r="B48" t="str">
        <v>CP7.2_vs_CP7.3</v>
      </c>
      <c r="C48">
        <v>-6</v>
      </c>
      <c r="D48">
        <v>-6</v>
      </c>
      <c r="E48">
        <v>-8</v>
      </c>
      <c r="F48">
        <v>-3</v>
      </c>
      <c r="G48">
        <v>-3</v>
      </c>
      <c r="H48">
        <v>0</v>
      </c>
      <c r="I48">
        <v>-3</v>
      </c>
      <c r="J48">
        <v>-1</v>
      </c>
      <c r="K48">
        <v>-1</v>
      </c>
      <c r="L48">
        <v>-7</v>
      </c>
      <c r="M48">
        <v>-2</v>
      </c>
      <c r="N48">
        <v>-3</v>
      </c>
      <c r="O48">
        <v>-6</v>
      </c>
      <c r="P48">
        <v>-2</v>
      </c>
      <c r="Q48">
        <v>-8</v>
      </c>
      <c r="R48">
        <v>2</v>
      </c>
      <c r="S48">
        <v>-3</v>
      </c>
      <c r="T48">
        <v>0</v>
      </c>
      <c r="U48">
        <v>-8</v>
      </c>
      <c r="V48">
        <v>7</v>
      </c>
      <c r="W48">
        <v>-8</v>
      </c>
    </row>
    <row r="49">
      <c r="A49">
        <v>6</v>
      </c>
      <c r="B49" t="str">
        <v>CP7.2_vs_CP7.4</v>
      </c>
      <c r="C49">
        <v>-7</v>
      </c>
      <c r="D49">
        <v>-2</v>
      </c>
      <c r="E49">
        <v>-7</v>
      </c>
      <c r="F49">
        <v>-4</v>
      </c>
      <c r="G49">
        <v>-3</v>
      </c>
      <c r="H49">
        <v>-2</v>
      </c>
      <c r="I49">
        <v>-2</v>
      </c>
      <c r="J49">
        <v>1</v>
      </c>
      <c r="K49">
        <v>-1</v>
      </c>
      <c r="L49">
        <v>-7</v>
      </c>
      <c r="M49">
        <v>-2</v>
      </c>
      <c r="N49">
        <v>-4</v>
      </c>
      <c r="O49">
        <v>-6</v>
      </c>
      <c r="P49">
        <v>-1</v>
      </c>
      <c r="Q49">
        <v>-8</v>
      </c>
      <c r="R49">
        <v>4</v>
      </c>
      <c r="S49">
        <v>-3</v>
      </c>
      <c r="T49">
        <v>-3</v>
      </c>
      <c r="U49">
        <v>-8</v>
      </c>
      <c r="V49">
        <v>7</v>
      </c>
      <c r="W49">
        <v>-8</v>
      </c>
    </row>
    <row r="50">
      <c r="A50">
        <v>7</v>
      </c>
      <c r="B50" t="str">
        <v>CP7.2_vs_CP7.5</v>
      </c>
      <c r="C50">
        <v>-8</v>
      </c>
      <c r="D50">
        <v>-2</v>
      </c>
      <c r="E50">
        <v>-7</v>
      </c>
      <c r="F50">
        <v>-3</v>
      </c>
      <c r="G50">
        <v>-3</v>
      </c>
      <c r="H50">
        <v>0</v>
      </c>
      <c r="I50">
        <v>-3</v>
      </c>
      <c r="J50">
        <v>1</v>
      </c>
      <c r="K50">
        <v>1</v>
      </c>
      <c r="L50">
        <v>-7</v>
      </c>
      <c r="M50">
        <v>-1</v>
      </c>
      <c r="N50">
        <v>-5</v>
      </c>
      <c r="O50">
        <v>-6</v>
      </c>
      <c r="P50">
        <v>-1</v>
      </c>
      <c r="Q50">
        <v>-8</v>
      </c>
      <c r="R50">
        <v>-5</v>
      </c>
      <c r="S50">
        <v>-4</v>
      </c>
      <c r="T50">
        <v>0</v>
      </c>
      <c r="U50">
        <v>-8</v>
      </c>
      <c r="V50">
        <v>8</v>
      </c>
      <c r="W50">
        <v>-8</v>
      </c>
    </row>
    <row r="51">
      <c r="A51">
        <v>8</v>
      </c>
      <c r="B51" t="str">
        <v>CP7.3_vs_CP7.4</v>
      </c>
      <c r="C51">
        <v>0</v>
      </c>
      <c r="D51">
        <v>-2</v>
      </c>
      <c r="E51">
        <v>6</v>
      </c>
      <c r="F51">
        <v>-3</v>
      </c>
      <c r="G51">
        <v>-3</v>
      </c>
      <c r="H51">
        <v>-2</v>
      </c>
      <c r="I51">
        <v>-3</v>
      </c>
      <c r="J51">
        <v>1</v>
      </c>
      <c r="K51">
        <v>-1</v>
      </c>
      <c r="L51">
        <v>-7</v>
      </c>
      <c r="M51">
        <v>1</v>
      </c>
      <c r="N51">
        <v>-3</v>
      </c>
      <c r="O51">
        <v>6</v>
      </c>
      <c r="P51">
        <v>0</v>
      </c>
      <c r="Q51">
        <v>-6</v>
      </c>
      <c r="R51">
        <v>5</v>
      </c>
      <c r="S51">
        <v>3</v>
      </c>
      <c r="T51">
        <v>0</v>
      </c>
      <c r="U51">
        <v>-7</v>
      </c>
      <c r="V51">
        <v>6</v>
      </c>
      <c r="W51">
        <v>-7</v>
      </c>
    </row>
    <row r="52">
      <c r="A52">
        <v>9</v>
      </c>
      <c r="B52" t="str">
        <v>CP7.3_vs_CP7.5</v>
      </c>
      <c r="C52">
        <v>-1</v>
      </c>
      <c r="D52">
        <v>-2</v>
      </c>
      <c r="E52">
        <v>5</v>
      </c>
      <c r="F52">
        <v>-4</v>
      </c>
      <c r="G52">
        <v>-3</v>
      </c>
      <c r="H52">
        <v>-1</v>
      </c>
      <c r="I52">
        <v>-3</v>
      </c>
      <c r="J52">
        <v>1</v>
      </c>
      <c r="K52">
        <v>1</v>
      </c>
      <c r="L52">
        <v>-7</v>
      </c>
      <c r="M52">
        <v>3</v>
      </c>
      <c r="N52">
        <v>-3</v>
      </c>
      <c r="O52">
        <v>6</v>
      </c>
      <c r="P52">
        <v>1</v>
      </c>
      <c r="Q52">
        <v>0</v>
      </c>
      <c r="R52">
        <v>-4</v>
      </c>
      <c r="S52">
        <v>4</v>
      </c>
      <c r="T52">
        <v>0</v>
      </c>
      <c r="U52">
        <v>-7</v>
      </c>
      <c r="V52">
        <v>8</v>
      </c>
      <c r="W52">
        <v>-6</v>
      </c>
    </row>
    <row r="53">
      <c r="A53">
        <v>10</v>
      </c>
      <c r="B53" t="str">
        <v>CP7.4_vs_CP7.5</v>
      </c>
      <c r="C53">
        <v>-1</v>
      </c>
      <c r="D53">
        <v>-2</v>
      </c>
      <c r="E53">
        <v>6</v>
      </c>
      <c r="F53">
        <v>4</v>
      </c>
      <c r="G53">
        <v>-3</v>
      </c>
      <c r="H53">
        <v>0</v>
      </c>
      <c r="I53">
        <v>-3</v>
      </c>
      <c r="J53">
        <v>1</v>
      </c>
      <c r="K53">
        <v>0</v>
      </c>
      <c r="L53">
        <v>-7</v>
      </c>
      <c r="M53">
        <v>0</v>
      </c>
      <c r="N53">
        <v>-4</v>
      </c>
      <c r="O53">
        <v>7</v>
      </c>
      <c r="P53">
        <v>2</v>
      </c>
      <c r="Q53">
        <v>0</v>
      </c>
      <c r="R53">
        <v>-3</v>
      </c>
      <c r="S53">
        <v>5</v>
      </c>
      <c r="T53">
        <v>0</v>
      </c>
      <c r="U53">
        <v>-6</v>
      </c>
      <c r="V53">
        <v>8</v>
      </c>
      <c r="W53">
        <v>-6</v>
      </c>
    </row>
    <row r="56">
      <c r="A56" t="str">
        <v>═══ BAGIAN 2: TFN l (Lower) per Responden ═══</v>
      </c>
    </row>
    <row r="57">
      <c r="A57" t="str">
        <v>Rumus: IF(slider&gt;0, 1/VLOOKUP(u), VLOOKUP(l))</v>
      </c>
    </row>
    <row r="58">
      <c r="A58" t="str">
        <v>No</v>
      </c>
      <c r="B58" t="str">
        <v>Pasangan</v>
      </c>
      <c r="C58" t="str">
        <v>R1_l</v>
      </c>
      <c r="D58" t="str">
        <v>R2_l</v>
      </c>
      <c r="E58" t="str">
        <v>R3_l</v>
      </c>
      <c r="F58" t="str">
        <v>R4_l</v>
      </c>
      <c r="G58" t="str">
        <v>R5_l</v>
      </c>
      <c r="H58" t="str">
        <v>R6_l</v>
      </c>
      <c r="I58" t="str">
        <v>R7_l</v>
      </c>
      <c r="J58" t="str">
        <v>R8_l</v>
      </c>
      <c r="K58" t="str">
        <v>R9_l</v>
      </c>
      <c r="L58" t="str">
        <v>R10_l</v>
      </c>
      <c r="M58" t="str">
        <v>R11_l</v>
      </c>
      <c r="N58" t="str">
        <v>R12_l</v>
      </c>
      <c r="O58" t="str">
        <v>R13_l</v>
      </c>
      <c r="P58" t="str">
        <v>R14_l</v>
      </c>
      <c r="Q58" t="str">
        <v>R15_l</v>
      </c>
      <c r="R58" t="str">
        <v>R16_l</v>
      </c>
      <c r="S58" t="str">
        <v>R17_l</v>
      </c>
      <c r="T58" t="str">
        <v>R18_l</v>
      </c>
      <c r="U58" t="str">
        <v>R19_l</v>
      </c>
      <c r="V58" t="str">
        <v>R20_l</v>
      </c>
      <c r="W58" t="str">
        <v>R21_l</v>
      </c>
    </row>
    <row r="59">
      <c r="A59">
        <v>1</v>
      </c>
      <c r="B59" t="str">
        <v>CP7.1_vs_CP7.2</v>
      </c>
      <c r="C59" s="1">
        <f>IF(C44&gt;0,1/VLOOKUP(ABS(C44)+1,$A$8:$D$16,4,FALSE),VLOOKUP(ABS(C44)+1,$A$8:$D$16,2,FALSE))</f>
      </c>
      <c r="D59" s="1">
        <f>IF(D44&gt;0,1/VLOOKUP(ABS(D44)+1,$A$8:$D$16,4,FALSE),VLOOKUP(ABS(D44)+1,$A$8:$D$16,2,FALSE))</f>
      </c>
      <c r="E59" s="1">
        <f>IF(E44&gt;0,1/VLOOKUP(ABS(E44)+1,$A$8:$D$16,4,FALSE),VLOOKUP(ABS(E44)+1,$A$8:$D$16,2,FALSE))</f>
      </c>
      <c r="F59" s="1">
        <f>IF(F44&gt;0,1/VLOOKUP(ABS(F44)+1,$A$8:$D$16,4,FALSE),VLOOKUP(ABS(F44)+1,$A$8:$D$16,2,FALSE))</f>
      </c>
      <c r="G59" s="1">
        <f>IF(G44&gt;0,1/VLOOKUP(ABS(G44)+1,$A$8:$D$16,4,FALSE),VLOOKUP(ABS(G44)+1,$A$8:$D$16,2,FALSE))</f>
      </c>
      <c r="H59" s="1">
        <f>IF(H44&gt;0,1/VLOOKUP(ABS(H44)+1,$A$8:$D$16,4,FALSE),VLOOKUP(ABS(H44)+1,$A$8:$D$16,2,FALSE))</f>
      </c>
      <c r="I59" s="1">
        <f>IF(I44&gt;0,1/VLOOKUP(ABS(I44)+1,$A$8:$D$16,4,FALSE),VLOOKUP(ABS(I44)+1,$A$8:$D$16,2,FALSE))</f>
      </c>
      <c r="J59" s="1">
        <f>IF(J44&gt;0,1/VLOOKUP(ABS(J44)+1,$A$8:$D$16,4,FALSE),VLOOKUP(ABS(J44)+1,$A$8:$D$16,2,FALSE))</f>
      </c>
      <c r="K59" s="1">
        <f>IF(K44&gt;0,1/VLOOKUP(ABS(K44)+1,$A$8:$D$16,4,FALSE),VLOOKUP(ABS(K44)+1,$A$8:$D$16,2,FALSE))</f>
      </c>
      <c r="L59" s="1">
        <f>IF(L44&gt;0,1/VLOOKUP(ABS(L44)+1,$A$8:$D$16,4,FALSE),VLOOKUP(ABS(L44)+1,$A$8:$D$16,2,FALSE))</f>
      </c>
      <c r="M59" s="1">
        <f>IF(M44&gt;0,1/VLOOKUP(ABS(M44)+1,$A$8:$D$16,4,FALSE),VLOOKUP(ABS(M44)+1,$A$8:$D$16,2,FALSE))</f>
      </c>
      <c r="N59" s="1">
        <f>IF(N44&gt;0,1/VLOOKUP(ABS(N44)+1,$A$8:$D$16,4,FALSE),VLOOKUP(ABS(N44)+1,$A$8:$D$16,2,FALSE))</f>
      </c>
      <c r="O59" s="1">
        <f>IF(O44&gt;0,1/VLOOKUP(ABS(O44)+1,$A$8:$D$16,4,FALSE),VLOOKUP(ABS(O44)+1,$A$8:$D$16,2,FALSE))</f>
      </c>
      <c r="P59" s="1">
        <f>IF(P44&gt;0,1/VLOOKUP(ABS(P44)+1,$A$8:$D$16,4,FALSE),VLOOKUP(ABS(P44)+1,$A$8:$D$16,2,FALSE))</f>
      </c>
      <c r="Q59" s="1">
        <f>IF(Q44&gt;0,1/VLOOKUP(ABS(Q44)+1,$A$8:$D$16,4,FALSE),VLOOKUP(ABS(Q44)+1,$A$8:$D$16,2,FALSE))</f>
      </c>
      <c r="R59" s="1">
        <f>IF(R44&gt;0,1/VLOOKUP(ABS(R44)+1,$A$8:$D$16,4,FALSE),VLOOKUP(ABS(R44)+1,$A$8:$D$16,2,FALSE))</f>
      </c>
      <c r="S59" s="1">
        <f>IF(S44&gt;0,1/VLOOKUP(ABS(S44)+1,$A$8:$D$16,4,FALSE),VLOOKUP(ABS(S44)+1,$A$8:$D$16,2,FALSE))</f>
      </c>
      <c r="T59" s="1">
        <f>IF(T44&gt;0,1/VLOOKUP(ABS(T44)+1,$A$8:$D$16,4,FALSE),VLOOKUP(ABS(T44)+1,$A$8:$D$16,2,FALSE))</f>
      </c>
      <c r="U59" s="1">
        <f>IF(U44&gt;0,1/VLOOKUP(ABS(U44)+1,$A$8:$D$16,4,FALSE),VLOOKUP(ABS(U44)+1,$A$8:$D$16,2,FALSE))</f>
      </c>
      <c r="V59" s="1">
        <f>IF(V44&gt;0,1/VLOOKUP(ABS(V44)+1,$A$8:$D$16,4,FALSE),VLOOKUP(ABS(V44)+1,$A$8:$D$16,2,FALSE))</f>
      </c>
      <c r="W59" s="1">
        <f>IF(W44&gt;0,1/VLOOKUP(ABS(W44)+1,$A$8:$D$16,4,FALSE),VLOOKUP(ABS(W44)+1,$A$8:$D$16,2,FALSE))</f>
      </c>
    </row>
    <row r="60">
      <c r="A60">
        <v>2</v>
      </c>
      <c r="B60" t="str">
        <v>CP7.1_vs_CP7.3</v>
      </c>
      <c r="C60" s="1">
        <f>IF(C45&gt;0,1/VLOOKUP(ABS(C45)+1,$A$8:$D$16,4,FALSE),VLOOKUP(ABS(C45)+1,$A$8:$D$16,2,FALSE))</f>
      </c>
      <c r="D60" s="1">
        <f>IF(D45&gt;0,1/VLOOKUP(ABS(D45)+1,$A$8:$D$16,4,FALSE),VLOOKUP(ABS(D45)+1,$A$8:$D$16,2,FALSE))</f>
      </c>
      <c r="E60" s="1">
        <f>IF(E45&gt;0,1/VLOOKUP(ABS(E45)+1,$A$8:$D$16,4,FALSE),VLOOKUP(ABS(E45)+1,$A$8:$D$16,2,FALSE))</f>
      </c>
      <c r="F60" s="1">
        <f>IF(F45&gt;0,1/VLOOKUP(ABS(F45)+1,$A$8:$D$16,4,FALSE),VLOOKUP(ABS(F45)+1,$A$8:$D$16,2,FALSE))</f>
      </c>
      <c r="G60" s="1">
        <f>IF(G45&gt;0,1/VLOOKUP(ABS(G45)+1,$A$8:$D$16,4,FALSE),VLOOKUP(ABS(G45)+1,$A$8:$D$16,2,FALSE))</f>
      </c>
      <c r="H60" s="1">
        <f>IF(H45&gt;0,1/VLOOKUP(ABS(H45)+1,$A$8:$D$16,4,FALSE),VLOOKUP(ABS(H45)+1,$A$8:$D$16,2,FALSE))</f>
      </c>
      <c r="I60" s="1">
        <f>IF(I45&gt;0,1/VLOOKUP(ABS(I45)+1,$A$8:$D$16,4,FALSE),VLOOKUP(ABS(I45)+1,$A$8:$D$16,2,FALSE))</f>
      </c>
      <c r="J60" s="1">
        <f>IF(J45&gt;0,1/VLOOKUP(ABS(J45)+1,$A$8:$D$16,4,FALSE),VLOOKUP(ABS(J45)+1,$A$8:$D$16,2,FALSE))</f>
      </c>
      <c r="K60" s="1">
        <f>IF(K45&gt;0,1/VLOOKUP(ABS(K45)+1,$A$8:$D$16,4,FALSE),VLOOKUP(ABS(K45)+1,$A$8:$D$16,2,FALSE))</f>
      </c>
      <c r="L60" s="1">
        <f>IF(L45&gt;0,1/VLOOKUP(ABS(L45)+1,$A$8:$D$16,4,FALSE),VLOOKUP(ABS(L45)+1,$A$8:$D$16,2,FALSE))</f>
      </c>
      <c r="M60" s="1">
        <f>IF(M45&gt;0,1/VLOOKUP(ABS(M45)+1,$A$8:$D$16,4,FALSE),VLOOKUP(ABS(M45)+1,$A$8:$D$16,2,FALSE))</f>
      </c>
      <c r="N60" s="1">
        <f>IF(N45&gt;0,1/VLOOKUP(ABS(N45)+1,$A$8:$D$16,4,FALSE),VLOOKUP(ABS(N45)+1,$A$8:$D$16,2,FALSE))</f>
      </c>
      <c r="O60" s="1">
        <f>IF(O45&gt;0,1/VLOOKUP(ABS(O45)+1,$A$8:$D$16,4,FALSE),VLOOKUP(ABS(O45)+1,$A$8:$D$16,2,FALSE))</f>
      </c>
      <c r="P60" s="1">
        <f>IF(P45&gt;0,1/VLOOKUP(ABS(P45)+1,$A$8:$D$16,4,FALSE),VLOOKUP(ABS(P45)+1,$A$8:$D$16,2,FALSE))</f>
      </c>
      <c r="Q60" s="1">
        <f>IF(Q45&gt;0,1/VLOOKUP(ABS(Q45)+1,$A$8:$D$16,4,FALSE),VLOOKUP(ABS(Q45)+1,$A$8:$D$16,2,FALSE))</f>
      </c>
      <c r="R60" s="1">
        <f>IF(R45&gt;0,1/VLOOKUP(ABS(R45)+1,$A$8:$D$16,4,FALSE),VLOOKUP(ABS(R45)+1,$A$8:$D$16,2,FALSE))</f>
      </c>
      <c r="S60" s="1">
        <f>IF(S45&gt;0,1/VLOOKUP(ABS(S45)+1,$A$8:$D$16,4,FALSE),VLOOKUP(ABS(S45)+1,$A$8:$D$16,2,FALSE))</f>
      </c>
      <c r="T60" s="1">
        <f>IF(T45&gt;0,1/VLOOKUP(ABS(T45)+1,$A$8:$D$16,4,FALSE),VLOOKUP(ABS(T45)+1,$A$8:$D$16,2,FALSE))</f>
      </c>
      <c r="U60" s="1">
        <f>IF(U45&gt;0,1/VLOOKUP(ABS(U45)+1,$A$8:$D$16,4,FALSE),VLOOKUP(ABS(U45)+1,$A$8:$D$16,2,FALSE))</f>
      </c>
      <c r="V60" s="1">
        <f>IF(V45&gt;0,1/VLOOKUP(ABS(V45)+1,$A$8:$D$16,4,FALSE),VLOOKUP(ABS(V45)+1,$A$8:$D$16,2,FALSE))</f>
      </c>
      <c r="W60" s="1">
        <f>IF(W45&gt;0,1/VLOOKUP(ABS(W45)+1,$A$8:$D$16,4,FALSE),VLOOKUP(ABS(W45)+1,$A$8:$D$16,2,FALSE))</f>
      </c>
    </row>
    <row r="61">
      <c r="A61">
        <v>3</v>
      </c>
      <c r="B61" t="str">
        <v>CP7.1_vs_CP7.4</v>
      </c>
      <c r="C61" s="1">
        <f>IF(C46&gt;0,1/VLOOKUP(ABS(C46)+1,$A$8:$D$16,4,FALSE),VLOOKUP(ABS(C46)+1,$A$8:$D$16,2,FALSE))</f>
      </c>
      <c r="D61" s="1">
        <f>IF(D46&gt;0,1/VLOOKUP(ABS(D46)+1,$A$8:$D$16,4,FALSE),VLOOKUP(ABS(D46)+1,$A$8:$D$16,2,FALSE))</f>
      </c>
      <c r="E61" s="1">
        <f>IF(E46&gt;0,1/VLOOKUP(ABS(E46)+1,$A$8:$D$16,4,FALSE),VLOOKUP(ABS(E46)+1,$A$8:$D$16,2,FALSE))</f>
      </c>
      <c r="F61" s="1">
        <f>IF(F46&gt;0,1/VLOOKUP(ABS(F46)+1,$A$8:$D$16,4,FALSE),VLOOKUP(ABS(F46)+1,$A$8:$D$16,2,FALSE))</f>
      </c>
      <c r="G61" s="1">
        <f>IF(G46&gt;0,1/VLOOKUP(ABS(G46)+1,$A$8:$D$16,4,FALSE),VLOOKUP(ABS(G46)+1,$A$8:$D$16,2,FALSE))</f>
      </c>
      <c r="H61" s="1">
        <f>IF(H46&gt;0,1/VLOOKUP(ABS(H46)+1,$A$8:$D$16,4,FALSE),VLOOKUP(ABS(H46)+1,$A$8:$D$16,2,FALSE))</f>
      </c>
      <c r="I61" s="1">
        <f>IF(I46&gt;0,1/VLOOKUP(ABS(I46)+1,$A$8:$D$16,4,FALSE),VLOOKUP(ABS(I46)+1,$A$8:$D$16,2,FALSE))</f>
      </c>
      <c r="J61" s="1">
        <f>IF(J46&gt;0,1/VLOOKUP(ABS(J46)+1,$A$8:$D$16,4,FALSE),VLOOKUP(ABS(J46)+1,$A$8:$D$16,2,FALSE))</f>
      </c>
      <c r="K61" s="1">
        <f>IF(K46&gt;0,1/VLOOKUP(ABS(K46)+1,$A$8:$D$16,4,FALSE),VLOOKUP(ABS(K46)+1,$A$8:$D$16,2,FALSE))</f>
      </c>
      <c r="L61" s="1">
        <f>IF(L46&gt;0,1/VLOOKUP(ABS(L46)+1,$A$8:$D$16,4,FALSE),VLOOKUP(ABS(L46)+1,$A$8:$D$16,2,FALSE))</f>
      </c>
      <c r="M61" s="1">
        <f>IF(M46&gt;0,1/VLOOKUP(ABS(M46)+1,$A$8:$D$16,4,FALSE),VLOOKUP(ABS(M46)+1,$A$8:$D$16,2,FALSE))</f>
      </c>
      <c r="N61" s="1">
        <f>IF(N46&gt;0,1/VLOOKUP(ABS(N46)+1,$A$8:$D$16,4,FALSE),VLOOKUP(ABS(N46)+1,$A$8:$D$16,2,FALSE))</f>
      </c>
      <c r="O61" s="1">
        <f>IF(O46&gt;0,1/VLOOKUP(ABS(O46)+1,$A$8:$D$16,4,FALSE),VLOOKUP(ABS(O46)+1,$A$8:$D$16,2,FALSE))</f>
      </c>
      <c r="P61" s="1">
        <f>IF(P46&gt;0,1/VLOOKUP(ABS(P46)+1,$A$8:$D$16,4,FALSE),VLOOKUP(ABS(P46)+1,$A$8:$D$16,2,FALSE))</f>
      </c>
      <c r="Q61" s="1">
        <f>IF(Q46&gt;0,1/VLOOKUP(ABS(Q46)+1,$A$8:$D$16,4,FALSE),VLOOKUP(ABS(Q46)+1,$A$8:$D$16,2,FALSE))</f>
      </c>
      <c r="R61" s="1">
        <f>IF(R46&gt;0,1/VLOOKUP(ABS(R46)+1,$A$8:$D$16,4,FALSE),VLOOKUP(ABS(R46)+1,$A$8:$D$16,2,FALSE))</f>
      </c>
      <c r="S61" s="1">
        <f>IF(S46&gt;0,1/VLOOKUP(ABS(S46)+1,$A$8:$D$16,4,FALSE),VLOOKUP(ABS(S46)+1,$A$8:$D$16,2,FALSE))</f>
      </c>
      <c r="T61" s="1">
        <f>IF(T46&gt;0,1/VLOOKUP(ABS(T46)+1,$A$8:$D$16,4,FALSE),VLOOKUP(ABS(T46)+1,$A$8:$D$16,2,FALSE))</f>
      </c>
      <c r="U61" s="1">
        <f>IF(U46&gt;0,1/VLOOKUP(ABS(U46)+1,$A$8:$D$16,4,FALSE),VLOOKUP(ABS(U46)+1,$A$8:$D$16,2,FALSE))</f>
      </c>
      <c r="V61" s="1">
        <f>IF(V46&gt;0,1/VLOOKUP(ABS(V46)+1,$A$8:$D$16,4,FALSE),VLOOKUP(ABS(V46)+1,$A$8:$D$16,2,FALSE))</f>
      </c>
      <c r="W61" s="1">
        <f>IF(W46&gt;0,1/VLOOKUP(ABS(W46)+1,$A$8:$D$16,4,FALSE),VLOOKUP(ABS(W46)+1,$A$8:$D$16,2,FALSE))</f>
      </c>
    </row>
    <row r="62">
      <c r="A62">
        <v>4</v>
      </c>
      <c r="B62" t="str">
        <v>CP7.1_vs_CP7.5</v>
      </c>
      <c r="C62" s="1">
        <f>IF(C47&gt;0,1/VLOOKUP(ABS(C47)+1,$A$8:$D$16,4,FALSE),VLOOKUP(ABS(C47)+1,$A$8:$D$16,2,FALSE))</f>
      </c>
      <c r="D62" s="1">
        <f>IF(D47&gt;0,1/VLOOKUP(ABS(D47)+1,$A$8:$D$16,4,FALSE),VLOOKUP(ABS(D47)+1,$A$8:$D$16,2,FALSE))</f>
      </c>
      <c r="E62" s="1">
        <f>IF(E47&gt;0,1/VLOOKUP(ABS(E47)+1,$A$8:$D$16,4,FALSE),VLOOKUP(ABS(E47)+1,$A$8:$D$16,2,FALSE))</f>
      </c>
      <c r="F62" s="1">
        <f>IF(F47&gt;0,1/VLOOKUP(ABS(F47)+1,$A$8:$D$16,4,FALSE),VLOOKUP(ABS(F47)+1,$A$8:$D$16,2,FALSE))</f>
      </c>
      <c r="G62" s="1">
        <f>IF(G47&gt;0,1/VLOOKUP(ABS(G47)+1,$A$8:$D$16,4,FALSE),VLOOKUP(ABS(G47)+1,$A$8:$D$16,2,FALSE))</f>
      </c>
      <c r="H62" s="1">
        <f>IF(H47&gt;0,1/VLOOKUP(ABS(H47)+1,$A$8:$D$16,4,FALSE),VLOOKUP(ABS(H47)+1,$A$8:$D$16,2,FALSE))</f>
      </c>
      <c r="I62" s="1">
        <f>IF(I47&gt;0,1/VLOOKUP(ABS(I47)+1,$A$8:$D$16,4,FALSE),VLOOKUP(ABS(I47)+1,$A$8:$D$16,2,FALSE))</f>
      </c>
      <c r="J62" s="1">
        <f>IF(J47&gt;0,1/VLOOKUP(ABS(J47)+1,$A$8:$D$16,4,FALSE),VLOOKUP(ABS(J47)+1,$A$8:$D$16,2,FALSE))</f>
      </c>
      <c r="K62" s="1">
        <f>IF(K47&gt;0,1/VLOOKUP(ABS(K47)+1,$A$8:$D$16,4,FALSE),VLOOKUP(ABS(K47)+1,$A$8:$D$16,2,FALSE))</f>
      </c>
      <c r="L62" s="1">
        <f>IF(L47&gt;0,1/VLOOKUP(ABS(L47)+1,$A$8:$D$16,4,FALSE),VLOOKUP(ABS(L47)+1,$A$8:$D$16,2,FALSE))</f>
      </c>
      <c r="M62" s="1">
        <f>IF(M47&gt;0,1/VLOOKUP(ABS(M47)+1,$A$8:$D$16,4,FALSE),VLOOKUP(ABS(M47)+1,$A$8:$D$16,2,FALSE))</f>
      </c>
      <c r="N62" s="1">
        <f>IF(N47&gt;0,1/VLOOKUP(ABS(N47)+1,$A$8:$D$16,4,FALSE),VLOOKUP(ABS(N47)+1,$A$8:$D$16,2,FALSE))</f>
      </c>
      <c r="O62" s="1">
        <f>IF(O47&gt;0,1/VLOOKUP(ABS(O47)+1,$A$8:$D$16,4,FALSE),VLOOKUP(ABS(O47)+1,$A$8:$D$16,2,FALSE))</f>
      </c>
      <c r="P62" s="1">
        <f>IF(P47&gt;0,1/VLOOKUP(ABS(P47)+1,$A$8:$D$16,4,FALSE),VLOOKUP(ABS(P47)+1,$A$8:$D$16,2,FALSE))</f>
      </c>
      <c r="Q62" s="1">
        <f>IF(Q47&gt;0,1/VLOOKUP(ABS(Q47)+1,$A$8:$D$16,4,FALSE),VLOOKUP(ABS(Q47)+1,$A$8:$D$16,2,FALSE))</f>
      </c>
      <c r="R62" s="1">
        <f>IF(R47&gt;0,1/VLOOKUP(ABS(R47)+1,$A$8:$D$16,4,FALSE),VLOOKUP(ABS(R47)+1,$A$8:$D$16,2,FALSE))</f>
      </c>
      <c r="S62" s="1">
        <f>IF(S47&gt;0,1/VLOOKUP(ABS(S47)+1,$A$8:$D$16,4,FALSE),VLOOKUP(ABS(S47)+1,$A$8:$D$16,2,FALSE))</f>
      </c>
      <c r="T62" s="1">
        <f>IF(T47&gt;0,1/VLOOKUP(ABS(T47)+1,$A$8:$D$16,4,FALSE),VLOOKUP(ABS(T47)+1,$A$8:$D$16,2,FALSE))</f>
      </c>
      <c r="U62" s="1">
        <f>IF(U47&gt;0,1/VLOOKUP(ABS(U47)+1,$A$8:$D$16,4,FALSE),VLOOKUP(ABS(U47)+1,$A$8:$D$16,2,FALSE))</f>
      </c>
      <c r="V62" s="1">
        <f>IF(V47&gt;0,1/VLOOKUP(ABS(V47)+1,$A$8:$D$16,4,FALSE),VLOOKUP(ABS(V47)+1,$A$8:$D$16,2,FALSE))</f>
      </c>
      <c r="W62" s="1">
        <f>IF(W47&gt;0,1/VLOOKUP(ABS(W47)+1,$A$8:$D$16,4,FALSE),VLOOKUP(ABS(W47)+1,$A$8:$D$16,2,FALSE))</f>
      </c>
    </row>
    <row r="63">
      <c r="A63">
        <v>5</v>
      </c>
      <c r="B63" t="str">
        <v>CP7.2_vs_CP7.3</v>
      </c>
      <c r="C63" s="1">
        <f>IF(C48&gt;0,1/VLOOKUP(ABS(C48)+1,$A$8:$D$16,4,FALSE),VLOOKUP(ABS(C48)+1,$A$8:$D$16,2,FALSE))</f>
      </c>
      <c r="D63" s="1">
        <f>IF(D48&gt;0,1/VLOOKUP(ABS(D48)+1,$A$8:$D$16,4,FALSE),VLOOKUP(ABS(D48)+1,$A$8:$D$16,2,FALSE))</f>
      </c>
      <c r="E63" s="1">
        <f>IF(E48&gt;0,1/VLOOKUP(ABS(E48)+1,$A$8:$D$16,4,FALSE),VLOOKUP(ABS(E48)+1,$A$8:$D$16,2,FALSE))</f>
      </c>
      <c r="F63" s="1">
        <f>IF(F48&gt;0,1/VLOOKUP(ABS(F48)+1,$A$8:$D$16,4,FALSE),VLOOKUP(ABS(F48)+1,$A$8:$D$16,2,FALSE))</f>
      </c>
      <c r="G63" s="1">
        <f>IF(G48&gt;0,1/VLOOKUP(ABS(G48)+1,$A$8:$D$16,4,FALSE),VLOOKUP(ABS(G48)+1,$A$8:$D$16,2,FALSE))</f>
      </c>
      <c r="H63" s="1">
        <f>IF(H48&gt;0,1/VLOOKUP(ABS(H48)+1,$A$8:$D$16,4,FALSE),VLOOKUP(ABS(H48)+1,$A$8:$D$16,2,FALSE))</f>
      </c>
      <c r="I63" s="1">
        <f>IF(I48&gt;0,1/VLOOKUP(ABS(I48)+1,$A$8:$D$16,4,FALSE),VLOOKUP(ABS(I48)+1,$A$8:$D$16,2,FALSE))</f>
      </c>
      <c r="J63" s="1">
        <f>IF(J48&gt;0,1/VLOOKUP(ABS(J48)+1,$A$8:$D$16,4,FALSE),VLOOKUP(ABS(J48)+1,$A$8:$D$16,2,FALSE))</f>
      </c>
      <c r="K63" s="1">
        <f>IF(K48&gt;0,1/VLOOKUP(ABS(K48)+1,$A$8:$D$16,4,FALSE),VLOOKUP(ABS(K48)+1,$A$8:$D$16,2,FALSE))</f>
      </c>
      <c r="L63" s="1">
        <f>IF(L48&gt;0,1/VLOOKUP(ABS(L48)+1,$A$8:$D$16,4,FALSE),VLOOKUP(ABS(L48)+1,$A$8:$D$16,2,FALSE))</f>
      </c>
      <c r="M63" s="1">
        <f>IF(M48&gt;0,1/VLOOKUP(ABS(M48)+1,$A$8:$D$16,4,FALSE),VLOOKUP(ABS(M48)+1,$A$8:$D$16,2,FALSE))</f>
      </c>
      <c r="N63" s="1">
        <f>IF(N48&gt;0,1/VLOOKUP(ABS(N48)+1,$A$8:$D$16,4,FALSE),VLOOKUP(ABS(N48)+1,$A$8:$D$16,2,FALSE))</f>
      </c>
      <c r="O63" s="1">
        <f>IF(O48&gt;0,1/VLOOKUP(ABS(O48)+1,$A$8:$D$16,4,FALSE),VLOOKUP(ABS(O48)+1,$A$8:$D$16,2,FALSE))</f>
      </c>
      <c r="P63" s="1">
        <f>IF(P48&gt;0,1/VLOOKUP(ABS(P48)+1,$A$8:$D$16,4,FALSE),VLOOKUP(ABS(P48)+1,$A$8:$D$16,2,FALSE))</f>
      </c>
      <c r="Q63" s="1">
        <f>IF(Q48&gt;0,1/VLOOKUP(ABS(Q48)+1,$A$8:$D$16,4,FALSE),VLOOKUP(ABS(Q48)+1,$A$8:$D$16,2,FALSE))</f>
      </c>
      <c r="R63" s="1">
        <f>IF(R48&gt;0,1/VLOOKUP(ABS(R48)+1,$A$8:$D$16,4,FALSE),VLOOKUP(ABS(R48)+1,$A$8:$D$16,2,FALSE))</f>
      </c>
      <c r="S63" s="1">
        <f>IF(S48&gt;0,1/VLOOKUP(ABS(S48)+1,$A$8:$D$16,4,FALSE),VLOOKUP(ABS(S48)+1,$A$8:$D$16,2,FALSE))</f>
      </c>
      <c r="T63" s="1">
        <f>IF(T48&gt;0,1/VLOOKUP(ABS(T48)+1,$A$8:$D$16,4,FALSE),VLOOKUP(ABS(T48)+1,$A$8:$D$16,2,FALSE))</f>
      </c>
      <c r="U63" s="1">
        <f>IF(U48&gt;0,1/VLOOKUP(ABS(U48)+1,$A$8:$D$16,4,FALSE),VLOOKUP(ABS(U48)+1,$A$8:$D$16,2,FALSE))</f>
      </c>
      <c r="V63" s="1">
        <f>IF(V48&gt;0,1/VLOOKUP(ABS(V48)+1,$A$8:$D$16,4,FALSE),VLOOKUP(ABS(V48)+1,$A$8:$D$16,2,FALSE))</f>
      </c>
      <c r="W63" s="1">
        <f>IF(W48&gt;0,1/VLOOKUP(ABS(W48)+1,$A$8:$D$16,4,FALSE),VLOOKUP(ABS(W48)+1,$A$8:$D$16,2,FALSE))</f>
      </c>
    </row>
    <row r="64">
      <c r="A64">
        <v>6</v>
      </c>
      <c r="B64" t="str">
        <v>CP7.2_vs_CP7.4</v>
      </c>
      <c r="C64" s="1">
        <f>IF(C49&gt;0,1/VLOOKUP(ABS(C49)+1,$A$8:$D$16,4,FALSE),VLOOKUP(ABS(C49)+1,$A$8:$D$16,2,FALSE))</f>
      </c>
      <c r="D64" s="1">
        <f>IF(D49&gt;0,1/VLOOKUP(ABS(D49)+1,$A$8:$D$16,4,FALSE),VLOOKUP(ABS(D49)+1,$A$8:$D$16,2,FALSE))</f>
      </c>
      <c r="E64" s="1">
        <f>IF(E49&gt;0,1/VLOOKUP(ABS(E49)+1,$A$8:$D$16,4,FALSE),VLOOKUP(ABS(E49)+1,$A$8:$D$16,2,FALSE))</f>
      </c>
      <c r="F64" s="1">
        <f>IF(F49&gt;0,1/VLOOKUP(ABS(F49)+1,$A$8:$D$16,4,FALSE),VLOOKUP(ABS(F49)+1,$A$8:$D$16,2,FALSE))</f>
      </c>
      <c r="G64" s="1">
        <f>IF(G49&gt;0,1/VLOOKUP(ABS(G49)+1,$A$8:$D$16,4,FALSE),VLOOKUP(ABS(G49)+1,$A$8:$D$16,2,FALSE))</f>
      </c>
      <c r="H64" s="1">
        <f>IF(H49&gt;0,1/VLOOKUP(ABS(H49)+1,$A$8:$D$16,4,FALSE),VLOOKUP(ABS(H49)+1,$A$8:$D$16,2,FALSE))</f>
      </c>
      <c r="I64" s="1">
        <f>IF(I49&gt;0,1/VLOOKUP(ABS(I49)+1,$A$8:$D$16,4,FALSE),VLOOKUP(ABS(I49)+1,$A$8:$D$16,2,FALSE))</f>
      </c>
      <c r="J64" s="1">
        <f>IF(J49&gt;0,1/VLOOKUP(ABS(J49)+1,$A$8:$D$16,4,FALSE),VLOOKUP(ABS(J49)+1,$A$8:$D$16,2,FALSE))</f>
      </c>
      <c r="K64" s="1">
        <f>IF(K49&gt;0,1/VLOOKUP(ABS(K49)+1,$A$8:$D$16,4,FALSE),VLOOKUP(ABS(K49)+1,$A$8:$D$16,2,FALSE))</f>
      </c>
      <c r="L64" s="1">
        <f>IF(L49&gt;0,1/VLOOKUP(ABS(L49)+1,$A$8:$D$16,4,FALSE),VLOOKUP(ABS(L49)+1,$A$8:$D$16,2,FALSE))</f>
      </c>
      <c r="M64" s="1">
        <f>IF(M49&gt;0,1/VLOOKUP(ABS(M49)+1,$A$8:$D$16,4,FALSE),VLOOKUP(ABS(M49)+1,$A$8:$D$16,2,FALSE))</f>
      </c>
      <c r="N64" s="1">
        <f>IF(N49&gt;0,1/VLOOKUP(ABS(N49)+1,$A$8:$D$16,4,FALSE),VLOOKUP(ABS(N49)+1,$A$8:$D$16,2,FALSE))</f>
      </c>
      <c r="O64" s="1">
        <f>IF(O49&gt;0,1/VLOOKUP(ABS(O49)+1,$A$8:$D$16,4,FALSE),VLOOKUP(ABS(O49)+1,$A$8:$D$16,2,FALSE))</f>
      </c>
      <c r="P64" s="1">
        <f>IF(P49&gt;0,1/VLOOKUP(ABS(P49)+1,$A$8:$D$16,4,FALSE),VLOOKUP(ABS(P49)+1,$A$8:$D$16,2,FALSE))</f>
      </c>
      <c r="Q64" s="1">
        <f>IF(Q49&gt;0,1/VLOOKUP(ABS(Q49)+1,$A$8:$D$16,4,FALSE),VLOOKUP(ABS(Q49)+1,$A$8:$D$16,2,FALSE))</f>
      </c>
      <c r="R64" s="1">
        <f>IF(R49&gt;0,1/VLOOKUP(ABS(R49)+1,$A$8:$D$16,4,FALSE),VLOOKUP(ABS(R49)+1,$A$8:$D$16,2,FALSE))</f>
      </c>
      <c r="S64" s="1">
        <f>IF(S49&gt;0,1/VLOOKUP(ABS(S49)+1,$A$8:$D$16,4,FALSE),VLOOKUP(ABS(S49)+1,$A$8:$D$16,2,FALSE))</f>
      </c>
      <c r="T64" s="1">
        <f>IF(T49&gt;0,1/VLOOKUP(ABS(T49)+1,$A$8:$D$16,4,FALSE),VLOOKUP(ABS(T49)+1,$A$8:$D$16,2,FALSE))</f>
      </c>
      <c r="U64" s="1">
        <f>IF(U49&gt;0,1/VLOOKUP(ABS(U49)+1,$A$8:$D$16,4,FALSE),VLOOKUP(ABS(U49)+1,$A$8:$D$16,2,FALSE))</f>
      </c>
      <c r="V64" s="1">
        <f>IF(V49&gt;0,1/VLOOKUP(ABS(V49)+1,$A$8:$D$16,4,FALSE),VLOOKUP(ABS(V49)+1,$A$8:$D$16,2,FALSE))</f>
      </c>
      <c r="W64" s="1">
        <f>IF(W49&gt;0,1/VLOOKUP(ABS(W49)+1,$A$8:$D$16,4,FALSE),VLOOKUP(ABS(W49)+1,$A$8:$D$16,2,FALSE))</f>
      </c>
    </row>
    <row r="65">
      <c r="A65">
        <v>7</v>
      </c>
      <c r="B65" t="str">
        <v>CP7.2_vs_CP7.5</v>
      </c>
      <c r="C65" s="1">
        <f>IF(C50&gt;0,1/VLOOKUP(ABS(C50)+1,$A$8:$D$16,4,FALSE),VLOOKUP(ABS(C50)+1,$A$8:$D$16,2,FALSE))</f>
      </c>
      <c r="D65" s="1">
        <f>IF(D50&gt;0,1/VLOOKUP(ABS(D50)+1,$A$8:$D$16,4,FALSE),VLOOKUP(ABS(D50)+1,$A$8:$D$16,2,FALSE))</f>
      </c>
      <c r="E65" s="1">
        <f>IF(E50&gt;0,1/VLOOKUP(ABS(E50)+1,$A$8:$D$16,4,FALSE),VLOOKUP(ABS(E50)+1,$A$8:$D$16,2,FALSE))</f>
      </c>
      <c r="F65" s="1">
        <f>IF(F50&gt;0,1/VLOOKUP(ABS(F50)+1,$A$8:$D$16,4,FALSE),VLOOKUP(ABS(F50)+1,$A$8:$D$16,2,FALSE))</f>
      </c>
      <c r="G65" s="1">
        <f>IF(G50&gt;0,1/VLOOKUP(ABS(G50)+1,$A$8:$D$16,4,FALSE),VLOOKUP(ABS(G50)+1,$A$8:$D$16,2,FALSE))</f>
      </c>
      <c r="H65" s="1">
        <f>IF(H50&gt;0,1/VLOOKUP(ABS(H50)+1,$A$8:$D$16,4,FALSE),VLOOKUP(ABS(H50)+1,$A$8:$D$16,2,FALSE))</f>
      </c>
      <c r="I65" s="1">
        <f>IF(I50&gt;0,1/VLOOKUP(ABS(I50)+1,$A$8:$D$16,4,FALSE),VLOOKUP(ABS(I50)+1,$A$8:$D$16,2,FALSE))</f>
      </c>
      <c r="J65" s="1">
        <f>IF(J50&gt;0,1/VLOOKUP(ABS(J50)+1,$A$8:$D$16,4,FALSE),VLOOKUP(ABS(J50)+1,$A$8:$D$16,2,FALSE))</f>
      </c>
      <c r="K65" s="1">
        <f>IF(K50&gt;0,1/VLOOKUP(ABS(K50)+1,$A$8:$D$16,4,FALSE),VLOOKUP(ABS(K50)+1,$A$8:$D$16,2,FALSE))</f>
      </c>
      <c r="L65" s="1">
        <f>IF(L50&gt;0,1/VLOOKUP(ABS(L50)+1,$A$8:$D$16,4,FALSE),VLOOKUP(ABS(L50)+1,$A$8:$D$16,2,FALSE))</f>
      </c>
      <c r="M65" s="1">
        <f>IF(M50&gt;0,1/VLOOKUP(ABS(M50)+1,$A$8:$D$16,4,FALSE),VLOOKUP(ABS(M50)+1,$A$8:$D$16,2,FALSE))</f>
      </c>
      <c r="N65" s="1">
        <f>IF(N50&gt;0,1/VLOOKUP(ABS(N50)+1,$A$8:$D$16,4,FALSE),VLOOKUP(ABS(N50)+1,$A$8:$D$16,2,FALSE))</f>
      </c>
      <c r="O65" s="1">
        <f>IF(O50&gt;0,1/VLOOKUP(ABS(O50)+1,$A$8:$D$16,4,FALSE),VLOOKUP(ABS(O50)+1,$A$8:$D$16,2,FALSE))</f>
      </c>
      <c r="P65" s="1">
        <f>IF(P50&gt;0,1/VLOOKUP(ABS(P50)+1,$A$8:$D$16,4,FALSE),VLOOKUP(ABS(P50)+1,$A$8:$D$16,2,FALSE))</f>
      </c>
      <c r="Q65" s="1">
        <f>IF(Q50&gt;0,1/VLOOKUP(ABS(Q50)+1,$A$8:$D$16,4,FALSE),VLOOKUP(ABS(Q50)+1,$A$8:$D$16,2,FALSE))</f>
      </c>
      <c r="R65" s="1">
        <f>IF(R50&gt;0,1/VLOOKUP(ABS(R50)+1,$A$8:$D$16,4,FALSE),VLOOKUP(ABS(R50)+1,$A$8:$D$16,2,FALSE))</f>
      </c>
      <c r="S65" s="1">
        <f>IF(S50&gt;0,1/VLOOKUP(ABS(S50)+1,$A$8:$D$16,4,FALSE),VLOOKUP(ABS(S50)+1,$A$8:$D$16,2,FALSE))</f>
      </c>
      <c r="T65" s="1">
        <f>IF(T50&gt;0,1/VLOOKUP(ABS(T50)+1,$A$8:$D$16,4,FALSE),VLOOKUP(ABS(T50)+1,$A$8:$D$16,2,FALSE))</f>
      </c>
      <c r="U65" s="1">
        <f>IF(U50&gt;0,1/VLOOKUP(ABS(U50)+1,$A$8:$D$16,4,FALSE),VLOOKUP(ABS(U50)+1,$A$8:$D$16,2,FALSE))</f>
      </c>
      <c r="V65" s="1">
        <f>IF(V50&gt;0,1/VLOOKUP(ABS(V50)+1,$A$8:$D$16,4,FALSE),VLOOKUP(ABS(V50)+1,$A$8:$D$16,2,FALSE))</f>
      </c>
      <c r="W65" s="1">
        <f>IF(W50&gt;0,1/VLOOKUP(ABS(W50)+1,$A$8:$D$16,4,FALSE),VLOOKUP(ABS(W50)+1,$A$8:$D$16,2,FALSE))</f>
      </c>
    </row>
    <row r="66">
      <c r="A66">
        <v>8</v>
      </c>
      <c r="B66" t="str">
        <v>CP7.3_vs_CP7.4</v>
      </c>
      <c r="C66" s="1">
        <f>IF(C51&gt;0,1/VLOOKUP(ABS(C51)+1,$A$8:$D$16,4,FALSE),VLOOKUP(ABS(C51)+1,$A$8:$D$16,2,FALSE))</f>
      </c>
      <c r="D66" s="1">
        <f>IF(D51&gt;0,1/VLOOKUP(ABS(D51)+1,$A$8:$D$16,4,FALSE),VLOOKUP(ABS(D51)+1,$A$8:$D$16,2,FALSE))</f>
      </c>
      <c r="E66" s="1">
        <f>IF(E51&gt;0,1/VLOOKUP(ABS(E51)+1,$A$8:$D$16,4,FALSE),VLOOKUP(ABS(E51)+1,$A$8:$D$16,2,FALSE))</f>
      </c>
      <c r="F66" s="1">
        <f>IF(F51&gt;0,1/VLOOKUP(ABS(F51)+1,$A$8:$D$16,4,FALSE),VLOOKUP(ABS(F51)+1,$A$8:$D$16,2,FALSE))</f>
      </c>
      <c r="G66" s="1">
        <f>IF(G51&gt;0,1/VLOOKUP(ABS(G51)+1,$A$8:$D$16,4,FALSE),VLOOKUP(ABS(G51)+1,$A$8:$D$16,2,FALSE))</f>
      </c>
      <c r="H66" s="1">
        <f>IF(H51&gt;0,1/VLOOKUP(ABS(H51)+1,$A$8:$D$16,4,FALSE),VLOOKUP(ABS(H51)+1,$A$8:$D$16,2,FALSE))</f>
      </c>
      <c r="I66" s="1">
        <f>IF(I51&gt;0,1/VLOOKUP(ABS(I51)+1,$A$8:$D$16,4,FALSE),VLOOKUP(ABS(I51)+1,$A$8:$D$16,2,FALSE))</f>
      </c>
      <c r="J66" s="1">
        <f>IF(J51&gt;0,1/VLOOKUP(ABS(J51)+1,$A$8:$D$16,4,FALSE),VLOOKUP(ABS(J51)+1,$A$8:$D$16,2,FALSE))</f>
      </c>
      <c r="K66" s="1">
        <f>IF(K51&gt;0,1/VLOOKUP(ABS(K51)+1,$A$8:$D$16,4,FALSE),VLOOKUP(ABS(K51)+1,$A$8:$D$16,2,FALSE))</f>
      </c>
      <c r="L66" s="1">
        <f>IF(L51&gt;0,1/VLOOKUP(ABS(L51)+1,$A$8:$D$16,4,FALSE),VLOOKUP(ABS(L51)+1,$A$8:$D$16,2,FALSE))</f>
      </c>
      <c r="M66" s="1">
        <f>IF(M51&gt;0,1/VLOOKUP(ABS(M51)+1,$A$8:$D$16,4,FALSE),VLOOKUP(ABS(M51)+1,$A$8:$D$16,2,FALSE))</f>
      </c>
      <c r="N66" s="1">
        <f>IF(N51&gt;0,1/VLOOKUP(ABS(N51)+1,$A$8:$D$16,4,FALSE),VLOOKUP(ABS(N51)+1,$A$8:$D$16,2,FALSE))</f>
      </c>
      <c r="O66" s="1">
        <f>IF(O51&gt;0,1/VLOOKUP(ABS(O51)+1,$A$8:$D$16,4,FALSE),VLOOKUP(ABS(O51)+1,$A$8:$D$16,2,FALSE))</f>
      </c>
      <c r="P66" s="1">
        <f>IF(P51&gt;0,1/VLOOKUP(ABS(P51)+1,$A$8:$D$16,4,FALSE),VLOOKUP(ABS(P51)+1,$A$8:$D$16,2,FALSE))</f>
      </c>
      <c r="Q66" s="1">
        <f>IF(Q51&gt;0,1/VLOOKUP(ABS(Q51)+1,$A$8:$D$16,4,FALSE),VLOOKUP(ABS(Q51)+1,$A$8:$D$16,2,FALSE))</f>
      </c>
      <c r="R66" s="1">
        <f>IF(R51&gt;0,1/VLOOKUP(ABS(R51)+1,$A$8:$D$16,4,FALSE),VLOOKUP(ABS(R51)+1,$A$8:$D$16,2,FALSE))</f>
      </c>
      <c r="S66" s="1">
        <f>IF(S51&gt;0,1/VLOOKUP(ABS(S51)+1,$A$8:$D$16,4,FALSE),VLOOKUP(ABS(S51)+1,$A$8:$D$16,2,FALSE))</f>
      </c>
      <c r="T66" s="1">
        <f>IF(T51&gt;0,1/VLOOKUP(ABS(T51)+1,$A$8:$D$16,4,FALSE),VLOOKUP(ABS(T51)+1,$A$8:$D$16,2,FALSE))</f>
      </c>
      <c r="U66" s="1">
        <f>IF(U51&gt;0,1/VLOOKUP(ABS(U51)+1,$A$8:$D$16,4,FALSE),VLOOKUP(ABS(U51)+1,$A$8:$D$16,2,FALSE))</f>
      </c>
      <c r="V66" s="1">
        <f>IF(V51&gt;0,1/VLOOKUP(ABS(V51)+1,$A$8:$D$16,4,FALSE),VLOOKUP(ABS(V51)+1,$A$8:$D$16,2,FALSE))</f>
      </c>
      <c r="W66" s="1">
        <f>IF(W51&gt;0,1/VLOOKUP(ABS(W51)+1,$A$8:$D$16,4,FALSE),VLOOKUP(ABS(W51)+1,$A$8:$D$16,2,FALSE))</f>
      </c>
    </row>
    <row r="67">
      <c r="A67">
        <v>9</v>
      </c>
      <c r="B67" t="str">
        <v>CP7.3_vs_CP7.5</v>
      </c>
      <c r="C67" s="1">
        <f>IF(C52&gt;0,1/VLOOKUP(ABS(C52)+1,$A$8:$D$16,4,FALSE),VLOOKUP(ABS(C52)+1,$A$8:$D$16,2,FALSE))</f>
      </c>
      <c r="D67" s="1">
        <f>IF(D52&gt;0,1/VLOOKUP(ABS(D52)+1,$A$8:$D$16,4,FALSE),VLOOKUP(ABS(D52)+1,$A$8:$D$16,2,FALSE))</f>
      </c>
      <c r="E67" s="1">
        <f>IF(E52&gt;0,1/VLOOKUP(ABS(E52)+1,$A$8:$D$16,4,FALSE),VLOOKUP(ABS(E52)+1,$A$8:$D$16,2,FALSE))</f>
      </c>
      <c r="F67" s="1">
        <f>IF(F52&gt;0,1/VLOOKUP(ABS(F52)+1,$A$8:$D$16,4,FALSE),VLOOKUP(ABS(F52)+1,$A$8:$D$16,2,FALSE))</f>
      </c>
      <c r="G67" s="1">
        <f>IF(G52&gt;0,1/VLOOKUP(ABS(G52)+1,$A$8:$D$16,4,FALSE),VLOOKUP(ABS(G52)+1,$A$8:$D$16,2,FALSE))</f>
      </c>
      <c r="H67" s="1">
        <f>IF(H52&gt;0,1/VLOOKUP(ABS(H52)+1,$A$8:$D$16,4,FALSE),VLOOKUP(ABS(H52)+1,$A$8:$D$16,2,FALSE))</f>
      </c>
      <c r="I67" s="1">
        <f>IF(I52&gt;0,1/VLOOKUP(ABS(I52)+1,$A$8:$D$16,4,FALSE),VLOOKUP(ABS(I52)+1,$A$8:$D$16,2,FALSE))</f>
      </c>
      <c r="J67" s="1">
        <f>IF(J52&gt;0,1/VLOOKUP(ABS(J52)+1,$A$8:$D$16,4,FALSE),VLOOKUP(ABS(J52)+1,$A$8:$D$16,2,FALSE))</f>
      </c>
      <c r="K67" s="1">
        <f>IF(K52&gt;0,1/VLOOKUP(ABS(K52)+1,$A$8:$D$16,4,FALSE),VLOOKUP(ABS(K52)+1,$A$8:$D$16,2,FALSE))</f>
      </c>
      <c r="L67" s="1">
        <f>IF(L52&gt;0,1/VLOOKUP(ABS(L52)+1,$A$8:$D$16,4,FALSE),VLOOKUP(ABS(L52)+1,$A$8:$D$16,2,FALSE))</f>
      </c>
      <c r="M67" s="1">
        <f>IF(M52&gt;0,1/VLOOKUP(ABS(M52)+1,$A$8:$D$16,4,FALSE),VLOOKUP(ABS(M52)+1,$A$8:$D$16,2,FALSE))</f>
      </c>
      <c r="N67" s="1">
        <f>IF(N52&gt;0,1/VLOOKUP(ABS(N52)+1,$A$8:$D$16,4,FALSE),VLOOKUP(ABS(N52)+1,$A$8:$D$16,2,FALSE))</f>
      </c>
      <c r="O67" s="1">
        <f>IF(O52&gt;0,1/VLOOKUP(ABS(O52)+1,$A$8:$D$16,4,FALSE),VLOOKUP(ABS(O52)+1,$A$8:$D$16,2,FALSE))</f>
      </c>
      <c r="P67" s="1">
        <f>IF(P52&gt;0,1/VLOOKUP(ABS(P52)+1,$A$8:$D$16,4,FALSE),VLOOKUP(ABS(P52)+1,$A$8:$D$16,2,FALSE))</f>
      </c>
      <c r="Q67" s="1">
        <f>IF(Q52&gt;0,1/VLOOKUP(ABS(Q52)+1,$A$8:$D$16,4,FALSE),VLOOKUP(ABS(Q52)+1,$A$8:$D$16,2,FALSE))</f>
      </c>
      <c r="R67" s="1">
        <f>IF(R52&gt;0,1/VLOOKUP(ABS(R52)+1,$A$8:$D$16,4,FALSE),VLOOKUP(ABS(R52)+1,$A$8:$D$16,2,FALSE))</f>
      </c>
      <c r="S67" s="1">
        <f>IF(S52&gt;0,1/VLOOKUP(ABS(S52)+1,$A$8:$D$16,4,FALSE),VLOOKUP(ABS(S52)+1,$A$8:$D$16,2,FALSE))</f>
      </c>
      <c r="T67" s="1">
        <f>IF(T52&gt;0,1/VLOOKUP(ABS(T52)+1,$A$8:$D$16,4,FALSE),VLOOKUP(ABS(T52)+1,$A$8:$D$16,2,FALSE))</f>
      </c>
      <c r="U67" s="1">
        <f>IF(U52&gt;0,1/VLOOKUP(ABS(U52)+1,$A$8:$D$16,4,FALSE),VLOOKUP(ABS(U52)+1,$A$8:$D$16,2,FALSE))</f>
      </c>
      <c r="V67" s="1">
        <f>IF(V52&gt;0,1/VLOOKUP(ABS(V52)+1,$A$8:$D$16,4,FALSE),VLOOKUP(ABS(V52)+1,$A$8:$D$16,2,FALSE))</f>
      </c>
      <c r="W67" s="1">
        <f>IF(W52&gt;0,1/VLOOKUP(ABS(W52)+1,$A$8:$D$16,4,FALSE),VLOOKUP(ABS(W52)+1,$A$8:$D$16,2,FALSE))</f>
      </c>
    </row>
    <row r="68">
      <c r="A68">
        <v>10</v>
      </c>
      <c r="B68" t="str">
        <v>CP7.4_vs_CP7.5</v>
      </c>
      <c r="C68" s="1">
        <f>IF(C53&gt;0,1/VLOOKUP(ABS(C53)+1,$A$8:$D$16,4,FALSE),VLOOKUP(ABS(C53)+1,$A$8:$D$16,2,FALSE))</f>
      </c>
      <c r="D68" s="1">
        <f>IF(D53&gt;0,1/VLOOKUP(ABS(D53)+1,$A$8:$D$16,4,FALSE),VLOOKUP(ABS(D53)+1,$A$8:$D$16,2,FALSE))</f>
      </c>
      <c r="E68" s="1">
        <f>IF(E53&gt;0,1/VLOOKUP(ABS(E53)+1,$A$8:$D$16,4,FALSE),VLOOKUP(ABS(E53)+1,$A$8:$D$16,2,FALSE))</f>
      </c>
      <c r="F68" s="1">
        <f>IF(F53&gt;0,1/VLOOKUP(ABS(F53)+1,$A$8:$D$16,4,FALSE),VLOOKUP(ABS(F53)+1,$A$8:$D$16,2,FALSE))</f>
      </c>
      <c r="G68" s="1">
        <f>IF(G53&gt;0,1/VLOOKUP(ABS(G53)+1,$A$8:$D$16,4,FALSE),VLOOKUP(ABS(G53)+1,$A$8:$D$16,2,FALSE))</f>
      </c>
      <c r="H68" s="1">
        <f>IF(H53&gt;0,1/VLOOKUP(ABS(H53)+1,$A$8:$D$16,4,FALSE),VLOOKUP(ABS(H53)+1,$A$8:$D$16,2,FALSE))</f>
      </c>
      <c r="I68" s="1">
        <f>IF(I53&gt;0,1/VLOOKUP(ABS(I53)+1,$A$8:$D$16,4,FALSE),VLOOKUP(ABS(I53)+1,$A$8:$D$16,2,FALSE))</f>
      </c>
      <c r="J68" s="1">
        <f>IF(J53&gt;0,1/VLOOKUP(ABS(J53)+1,$A$8:$D$16,4,FALSE),VLOOKUP(ABS(J53)+1,$A$8:$D$16,2,FALSE))</f>
      </c>
      <c r="K68" s="1">
        <f>IF(K53&gt;0,1/VLOOKUP(ABS(K53)+1,$A$8:$D$16,4,FALSE),VLOOKUP(ABS(K53)+1,$A$8:$D$16,2,FALSE))</f>
      </c>
      <c r="L68" s="1">
        <f>IF(L53&gt;0,1/VLOOKUP(ABS(L53)+1,$A$8:$D$16,4,FALSE),VLOOKUP(ABS(L53)+1,$A$8:$D$16,2,FALSE))</f>
      </c>
      <c r="M68" s="1">
        <f>IF(M53&gt;0,1/VLOOKUP(ABS(M53)+1,$A$8:$D$16,4,FALSE),VLOOKUP(ABS(M53)+1,$A$8:$D$16,2,FALSE))</f>
      </c>
      <c r="N68" s="1">
        <f>IF(N53&gt;0,1/VLOOKUP(ABS(N53)+1,$A$8:$D$16,4,FALSE),VLOOKUP(ABS(N53)+1,$A$8:$D$16,2,FALSE))</f>
      </c>
      <c r="O68" s="1">
        <f>IF(O53&gt;0,1/VLOOKUP(ABS(O53)+1,$A$8:$D$16,4,FALSE),VLOOKUP(ABS(O53)+1,$A$8:$D$16,2,FALSE))</f>
      </c>
      <c r="P68" s="1">
        <f>IF(P53&gt;0,1/VLOOKUP(ABS(P53)+1,$A$8:$D$16,4,FALSE),VLOOKUP(ABS(P53)+1,$A$8:$D$16,2,FALSE))</f>
      </c>
      <c r="Q68" s="1">
        <f>IF(Q53&gt;0,1/VLOOKUP(ABS(Q53)+1,$A$8:$D$16,4,FALSE),VLOOKUP(ABS(Q53)+1,$A$8:$D$16,2,FALSE))</f>
      </c>
      <c r="R68" s="1">
        <f>IF(R53&gt;0,1/VLOOKUP(ABS(R53)+1,$A$8:$D$16,4,FALSE),VLOOKUP(ABS(R53)+1,$A$8:$D$16,2,FALSE))</f>
      </c>
      <c r="S68" s="1">
        <f>IF(S53&gt;0,1/VLOOKUP(ABS(S53)+1,$A$8:$D$16,4,FALSE),VLOOKUP(ABS(S53)+1,$A$8:$D$16,2,FALSE))</f>
      </c>
      <c r="T68" s="1">
        <f>IF(T53&gt;0,1/VLOOKUP(ABS(T53)+1,$A$8:$D$16,4,FALSE),VLOOKUP(ABS(T53)+1,$A$8:$D$16,2,FALSE))</f>
      </c>
      <c r="U68" s="1">
        <f>IF(U53&gt;0,1/VLOOKUP(ABS(U53)+1,$A$8:$D$16,4,FALSE),VLOOKUP(ABS(U53)+1,$A$8:$D$16,2,FALSE))</f>
      </c>
      <c r="V68" s="1">
        <f>IF(V53&gt;0,1/VLOOKUP(ABS(V53)+1,$A$8:$D$16,4,FALSE),VLOOKUP(ABS(V53)+1,$A$8:$D$16,2,FALSE))</f>
      </c>
      <c r="W68" s="1">
        <f>IF(W53&gt;0,1/VLOOKUP(ABS(W53)+1,$A$8:$D$16,4,FALSE),VLOOKUP(ABS(W53)+1,$A$8:$D$16,2,FALSE))</f>
      </c>
    </row>
    <row r="71">
      <c r="A71" t="str">
        <v>═══ BAGIAN 3: TFN m (Middle) per Responden ═══</v>
      </c>
    </row>
    <row r="72">
      <c r="A72" t="str">
        <v>No</v>
      </c>
      <c r="B72" t="str">
        <v>Pasangan</v>
      </c>
      <c r="C72" t="str">
        <v>R1_m</v>
      </c>
      <c r="D72" t="str">
        <v>R2_m</v>
      </c>
      <c r="E72" t="str">
        <v>R3_m</v>
      </c>
      <c r="F72" t="str">
        <v>R4_m</v>
      </c>
      <c r="G72" t="str">
        <v>R5_m</v>
      </c>
      <c r="H72" t="str">
        <v>R6_m</v>
      </c>
      <c r="I72" t="str">
        <v>R7_m</v>
      </c>
      <c r="J72" t="str">
        <v>R8_m</v>
      </c>
      <c r="K72" t="str">
        <v>R9_m</v>
      </c>
      <c r="L72" t="str">
        <v>R10_m</v>
      </c>
      <c r="M72" t="str">
        <v>R11_m</v>
      </c>
      <c r="N72" t="str">
        <v>R12_m</v>
      </c>
      <c r="O72" t="str">
        <v>R13_m</v>
      </c>
      <c r="P72" t="str">
        <v>R14_m</v>
      </c>
      <c r="Q72" t="str">
        <v>R15_m</v>
      </c>
      <c r="R72" t="str">
        <v>R16_m</v>
      </c>
      <c r="S72" t="str">
        <v>R17_m</v>
      </c>
      <c r="T72" t="str">
        <v>R18_m</v>
      </c>
      <c r="U72" t="str">
        <v>R19_m</v>
      </c>
      <c r="V72" t="str">
        <v>R20_m</v>
      </c>
      <c r="W72" t="str">
        <v>R21_m</v>
      </c>
    </row>
    <row r="73">
      <c r="A73">
        <v>1</v>
      </c>
      <c r="B73" t="str">
        <v>CP7.1_vs_CP7.2</v>
      </c>
      <c r="C73" s="1">
        <f>IF(C44&gt;0,1/VLOOKUP(ABS(C44)+1,$A$8:$D$16,3,FALSE),VLOOKUP(ABS(C44)+1,$A$8:$D$16,3,FALSE))</f>
      </c>
      <c r="D73" s="1">
        <f>IF(D44&gt;0,1/VLOOKUP(ABS(D44)+1,$A$8:$D$16,3,FALSE),VLOOKUP(ABS(D44)+1,$A$8:$D$16,3,FALSE))</f>
      </c>
      <c r="E73" s="1">
        <f>IF(E44&gt;0,1/VLOOKUP(ABS(E44)+1,$A$8:$D$16,3,FALSE),VLOOKUP(ABS(E44)+1,$A$8:$D$16,3,FALSE))</f>
      </c>
      <c r="F73" s="1">
        <f>IF(F44&gt;0,1/VLOOKUP(ABS(F44)+1,$A$8:$D$16,3,FALSE),VLOOKUP(ABS(F44)+1,$A$8:$D$16,3,FALSE))</f>
      </c>
      <c r="G73" s="1">
        <f>IF(G44&gt;0,1/VLOOKUP(ABS(G44)+1,$A$8:$D$16,3,FALSE),VLOOKUP(ABS(G44)+1,$A$8:$D$16,3,FALSE))</f>
      </c>
      <c r="H73" s="1">
        <f>IF(H44&gt;0,1/VLOOKUP(ABS(H44)+1,$A$8:$D$16,3,FALSE),VLOOKUP(ABS(H44)+1,$A$8:$D$16,3,FALSE))</f>
      </c>
      <c r="I73" s="1">
        <f>IF(I44&gt;0,1/VLOOKUP(ABS(I44)+1,$A$8:$D$16,3,FALSE),VLOOKUP(ABS(I44)+1,$A$8:$D$16,3,FALSE))</f>
      </c>
      <c r="J73" s="1">
        <f>IF(J44&gt;0,1/VLOOKUP(ABS(J44)+1,$A$8:$D$16,3,FALSE),VLOOKUP(ABS(J44)+1,$A$8:$D$16,3,FALSE))</f>
      </c>
      <c r="K73" s="1">
        <f>IF(K44&gt;0,1/VLOOKUP(ABS(K44)+1,$A$8:$D$16,3,FALSE),VLOOKUP(ABS(K44)+1,$A$8:$D$16,3,FALSE))</f>
      </c>
      <c r="L73" s="1">
        <f>IF(L44&gt;0,1/VLOOKUP(ABS(L44)+1,$A$8:$D$16,3,FALSE),VLOOKUP(ABS(L44)+1,$A$8:$D$16,3,FALSE))</f>
      </c>
      <c r="M73" s="1">
        <f>IF(M44&gt;0,1/VLOOKUP(ABS(M44)+1,$A$8:$D$16,3,FALSE),VLOOKUP(ABS(M44)+1,$A$8:$D$16,3,FALSE))</f>
      </c>
      <c r="N73" s="1">
        <f>IF(N44&gt;0,1/VLOOKUP(ABS(N44)+1,$A$8:$D$16,3,FALSE),VLOOKUP(ABS(N44)+1,$A$8:$D$16,3,FALSE))</f>
      </c>
      <c r="O73" s="1">
        <f>IF(O44&gt;0,1/VLOOKUP(ABS(O44)+1,$A$8:$D$16,3,FALSE),VLOOKUP(ABS(O44)+1,$A$8:$D$16,3,FALSE))</f>
      </c>
      <c r="P73" s="1">
        <f>IF(P44&gt;0,1/VLOOKUP(ABS(P44)+1,$A$8:$D$16,3,FALSE),VLOOKUP(ABS(P44)+1,$A$8:$D$16,3,FALSE))</f>
      </c>
      <c r="Q73" s="1">
        <f>IF(Q44&gt;0,1/VLOOKUP(ABS(Q44)+1,$A$8:$D$16,3,FALSE),VLOOKUP(ABS(Q44)+1,$A$8:$D$16,3,FALSE))</f>
      </c>
      <c r="R73" s="1">
        <f>IF(R44&gt;0,1/VLOOKUP(ABS(R44)+1,$A$8:$D$16,3,FALSE),VLOOKUP(ABS(R44)+1,$A$8:$D$16,3,FALSE))</f>
      </c>
      <c r="S73" s="1">
        <f>IF(S44&gt;0,1/VLOOKUP(ABS(S44)+1,$A$8:$D$16,3,FALSE),VLOOKUP(ABS(S44)+1,$A$8:$D$16,3,FALSE))</f>
      </c>
      <c r="T73" s="1">
        <f>IF(T44&gt;0,1/VLOOKUP(ABS(T44)+1,$A$8:$D$16,3,FALSE),VLOOKUP(ABS(T44)+1,$A$8:$D$16,3,FALSE))</f>
      </c>
      <c r="U73" s="1">
        <f>IF(U44&gt;0,1/VLOOKUP(ABS(U44)+1,$A$8:$D$16,3,FALSE),VLOOKUP(ABS(U44)+1,$A$8:$D$16,3,FALSE))</f>
      </c>
      <c r="V73" s="1">
        <f>IF(V44&gt;0,1/VLOOKUP(ABS(V44)+1,$A$8:$D$16,3,FALSE),VLOOKUP(ABS(V44)+1,$A$8:$D$16,3,FALSE))</f>
      </c>
      <c r="W73" s="1">
        <f>IF(W44&gt;0,1/VLOOKUP(ABS(W44)+1,$A$8:$D$16,3,FALSE),VLOOKUP(ABS(W44)+1,$A$8:$D$16,3,FALSE))</f>
      </c>
    </row>
    <row r="74">
      <c r="A74">
        <v>2</v>
      </c>
      <c r="B74" t="str">
        <v>CP7.1_vs_CP7.3</v>
      </c>
      <c r="C74" s="1">
        <f>IF(C45&gt;0,1/VLOOKUP(ABS(C45)+1,$A$8:$D$16,3,FALSE),VLOOKUP(ABS(C45)+1,$A$8:$D$16,3,FALSE))</f>
      </c>
      <c r="D74" s="1">
        <f>IF(D45&gt;0,1/VLOOKUP(ABS(D45)+1,$A$8:$D$16,3,FALSE),VLOOKUP(ABS(D45)+1,$A$8:$D$16,3,FALSE))</f>
      </c>
      <c r="E74" s="1">
        <f>IF(E45&gt;0,1/VLOOKUP(ABS(E45)+1,$A$8:$D$16,3,FALSE),VLOOKUP(ABS(E45)+1,$A$8:$D$16,3,FALSE))</f>
      </c>
      <c r="F74" s="1">
        <f>IF(F45&gt;0,1/VLOOKUP(ABS(F45)+1,$A$8:$D$16,3,FALSE),VLOOKUP(ABS(F45)+1,$A$8:$D$16,3,FALSE))</f>
      </c>
      <c r="G74" s="1">
        <f>IF(G45&gt;0,1/VLOOKUP(ABS(G45)+1,$A$8:$D$16,3,FALSE),VLOOKUP(ABS(G45)+1,$A$8:$D$16,3,FALSE))</f>
      </c>
      <c r="H74" s="1">
        <f>IF(H45&gt;0,1/VLOOKUP(ABS(H45)+1,$A$8:$D$16,3,FALSE),VLOOKUP(ABS(H45)+1,$A$8:$D$16,3,FALSE))</f>
      </c>
      <c r="I74" s="1">
        <f>IF(I45&gt;0,1/VLOOKUP(ABS(I45)+1,$A$8:$D$16,3,FALSE),VLOOKUP(ABS(I45)+1,$A$8:$D$16,3,FALSE))</f>
      </c>
      <c r="J74" s="1">
        <f>IF(J45&gt;0,1/VLOOKUP(ABS(J45)+1,$A$8:$D$16,3,FALSE),VLOOKUP(ABS(J45)+1,$A$8:$D$16,3,FALSE))</f>
      </c>
      <c r="K74" s="1">
        <f>IF(K45&gt;0,1/VLOOKUP(ABS(K45)+1,$A$8:$D$16,3,FALSE),VLOOKUP(ABS(K45)+1,$A$8:$D$16,3,FALSE))</f>
      </c>
      <c r="L74" s="1">
        <f>IF(L45&gt;0,1/VLOOKUP(ABS(L45)+1,$A$8:$D$16,3,FALSE),VLOOKUP(ABS(L45)+1,$A$8:$D$16,3,FALSE))</f>
      </c>
      <c r="M74" s="1">
        <f>IF(M45&gt;0,1/VLOOKUP(ABS(M45)+1,$A$8:$D$16,3,FALSE),VLOOKUP(ABS(M45)+1,$A$8:$D$16,3,FALSE))</f>
      </c>
      <c r="N74" s="1">
        <f>IF(N45&gt;0,1/VLOOKUP(ABS(N45)+1,$A$8:$D$16,3,FALSE),VLOOKUP(ABS(N45)+1,$A$8:$D$16,3,FALSE))</f>
      </c>
      <c r="O74" s="1">
        <f>IF(O45&gt;0,1/VLOOKUP(ABS(O45)+1,$A$8:$D$16,3,FALSE),VLOOKUP(ABS(O45)+1,$A$8:$D$16,3,FALSE))</f>
      </c>
      <c r="P74" s="1">
        <f>IF(P45&gt;0,1/VLOOKUP(ABS(P45)+1,$A$8:$D$16,3,FALSE),VLOOKUP(ABS(P45)+1,$A$8:$D$16,3,FALSE))</f>
      </c>
      <c r="Q74" s="1">
        <f>IF(Q45&gt;0,1/VLOOKUP(ABS(Q45)+1,$A$8:$D$16,3,FALSE),VLOOKUP(ABS(Q45)+1,$A$8:$D$16,3,FALSE))</f>
      </c>
      <c r="R74" s="1">
        <f>IF(R45&gt;0,1/VLOOKUP(ABS(R45)+1,$A$8:$D$16,3,FALSE),VLOOKUP(ABS(R45)+1,$A$8:$D$16,3,FALSE))</f>
      </c>
      <c r="S74" s="1">
        <f>IF(S45&gt;0,1/VLOOKUP(ABS(S45)+1,$A$8:$D$16,3,FALSE),VLOOKUP(ABS(S45)+1,$A$8:$D$16,3,FALSE))</f>
      </c>
      <c r="T74" s="1">
        <f>IF(T45&gt;0,1/VLOOKUP(ABS(T45)+1,$A$8:$D$16,3,FALSE),VLOOKUP(ABS(T45)+1,$A$8:$D$16,3,FALSE))</f>
      </c>
      <c r="U74" s="1">
        <f>IF(U45&gt;0,1/VLOOKUP(ABS(U45)+1,$A$8:$D$16,3,FALSE),VLOOKUP(ABS(U45)+1,$A$8:$D$16,3,FALSE))</f>
      </c>
      <c r="V74" s="1">
        <f>IF(V45&gt;0,1/VLOOKUP(ABS(V45)+1,$A$8:$D$16,3,FALSE),VLOOKUP(ABS(V45)+1,$A$8:$D$16,3,FALSE))</f>
      </c>
      <c r="W74" s="1">
        <f>IF(W45&gt;0,1/VLOOKUP(ABS(W45)+1,$A$8:$D$16,3,FALSE),VLOOKUP(ABS(W45)+1,$A$8:$D$16,3,FALSE))</f>
      </c>
    </row>
    <row r="75">
      <c r="A75">
        <v>3</v>
      </c>
      <c r="B75" t="str">
        <v>CP7.1_vs_CP7.4</v>
      </c>
      <c r="C75" s="1">
        <f>IF(C46&gt;0,1/VLOOKUP(ABS(C46)+1,$A$8:$D$16,3,FALSE),VLOOKUP(ABS(C46)+1,$A$8:$D$16,3,FALSE))</f>
      </c>
      <c r="D75" s="1">
        <f>IF(D46&gt;0,1/VLOOKUP(ABS(D46)+1,$A$8:$D$16,3,FALSE),VLOOKUP(ABS(D46)+1,$A$8:$D$16,3,FALSE))</f>
      </c>
      <c r="E75" s="1">
        <f>IF(E46&gt;0,1/VLOOKUP(ABS(E46)+1,$A$8:$D$16,3,FALSE),VLOOKUP(ABS(E46)+1,$A$8:$D$16,3,FALSE))</f>
      </c>
      <c r="F75" s="1">
        <f>IF(F46&gt;0,1/VLOOKUP(ABS(F46)+1,$A$8:$D$16,3,FALSE),VLOOKUP(ABS(F46)+1,$A$8:$D$16,3,FALSE))</f>
      </c>
      <c r="G75" s="1">
        <f>IF(G46&gt;0,1/VLOOKUP(ABS(G46)+1,$A$8:$D$16,3,FALSE),VLOOKUP(ABS(G46)+1,$A$8:$D$16,3,FALSE))</f>
      </c>
      <c r="H75" s="1">
        <f>IF(H46&gt;0,1/VLOOKUP(ABS(H46)+1,$A$8:$D$16,3,FALSE),VLOOKUP(ABS(H46)+1,$A$8:$D$16,3,FALSE))</f>
      </c>
      <c r="I75" s="1">
        <f>IF(I46&gt;0,1/VLOOKUP(ABS(I46)+1,$A$8:$D$16,3,FALSE),VLOOKUP(ABS(I46)+1,$A$8:$D$16,3,FALSE))</f>
      </c>
      <c r="J75" s="1">
        <f>IF(J46&gt;0,1/VLOOKUP(ABS(J46)+1,$A$8:$D$16,3,FALSE),VLOOKUP(ABS(J46)+1,$A$8:$D$16,3,FALSE))</f>
      </c>
      <c r="K75" s="1">
        <f>IF(K46&gt;0,1/VLOOKUP(ABS(K46)+1,$A$8:$D$16,3,FALSE),VLOOKUP(ABS(K46)+1,$A$8:$D$16,3,FALSE))</f>
      </c>
      <c r="L75" s="1">
        <f>IF(L46&gt;0,1/VLOOKUP(ABS(L46)+1,$A$8:$D$16,3,FALSE),VLOOKUP(ABS(L46)+1,$A$8:$D$16,3,FALSE))</f>
      </c>
      <c r="M75" s="1">
        <f>IF(M46&gt;0,1/VLOOKUP(ABS(M46)+1,$A$8:$D$16,3,FALSE),VLOOKUP(ABS(M46)+1,$A$8:$D$16,3,FALSE))</f>
      </c>
      <c r="N75" s="1">
        <f>IF(N46&gt;0,1/VLOOKUP(ABS(N46)+1,$A$8:$D$16,3,FALSE),VLOOKUP(ABS(N46)+1,$A$8:$D$16,3,FALSE))</f>
      </c>
      <c r="O75" s="1">
        <f>IF(O46&gt;0,1/VLOOKUP(ABS(O46)+1,$A$8:$D$16,3,FALSE),VLOOKUP(ABS(O46)+1,$A$8:$D$16,3,FALSE))</f>
      </c>
      <c r="P75" s="1">
        <f>IF(P46&gt;0,1/VLOOKUP(ABS(P46)+1,$A$8:$D$16,3,FALSE),VLOOKUP(ABS(P46)+1,$A$8:$D$16,3,FALSE))</f>
      </c>
      <c r="Q75" s="1">
        <f>IF(Q46&gt;0,1/VLOOKUP(ABS(Q46)+1,$A$8:$D$16,3,FALSE),VLOOKUP(ABS(Q46)+1,$A$8:$D$16,3,FALSE))</f>
      </c>
      <c r="R75" s="1">
        <f>IF(R46&gt;0,1/VLOOKUP(ABS(R46)+1,$A$8:$D$16,3,FALSE),VLOOKUP(ABS(R46)+1,$A$8:$D$16,3,FALSE))</f>
      </c>
      <c r="S75" s="1">
        <f>IF(S46&gt;0,1/VLOOKUP(ABS(S46)+1,$A$8:$D$16,3,FALSE),VLOOKUP(ABS(S46)+1,$A$8:$D$16,3,FALSE))</f>
      </c>
      <c r="T75" s="1">
        <f>IF(T46&gt;0,1/VLOOKUP(ABS(T46)+1,$A$8:$D$16,3,FALSE),VLOOKUP(ABS(T46)+1,$A$8:$D$16,3,FALSE))</f>
      </c>
      <c r="U75" s="1">
        <f>IF(U46&gt;0,1/VLOOKUP(ABS(U46)+1,$A$8:$D$16,3,FALSE),VLOOKUP(ABS(U46)+1,$A$8:$D$16,3,FALSE))</f>
      </c>
      <c r="V75" s="1">
        <f>IF(V46&gt;0,1/VLOOKUP(ABS(V46)+1,$A$8:$D$16,3,FALSE),VLOOKUP(ABS(V46)+1,$A$8:$D$16,3,FALSE))</f>
      </c>
      <c r="W75" s="1">
        <f>IF(W46&gt;0,1/VLOOKUP(ABS(W46)+1,$A$8:$D$16,3,FALSE),VLOOKUP(ABS(W46)+1,$A$8:$D$16,3,FALSE))</f>
      </c>
    </row>
    <row r="76">
      <c r="A76">
        <v>4</v>
      </c>
      <c r="B76" t="str">
        <v>CP7.1_vs_CP7.5</v>
      </c>
      <c r="C76" s="1">
        <f>IF(C47&gt;0,1/VLOOKUP(ABS(C47)+1,$A$8:$D$16,3,FALSE),VLOOKUP(ABS(C47)+1,$A$8:$D$16,3,FALSE))</f>
      </c>
      <c r="D76" s="1">
        <f>IF(D47&gt;0,1/VLOOKUP(ABS(D47)+1,$A$8:$D$16,3,FALSE),VLOOKUP(ABS(D47)+1,$A$8:$D$16,3,FALSE))</f>
      </c>
      <c r="E76" s="1">
        <f>IF(E47&gt;0,1/VLOOKUP(ABS(E47)+1,$A$8:$D$16,3,FALSE),VLOOKUP(ABS(E47)+1,$A$8:$D$16,3,FALSE))</f>
      </c>
      <c r="F76" s="1">
        <f>IF(F47&gt;0,1/VLOOKUP(ABS(F47)+1,$A$8:$D$16,3,FALSE),VLOOKUP(ABS(F47)+1,$A$8:$D$16,3,FALSE))</f>
      </c>
      <c r="G76" s="1">
        <f>IF(G47&gt;0,1/VLOOKUP(ABS(G47)+1,$A$8:$D$16,3,FALSE),VLOOKUP(ABS(G47)+1,$A$8:$D$16,3,FALSE))</f>
      </c>
      <c r="H76" s="1">
        <f>IF(H47&gt;0,1/VLOOKUP(ABS(H47)+1,$A$8:$D$16,3,FALSE),VLOOKUP(ABS(H47)+1,$A$8:$D$16,3,FALSE))</f>
      </c>
      <c r="I76" s="1">
        <f>IF(I47&gt;0,1/VLOOKUP(ABS(I47)+1,$A$8:$D$16,3,FALSE),VLOOKUP(ABS(I47)+1,$A$8:$D$16,3,FALSE))</f>
      </c>
      <c r="J76" s="1">
        <f>IF(J47&gt;0,1/VLOOKUP(ABS(J47)+1,$A$8:$D$16,3,FALSE),VLOOKUP(ABS(J47)+1,$A$8:$D$16,3,FALSE))</f>
      </c>
      <c r="K76" s="1">
        <f>IF(K47&gt;0,1/VLOOKUP(ABS(K47)+1,$A$8:$D$16,3,FALSE),VLOOKUP(ABS(K47)+1,$A$8:$D$16,3,FALSE))</f>
      </c>
      <c r="L76" s="1">
        <f>IF(L47&gt;0,1/VLOOKUP(ABS(L47)+1,$A$8:$D$16,3,FALSE),VLOOKUP(ABS(L47)+1,$A$8:$D$16,3,FALSE))</f>
      </c>
      <c r="M76" s="1">
        <f>IF(M47&gt;0,1/VLOOKUP(ABS(M47)+1,$A$8:$D$16,3,FALSE),VLOOKUP(ABS(M47)+1,$A$8:$D$16,3,FALSE))</f>
      </c>
      <c r="N76" s="1">
        <f>IF(N47&gt;0,1/VLOOKUP(ABS(N47)+1,$A$8:$D$16,3,FALSE),VLOOKUP(ABS(N47)+1,$A$8:$D$16,3,FALSE))</f>
      </c>
      <c r="O76" s="1">
        <f>IF(O47&gt;0,1/VLOOKUP(ABS(O47)+1,$A$8:$D$16,3,FALSE),VLOOKUP(ABS(O47)+1,$A$8:$D$16,3,FALSE))</f>
      </c>
      <c r="P76" s="1">
        <f>IF(P47&gt;0,1/VLOOKUP(ABS(P47)+1,$A$8:$D$16,3,FALSE),VLOOKUP(ABS(P47)+1,$A$8:$D$16,3,FALSE))</f>
      </c>
      <c r="Q76" s="1">
        <f>IF(Q47&gt;0,1/VLOOKUP(ABS(Q47)+1,$A$8:$D$16,3,FALSE),VLOOKUP(ABS(Q47)+1,$A$8:$D$16,3,FALSE))</f>
      </c>
      <c r="R76" s="1">
        <f>IF(R47&gt;0,1/VLOOKUP(ABS(R47)+1,$A$8:$D$16,3,FALSE),VLOOKUP(ABS(R47)+1,$A$8:$D$16,3,FALSE))</f>
      </c>
      <c r="S76" s="1">
        <f>IF(S47&gt;0,1/VLOOKUP(ABS(S47)+1,$A$8:$D$16,3,FALSE),VLOOKUP(ABS(S47)+1,$A$8:$D$16,3,FALSE))</f>
      </c>
      <c r="T76" s="1">
        <f>IF(T47&gt;0,1/VLOOKUP(ABS(T47)+1,$A$8:$D$16,3,FALSE),VLOOKUP(ABS(T47)+1,$A$8:$D$16,3,FALSE))</f>
      </c>
      <c r="U76" s="1">
        <f>IF(U47&gt;0,1/VLOOKUP(ABS(U47)+1,$A$8:$D$16,3,FALSE),VLOOKUP(ABS(U47)+1,$A$8:$D$16,3,FALSE))</f>
      </c>
      <c r="V76" s="1">
        <f>IF(V47&gt;0,1/VLOOKUP(ABS(V47)+1,$A$8:$D$16,3,FALSE),VLOOKUP(ABS(V47)+1,$A$8:$D$16,3,FALSE))</f>
      </c>
      <c r="W76" s="1">
        <f>IF(W47&gt;0,1/VLOOKUP(ABS(W47)+1,$A$8:$D$16,3,FALSE),VLOOKUP(ABS(W47)+1,$A$8:$D$16,3,FALSE))</f>
      </c>
    </row>
    <row r="77">
      <c r="A77">
        <v>5</v>
      </c>
      <c r="B77" t="str">
        <v>CP7.2_vs_CP7.3</v>
      </c>
      <c r="C77" s="1">
        <f>IF(C48&gt;0,1/VLOOKUP(ABS(C48)+1,$A$8:$D$16,3,FALSE),VLOOKUP(ABS(C48)+1,$A$8:$D$16,3,FALSE))</f>
      </c>
      <c r="D77" s="1">
        <f>IF(D48&gt;0,1/VLOOKUP(ABS(D48)+1,$A$8:$D$16,3,FALSE),VLOOKUP(ABS(D48)+1,$A$8:$D$16,3,FALSE))</f>
      </c>
      <c r="E77" s="1">
        <f>IF(E48&gt;0,1/VLOOKUP(ABS(E48)+1,$A$8:$D$16,3,FALSE),VLOOKUP(ABS(E48)+1,$A$8:$D$16,3,FALSE))</f>
      </c>
      <c r="F77" s="1">
        <f>IF(F48&gt;0,1/VLOOKUP(ABS(F48)+1,$A$8:$D$16,3,FALSE),VLOOKUP(ABS(F48)+1,$A$8:$D$16,3,FALSE))</f>
      </c>
      <c r="G77" s="1">
        <f>IF(G48&gt;0,1/VLOOKUP(ABS(G48)+1,$A$8:$D$16,3,FALSE),VLOOKUP(ABS(G48)+1,$A$8:$D$16,3,FALSE))</f>
      </c>
      <c r="H77" s="1">
        <f>IF(H48&gt;0,1/VLOOKUP(ABS(H48)+1,$A$8:$D$16,3,FALSE),VLOOKUP(ABS(H48)+1,$A$8:$D$16,3,FALSE))</f>
      </c>
      <c r="I77" s="1">
        <f>IF(I48&gt;0,1/VLOOKUP(ABS(I48)+1,$A$8:$D$16,3,FALSE),VLOOKUP(ABS(I48)+1,$A$8:$D$16,3,FALSE))</f>
      </c>
      <c r="J77" s="1">
        <f>IF(J48&gt;0,1/VLOOKUP(ABS(J48)+1,$A$8:$D$16,3,FALSE),VLOOKUP(ABS(J48)+1,$A$8:$D$16,3,FALSE))</f>
      </c>
      <c r="K77" s="1">
        <f>IF(K48&gt;0,1/VLOOKUP(ABS(K48)+1,$A$8:$D$16,3,FALSE),VLOOKUP(ABS(K48)+1,$A$8:$D$16,3,FALSE))</f>
      </c>
      <c r="L77" s="1">
        <f>IF(L48&gt;0,1/VLOOKUP(ABS(L48)+1,$A$8:$D$16,3,FALSE),VLOOKUP(ABS(L48)+1,$A$8:$D$16,3,FALSE))</f>
      </c>
      <c r="M77" s="1">
        <f>IF(M48&gt;0,1/VLOOKUP(ABS(M48)+1,$A$8:$D$16,3,FALSE),VLOOKUP(ABS(M48)+1,$A$8:$D$16,3,FALSE))</f>
      </c>
      <c r="N77" s="1">
        <f>IF(N48&gt;0,1/VLOOKUP(ABS(N48)+1,$A$8:$D$16,3,FALSE),VLOOKUP(ABS(N48)+1,$A$8:$D$16,3,FALSE))</f>
      </c>
      <c r="O77" s="1">
        <f>IF(O48&gt;0,1/VLOOKUP(ABS(O48)+1,$A$8:$D$16,3,FALSE),VLOOKUP(ABS(O48)+1,$A$8:$D$16,3,FALSE))</f>
      </c>
      <c r="P77" s="1">
        <f>IF(P48&gt;0,1/VLOOKUP(ABS(P48)+1,$A$8:$D$16,3,FALSE),VLOOKUP(ABS(P48)+1,$A$8:$D$16,3,FALSE))</f>
      </c>
      <c r="Q77" s="1">
        <f>IF(Q48&gt;0,1/VLOOKUP(ABS(Q48)+1,$A$8:$D$16,3,FALSE),VLOOKUP(ABS(Q48)+1,$A$8:$D$16,3,FALSE))</f>
      </c>
      <c r="R77" s="1">
        <f>IF(R48&gt;0,1/VLOOKUP(ABS(R48)+1,$A$8:$D$16,3,FALSE),VLOOKUP(ABS(R48)+1,$A$8:$D$16,3,FALSE))</f>
      </c>
      <c r="S77" s="1">
        <f>IF(S48&gt;0,1/VLOOKUP(ABS(S48)+1,$A$8:$D$16,3,FALSE),VLOOKUP(ABS(S48)+1,$A$8:$D$16,3,FALSE))</f>
      </c>
      <c r="T77" s="1">
        <f>IF(T48&gt;0,1/VLOOKUP(ABS(T48)+1,$A$8:$D$16,3,FALSE),VLOOKUP(ABS(T48)+1,$A$8:$D$16,3,FALSE))</f>
      </c>
      <c r="U77" s="1">
        <f>IF(U48&gt;0,1/VLOOKUP(ABS(U48)+1,$A$8:$D$16,3,FALSE),VLOOKUP(ABS(U48)+1,$A$8:$D$16,3,FALSE))</f>
      </c>
      <c r="V77" s="1">
        <f>IF(V48&gt;0,1/VLOOKUP(ABS(V48)+1,$A$8:$D$16,3,FALSE),VLOOKUP(ABS(V48)+1,$A$8:$D$16,3,FALSE))</f>
      </c>
      <c r="W77" s="1">
        <f>IF(W48&gt;0,1/VLOOKUP(ABS(W48)+1,$A$8:$D$16,3,FALSE),VLOOKUP(ABS(W48)+1,$A$8:$D$16,3,FALSE))</f>
      </c>
    </row>
    <row r="78">
      <c r="A78">
        <v>6</v>
      </c>
      <c r="B78" t="str">
        <v>CP7.2_vs_CP7.4</v>
      </c>
      <c r="C78" s="1">
        <f>IF(C49&gt;0,1/VLOOKUP(ABS(C49)+1,$A$8:$D$16,3,FALSE),VLOOKUP(ABS(C49)+1,$A$8:$D$16,3,FALSE))</f>
      </c>
      <c r="D78" s="1">
        <f>IF(D49&gt;0,1/VLOOKUP(ABS(D49)+1,$A$8:$D$16,3,FALSE),VLOOKUP(ABS(D49)+1,$A$8:$D$16,3,FALSE))</f>
      </c>
      <c r="E78" s="1">
        <f>IF(E49&gt;0,1/VLOOKUP(ABS(E49)+1,$A$8:$D$16,3,FALSE),VLOOKUP(ABS(E49)+1,$A$8:$D$16,3,FALSE))</f>
      </c>
      <c r="F78" s="1">
        <f>IF(F49&gt;0,1/VLOOKUP(ABS(F49)+1,$A$8:$D$16,3,FALSE),VLOOKUP(ABS(F49)+1,$A$8:$D$16,3,FALSE))</f>
      </c>
      <c r="G78" s="1">
        <f>IF(G49&gt;0,1/VLOOKUP(ABS(G49)+1,$A$8:$D$16,3,FALSE),VLOOKUP(ABS(G49)+1,$A$8:$D$16,3,FALSE))</f>
      </c>
      <c r="H78" s="1">
        <f>IF(H49&gt;0,1/VLOOKUP(ABS(H49)+1,$A$8:$D$16,3,FALSE),VLOOKUP(ABS(H49)+1,$A$8:$D$16,3,FALSE))</f>
      </c>
      <c r="I78" s="1">
        <f>IF(I49&gt;0,1/VLOOKUP(ABS(I49)+1,$A$8:$D$16,3,FALSE),VLOOKUP(ABS(I49)+1,$A$8:$D$16,3,FALSE))</f>
      </c>
      <c r="J78" s="1">
        <f>IF(J49&gt;0,1/VLOOKUP(ABS(J49)+1,$A$8:$D$16,3,FALSE),VLOOKUP(ABS(J49)+1,$A$8:$D$16,3,FALSE))</f>
      </c>
      <c r="K78" s="1">
        <f>IF(K49&gt;0,1/VLOOKUP(ABS(K49)+1,$A$8:$D$16,3,FALSE),VLOOKUP(ABS(K49)+1,$A$8:$D$16,3,FALSE))</f>
      </c>
      <c r="L78" s="1">
        <f>IF(L49&gt;0,1/VLOOKUP(ABS(L49)+1,$A$8:$D$16,3,FALSE),VLOOKUP(ABS(L49)+1,$A$8:$D$16,3,FALSE))</f>
      </c>
      <c r="M78" s="1">
        <f>IF(M49&gt;0,1/VLOOKUP(ABS(M49)+1,$A$8:$D$16,3,FALSE),VLOOKUP(ABS(M49)+1,$A$8:$D$16,3,FALSE))</f>
      </c>
      <c r="N78" s="1">
        <f>IF(N49&gt;0,1/VLOOKUP(ABS(N49)+1,$A$8:$D$16,3,FALSE),VLOOKUP(ABS(N49)+1,$A$8:$D$16,3,FALSE))</f>
      </c>
      <c r="O78" s="1">
        <f>IF(O49&gt;0,1/VLOOKUP(ABS(O49)+1,$A$8:$D$16,3,FALSE),VLOOKUP(ABS(O49)+1,$A$8:$D$16,3,FALSE))</f>
      </c>
      <c r="P78" s="1">
        <f>IF(P49&gt;0,1/VLOOKUP(ABS(P49)+1,$A$8:$D$16,3,FALSE),VLOOKUP(ABS(P49)+1,$A$8:$D$16,3,FALSE))</f>
      </c>
      <c r="Q78" s="1">
        <f>IF(Q49&gt;0,1/VLOOKUP(ABS(Q49)+1,$A$8:$D$16,3,FALSE),VLOOKUP(ABS(Q49)+1,$A$8:$D$16,3,FALSE))</f>
      </c>
      <c r="R78" s="1">
        <f>IF(R49&gt;0,1/VLOOKUP(ABS(R49)+1,$A$8:$D$16,3,FALSE),VLOOKUP(ABS(R49)+1,$A$8:$D$16,3,FALSE))</f>
      </c>
      <c r="S78" s="1">
        <f>IF(S49&gt;0,1/VLOOKUP(ABS(S49)+1,$A$8:$D$16,3,FALSE),VLOOKUP(ABS(S49)+1,$A$8:$D$16,3,FALSE))</f>
      </c>
      <c r="T78" s="1">
        <f>IF(T49&gt;0,1/VLOOKUP(ABS(T49)+1,$A$8:$D$16,3,FALSE),VLOOKUP(ABS(T49)+1,$A$8:$D$16,3,FALSE))</f>
      </c>
      <c r="U78" s="1">
        <f>IF(U49&gt;0,1/VLOOKUP(ABS(U49)+1,$A$8:$D$16,3,FALSE),VLOOKUP(ABS(U49)+1,$A$8:$D$16,3,FALSE))</f>
      </c>
      <c r="V78" s="1">
        <f>IF(V49&gt;0,1/VLOOKUP(ABS(V49)+1,$A$8:$D$16,3,FALSE),VLOOKUP(ABS(V49)+1,$A$8:$D$16,3,FALSE))</f>
      </c>
      <c r="W78" s="1">
        <f>IF(W49&gt;0,1/VLOOKUP(ABS(W49)+1,$A$8:$D$16,3,FALSE),VLOOKUP(ABS(W49)+1,$A$8:$D$16,3,FALSE))</f>
      </c>
    </row>
    <row r="79">
      <c r="A79">
        <v>7</v>
      </c>
      <c r="B79" t="str">
        <v>CP7.2_vs_CP7.5</v>
      </c>
      <c r="C79" s="1">
        <f>IF(C50&gt;0,1/VLOOKUP(ABS(C50)+1,$A$8:$D$16,3,FALSE),VLOOKUP(ABS(C50)+1,$A$8:$D$16,3,FALSE))</f>
      </c>
      <c r="D79" s="1">
        <f>IF(D50&gt;0,1/VLOOKUP(ABS(D50)+1,$A$8:$D$16,3,FALSE),VLOOKUP(ABS(D50)+1,$A$8:$D$16,3,FALSE))</f>
      </c>
      <c r="E79" s="1">
        <f>IF(E50&gt;0,1/VLOOKUP(ABS(E50)+1,$A$8:$D$16,3,FALSE),VLOOKUP(ABS(E50)+1,$A$8:$D$16,3,FALSE))</f>
      </c>
      <c r="F79" s="1">
        <f>IF(F50&gt;0,1/VLOOKUP(ABS(F50)+1,$A$8:$D$16,3,FALSE),VLOOKUP(ABS(F50)+1,$A$8:$D$16,3,FALSE))</f>
      </c>
      <c r="G79" s="1">
        <f>IF(G50&gt;0,1/VLOOKUP(ABS(G50)+1,$A$8:$D$16,3,FALSE),VLOOKUP(ABS(G50)+1,$A$8:$D$16,3,FALSE))</f>
      </c>
      <c r="H79" s="1">
        <f>IF(H50&gt;0,1/VLOOKUP(ABS(H50)+1,$A$8:$D$16,3,FALSE),VLOOKUP(ABS(H50)+1,$A$8:$D$16,3,FALSE))</f>
      </c>
      <c r="I79" s="1">
        <f>IF(I50&gt;0,1/VLOOKUP(ABS(I50)+1,$A$8:$D$16,3,FALSE),VLOOKUP(ABS(I50)+1,$A$8:$D$16,3,FALSE))</f>
      </c>
      <c r="J79" s="1">
        <f>IF(J50&gt;0,1/VLOOKUP(ABS(J50)+1,$A$8:$D$16,3,FALSE),VLOOKUP(ABS(J50)+1,$A$8:$D$16,3,FALSE))</f>
      </c>
      <c r="K79" s="1">
        <f>IF(K50&gt;0,1/VLOOKUP(ABS(K50)+1,$A$8:$D$16,3,FALSE),VLOOKUP(ABS(K50)+1,$A$8:$D$16,3,FALSE))</f>
      </c>
      <c r="L79" s="1">
        <f>IF(L50&gt;0,1/VLOOKUP(ABS(L50)+1,$A$8:$D$16,3,FALSE),VLOOKUP(ABS(L50)+1,$A$8:$D$16,3,FALSE))</f>
      </c>
      <c r="M79" s="1">
        <f>IF(M50&gt;0,1/VLOOKUP(ABS(M50)+1,$A$8:$D$16,3,FALSE),VLOOKUP(ABS(M50)+1,$A$8:$D$16,3,FALSE))</f>
      </c>
      <c r="N79" s="1">
        <f>IF(N50&gt;0,1/VLOOKUP(ABS(N50)+1,$A$8:$D$16,3,FALSE),VLOOKUP(ABS(N50)+1,$A$8:$D$16,3,FALSE))</f>
      </c>
      <c r="O79" s="1">
        <f>IF(O50&gt;0,1/VLOOKUP(ABS(O50)+1,$A$8:$D$16,3,FALSE),VLOOKUP(ABS(O50)+1,$A$8:$D$16,3,FALSE))</f>
      </c>
      <c r="P79" s="1">
        <f>IF(P50&gt;0,1/VLOOKUP(ABS(P50)+1,$A$8:$D$16,3,FALSE),VLOOKUP(ABS(P50)+1,$A$8:$D$16,3,FALSE))</f>
      </c>
      <c r="Q79" s="1">
        <f>IF(Q50&gt;0,1/VLOOKUP(ABS(Q50)+1,$A$8:$D$16,3,FALSE),VLOOKUP(ABS(Q50)+1,$A$8:$D$16,3,FALSE))</f>
      </c>
      <c r="R79" s="1">
        <f>IF(R50&gt;0,1/VLOOKUP(ABS(R50)+1,$A$8:$D$16,3,FALSE),VLOOKUP(ABS(R50)+1,$A$8:$D$16,3,FALSE))</f>
      </c>
      <c r="S79" s="1">
        <f>IF(S50&gt;0,1/VLOOKUP(ABS(S50)+1,$A$8:$D$16,3,FALSE),VLOOKUP(ABS(S50)+1,$A$8:$D$16,3,FALSE))</f>
      </c>
      <c r="T79" s="1">
        <f>IF(T50&gt;0,1/VLOOKUP(ABS(T50)+1,$A$8:$D$16,3,FALSE),VLOOKUP(ABS(T50)+1,$A$8:$D$16,3,FALSE))</f>
      </c>
      <c r="U79" s="1">
        <f>IF(U50&gt;0,1/VLOOKUP(ABS(U50)+1,$A$8:$D$16,3,FALSE),VLOOKUP(ABS(U50)+1,$A$8:$D$16,3,FALSE))</f>
      </c>
      <c r="V79" s="1">
        <f>IF(V50&gt;0,1/VLOOKUP(ABS(V50)+1,$A$8:$D$16,3,FALSE),VLOOKUP(ABS(V50)+1,$A$8:$D$16,3,FALSE))</f>
      </c>
      <c r="W79" s="1">
        <f>IF(W50&gt;0,1/VLOOKUP(ABS(W50)+1,$A$8:$D$16,3,FALSE),VLOOKUP(ABS(W50)+1,$A$8:$D$16,3,FALSE))</f>
      </c>
    </row>
    <row r="80">
      <c r="A80">
        <v>8</v>
      </c>
      <c r="B80" t="str">
        <v>CP7.3_vs_CP7.4</v>
      </c>
      <c r="C80" s="1">
        <f>IF(C51&gt;0,1/VLOOKUP(ABS(C51)+1,$A$8:$D$16,3,FALSE),VLOOKUP(ABS(C51)+1,$A$8:$D$16,3,FALSE))</f>
      </c>
      <c r="D80" s="1">
        <f>IF(D51&gt;0,1/VLOOKUP(ABS(D51)+1,$A$8:$D$16,3,FALSE),VLOOKUP(ABS(D51)+1,$A$8:$D$16,3,FALSE))</f>
      </c>
      <c r="E80" s="1">
        <f>IF(E51&gt;0,1/VLOOKUP(ABS(E51)+1,$A$8:$D$16,3,FALSE),VLOOKUP(ABS(E51)+1,$A$8:$D$16,3,FALSE))</f>
      </c>
      <c r="F80" s="1">
        <f>IF(F51&gt;0,1/VLOOKUP(ABS(F51)+1,$A$8:$D$16,3,FALSE),VLOOKUP(ABS(F51)+1,$A$8:$D$16,3,FALSE))</f>
      </c>
      <c r="G80" s="1">
        <f>IF(G51&gt;0,1/VLOOKUP(ABS(G51)+1,$A$8:$D$16,3,FALSE),VLOOKUP(ABS(G51)+1,$A$8:$D$16,3,FALSE))</f>
      </c>
      <c r="H80" s="1">
        <f>IF(H51&gt;0,1/VLOOKUP(ABS(H51)+1,$A$8:$D$16,3,FALSE),VLOOKUP(ABS(H51)+1,$A$8:$D$16,3,FALSE))</f>
      </c>
      <c r="I80" s="1">
        <f>IF(I51&gt;0,1/VLOOKUP(ABS(I51)+1,$A$8:$D$16,3,FALSE),VLOOKUP(ABS(I51)+1,$A$8:$D$16,3,FALSE))</f>
      </c>
      <c r="J80" s="1">
        <f>IF(J51&gt;0,1/VLOOKUP(ABS(J51)+1,$A$8:$D$16,3,FALSE),VLOOKUP(ABS(J51)+1,$A$8:$D$16,3,FALSE))</f>
      </c>
      <c r="K80" s="1">
        <f>IF(K51&gt;0,1/VLOOKUP(ABS(K51)+1,$A$8:$D$16,3,FALSE),VLOOKUP(ABS(K51)+1,$A$8:$D$16,3,FALSE))</f>
      </c>
      <c r="L80" s="1">
        <f>IF(L51&gt;0,1/VLOOKUP(ABS(L51)+1,$A$8:$D$16,3,FALSE),VLOOKUP(ABS(L51)+1,$A$8:$D$16,3,FALSE))</f>
      </c>
      <c r="M80" s="1">
        <f>IF(M51&gt;0,1/VLOOKUP(ABS(M51)+1,$A$8:$D$16,3,FALSE),VLOOKUP(ABS(M51)+1,$A$8:$D$16,3,FALSE))</f>
      </c>
      <c r="N80" s="1">
        <f>IF(N51&gt;0,1/VLOOKUP(ABS(N51)+1,$A$8:$D$16,3,FALSE),VLOOKUP(ABS(N51)+1,$A$8:$D$16,3,FALSE))</f>
      </c>
      <c r="O80" s="1">
        <f>IF(O51&gt;0,1/VLOOKUP(ABS(O51)+1,$A$8:$D$16,3,FALSE),VLOOKUP(ABS(O51)+1,$A$8:$D$16,3,FALSE))</f>
      </c>
      <c r="P80" s="1">
        <f>IF(P51&gt;0,1/VLOOKUP(ABS(P51)+1,$A$8:$D$16,3,FALSE),VLOOKUP(ABS(P51)+1,$A$8:$D$16,3,FALSE))</f>
      </c>
      <c r="Q80" s="1">
        <f>IF(Q51&gt;0,1/VLOOKUP(ABS(Q51)+1,$A$8:$D$16,3,FALSE),VLOOKUP(ABS(Q51)+1,$A$8:$D$16,3,FALSE))</f>
      </c>
      <c r="R80" s="1">
        <f>IF(R51&gt;0,1/VLOOKUP(ABS(R51)+1,$A$8:$D$16,3,FALSE),VLOOKUP(ABS(R51)+1,$A$8:$D$16,3,FALSE))</f>
      </c>
      <c r="S80" s="1">
        <f>IF(S51&gt;0,1/VLOOKUP(ABS(S51)+1,$A$8:$D$16,3,FALSE),VLOOKUP(ABS(S51)+1,$A$8:$D$16,3,FALSE))</f>
      </c>
      <c r="T80" s="1">
        <f>IF(T51&gt;0,1/VLOOKUP(ABS(T51)+1,$A$8:$D$16,3,FALSE),VLOOKUP(ABS(T51)+1,$A$8:$D$16,3,FALSE))</f>
      </c>
      <c r="U80" s="1">
        <f>IF(U51&gt;0,1/VLOOKUP(ABS(U51)+1,$A$8:$D$16,3,FALSE),VLOOKUP(ABS(U51)+1,$A$8:$D$16,3,FALSE))</f>
      </c>
      <c r="V80" s="1">
        <f>IF(V51&gt;0,1/VLOOKUP(ABS(V51)+1,$A$8:$D$16,3,FALSE),VLOOKUP(ABS(V51)+1,$A$8:$D$16,3,FALSE))</f>
      </c>
      <c r="W80" s="1">
        <f>IF(W51&gt;0,1/VLOOKUP(ABS(W51)+1,$A$8:$D$16,3,FALSE),VLOOKUP(ABS(W51)+1,$A$8:$D$16,3,FALSE))</f>
      </c>
    </row>
    <row r="81">
      <c r="A81">
        <v>9</v>
      </c>
      <c r="B81" t="str">
        <v>CP7.3_vs_CP7.5</v>
      </c>
      <c r="C81" s="1">
        <f>IF(C52&gt;0,1/VLOOKUP(ABS(C52)+1,$A$8:$D$16,3,FALSE),VLOOKUP(ABS(C52)+1,$A$8:$D$16,3,FALSE))</f>
      </c>
      <c r="D81" s="1">
        <f>IF(D52&gt;0,1/VLOOKUP(ABS(D52)+1,$A$8:$D$16,3,FALSE),VLOOKUP(ABS(D52)+1,$A$8:$D$16,3,FALSE))</f>
      </c>
      <c r="E81" s="1">
        <f>IF(E52&gt;0,1/VLOOKUP(ABS(E52)+1,$A$8:$D$16,3,FALSE),VLOOKUP(ABS(E52)+1,$A$8:$D$16,3,FALSE))</f>
      </c>
      <c r="F81" s="1">
        <f>IF(F52&gt;0,1/VLOOKUP(ABS(F52)+1,$A$8:$D$16,3,FALSE),VLOOKUP(ABS(F52)+1,$A$8:$D$16,3,FALSE))</f>
      </c>
      <c r="G81" s="1">
        <f>IF(G52&gt;0,1/VLOOKUP(ABS(G52)+1,$A$8:$D$16,3,FALSE),VLOOKUP(ABS(G52)+1,$A$8:$D$16,3,FALSE))</f>
      </c>
      <c r="H81" s="1">
        <f>IF(H52&gt;0,1/VLOOKUP(ABS(H52)+1,$A$8:$D$16,3,FALSE),VLOOKUP(ABS(H52)+1,$A$8:$D$16,3,FALSE))</f>
      </c>
      <c r="I81" s="1">
        <f>IF(I52&gt;0,1/VLOOKUP(ABS(I52)+1,$A$8:$D$16,3,FALSE),VLOOKUP(ABS(I52)+1,$A$8:$D$16,3,FALSE))</f>
      </c>
      <c r="J81" s="1">
        <f>IF(J52&gt;0,1/VLOOKUP(ABS(J52)+1,$A$8:$D$16,3,FALSE),VLOOKUP(ABS(J52)+1,$A$8:$D$16,3,FALSE))</f>
      </c>
      <c r="K81" s="1">
        <f>IF(K52&gt;0,1/VLOOKUP(ABS(K52)+1,$A$8:$D$16,3,FALSE),VLOOKUP(ABS(K52)+1,$A$8:$D$16,3,FALSE))</f>
      </c>
      <c r="L81" s="1">
        <f>IF(L52&gt;0,1/VLOOKUP(ABS(L52)+1,$A$8:$D$16,3,FALSE),VLOOKUP(ABS(L52)+1,$A$8:$D$16,3,FALSE))</f>
      </c>
      <c r="M81" s="1">
        <f>IF(M52&gt;0,1/VLOOKUP(ABS(M52)+1,$A$8:$D$16,3,FALSE),VLOOKUP(ABS(M52)+1,$A$8:$D$16,3,FALSE))</f>
      </c>
      <c r="N81" s="1">
        <f>IF(N52&gt;0,1/VLOOKUP(ABS(N52)+1,$A$8:$D$16,3,FALSE),VLOOKUP(ABS(N52)+1,$A$8:$D$16,3,FALSE))</f>
      </c>
      <c r="O81" s="1">
        <f>IF(O52&gt;0,1/VLOOKUP(ABS(O52)+1,$A$8:$D$16,3,FALSE),VLOOKUP(ABS(O52)+1,$A$8:$D$16,3,FALSE))</f>
      </c>
      <c r="P81" s="1">
        <f>IF(P52&gt;0,1/VLOOKUP(ABS(P52)+1,$A$8:$D$16,3,FALSE),VLOOKUP(ABS(P52)+1,$A$8:$D$16,3,FALSE))</f>
      </c>
      <c r="Q81" s="1">
        <f>IF(Q52&gt;0,1/VLOOKUP(ABS(Q52)+1,$A$8:$D$16,3,FALSE),VLOOKUP(ABS(Q52)+1,$A$8:$D$16,3,FALSE))</f>
      </c>
      <c r="R81" s="1">
        <f>IF(R52&gt;0,1/VLOOKUP(ABS(R52)+1,$A$8:$D$16,3,FALSE),VLOOKUP(ABS(R52)+1,$A$8:$D$16,3,FALSE))</f>
      </c>
      <c r="S81" s="1">
        <f>IF(S52&gt;0,1/VLOOKUP(ABS(S52)+1,$A$8:$D$16,3,FALSE),VLOOKUP(ABS(S52)+1,$A$8:$D$16,3,FALSE))</f>
      </c>
      <c r="T81" s="1">
        <f>IF(T52&gt;0,1/VLOOKUP(ABS(T52)+1,$A$8:$D$16,3,FALSE),VLOOKUP(ABS(T52)+1,$A$8:$D$16,3,FALSE))</f>
      </c>
      <c r="U81" s="1">
        <f>IF(U52&gt;0,1/VLOOKUP(ABS(U52)+1,$A$8:$D$16,3,FALSE),VLOOKUP(ABS(U52)+1,$A$8:$D$16,3,FALSE))</f>
      </c>
      <c r="V81" s="1">
        <f>IF(V52&gt;0,1/VLOOKUP(ABS(V52)+1,$A$8:$D$16,3,FALSE),VLOOKUP(ABS(V52)+1,$A$8:$D$16,3,FALSE))</f>
      </c>
      <c r="W81" s="1">
        <f>IF(W52&gt;0,1/VLOOKUP(ABS(W52)+1,$A$8:$D$16,3,FALSE),VLOOKUP(ABS(W52)+1,$A$8:$D$16,3,FALSE))</f>
      </c>
    </row>
    <row r="82">
      <c r="A82">
        <v>10</v>
      </c>
      <c r="B82" t="str">
        <v>CP7.4_vs_CP7.5</v>
      </c>
      <c r="C82" s="1">
        <f>IF(C53&gt;0,1/VLOOKUP(ABS(C53)+1,$A$8:$D$16,3,FALSE),VLOOKUP(ABS(C53)+1,$A$8:$D$16,3,FALSE))</f>
      </c>
      <c r="D82" s="1">
        <f>IF(D53&gt;0,1/VLOOKUP(ABS(D53)+1,$A$8:$D$16,3,FALSE),VLOOKUP(ABS(D53)+1,$A$8:$D$16,3,FALSE))</f>
      </c>
      <c r="E82" s="1">
        <f>IF(E53&gt;0,1/VLOOKUP(ABS(E53)+1,$A$8:$D$16,3,FALSE),VLOOKUP(ABS(E53)+1,$A$8:$D$16,3,FALSE))</f>
      </c>
      <c r="F82" s="1">
        <f>IF(F53&gt;0,1/VLOOKUP(ABS(F53)+1,$A$8:$D$16,3,FALSE),VLOOKUP(ABS(F53)+1,$A$8:$D$16,3,FALSE))</f>
      </c>
      <c r="G82" s="1">
        <f>IF(G53&gt;0,1/VLOOKUP(ABS(G53)+1,$A$8:$D$16,3,FALSE),VLOOKUP(ABS(G53)+1,$A$8:$D$16,3,FALSE))</f>
      </c>
      <c r="H82" s="1">
        <f>IF(H53&gt;0,1/VLOOKUP(ABS(H53)+1,$A$8:$D$16,3,FALSE),VLOOKUP(ABS(H53)+1,$A$8:$D$16,3,FALSE))</f>
      </c>
      <c r="I82" s="1">
        <f>IF(I53&gt;0,1/VLOOKUP(ABS(I53)+1,$A$8:$D$16,3,FALSE),VLOOKUP(ABS(I53)+1,$A$8:$D$16,3,FALSE))</f>
      </c>
      <c r="J82" s="1">
        <f>IF(J53&gt;0,1/VLOOKUP(ABS(J53)+1,$A$8:$D$16,3,FALSE),VLOOKUP(ABS(J53)+1,$A$8:$D$16,3,FALSE))</f>
      </c>
      <c r="K82" s="1">
        <f>IF(K53&gt;0,1/VLOOKUP(ABS(K53)+1,$A$8:$D$16,3,FALSE),VLOOKUP(ABS(K53)+1,$A$8:$D$16,3,FALSE))</f>
      </c>
      <c r="L82" s="1">
        <f>IF(L53&gt;0,1/VLOOKUP(ABS(L53)+1,$A$8:$D$16,3,FALSE),VLOOKUP(ABS(L53)+1,$A$8:$D$16,3,FALSE))</f>
      </c>
      <c r="M82" s="1">
        <f>IF(M53&gt;0,1/VLOOKUP(ABS(M53)+1,$A$8:$D$16,3,FALSE),VLOOKUP(ABS(M53)+1,$A$8:$D$16,3,FALSE))</f>
      </c>
      <c r="N82" s="1">
        <f>IF(N53&gt;0,1/VLOOKUP(ABS(N53)+1,$A$8:$D$16,3,FALSE),VLOOKUP(ABS(N53)+1,$A$8:$D$16,3,FALSE))</f>
      </c>
      <c r="O82" s="1">
        <f>IF(O53&gt;0,1/VLOOKUP(ABS(O53)+1,$A$8:$D$16,3,FALSE),VLOOKUP(ABS(O53)+1,$A$8:$D$16,3,FALSE))</f>
      </c>
      <c r="P82" s="1">
        <f>IF(P53&gt;0,1/VLOOKUP(ABS(P53)+1,$A$8:$D$16,3,FALSE),VLOOKUP(ABS(P53)+1,$A$8:$D$16,3,FALSE))</f>
      </c>
      <c r="Q82" s="1">
        <f>IF(Q53&gt;0,1/VLOOKUP(ABS(Q53)+1,$A$8:$D$16,3,FALSE),VLOOKUP(ABS(Q53)+1,$A$8:$D$16,3,FALSE))</f>
      </c>
      <c r="R82" s="1">
        <f>IF(R53&gt;0,1/VLOOKUP(ABS(R53)+1,$A$8:$D$16,3,FALSE),VLOOKUP(ABS(R53)+1,$A$8:$D$16,3,FALSE))</f>
      </c>
      <c r="S82" s="1">
        <f>IF(S53&gt;0,1/VLOOKUP(ABS(S53)+1,$A$8:$D$16,3,FALSE),VLOOKUP(ABS(S53)+1,$A$8:$D$16,3,FALSE))</f>
      </c>
      <c r="T82" s="1">
        <f>IF(T53&gt;0,1/VLOOKUP(ABS(T53)+1,$A$8:$D$16,3,FALSE),VLOOKUP(ABS(T53)+1,$A$8:$D$16,3,FALSE))</f>
      </c>
      <c r="U82" s="1">
        <f>IF(U53&gt;0,1/VLOOKUP(ABS(U53)+1,$A$8:$D$16,3,FALSE),VLOOKUP(ABS(U53)+1,$A$8:$D$16,3,FALSE))</f>
      </c>
      <c r="V82" s="1">
        <f>IF(V53&gt;0,1/VLOOKUP(ABS(V53)+1,$A$8:$D$16,3,FALSE),VLOOKUP(ABS(V53)+1,$A$8:$D$16,3,FALSE))</f>
      </c>
      <c r="W82" s="1">
        <f>IF(W53&gt;0,1/VLOOKUP(ABS(W53)+1,$A$8:$D$16,3,FALSE),VLOOKUP(ABS(W53)+1,$A$8:$D$16,3,FALSE))</f>
      </c>
    </row>
    <row r="85">
      <c r="A85" t="str">
        <v>═══ BAGIAN 4: TFN u (Upper) per Responden ═══</v>
      </c>
    </row>
    <row r="86">
      <c r="A86" t="str">
        <v>No</v>
      </c>
      <c r="B86" t="str">
        <v>Pasangan</v>
      </c>
      <c r="C86" t="str">
        <v>R1_u</v>
      </c>
      <c r="D86" t="str">
        <v>R2_u</v>
      </c>
      <c r="E86" t="str">
        <v>R3_u</v>
      </c>
      <c r="F86" t="str">
        <v>R4_u</v>
      </c>
      <c r="G86" t="str">
        <v>R5_u</v>
      </c>
      <c r="H86" t="str">
        <v>R6_u</v>
      </c>
      <c r="I86" t="str">
        <v>R7_u</v>
      </c>
      <c r="J86" t="str">
        <v>R8_u</v>
      </c>
      <c r="K86" t="str">
        <v>R9_u</v>
      </c>
      <c r="L86" t="str">
        <v>R10_u</v>
      </c>
      <c r="M86" t="str">
        <v>R11_u</v>
      </c>
      <c r="N86" t="str">
        <v>R12_u</v>
      </c>
      <c r="O86" t="str">
        <v>R13_u</v>
      </c>
      <c r="P86" t="str">
        <v>R14_u</v>
      </c>
      <c r="Q86" t="str">
        <v>R15_u</v>
      </c>
      <c r="R86" t="str">
        <v>R16_u</v>
      </c>
      <c r="S86" t="str">
        <v>R17_u</v>
      </c>
      <c r="T86" t="str">
        <v>R18_u</v>
      </c>
      <c r="U86" t="str">
        <v>R19_u</v>
      </c>
      <c r="V86" t="str">
        <v>R20_u</v>
      </c>
      <c r="W86" t="str">
        <v>R21_u</v>
      </c>
    </row>
    <row r="87">
      <c r="A87">
        <v>1</v>
      </c>
      <c r="B87" t="str">
        <v>CP7.1_vs_CP7.2</v>
      </c>
      <c r="C87" s="1">
        <f>IF(C44&gt;0,1/VLOOKUP(ABS(C44)+1,$A$8:$D$16,2,FALSE),VLOOKUP(ABS(C44)+1,$A$8:$D$16,4,FALSE))</f>
      </c>
      <c r="D87" s="1">
        <f>IF(D44&gt;0,1/VLOOKUP(ABS(D44)+1,$A$8:$D$16,2,FALSE),VLOOKUP(ABS(D44)+1,$A$8:$D$16,4,FALSE))</f>
      </c>
      <c r="E87" s="1">
        <f>IF(E44&gt;0,1/VLOOKUP(ABS(E44)+1,$A$8:$D$16,2,FALSE),VLOOKUP(ABS(E44)+1,$A$8:$D$16,4,FALSE))</f>
      </c>
      <c r="F87" s="1">
        <f>IF(F44&gt;0,1/VLOOKUP(ABS(F44)+1,$A$8:$D$16,2,FALSE),VLOOKUP(ABS(F44)+1,$A$8:$D$16,4,FALSE))</f>
      </c>
      <c r="G87" s="1">
        <f>IF(G44&gt;0,1/VLOOKUP(ABS(G44)+1,$A$8:$D$16,2,FALSE),VLOOKUP(ABS(G44)+1,$A$8:$D$16,4,FALSE))</f>
      </c>
      <c r="H87" s="1">
        <f>IF(H44&gt;0,1/VLOOKUP(ABS(H44)+1,$A$8:$D$16,2,FALSE),VLOOKUP(ABS(H44)+1,$A$8:$D$16,4,FALSE))</f>
      </c>
      <c r="I87" s="1">
        <f>IF(I44&gt;0,1/VLOOKUP(ABS(I44)+1,$A$8:$D$16,2,FALSE),VLOOKUP(ABS(I44)+1,$A$8:$D$16,4,FALSE))</f>
      </c>
      <c r="J87" s="1">
        <f>IF(J44&gt;0,1/VLOOKUP(ABS(J44)+1,$A$8:$D$16,2,FALSE),VLOOKUP(ABS(J44)+1,$A$8:$D$16,4,FALSE))</f>
      </c>
      <c r="K87" s="1">
        <f>IF(K44&gt;0,1/VLOOKUP(ABS(K44)+1,$A$8:$D$16,2,FALSE),VLOOKUP(ABS(K44)+1,$A$8:$D$16,4,FALSE))</f>
      </c>
      <c r="L87" s="1">
        <f>IF(L44&gt;0,1/VLOOKUP(ABS(L44)+1,$A$8:$D$16,2,FALSE),VLOOKUP(ABS(L44)+1,$A$8:$D$16,4,FALSE))</f>
      </c>
      <c r="M87" s="1">
        <f>IF(M44&gt;0,1/VLOOKUP(ABS(M44)+1,$A$8:$D$16,2,FALSE),VLOOKUP(ABS(M44)+1,$A$8:$D$16,4,FALSE))</f>
      </c>
      <c r="N87" s="1">
        <f>IF(N44&gt;0,1/VLOOKUP(ABS(N44)+1,$A$8:$D$16,2,FALSE),VLOOKUP(ABS(N44)+1,$A$8:$D$16,4,FALSE))</f>
      </c>
      <c r="O87" s="1">
        <f>IF(O44&gt;0,1/VLOOKUP(ABS(O44)+1,$A$8:$D$16,2,FALSE),VLOOKUP(ABS(O44)+1,$A$8:$D$16,4,FALSE))</f>
      </c>
      <c r="P87" s="1">
        <f>IF(P44&gt;0,1/VLOOKUP(ABS(P44)+1,$A$8:$D$16,2,FALSE),VLOOKUP(ABS(P44)+1,$A$8:$D$16,4,FALSE))</f>
      </c>
      <c r="Q87" s="1">
        <f>IF(Q44&gt;0,1/VLOOKUP(ABS(Q44)+1,$A$8:$D$16,2,FALSE),VLOOKUP(ABS(Q44)+1,$A$8:$D$16,4,FALSE))</f>
      </c>
      <c r="R87" s="1">
        <f>IF(R44&gt;0,1/VLOOKUP(ABS(R44)+1,$A$8:$D$16,2,FALSE),VLOOKUP(ABS(R44)+1,$A$8:$D$16,4,FALSE))</f>
      </c>
      <c r="S87" s="1">
        <f>IF(S44&gt;0,1/VLOOKUP(ABS(S44)+1,$A$8:$D$16,2,FALSE),VLOOKUP(ABS(S44)+1,$A$8:$D$16,4,FALSE))</f>
      </c>
      <c r="T87" s="1">
        <f>IF(T44&gt;0,1/VLOOKUP(ABS(T44)+1,$A$8:$D$16,2,FALSE),VLOOKUP(ABS(T44)+1,$A$8:$D$16,4,FALSE))</f>
      </c>
      <c r="U87" s="1">
        <f>IF(U44&gt;0,1/VLOOKUP(ABS(U44)+1,$A$8:$D$16,2,FALSE),VLOOKUP(ABS(U44)+1,$A$8:$D$16,4,FALSE))</f>
      </c>
      <c r="V87" s="1">
        <f>IF(V44&gt;0,1/VLOOKUP(ABS(V44)+1,$A$8:$D$16,2,FALSE),VLOOKUP(ABS(V44)+1,$A$8:$D$16,4,FALSE))</f>
      </c>
      <c r="W87" s="1">
        <f>IF(W44&gt;0,1/VLOOKUP(ABS(W44)+1,$A$8:$D$16,2,FALSE),VLOOKUP(ABS(W44)+1,$A$8:$D$16,4,FALSE))</f>
      </c>
    </row>
    <row r="88">
      <c r="A88">
        <v>2</v>
      </c>
      <c r="B88" t="str">
        <v>CP7.1_vs_CP7.3</v>
      </c>
      <c r="C88" s="1">
        <f>IF(C45&gt;0,1/VLOOKUP(ABS(C45)+1,$A$8:$D$16,2,FALSE),VLOOKUP(ABS(C45)+1,$A$8:$D$16,4,FALSE))</f>
      </c>
      <c r="D88" s="1">
        <f>IF(D45&gt;0,1/VLOOKUP(ABS(D45)+1,$A$8:$D$16,2,FALSE),VLOOKUP(ABS(D45)+1,$A$8:$D$16,4,FALSE))</f>
      </c>
      <c r="E88" s="1">
        <f>IF(E45&gt;0,1/VLOOKUP(ABS(E45)+1,$A$8:$D$16,2,FALSE),VLOOKUP(ABS(E45)+1,$A$8:$D$16,4,FALSE))</f>
      </c>
      <c r="F88" s="1">
        <f>IF(F45&gt;0,1/VLOOKUP(ABS(F45)+1,$A$8:$D$16,2,FALSE),VLOOKUP(ABS(F45)+1,$A$8:$D$16,4,FALSE))</f>
      </c>
      <c r="G88" s="1">
        <f>IF(G45&gt;0,1/VLOOKUP(ABS(G45)+1,$A$8:$D$16,2,FALSE),VLOOKUP(ABS(G45)+1,$A$8:$D$16,4,FALSE))</f>
      </c>
      <c r="H88" s="1">
        <f>IF(H45&gt;0,1/VLOOKUP(ABS(H45)+1,$A$8:$D$16,2,FALSE),VLOOKUP(ABS(H45)+1,$A$8:$D$16,4,FALSE))</f>
      </c>
      <c r="I88" s="1">
        <f>IF(I45&gt;0,1/VLOOKUP(ABS(I45)+1,$A$8:$D$16,2,FALSE),VLOOKUP(ABS(I45)+1,$A$8:$D$16,4,FALSE))</f>
      </c>
      <c r="J88" s="1">
        <f>IF(J45&gt;0,1/VLOOKUP(ABS(J45)+1,$A$8:$D$16,2,FALSE),VLOOKUP(ABS(J45)+1,$A$8:$D$16,4,FALSE))</f>
      </c>
      <c r="K88" s="1">
        <f>IF(K45&gt;0,1/VLOOKUP(ABS(K45)+1,$A$8:$D$16,2,FALSE),VLOOKUP(ABS(K45)+1,$A$8:$D$16,4,FALSE))</f>
      </c>
      <c r="L88" s="1">
        <f>IF(L45&gt;0,1/VLOOKUP(ABS(L45)+1,$A$8:$D$16,2,FALSE),VLOOKUP(ABS(L45)+1,$A$8:$D$16,4,FALSE))</f>
      </c>
      <c r="M88" s="1">
        <f>IF(M45&gt;0,1/VLOOKUP(ABS(M45)+1,$A$8:$D$16,2,FALSE),VLOOKUP(ABS(M45)+1,$A$8:$D$16,4,FALSE))</f>
      </c>
      <c r="N88" s="1">
        <f>IF(N45&gt;0,1/VLOOKUP(ABS(N45)+1,$A$8:$D$16,2,FALSE),VLOOKUP(ABS(N45)+1,$A$8:$D$16,4,FALSE))</f>
      </c>
      <c r="O88" s="1">
        <f>IF(O45&gt;0,1/VLOOKUP(ABS(O45)+1,$A$8:$D$16,2,FALSE),VLOOKUP(ABS(O45)+1,$A$8:$D$16,4,FALSE))</f>
      </c>
      <c r="P88" s="1">
        <f>IF(P45&gt;0,1/VLOOKUP(ABS(P45)+1,$A$8:$D$16,2,FALSE),VLOOKUP(ABS(P45)+1,$A$8:$D$16,4,FALSE))</f>
      </c>
      <c r="Q88" s="1">
        <f>IF(Q45&gt;0,1/VLOOKUP(ABS(Q45)+1,$A$8:$D$16,2,FALSE),VLOOKUP(ABS(Q45)+1,$A$8:$D$16,4,FALSE))</f>
      </c>
      <c r="R88" s="1">
        <f>IF(R45&gt;0,1/VLOOKUP(ABS(R45)+1,$A$8:$D$16,2,FALSE),VLOOKUP(ABS(R45)+1,$A$8:$D$16,4,FALSE))</f>
      </c>
      <c r="S88" s="1">
        <f>IF(S45&gt;0,1/VLOOKUP(ABS(S45)+1,$A$8:$D$16,2,FALSE),VLOOKUP(ABS(S45)+1,$A$8:$D$16,4,FALSE))</f>
      </c>
      <c r="T88" s="1">
        <f>IF(T45&gt;0,1/VLOOKUP(ABS(T45)+1,$A$8:$D$16,2,FALSE),VLOOKUP(ABS(T45)+1,$A$8:$D$16,4,FALSE))</f>
      </c>
      <c r="U88" s="1">
        <f>IF(U45&gt;0,1/VLOOKUP(ABS(U45)+1,$A$8:$D$16,2,FALSE),VLOOKUP(ABS(U45)+1,$A$8:$D$16,4,FALSE))</f>
      </c>
      <c r="V88" s="1">
        <f>IF(V45&gt;0,1/VLOOKUP(ABS(V45)+1,$A$8:$D$16,2,FALSE),VLOOKUP(ABS(V45)+1,$A$8:$D$16,4,FALSE))</f>
      </c>
      <c r="W88" s="1">
        <f>IF(W45&gt;0,1/VLOOKUP(ABS(W45)+1,$A$8:$D$16,2,FALSE),VLOOKUP(ABS(W45)+1,$A$8:$D$16,4,FALSE))</f>
      </c>
    </row>
    <row r="89">
      <c r="A89">
        <v>3</v>
      </c>
      <c r="B89" t="str">
        <v>CP7.1_vs_CP7.4</v>
      </c>
      <c r="C89" s="1">
        <f>IF(C46&gt;0,1/VLOOKUP(ABS(C46)+1,$A$8:$D$16,2,FALSE),VLOOKUP(ABS(C46)+1,$A$8:$D$16,4,FALSE))</f>
      </c>
      <c r="D89" s="1">
        <f>IF(D46&gt;0,1/VLOOKUP(ABS(D46)+1,$A$8:$D$16,2,FALSE),VLOOKUP(ABS(D46)+1,$A$8:$D$16,4,FALSE))</f>
      </c>
      <c r="E89" s="1">
        <f>IF(E46&gt;0,1/VLOOKUP(ABS(E46)+1,$A$8:$D$16,2,FALSE),VLOOKUP(ABS(E46)+1,$A$8:$D$16,4,FALSE))</f>
      </c>
      <c r="F89" s="1">
        <f>IF(F46&gt;0,1/VLOOKUP(ABS(F46)+1,$A$8:$D$16,2,FALSE),VLOOKUP(ABS(F46)+1,$A$8:$D$16,4,FALSE))</f>
      </c>
      <c r="G89" s="1">
        <f>IF(G46&gt;0,1/VLOOKUP(ABS(G46)+1,$A$8:$D$16,2,FALSE),VLOOKUP(ABS(G46)+1,$A$8:$D$16,4,FALSE))</f>
      </c>
      <c r="H89" s="1">
        <f>IF(H46&gt;0,1/VLOOKUP(ABS(H46)+1,$A$8:$D$16,2,FALSE),VLOOKUP(ABS(H46)+1,$A$8:$D$16,4,FALSE))</f>
      </c>
      <c r="I89" s="1">
        <f>IF(I46&gt;0,1/VLOOKUP(ABS(I46)+1,$A$8:$D$16,2,FALSE),VLOOKUP(ABS(I46)+1,$A$8:$D$16,4,FALSE))</f>
      </c>
      <c r="J89" s="1">
        <f>IF(J46&gt;0,1/VLOOKUP(ABS(J46)+1,$A$8:$D$16,2,FALSE),VLOOKUP(ABS(J46)+1,$A$8:$D$16,4,FALSE))</f>
      </c>
      <c r="K89" s="1">
        <f>IF(K46&gt;0,1/VLOOKUP(ABS(K46)+1,$A$8:$D$16,2,FALSE),VLOOKUP(ABS(K46)+1,$A$8:$D$16,4,FALSE))</f>
      </c>
      <c r="L89" s="1">
        <f>IF(L46&gt;0,1/VLOOKUP(ABS(L46)+1,$A$8:$D$16,2,FALSE),VLOOKUP(ABS(L46)+1,$A$8:$D$16,4,FALSE))</f>
      </c>
      <c r="M89" s="1">
        <f>IF(M46&gt;0,1/VLOOKUP(ABS(M46)+1,$A$8:$D$16,2,FALSE),VLOOKUP(ABS(M46)+1,$A$8:$D$16,4,FALSE))</f>
      </c>
      <c r="N89" s="1">
        <f>IF(N46&gt;0,1/VLOOKUP(ABS(N46)+1,$A$8:$D$16,2,FALSE),VLOOKUP(ABS(N46)+1,$A$8:$D$16,4,FALSE))</f>
      </c>
      <c r="O89" s="1">
        <f>IF(O46&gt;0,1/VLOOKUP(ABS(O46)+1,$A$8:$D$16,2,FALSE),VLOOKUP(ABS(O46)+1,$A$8:$D$16,4,FALSE))</f>
      </c>
      <c r="P89" s="1">
        <f>IF(P46&gt;0,1/VLOOKUP(ABS(P46)+1,$A$8:$D$16,2,FALSE),VLOOKUP(ABS(P46)+1,$A$8:$D$16,4,FALSE))</f>
      </c>
      <c r="Q89" s="1">
        <f>IF(Q46&gt;0,1/VLOOKUP(ABS(Q46)+1,$A$8:$D$16,2,FALSE),VLOOKUP(ABS(Q46)+1,$A$8:$D$16,4,FALSE))</f>
      </c>
      <c r="R89" s="1">
        <f>IF(R46&gt;0,1/VLOOKUP(ABS(R46)+1,$A$8:$D$16,2,FALSE),VLOOKUP(ABS(R46)+1,$A$8:$D$16,4,FALSE))</f>
      </c>
      <c r="S89" s="1">
        <f>IF(S46&gt;0,1/VLOOKUP(ABS(S46)+1,$A$8:$D$16,2,FALSE),VLOOKUP(ABS(S46)+1,$A$8:$D$16,4,FALSE))</f>
      </c>
      <c r="T89" s="1">
        <f>IF(T46&gt;0,1/VLOOKUP(ABS(T46)+1,$A$8:$D$16,2,FALSE),VLOOKUP(ABS(T46)+1,$A$8:$D$16,4,FALSE))</f>
      </c>
      <c r="U89" s="1">
        <f>IF(U46&gt;0,1/VLOOKUP(ABS(U46)+1,$A$8:$D$16,2,FALSE),VLOOKUP(ABS(U46)+1,$A$8:$D$16,4,FALSE))</f>
      </c>
      <c r="V89" s="1">
        <f>IF(V46&gt;0,1/VLOOKUP(ABS(V46)+1,$A$8:$D$16,2,FALSE),VLOOKUP(ABS(V46)+1,$A$8:$D$16,4,FALSE))</f>
      </c>
      <c r="W89" s="1">
        <f>IF(W46&gt;0,1/VLOOKUP(ABS(W46)+1,$A$8:$D$16,2,FALSE),VLOOKUP(ABS(W46)+1,$A$8:$D$16,4,FALSE))</f>
      </c>
    </row>
    <row r="90">
      <c r="A90">
        <v>4</v>
      </c>
      <c r="B90" t="str">
        <v>CP7.1_vs_CP7.5</v>
      </c>
      <c r="C90" s="1">
        <f>IF(C47&gt;0,1/VLOOKUP(ABS(C47)+1,$A$8:$D$16,2,FALSE),VLOOKUP(ABS(C47)+1,$A$8:$D$16,4,FALSE))</f>
      </c>
      <c r="D90" s="1">
        <f>IF(D47&gt;0,1/VLOOKUP(ABS(D47)+1,$A$8:$D$16,2,FALSE),VLOOKUP(ABS(D47)+1,$A$8:$D$16,4,FALSE))</f>
      </c>
      <c r="E90" s="1">
        <f>IF(E47&gt;0,1/VLOOKUP(ABS(E47)+1,$A$8:$D$16,2,FALSE),VLOOKUP(ABS(E47)+1,$A$8:$D$16,4,FALSE))</f>
      </c>
      <c r="F90" s="1">
        <f>IF(F47&gt;0,1/VLOOKUP(ABS(F47)+1,$A$8:$D$16,2,FALSE),VLOOKUP(ABS(F47)+1,$A$8:$D$16,4,FALSE))</f>
      </c>
      <c r="G90" s="1">
        <f>IF(G47&gt;0,1/VLOOKUP(ABS(G47)+1,$A$8:$D$16,2,FALSE),VLOOKUP(ABS(G47)+1,$A$8:$D$16,4,FALSE))</f>
      </c>
      <c r="H90" s="1">
        <f>IF(H47&gt;0,1/VLOOKUP(ABS(H47)+1,$A$8:$D$16,2,FALSE),VLOOKUP(ABS(H47)+1,$A$8:$D$16,4,FALSE))</f>
      </c>
      <c r="I90" s="1">
        <f>IF(I47&gt;0,1/VLOOKUP(ABS(I47)+1,$A$8:$D$16,2,FALSE),VLOOKUP(ABS(I47)+1,$A$8:$D$16,4,FALSE))</f>
      </c>
      <c r="J90" s="1">
        <f>IF(J47&gt;0,1/VLOOKUP(ABS(J47)+1,$A$8:$D$16,2,FALSE),VLOOKUP(ABS(J47)+1,$A$8:$D$16,4,FALSE))</f>
      </c>
      <c r="K90" s="1">
        <f>IF(K47&gt;0,1/VLOOKUP(ABS(K47)+1,$A$8:$D$16,2,FALSE),VLOOKUP(ABS(K47)+1,$A$8:$D$16,4,FALSE))</f>
      </c>
      <c r="L90" s="1">
        <f>IF(L47&gt;0,1/VLOOKUP(ABS(L47)+1,$A$8:$D$16,2,FALSE),VLOOKUP(ABS(L47)+1,$A$8:$D$16,4,FALSE))</f>
      </c>
      <c r="M90" s="1">
        <f>IF(M47&gt;0,1/VLOOKUP(ABS(M47)+1,$A$8:$D$16,2,FALSE),VLOOKUP(ABS(M47)+1,$A$8:$D$16,4,FALSE))</f>
      </c>
      <c r="N90" s="1">
        <f>IF(N47&gt;0,1/VLOOKUP(ABS(N47)+1,$A$8:$D$16,2,FALSE),VLOOKUP(ABS(N47)+1,$A$8:$D$16,4,FALSE))</f>
      </c>
      <c r="O90" s="1">
        <f>IF(O47&gt;0,1/VLOOKUP(ABS(O47)+1,$A$8:$D$16,2,FALSE),VLOOKUP(ABS(O47)+1,$A$8:$D$16,4,FALSE))</f>
      </c>
      <c r="P90" s="1">
        <f>IF(P47&gt;0,1/VLOOKUP(ABS(P47)+1,$A$8:$D$16,2,FALSE),VLOOKUP(ABS(P47)+1,$A$8:$D$16,4,FALSE))</f>
      </c>
      <c r="Q90" s="1">
        <f>IF(Q47&gt;0,1/VLOOKUP(ABS(Q47)+1,$A$8:$D$16,2,FALSE),VLOOKUP(ABS(Q47)+1,$A$8:$D$16,4,FALSE))</f>
      </c>
      <c r="R90" s="1">
        <f>IF(R47&gt;0,1/VLOOKUP(ABS(R47)+1,$A$8:$D$16,2,FALSE),VLOOKUP(ABS(R47)+1,$A$8:$D$16,4,FALSE))</f>
      </c>
      <c r="S90" s="1">
        <f>IF(S47&gt;0,1/VLOOKUP(ABS(S47)+1,$A$8:$D$16,2,FALSE),VLOOKUP(ABS(S47)+1,$A$8:$D$16,4,FALSE))</f>
      </c>
      <c r="T90" s="1">
        <f>IF(T47&gt;0,1/VLOOKUP(ABS(T47)+1,$A$8:$D$16,2,FALSE),VLOOKUP(ABS(T47)+1,$A$8:$D$16,4,FALSE))</f>
      </c>
      <c r="U90" s="1">
        <f>IF(U47&gt;0,1/VLOOKUP(ABS(U47)+1,$A$8:$D$16,2,FALSE),VLOOKUP(ABS(U47)+1,$A$8:$D$16,4,FALSE))</f>
      </c>
      <c r="V90" s="1">
        <f>IF(V47&gt;0,1/VLOOKUP(ABS(V47)+1,$A$8:$D$16,2,FALSE),VLOOKUP(ABS(V47)+1,$A$8:$D$16,4,FALSE))</f>
      </c>
      <c r="W90" s="1">
        <f>IF(W47&gt;0,1/VLOOKUP(ABS(W47)+1,$A$8:$D$16,2,FALSE),VLOOKUP(ABS(W47)+1,$A$8:$D$16,4,FALSE))</f>
      </c>
    </row>
    <row r="91">
      <c r="A91">
        <v>5</v>
      </c>
      <c r="B91" t="str">
        <v>CP7.2_vs_CP7.3</v>
      </c>
      <c r="C91" s="1">
        <f>IF(C48&gt;0,1/VLOOKUP(ABS(C48)+1,$A$8:$D$16,2,FALSE),VLOOKUP(ABS(C48)+1,$A$8:$D$16,4,FALSE))</f>
      </c>
      <c r="D91" s="1">
        <f>IF(D48&gt;0,1/VLOOKUP(ABS(D48)+1,$A$8:$D$16,2,FALSE),VLOOKUP(ABS(D48)+1,$A$8:$D$16,4,FALSE))</f>
      </c>
      <c r="E91" s="1">
        <f>IF(E48&gt;0,1/VLOOKUP(ABS(E48)+1,$A$8:$D$16,2,FALSE),VLOOKUP(ABS(E48)+1,$A$8:$D$16,4,FALSE))</f>
      </c>
      <c r="F91" s="1">
        <f>IF(F48&gt;0,1/VLOOKUP(ABS(F48)+1,$A$8:$D$16,2,FALSE),VLOOKUP(ABS(F48)+1,$A$8:$D$16,4,FALSE))</f>
      </c>
      <c r="G91" s="1">
        <f>IF(G48&gt;0,1/VLOOKUP(ABS(G48)+1,$A$8:$D$16,2,FALSE),VLOOKUP(ABS(G48)+1,$A$8:$D$16,4,FALSE))</f>
      </c>
      <c r="H91" s="1">
        <f>IF(H48&gt;0,1/VLOOKUP(ABS(H48)+1,$A$8:$D$16,2,FALSE),VLOOKUP(ABS(H48)+1,$A$8:$D$16,4,FALSE))</f>
      </c>
      <c r="I91" s="1">
        <f>IF(I48&gt;0,1/VLOOKUP(ABS(I48)+1,$A$8:$D$16,2,FALSE),VLOOKUP(ABS(I48)+1,$A$8:$D$16,4,FALSE))</f>
      </c>
      <c r="J91" s="1">
        <f>IF(J48&gt;0,1/VLOOKUP(ABS(J48)+1,$A$8:$D$16,2,FALSE),VLOOKUP(ABS(J48)+1,$A$8:$D$16,4,FALSE))</f>
      </c>
      <c r="K91" s="1">
        <f>IF(K48&gt;0,1/VLOOKUP(ABS(K48)+1,$A$8:$D$16,2,FALSE),VLOOKUP(ABS(K48)+1,$A$8:$D$16,4,FALSE))</f>
      </c>
      <c r="L91" s="1">
        <f>IF(L48&gt;0,1/VLOOKUP(ABS(L48)+1,$A$8:$D$16,2,FALSE),VLOOKUP(ABS(L48)+1,$A$8:$D$16,4,FALSE))</f>
      </c>
      <c r="M91" s="1">
        <f>IF(M48&gt;0,1/VLOOKUP(ABS(M48)+1,$A$8:$D$16,2,FALSE),VLOOKUP(ABS(M48)+1,$A$8:$D$16,4,FALSE))</f>
      </c>
      <c r="N91" s="1">
        <f>IF(N48&gt;0,1/VLOOKUP(ABS(N48)+1,$A$8:$D$16,2,FALSE),VLOOKUP(ABS(N48)+1,$A$8:$D$16,4,FALSE))</f>
      </c>
      <c r="O91" s="1">
        <f>IF(O48&gt;0,1/VLOOKUP(ABS(O48)+1,$A$8:$D$16,2,FALSE),VLOOKUP(ABS(O48)+1,$A$8:$D$16,4,FALSE))</f>
      </c>
      <c r="P91" s="1">
        <f>IF(P48&gt;0,1/VLOOKUP(ABS(P48)+1,$A$8:$D$16,2,FALSE),VLOOKUP(ABS(P48)+1,$A$8:$D$16,4,FALSE))</f>
      </c>
      <c r="Q91" s="1">
        <f>IF(Q48&gt;0,1/VLOOKUP(ABS(Q48)+1,$A$8:$D$16,2,FALSE),VLOOKUP(ABS(Q48)+1,$A$8:$D$16,4,FALSE))</f>
      </c>
      <c r="R91" s="1">
        <f>IF(R48&gt;0,1/VLOOKUP(ABS(R48)+1,$A$8:$D$16,2,FALSE),VLOOKUP(ABS(R48)+1,$A$8:$D$16,4,FALSE))</f>
      </c>
      <c r="S91" s="1">
        <f>IF(S48&gt;0,1/VLOOKUP(ABS(S48)+1,$A$8:$D$16,2,FALSE),VLOOKUP(ABS(S48)+1,$A$8:$D$16,4,FALSE))</f>
      </c>
      <c r="T91" s="1">
        <f>IF(T48&gt;0,1/VLOOKUP(ABS(T48)+1,$A$8:$D$16,2,FALSE),VLOOKUP(ABS(T48)+1,$A$8:$D$16,4,FALSE))</f>
      </c>
      <c r="U91" s="1">
        <f>IF(U48&gt;0,1/VLOOKUP(ABS(U48)+1,$A$8:$D$16,2,FALSE),VLOOKUP(ABS(U48)+1,$A$8:$D$16,4,FALSE))</f>
      </c>
      <c r="V91" s="1">
        <f>IF(V48&gt;0,1/VLOOKUP(ABS(V48)+1,$A$8:$D$16,2,FALSE),VLOOKUP(ABS(V48)+1,$A$8:$D$16,4,FALSE))</f>
      </c>
      <c r="W91" s="1">
        <f>IF(W48&gt;0,1/VLOOKUP(ABS(W48)+1,$A$8:$D$16,2,FALSE),VLOOKUP(ABS(W48)+1,$A$8:$D$16,4,FALSE))</f>
      </c>
    </row>
    <row r="92">
      <c r="A92">
        <v>6</v>
      </c>
      <c r="B92" t="str">
        <v>CP7.2_vs_CP7.4</v>
      </c>
      <c r="C92" s="1">
        <f>IF(C49&gt;0,1/VLOOKUP(ABS(C49)+1,$A$8:$D$16,2,FALSE),VLOOKUP(ABS(C49)+1,$A$8:$D$16,4,FALSE))</f>
      </c>
      <c r="D92" s="1">
        <f>IF(D49&gt;0,1/VLOOKUP(ABS(D49)+1,$A$8:$D$16,2,FALSE),VLOOKUP(ABS(D49)+1,$A$8:$D$16,4,FALSE))</f>
      </c>
      <c r="E92" s="1">
        <f>IF(E49&gt;0,1/VLOOKUP(ABS(E49)+1,$A$8:$D$16,2,FALSE),VLOOKUP(ABS(E49)+1,$A$8:$D$16,4,FALSE))</f>
      </c>
      <c r="F92" s="1">
        <f>IF(F49&gt;0,1/VLOOKUP(ABS(F49)+1,$A$8:$D$16,2,FALSE),VLOOKUP(ABS(F49)+1,$A$8:$D$16,4,FALSE))</f>
      </c>
      <c r="G92" s="1">
        <f>IF(G49&gt;0,1/VLOOKUP(ABS(G49)+1,$A$8:$D$16,2,FALSE),VLOOKUP(ABS(G49)+1,$A$8:$D$16,4,FALSE))</f>
      </c>
      <c r="H92" s="1">
        <f>IF(H49&gt;0,1/VLOOKUP(ABS(H49)+1,$A$8:$D$16,2,FALSE),VLOOKUP(ABS(H49)+1,$A$8:$D$16,4,FALSE))</f>
      </c>
      <c r="I92" s="1">
        <f>IF(I49&gt;0,1/VLOOKUP(ABS(I49)+1,$A$8:$D$16,2,FALSE),VLOOKUP(ABS(I49)+1,$A$8:$D$16,4,FALSE))</f>
      </c>
      <c r="J92" s="1">
        <f>IF(J49&gt;0,1/VLOOKUP(ABS(J49)+1,$A$8:$D$16,2,FALSE),VLOOKUP(ABS(J49)+1,$A$8:$D$16,4,FALSE))</f>
      </c>
      <c r="K92" s="1">
        <f>IF(K49&gt;0,1/VLOOKUP(ABS(K49)+1,$A$8:$D$16,2,FALSE),VLOOKUP(ABS(K49)+1,$A$8:$D$16,4,FALSE))</f>
      </c>
      <c r="L92" s="1">
        <f>IF(L49&gt;0,1/VLOOKUP(ABS(L49)+1,$A$8:$D$16,2,FALSE),VLOOKUP(ABS(L49)+1,$A$8:$D$16,4,FALSE))</f>
      </c>
      <c r="M92" s="1">
        <f>IF(M49&gt;0,1/VLOOKUP(ABS(M49)+1,$A$8:$D$16,2,FALSE),VLOOKUP(ABS(M49)+1,$A$8:$D$16,4,FALSE))</f>
      </c>
      <c r="N92" s="1">
        <f>IF(N49&gt;0,1/VLOOKUP(ABS(N49)+1,$A$8:$D$16,2,FALSE),VLOOKUP(ABS(N49)+1,$A$8:$D$16,4,FALSE))</f>
      </c>
      <c r="O92" s="1">
        <f>IF(O49&gt;0,1/VLOOKUP(ABS(O49)+1,$A$8:$D$16,2,FALSE),VLOOKUP(ABS(O49)+1,$A$8:$D$16,4,FALSE))</f>
      </c>
      <c r="P92" s="1">
        <f>IF(P49&gt;0,1/VLOOKUP(ABS(P49)+1,$A$8:$D$16,2,FALSE),VLOOKUP(ABS(P49)+1,$A$8:$D$16,4,FALSE))</f>
      </c>
      <c r="Q92" s="1">
        <f>IF(Q49&gt;0,1/VLOOKUP(ABS(Q49)+1,$A$8:$D$16,2,FALSE),VLOOKUP(ABS(Q49)+1,$A$8:$D$16,4,FALSE))</f>
      </c>
      <c r="R92" s="1">
        <f>IF(R49&gt;0,1/VLOOKUP(ABS(R49)+1,$A$8:$D$16,2,FALSE),VLOOKUP(ABS(R49)+1,$A$8:$D$16,4,FALSE))</f>
      </c>
      <c r="S92" s="1">
        <f>IF(S49&gt;0,1/VLOOKUP(ABS(S49)+1,$A$8:$D$16,2,FALSE),VLOOKUP(ABS(S49)+1,$A$8:$D$16,4,FALSE))</f>
      </c>
      <c r="T92" s="1">
        <f>IF(T49&gt;0,1/VLOOKUP(ABS(T49)+1,$A$8:$D$16,2,FALSE),VLOOKUP(ABS(T49)+1,$A$8:$D$16,4,FALSE))</f>
      </c>
      <c r="U92" s="1">
        <f>IF(U49&gt;0,1/VLOOKUP(ABS(U49)+1,$A$8:$D$16,2,FALSE),VLOOKUP(ABS(U49)+1,$A$8:$D$16,4,FALSE))</f>
      </c>
      <c r="V92" s="1">
        <f>IF(V49&gt;0,1/VLOOKUP(ABS(V49)+1,$A$8:$D$16,2,FALSE),VLOOKUP(ABS(V49)+1,$A$8:$D$16,4,FALSE))</f>
      </c>
      <c r="W92" s="1">
        <f>IF(W49&gt;0,1/VLOOKUP(ABS(W49)+1,$A$8:$D$16,2,FALSE),VLOOKUP(ABS(W49)+1,$A$8:$D$16,4,FALSE))</f>
      </c>
    </row>
    <row r="93">
      <c r="A93">
        <v>7</v>
      </c>
      <c r="B93" t="str">
        <v>CP7.2_vs_CP7.5</v>
      </c>
      <c r="C93" s="1">
        <f>IF(C50&gt;0,1/VLOOKUP(ABS(C50)+1,$A$8:$D$16,2,FALSE),VLOOKUP(ABS(C50)+1,$A$8:$D$16,4,FALSE))</f>
      </c>
      <c r="D93" s="1">
        <f>IF(D50&gt;0,1/VLOOKUP(ABS(D50)+1,$A$8:$D$16,2,FALSE),VLOOKUP(ABS(D50)+1,$A$8:$D$16,4,FALSE))</f>
      </c>
      <c r="E93" s="1">
        <f>IF(E50&gt;0,1/VLOOKUP(ABS(E50)+1,$A$8:$D$16,2,FALSE),VLOOKUP(ABS(E50)+1,$A$8:$D$16,4,FALSE))</f>
      </c>
      <c r="F93" s="1">
        <f>IF(F50&gt;0,1/VLOOKUP(ABS(F50)+1,$A$8:$D$16,2,FALSE),VLOOKUP(ABS(F50)+1,$A$8:$D$16,4,FALSE))</f>
      </c>
      <c r="G93" s="1">
        <f>IF(G50&gt;0,1/VLOOKUP(ABS(G50)+1,$A$8:$D$16,2,FALSE),VLOOKUP(ABS(G50)+1,$A$8:$D$16,4,FALSE))</f>
      </c>
      <c r="H93" s="1">
        <f>IF(H50&gt;0,1/VLOOKUP(ABS(H50)+1,$A$8:$D$16,2,FALSE),VLOOKUP(ABS(H50)+1,$A$8:$D$16,4,FALSE))</f>
      </c>
      <c r="I93" s="1">
        <f>IF(I50&gt;0,1/VLOOKUP(ABS(I50)+1,$A$8:$D$16,2,FALSE),VLOOKUP(ABS(I50)+1,$A$8:$D$16,4,FALSE))</f>
      </c>
      <c r="J93" s="1">
        <f>IF(J50&gt;0,1/VLOOKUP(ABS(J50)+1,$A$8:$D$16,2,FALSE),VLOOKUP(ABS(J50)+1,$A$8:$D$16,4,FALSE))</f>
      </c>
      <c r="K93" s="1">
        <f>IF(K50&gt;0,1/VLOOKUP(ABS(K50)+1,$A$8:$D$16,2,FALSE),VLOOKUP(ABS(K50)+1,$A$8:$D$16,4,FALSE))</f>
      </c>
      <c r="L93" s="1">
        <f>IF(L50&gt;0,1/VLOOKUP(ABS(L50)+1,$A$8:$D$16,2,FALSE),VLOOKUP(ABS(L50)+1,$A$8:$D$16,4,FALSE))</f>
      </c>
      <c r="M93" s="1">
        <f>IF(M50&gt;0,1/VLOOKUP(ABS(M50)+1,$A$8:$D$16,2,FALSE),VLOOKUP(ABS(M50)+1,$A$8:$D$16,4,FALSE))</f>
      </c>
      <c r="N93" s="1">
        <f>IF(N50&gt;0,1/VLOOKUP(ABS(N50)+1,$A$8:$D$16,2,FALSE),VLOOKUP(ABS(N50)+1,$A$8:$D$16,4,FALSE))</f>
      </c>
      <c r="O93" s="1">
        <f>IF(O50&gt;0,1/VLOOKUP(ABS(O50)+1,$A$8:$D$16,2,FALSE),VLOOKUP(ABS(O50)+1,$A$8:$D$16,4,FALSE))</f>
      </c>
      <c r="P93" s="1">
        <f>IF(P50&gt;0,1/VLOOKUP(ABS(P50)+1,$A$8:$D$16,2,FALSE),VLOOKUP(ABS(P50)+1,$A$8:$D$16,4,FALSE))</f>
      </c>
      <c r="Q93" s="1">
        <f>IF(Q50&gt;0,1/VLOOKUP(ABS(Q50)+1,$A$8:$D$16,2,FALSE),VLOOKUP(ABS(Q50)+1,$A$8:$D$16,4,FALSE))</f>
      </c>
      <c r="R93" s="1">
        <f>IF(R50&gt;0,1/VLOOKUP(ABS(R50)+1,$A$8:$D$16,2,FALSE),VLOOKUP(ABS(R50)+1,$A$8:$D$16,4,FALSE))</f>
      </c>
      <c r="S93" s="1">
        <f>IF(S50&gt;0,1/VLOOKUP(ABS(S50)+1,$A$8:$D$16,2,FALSE),VLOOKUP(ABS(S50)+1,$A$8:$D$16,4,FALSE))</f>
      </c>
      <c r="T93" s="1">
        <f>IF(T50&gt;0,1/VLOOKUP(ABS(T50)+1,$A$8:$D$16,2,FALSE),VLOOKUP(ABS(T50)+1,$A$8:$D$16,4,FALSE))</f>
      </c>
      <c r="U93" s="1">
        <f>IF(U50&gt;0,1/VLOOKUP(ABS(U50)+1,$A$8:$D$16,2,FALSE),VLOOKUP(ABS(U50)+1,$A$8:$D$16,4,FALSE))</f>
      </c>
      <c r="V93" s="1">
        <f>IF(V50&gt;0,1/VLOOKUP(ABS(V50)+1,$A$8:$D$16,2,FALSE),VLOOKUP(ABS(V50)+1,$A$8:$D$16,4,FALSE))</f>
      </c>
      <c r="W93" s="1">
        <f>IF(W50&gt;0,1/VLOOKUP(ABS(W50)+1,$A$8:$D$16,2,FALSE),VLOOKUP(ABS(W50)+1,$A$8:$D$16,4,FALSE))</f>
      </c>
    </row>
    <row r="94">
      <c r="A94">
        <v>8</v>
      </c>
      <c r="B94" t="str">
        <v>CP7.3_vs_CP7.4</v>
      </c>
      <c r="C94" s="1">
        <f>IF(C51&gt;0,1/VLOOKUP(ABS(C51)+1,$A$8:$D$16,2,FALSE),VLOOKUP(ABS(C51)+1,$A$8:$D$16,4,FALSE))</f>
      </c>
      <c r="D94" s="1">
        <f>IF(D51&gt;0,1/VLOOKUP(ABS(D51)+1,$A$8:$D$16,2,FALSE),VLOOKUP(ABS(D51)+1,$A$8:$D$16,4,FALSE))</f>
      </c>
      <c r="E94" s="1">
        <f>IF(E51&gt;0,1/VLOOKUP(ABS(E51)+1,$A$8:$D$16,2,FALSE),VLOOKUP(ABS(E51)+1,$A$8:$D$16,4,FALSE))</f>
      </c>
      <c r="F94" s="1">
        <f>IF(F51&gt;0,1/VLOOKUP(ABS(F51)+1,$A$8:$D$16,2,FALSE),VLOOKUP(ABS(F51)+1,$A$8:$D$16,4,FALSE))</f>
      </c>
      <c r="G94" s="1">
        <f>IF(G51&gt;0,1/VLOOKUP(ABS(G51)+1,$A$8:$D$16,2,FALSE),VLOOKUP(ABS(G51)+1,$A$8:$D$16,4,FALSE))</f>
      </c>
      <c r="H94" s="1">
        <f>IF(H51&gt;0,1/VLOOKUP(ABS(H51)+1,$A$8:$D$16,2,FALSE),VLOOKUP(ABS(H51)+1,$A$8:$D$16,4,FALSE))</f>
      </c>
      <c r="I94" s="1">
        <f>IF(I51&gt;0,1/VLOOKUP(ABS(I51)+1,$A$8:$D$16,2,FALSE),VLOOKUP(ABS(I51)+1,$A$8:$D$16,4,FALSE))</f>
      </c>
      <c r="J94" s="1">
        <f>IF(J51&gt;0,1/VLOOKUP(ABS(J51)+1,$A$8:$D$16,2,FALSE),VLOOKUP(ABS(J51)+1,$A$8:$D$16,4,FALSE))</f>
      </c>
      <c r="K94" s="1">
        <f>IF(K51&gt;0,1/VLOOKUP(ABS(K51)+1,$A$8:$D$16,2,FALSE),VLOOKUP(ABS(K51)+1,$A$8:$D$16,4,FALSE))</f>
      </c>
      <c r="L94" s="1">
        <f>IF(L51&gt;0,1/VLOOKUP(ABS(L51)+1,$A$8:$D$16,2,FALSE),VLOOKUP(ABS(L51)+1,$A$8:$D$16,4,FALSE))</f>
      </c>
      <c r="M94" s="1">
        <f>IF(M51&gt;0,1/VLOOKUP(ABS(M51)+1,$A$8:$D$16,2,FALSE),VLOOKUP(ABS(M51)+1,$A$8:$D$16,4,FALSE))</f>
      </c>
      <c r="N94" s="1">
        <f>IF(N51&gt;0,1/VLOOKUP(ABS(N51)+1,$A$8:$D$16,2,FALSE),VLOOKUP(ABS(N51)+1,$A$8:$D$16,4,FALSE))</f>
      </c>
      <c r="O94" s="1">
        <f>IF(O51&gt;0,1/VLOOKUP(ABS(O51)+1,$A$8:$D$16,2,FALSE),VLOOKUP(ABS(O51)+1,$A$8:$D$16,4,FALSE))</f>
      </c>
      <c r="P94" s="1">
        <f>IF(P51&gt;0,1/VLOOKUP(ABS(P51)+1,$A$8:$D$16,2,FALSE),VLOOKUP(ABS(P51)+1,$A$8:$D$16,4,FALSE))</f>
      </c>
      <c r="Q94" s="1">
        <f>IF(Q51&gt;0,1/VLOOKUP(ABS(Q51)+1,$A$8:$D$16,2,FALSE),VLOOKUP(ABS(Q51)+1,$A$8:$D$16,4,FALSE))</f>
      </c>
      <c r="R94" s="1">
        <f>IF(R51&gt;0,1/VLOOKUP(ABS(R51)+1,$A$8:$D$16,2,FALSE),VLOOKUP(ABS(R51)+1,$A$8:$D$16,4,FALSE))</f>
      </c>
      <c r="S94" s="1">
        <f>IF(S51&gt;0,1/VLOOKUP(ABS(S51)+1,$A$8:$D$16,2,FALSE),VLOOKUP(ABS(S51)+1,$A$8:$D$16,4,FALSE))</f>
      </c>
      <c r="T94" s="1">
        <f>IF(T51&gt;0,1/VLOOKUP(ABS(T51)+1,$A$8:$D$16,2,FALSE),VLOOKUP(ABS(T51)+1,$A$8:$D$16,4,FALSE))</f>
      </c>
      <c r="U94" s="1">
        <f>IF(U51&gt;0,1/VLOOKUP(ABS(U51)+1,$A$8:$D$16,2,FALSE),VLOOKUP(ABS(U51)+1,$A$8:$D$16,4,FALSE))</f>
      </c>
      <c r="V94" s="1">
        <f>IF(V51&gt;0,1/VLOOKUP(ABS(V51)+1,$A$8:$D$16,2,FALSE),VLOOKUP(ABS(V51)+1,$A$8:$D$16,4,FALSE))</f>
      </c>
      <c r="W94" s="1">
        <f>IF(W51&gt;0,1/VLOOKUP(ABS(W51)+1,$A$8:$D$16,2,FALSE),VLOOKUP(ABS(W51)+1,$A$8:$D$16,4,FALSE))</f>
      </c>
    </row>
    <row r="95">
      <c r="A95">
        <v>9</v>
      </c>
      <c r="B95" t="str">
        <v>CP7.3_vs_CP7.5</v>
      </c>
      <c r="C95" s="1">
        <f>IF(C52&gt;0,1/VLOOKUP(ABS(C52)+1,$A$8:$D$16,2,FALSE),VLOOKUP(ABS(C52)+1,$A$8:$D$16,4,FALSE))</f>
      </c>
      <c r="D95" s="1">
        <f>IF(D52&gt;0,1/VLOOKUP(ABS(D52)+1,$A$8:$D$16,2,FALSE),VLOOKUP(ABS(D52)+1,$A$8:$D$16,4,FALSE))</f>
      </c>
      <c r="E95" s="1">
        <f>IF(E52&gt;0,1/VLOOKUP(ABS(E52)+1,$A$8:$D$16,2,FALSE),VLOOKUP(ABS(E52)+1,$A$8:$D$16,4,FALSE))</f>
      </c>
      <c r="F95" s="1">
        <f>IF(F52&gt;0,1/VLOOKUP(ABS(F52)+1,$A$8:$D$16,2,FALSE),VLOOKUP(ABS(F52)+1,$A$8:$D$16,4,FALSE))</f>
      </c>
      <c r="G95" s="1">
        <f>IF(G52&gt;0,1/VLOOKUP(ABS(G52)+1,$A$8:$D$16,2,FALSE),VLOOKUP(ABS(G52)+1,$A$8:$D$16,4,FALSE))</f>
      </c>
      <c r="H95" s="1">
        <f>IF(H52&gt;0,1/VLOOKUP(ABS(H52)+1,$A$8:$D$16,2,FALSE),VLOOKUP(ABS(H52)+1,$A$8:$D$16,4,FALSE))</f>
      </c>
      <c r="I95" s="1">
        <f>IF(I52&gt;0,1/VLOOKUP(ABS(I52)+1,$A$8:$D$16,2,FALSE),VLOOKUP(ABS(I52)+1,$A$8:$D$16,4,FALSE))</f>
      </c>
      <c r="J95" s="1">
        <f>IF(J52&gt;0,1/VLOOKUP(ABS(J52)+1,$A$8:$D$16,2,FALSE),VLOOKUP(ABS(J52)+1,$A$8:$D$16,4,FALSE))</f>
      </c>
      <c r="K95" s="1">
        <f>IF(K52&gt;0,1/VLOOKUP(ABS(K52)+1,$A$8:$D$16,2,FALSE),VLOOKUP(ABS(K52)+1,$A$8:$D$16,4,FALSE))</f>
      </c>
      <c r="L95" s="1">
        <f>IF(L52&gt;0,1/VLOOKUP(ABS(L52)+1,$A$8:$D$16,2,FALSE),VLOOKUP(ABS(L52)+1,$A$8:$D$16,4,FALSE))</f>
      </c>
      <c r="M95" s="1">
        <f>IF(M52&gt;0,1/VLOOKUP(ABS(M52)+1,$A$8:$D$16,2,FALSE),VLOOKUP(ABS(M52)+1,$A$8:$D$16,4,FALSE))</f>
      </c>
      <c r="N95" s="1">
        <f>IF(N52&gt;0,1/VLOOKUP(ABS(N52)+1,$A$8:$D$16,2,FALSE),VLOOKUP(ABS(N52)+1,$A$8:$D$16,4,FALSE))</f>
      </c>
      <c r="O95" s="1">
        <f>IF(O52&gt;0,1/VLOOKUP(ABS(O52)+1,$A$8:$D$16,2,FALSE),VLOOKUP(ABS(O52)+1,$A$8:$D$16,4,FALSE))</f>
      </c>
      <c r="P95" s="1">
        <f>IF(P52&gt;0,1/VLOOKUP(ABS(P52)+1,$A$8:$D$16,2,FALSE),VLOOKUP(ABS(P52)+1,$A$8:$D$16,4,FALSE))</f>
      </c>
      <c r="Q95" s="1">
        <f>IF(Q52&gt;0,1/VLOOKUP(ABS(Q52)+1,$A$8:$D$16,2,FALSE),VLOOKUP(ABS(Q52)+1,$A$8:$D$16,4,FALSE))</f>
      </c>
      <c r="R95" s="1">
        <f>IF(R52&gt;0,1/VLOOKUP(ABS(R52)+1,$A$8:$D$16,2,FALSE),VLOOKUP(ABS(R52)+1,$A$8:$D$16,4,FALSE))</f>
      </c>
      <c r="S95" s="1">
        <f>IF(S52&gt;0,1/VLOOKUP(ABS(S52)+1,$A$8:$D$16,2,FALSE),VLOOKUP(ABS(S52)+1,$A$8:$D$16,4,FALSE))</f>
      </c>
      <c r="T95" s="1">
        <f>IF(T52&gt;0,1/VLOOKUP(ABS(T52)+1,$A$8:$D$16,2,FALSE),VLOOKUP(ABS(T52)+1,$A$8:$D$16,4,FALSE))</f>
      </c>
      <c r="U95" s="1">
        <f>IF(U52&gt;0,1/VLOOKUP(ABS(U52)+1,$A$8:$D$16,2,FALSE),VLOOKUP(ABS(U52)+1,$A$8:$D$16,4,FALSE))</f>
      </c>
      <c r="V95" s="1">
        <f>IF(V52&gt;0,1/VLOOKUP(ABS(V52)+1,$A$8:$D$16,2,FALSE),VLOOKUP(ABS(V52)+1,$A$8:$D$16,4,FALSE))</f>
      </c>
      <c r="W95" s="1">
        <f>IF(W52&gt;0,1/VLOOKUP(ABS(W52)+1,$A$8:$D$16,2,FALSE),VLOOKUP(ABS(W52)+1,$A$8:$D$16,4,FALSE))</f>
      </c>
    </row>
    <row r="96">
      <c r="A96">
        <v>10</v>
      </c>
      <c r="B96" t="str">
        <v>CP7.4_vs_CP7.5</v>
      </c>
      <c r="C96" s="1">
        <f>IF(C53&gt;0,1/VLOOKUP(ABS(C53)+1,$A$8:$D$16,2,FALSE),VLOOKUP(ABS(C53)+1,$A$8:$D$16,4,FALSE))</f>
      </c>
      <c r="D96" s="1">
        <f>IF(D53&gt;0,1/VLOOKUP(ABS(D53)+1,$A$8:$D$16,2,FALSE),VLOOKUP(ABS(D53)+1,$A$8:$D$16,4,FALSE))</f>
      </c>
      <c r="E96" s="1">
        <f>IF(E53&gt;0,1/VLOOKUP(ABS(E53)+1,$A$8:$D$16,2,FALSE),VLOOKUP(ABS(E53)+1,$A$8:$D$16,4,FALSE))</f>
      </c>
      <c r="F96" s="1">
        <f>IF(F53&gt;0,1/VLOOKUP(ABS(F53)+1,$A$8:$D$16,2,FALSE),VLOOKUP(ABS(F53)+1,$A$8:$D$16,4,FALSE))</f>
      </c>
      <c r="G96" s="1">
        <f>IF(G53&gt;0,1/VLOOKUP(ABS(G53)+1,$A$8:$D$16,2,FALSE),VLOOKUP(ABS(G53)+1,$A$8:$D$16,4,FALSE))</f>
      </c>
      <c r="H96" s="1">
        <f>IF(H53&gt;0,1/VLOOKUP(ABS(H53)+1,$A$8:$D$16,2,FALSE),VLOOKUP(ABS(H53)+1,$A$8:$D$16,4,FALSE))</f>
      </c>
      <c r="I96" s="1">
        <f>IF(I53&gt;0,1/VLOOKUP(ABS(I53)+1,$A$8:$D$16,2,FALSE),VLOOKUP(ABS(I53)+1,$A$8:$D$16,4,FALSE))</f>
      </c>
      <c r="J96" s="1">
        <f>IF(J53&gt;0,1/VLOOKUP(ABS(J53)+1,$A$8:$D$16,2,FALSE),VLOOKUP(ABS(J53)+1,$A$8:$D$16,4,FALSE))</f>
      </c>
      <c r="K96" s="1">
        <f>IF(K53&gt;0,1/VLOOKUP(ABS(K53)+1,$A$8:$D$16,2,FALSE),VLOOKUP(ABS(K53)+1,$A$8:$D$16,4,FALSE))</f>
      </c>
      <c r="L96" s="1">
        <f>IF(L53&gt;0,1/VLOOKUP(ABS(L53)+1,$A$8:$D$16,2,FALSE),VLOOKUP(ABS(L53)+1,$A$8:$D$16,4,FALSE))</f>
      </c>
      <c r="M96" s="1">
        <f>IF(M53&gt;0,1/VLOOKUP(ABS(M53)+1,$A$8:$D$16,2,FALSE),VLOOKUP(ABS(M53)+1,$A$8:$D$16,4,FALSE))</f>
      </c>
      <c r="N96" s="1">
        <f>IF(N53&gt;0,1/VLOOKUP(ABS(N53)+1,$A$8:$D$16,2,FALSE),VLOOKUP(ABS(N53)+1,$A$8:$D$16,4,FALSE))</f>
      </c>
      <c r="O96" s="1">
        <f>IF(O53&gt;0,1/VLOOKUP(ABS(O53)+1,$A$8:$D$16,2,FALSE),VLOOKUP(ABS(O53)+1,$A$8:$D$16,4,FALSE))</f>
      </c>
      <c r="P96" s="1">
        <f>IF(P53&gt;0,1/VLOOKUP(ABS(P53)+1,$A$8:$D$16,2,FALSE),VLOOKUP(ABS(P53)+1,$A$8:$D$16,4,FALSE))</f>
      </c>
      <c r="Q96" s="1">
        <f>IF(Q53&gt;0,1/VLOOKUP(ABS(Q53)+1,$A$8:$D$16,2,FALSE),VLOOKUP(ABS(Q53)+1,$A$8:$D$16,4,FALSE))</f>
      </c>
      <c r="R96" s="1">
        <f>IF(R53&gt;0,1/VLOOKUP(ABS(R53)+1,$A$8:$D$16,2,FALSE),VLOOKUP(ABS(R53)+1,$A$8:$D$16,4,FALSE))</f>
      </c>
      <c r="S96" s="1">
        <f>IF(S53&gt;0,1/VLOOKUP(ABS(S53)+1,$A$8:$D$16,2,FALSE),VLOOKUP(ABS(S53)+1,$A$8:$D$16,4,FALSE))</f>
      </c>
      <c r="T96" s="1">
        <f>IF(T53&gt;0,1/VLOOKUP(ABS(T53)+1,$A$8:$D$16,2,FALSE),VLOOKUP(ABS(T53)+1,$A$8:$D$16,4,FALSE))</f>
      </c>
      <c r="U96" s="1">
        <f>IF(U53&gt;0,1/VLOOKUP(ABS(U53)+1,$A$8:$D$16,2,FALSE),VLOOKUP(ABS(U53)+1,$A$8:$D$16,4,FALSE))</f>
      </c>
      <c r="V96" s="1">
        <f>IF(V53&gt;0,1/VLOOKUP(ABS(V53)+1,$A$8:$D$16,2,FALSE),VLOOKUP(ABS(V53)+1,$A$8:$D$16,4,FALSE))</f>
      </c>
      <c r="W96" s="1">
        <f>IF(W53&gt;0,1/VLOOKUP(ABS(W53)+1,$A$8:$D$16,2,FALSE),VLOOKUP(ABS(W53)+1,$A$8:$D$16,4,FALSE))</f>
      </c>
    </row>
    <row r="99">
      <c r="A99" t="str">
        <v>═══ BAGIAN 5: GEOMETRIC MEAN ANTAR RESPONDEN ═══</v>
      </c>
    </row>
    <row r="100">
      <c r="A100" t="str">
        <v>Rumus: GM = PRODUCT(semua R)^(1/21)</v>
      </c>
    </row>
    <row r="101">
      <c r="A101" t="str">
        <v>No</v>
      </c>
      <c r="B101" t="str">
        <v>Pasangan</v>
      </c>
      <c r="C101" t="str">
        <v>GM_l</v>
      </c>
      <c r="D101" t="str">
        <v>GM_m</v>
      </c>
      <c r="E101" t="str">
        <v>GM_u</v>
      </c>
    </row>
    <row r="102">
      <c r="A102">
        <v>1</v>
      </c>
      <c r="B102" t="str">
        <v>CP7.1_vs_CP7.2</v>
      </c>
      <c r="C102" s="1">
        <f>POWER(PRODUCT(C59,D59,E59,F59,G59,H59,I59,J59,K59,L59,M59,N59,O59,P59,Q59,R59,S59,T59,U59,V59,W59),1/21)</f>
      </c>
      <c r="D102" s="1">
        <f>POWER(PRODUCT(C73,D73,E73,F73,G73,H73,I73,J73,K73,L73,M73,N73,O73,P73,Q73,R73,S73,T73,U73,V73,W73),1/21)</f>
      </c>
      <c r="E102" s="1">
        <f>POWER(PRODUCT(C87,D87,E87,F87,G87,H87,I87,J87,K87,L87,M87,N87,O87,P87,Q87,R87,S87,T87,U87,V87,W87),1/21)</f>
      </c>
    </row>
    <row r="103">
      <c r="A103">
        <v>2</v>
      </c>
      <c r="B103" t="str">
        <v>CP7.1_vs_CP7.3</v>
      </c>
      <c r="C103" s="1">
        <f>POWER(PRODUCT(C60,D60,E60,F60,G60,H60,I60,J60,K60,L60,M60,N60,O60,P60,Q60,R60,S60,T60,U60,V60,W60),1/21)</f>
      </c>
      <c r="D103" s="1">
        <f>POWER(PRODUCT(C74,D74,E74,F74,G74,H74,I74,J74,K74,L74,M74,N74,O74,P74,Q74,R74,S74,T74,U74,V74,W74),1/21)</f>
      </c>
      <c r="E103" s="1">
        <f>POWER(PRODUCT(C88,D88,E88,F88,G88,H88,I88,J88,K88,L88,M88,N88,O88,P88,Q88,R88,S88,T88,U88,V88,W88),1/21)</f>
      </c>
    </row>
    <row r="104">
      <c r="A104">
        <v>3</v>
      </c>
      <c r="B104" t="str">
        <v>CP7.1_vs_CP7.4</v>
      </c>
      <c r="C104" s="1">
        <f>POWER(PRODUCT(C61,D61,E61,F61,G61,H61,I61,J61,K61,L61,M61,N61,O61,P61,Q61,R61,S61,T61,U61,V61,W61),1/21)</f>
      </c>
      <c r="D104" s="1">
        <f>POWER(PRODUCT(C75,D75,E75,F75,G75,H75,I75,J75,K75,L75,M75,N75,O75,P75,Q75,R75,S75,T75,U75,V75,W75),1/21)</f>
      </c>
      <c r="E104" s="1">
        <f>POWER(PRODUCT(C89,D89,E89,F89,G89,H89,I89,J89,K89,L89,M89,N89,O89,P89,Q89,R89,S89,T89,U89,V89,W89),1/21)</f>
      </c>
    </row>
    <row r="105">
      <c r="A105">
        <v>4</v>
      </c>
      <c r="B105" t="str">
        <v>CP7.1_vs_CP7.5</v>
      </c>
      <c r="C105" s="1">
        <f>POWER(PRODUCT(C62,D62,E62,F62,G62,H62,I62,J62,K62,L62,M62,N62,O62,P62,Q62,R62,S62,T62,U62,V62,W62),1/21)</f>
      </c>
      <c r="D105" s="1">
        <f>POWER(PRODUCT(C76,D76,E76,F76,G76,H76,I76,J76,K76,L76,M76,N76,O76,P76,Q76,R76,S76,T76,U76,V76,W76),1/21)</f>
      </c>
      <c r="E105" s="1">
        <f>POWER(PRODUCT(C90,D90,E90,F90,G90,H90,I90,J90,K90,L90,M90,N90,O90,P90,Q90,R90,S90,T90,U90,V90,W90),1/21)</f>
      </c>
    </row>
    <row r="106">
      <c r="A106">
        <v>5</v>
      </c>
      <c r="B106" t="str">
        <v>CP7.2_vs_CP7.3</v>
      </c>
      <c r="C106" s="1">
        <f>POWER(PRODUCT(C63,D63,E63,F63,G63,H63,I63,J63,K63,L63,M63,N63,O63,P63,Q63,R63,S63,T63,U63,V63,W63),1/21)</f>
      </c>
      <c r="D106" s="1">
        <f>POWER(PRODUCT(C77,D77,E77,F77,G77,H77,I77,J77,K77,L77,M77,N77,O77,P77,Q77,R77,S77,T77,U77,V77,W77),1/21)</f>
      </c>
      <c r="E106" s="1">
        <f>POWER(PRODUCT(C91,D91,E91,F91,G91,H91,I91,J91,K91,L91,M91,N91,O91,P91,Q91,R91,S91,T91,U91,V91,W91),1/21)</f>
      </c>
    </row>
    <row r="107">
      <c r="A107">
        <v>6</v>
      </c>
      <c r="B107" t="str">
        <v>CP7.2_vs_CP7.4</v>
      </c>
      <c r="C107" s="1">
        <f>POWER(PRODUCT(C64,D64,E64,F64,G64,H64,I64,J64,K64,L64,M64,N64,O64,P64,Q64,R64,S64,T64,U64,V64,W64),1/21)</f>
      </c>
      <c r="D107" s="1">
        <f>POWER(PRODUCT(C78,D78,E78,F78,G78,H78,I78,J78,K78,L78,M78,N78,O78,P78,Q78,R78,S78,T78,U78,V78,W78),1/21)</f>
      </c>
      <c r="E107" s="1">
        <f>POWER(PRODUCT(C92,D92,E92,F92,G92,H92,I92,J92,K92,L92,M92,N92,O92,P92,Q92,R92,S92,T92,U92,V92,W92),1/21)</f>
      </c>
    </row>
    <row r="108">
      <c r="A108">
        <v>7</v>
      </c>
      <c r="B108" t="str">
        <v>CP7.2_vs_CP7.5</v>
      </c>
      <c r="C108" s="1">
        <f>POWER(PRODUCT(C65,D65,E65,F65,G65,H65,I65,J65,K65,L65,M65,N65,O65,P65,Q65,R65,S65,T65,U65,V65,W65),1/21)</f>
      </c>
      <c r="D108" s="1">
        <f>POWER(PRODUCT(C79,D79,E79,F79,G79,H79,I79,J79,K79,L79,M79,N79,O79,P79,Q79,R79,S79,T79,U79,V79,W79),1/21)</f>
      </c>
      <c r="E108" s="1">
        <f>POWER(PRODUCT(C93,D93,E93,F93,G93,H93,I93,J93,K93,L93,M93,N93,O93,P93,Q93,R93,S93,T93,U93,V93,W93),1/21)</f>
      </c>
    </row>
    <row r="109">
      <c r="A109">
        <v>8</v>
      </c>
      <c r="B109" t="str">
        <v>CP7.3_vs_CP7.4</v>
      </c>
      <c r="C109" s="1">
        <f>POWER(PRODUCT(C66,D66,E66,F66,G66,H66,I66,J66,K66,L66,M66,N66,O66,P66,Q66,R66,S66,T66,U66,V66,W66),1/21)</f>
      </c>
      <c r="D109" s="1">
        <f>POWER(PRODUCT(C80,D80,E80,F80,G80,H80,I80,J80,K80,L80,M80,N80,O80,P80,Q80,R80,S80,T80,U80,V80,W80),1/21)</f>
      </c>
      <c r="E109" s="1">
        <f>POWER(PRODUCT(C94,D94,E94,F94,G94,H94,I94,J94,K94,L94,M94,N94,O94,P94,Q94,R94,S94,T94,U94,V94,W94),1/21)</f>
      </c>
    </row>
    <row r="110">
      <c r="A110">
        <v>9</v>
      </c>
      <c r="B110" t="str">
        <v>CP7.3_vs_CP7.5</v>
      </c>
      <c r="C110" s="1">
        <f>POWER(PRODUCT(C67,D67,E67,F67,G67,H67,I67,J67,K67,L67,M67,N67,O67,P67,Q67,R67,S67,T67,U67,V67,W67),1/21)</f>
      </c>
      <c r="D110" s="1">
        <f>POWER(PRODUCT(C81,D81,E81,F81,G81,H81,I81,J81,K81,L81,M81,N81,O81,P81,Q81,R81,S81,T81,U81,V81,W81),1/21)</f>
      </c>
      <c r="E110" s="1">
        <f>POWER(PRODUCT(C95,D95,E95,F95,G95,H95,I95,J95,K95,L95,M95,N95,O95,P95,Q95,R95,S95,T95,U95,V95,W95),1/21)</f>
      </c>
    </row>
    <row r="111">
      <c r="A111">
        <v>10</v>
      </c>
      <c r="B111" t="str">
        <v>CP7.4_vs_CP7.5</v>
      </c>
      <c r="C111" s="1">
        <f>POWER(PRODUCT(C68,D68,E68,F68,G68,H68,I68,J68,K68,L68,M68,N68,O68,P68,Q68,R68,S68,T68,U68,V68,W68),1/21)</f>
      </c>
      <c r="D111" s="1">
        <f>POWER(PRODUCT(C82,D82,E82,F82,G82,H82,I82,J82,K82,L82,M82,N82,O82,P82,Q82,R82,S82,T82,U82,V82,W82),1/21)</f>
      </c>
      <c r="E111" s="1">
        <f>POWER(PRODUCT(C96,D96,E96,F96,G96,H96,I96,J96,K96,L96,M96,N96,O96,P96,Q96,R96,S96,T96,U96,V96,W96),1/21)</f>
      </c>
    </row>
    <row r="114">
      <c r="A114" t="str">
        <v>═══ BAGIAN 6: MATRIKS TFN AGREGAT ═══</v>
      </c>
    </row>
    <row r="115">
      <c r="A115" t="str">
        <v>Diagonal=(1,1,1) | Upper=GM | Lower=reciprocal(1/u,1/m,1/l)</v>
      </c>
    </row>
    <row r="116">
      <c r="A116" t="str">
        <v>Matriks l (Lower)</v>
      </c>
    </row>
    <row r="117">
      <c r="A117" t="str">
        <v/>
      </c>
      <c r="B117" t="str">
        <v>CP7.1</v>
      </c>
      <c r="C117" t="str">
        <v>CP7.2</v>
      </c>
      <c r="D117" t="str">
        <v>CP7.3</v>
      </c>
      <c r="E117" t="str">
        <v>CP7.4</v>
      </c>
      <c r="F117" t="str">
        <v>CP7.5</v>
      </c>
      <c r="G117" t="str">
        <v>Σ Baris</v>
      </c>
    </row>
    <row r="118">
      <c r="A118" t="str">
        <v>CP7.1</v>
      </c>
      <c r="B118">
        <v>1</v>
      </c>
      <c r="C118" s="1">
        <f>C102</f>
      </c>
      <c r="D118" s="1">
        <f>C103</f>
      </c>
      <c r="E118" s="1">
        <f>C104</f>
      </c>
      <c r="F118" s="1">
        <f>C105</f>
      </c>
      <c r="G118" s="1">
        <f>SUM(B118:F118)</f>
      </c>
    </row>
    <row r="119">
      <c r="A119" t="str">
        <v>CP7.2</v>
      </c>
      <c r="B119" s="1">
        <f>1/E102</f>
      </c>
      <c r="C119">
        <v>1</v>
      </c>
      <c r="D119" s="1">
        <f>C106</f>
      </c>
      <c r="E119" s="1">
        <f>C107</f>
      </c>
      <c r="F119" s="1">
        <f>C108</f>
      </c>
      <c r="G119" s="1">
        <f>SUM(B119:F119)</f>
      </c>
    </row>
    <row r="120">
      <c r="A120" t="str">
        <v>CP7.3</v>
      </c>
      <c r="B120" s="1">
        <f>1/E103</f>
      </c>
      <c r="C120" s="1">
        <f>1/E106</f>
      </c>
      <c r="D120">
        <v>1</v>
      </c>
      <c r="E120" s="1">
        <f>C109</f>
      </c>
      <c r="F120" s="1">
        <f>C110</f>
      </c>
      <c r="G120" s="1">
        <f>SUM(B120:F120)</f>
      </c>
    </row>
    <row r="121">
      <c r="A121" t="str">
        <v>CP7.4</v>
      </c>
      <c r="B121" s="1">
        <f>1/E104</f>
      </c>
      <c r="C121" s="1">
        <f>1/E107</f>
      </c>
      <c r="D121" s="1">
        <f>1/E109</f>
      </c>
      <c r="E121">
        <v>1</v>
      </c>
      <c r="F121" s="1">
        <f>C111</f>
      </c>
      <c r="G121" s="1">
        <f>SUM(B121:F121)</f>
      </c>
    </row>
    <row r="122">
      <c r="A122" t="str">
        <v>CP7.5</v>
      </c>
      <c r="B122" s="1">
        <f>1/E105</f>
      </c>
      <c r="C122" s="1">
        <f>1/E108</f>
      </c>
      <c r="D122" s="1">
        <f>1/E110</f>
      </c>
      <c r="E122" s="1">
        <f>1/E111</f>
      </c>
      <c r="F122">
        <v>1</v>
      </c>
      <c r="G122" s="1">
        <f>SUM(B122:F122)</f>
      </c>
    </row>
    <row r="123">
      <c r="F123" t="str">
        <v>TOTAL</v>
      </c>
      <c r="G123" s="1">
        <f>SUM(G118:G122)</f>
      </c>
    </row>
    <row r="125">
      <c r="A125" t="str">
        <v>Matriks m (Middle)</v>
      </c>
    </row>
    <row r="126">
      <c r="A126" t="str">
        <v/>
      </c>
      <c r="B126" t="str">
        <v>CP7.1</v>
      </c>
      <c r="C126" t="str">
        <v>CP7.2</v>
      </c>
      <c r="D126" t="str">
        <v>CP7.3</v>
      </c>
      <c r="E126" t="str">
        <v>CP7.4</v>
      </c>
      <c r="F126" t="str">
        <v>CP7.5</v>
      </c>
      <c r="G126" t="str">
        <v>Σ Baris</v>
      </c>
    </row>
    <row r="127">
      <c r="A127" t="str">
        <v>CP7.1</v>
      </c>
      <c r="B127">
        <v>1</v>
      </c>
      <c r="C127" s="1">
        <f>D102</f>
      </c>
      <c r="D127" s="1">
        <f>D103</f>
      </c>
      <c r="E127" s="1">
        <f>D104</f>
      </c>
      <c r="F127" s="1">
        <f>D105</f>
      </c>
      <c r="G127" s="1">
        <f>SUM(B127:F127)</f>
      </c>
    </row>
    <row r="128">
      <c r="A128" t="str">
        <v>CP7.2</v>
      </c>
      <c r="B128" s="1">
        <f>1/D102</f>
      </c>
      <c r="C128">
        <v>1</v>
      </c>
      <c r="D128" s="1">
        <f>D106</f>
      </c>
      <c r="E128" s="1">
        <f>D107</f>
      </c>
      <c r="F128" s="1">
        <f>D108</f>
      </c>
      <c r="G128" s="1">
        <f>SUM(B128:F128)</f>
      </c>
    </row>
    <row r="129">
      <c r="A129" t="str">
        <v>CP7.3</v>
      </c>
      <c r="B129" s="1">
        <f>1/D103</f>
      </c>
      <c r="C129" s="1">
        <f>1/D106</f>
      </c>
      <c r="D129">
        <v>1</v>
      </c>
      <c r="E129" s="1">
        <f>D109</f>
      </c>
      <c r="F129" s="1">
        <f>D110</f>
      </c>
      <c r="G129" s="1">
        <f>SUM(B129:F129)</f>
      </c>
    </row>
    <row r="130">
      <c r="A130" t="str">
        <v>CP7.4</v>
      </c>
      <c r="B130" s="1">
        <f>1/D104</f>
      </c>
      <c r="C130" s="1">
        <f>1/D107</f>
      </c>
      <c r="D130" s="1">
        <f>1/D109</f>
      </c>
      <c r="E130">
        <v>1</v>
      </c>
      <c r="F130" s="1">
        <f>D111</f>
      </c>
      <c r="G130" s="1">
        <f>SUM(B130:F130)</f>
      </c>
    </row>
    <row r="131">
      <c r="A131" t="str">
        <v>CP7.5</v>
      </c>
      <c r="B131" s="1">
        <f>1/D105</f>
      </c>
      <c r="C131" s="1">
        <f>1/D108</f>
      </c>
      <c r="D131" s="1">
        <f>1/D110</f>
      </c>
      <c r="E131" s="1">
        <f>1/D111</f>
      </c>
      <c r="F131">
        <v>1</v>
      </c>
      <c r="G131" s="1">
        <f>SUM(B131:F131)</f>
      </c>
    </row>
    <row r="132">
      <c r="F132" t="str">
        <v>TOTAL</v>
      </c>
      <c r="G132" s="1">
        <f>SUM(G127:G131)</f>
      </c>
    </row>
    <row r="134">
      <c r="A134" t="str">
        <v>Matriks u (Upper)</v>
      </c>
    </row>
    <row r="135">
      <c r="A135" t="str">
        <v/>
      </c>
      <c r="B135" t="str">
        <v>CP7.1</v>
      </c>
      <c r="C135" t="str">
        <v>CP7.2</v>
      </c>
      <c r="D135" t="str">
        <v>CP7.3</v>
      </c>
      <c r="E135" t="str">
        <v>CP7.4</v>
      </c>
      <c r="F135" t="str">
        <v>CP7.5</v>
      </c>
      <c r="G135" t="str">
        <v>Σ Baris</v>
      </c>
    </row>
    <row r="136">
      <c r="A136" t="str">
        <v>CP7.1</v>
      </c>
      <c r="B136">
        <v>1</v>
      </c>
      <c r="C136" s="1">
        <f>E102</f>
      </c>
      <c r="D136" s="1">
        <f>E103</f>
      </c>
      <c r="E136" s="1">
        <f>E104</f>
      </c>
      <c r="F136" s="1">
        <f>E105</f>
      </c>
      <c r="G136" s="1">
        <f>SUM(B136:F136)</f>
      </c>
    </row>
    <row r="137">
      <c r="A137" t="str">
        <v>CP7.2</v>
      </c>
      <c r="B137" s="1">
        <f>1/C102</f>
      </c>
      <c r="C137">
        <v>1</v>
      </c>
      <c r="D137" s="1">
        <f>E106</f>
      </c>
      <c r="E137" s="1">
        <f>E107</f>
      </c>
      <c r="F137" s="1">
        <f>E108</f>
      </c>
      <c r="G137" s="1">
        <f>SUM(B137:F137)</f>
      </c>
    </row>
    <row r="138">
      <c r="A138" t="str">
        <v>CP7.3</v>
      </c>
      <c r="B138" s="1">
        <f>1/C103</f>
      </c>
      <c r="C138" s="1">
        <f>1/C106</f>
      </c>
      <c r="D138">
        <v>1</v>
      </c>
      <c r="E138" s="1">
        <f>E109</f>
      </c>
      <c r="F138" s="1">
        <f>E110</f>
      </c>
      <c r="G138" s="1">
        <f>SUM(B138:F138)</f>
      </c>
    </row>
    <row r="139">
      <c r="A139" t="str">
        <v>CP7.4</v>
      </c>
      <c r="B139" s="1">
        <f>1/C104</f>
      </c>
      <c r="C139" s="1">
        <f>1/C107</f>
      </c>
      <c r="D139" s="1">
        <f>1/C109</f>
      </c>
      <c r="E139">
        <v>1</v>
      </c>
      <c r="F139" s="1">
        <f>E111</f>
      </c>
      <c r="G139" s="1">
        <f>SUM(B139:F139)</f>
      </c>
    </row>
    <row r="140">
      <c r="A140" t="str">
        <v>CP7.5</v>
      </c>
      <c r="B140" s="1">
        <f>1/C105</f>
      </c>
      <c r="C140" s="1">
        <f>1/C108</f>
      </c>
      <c r="D140" s="1">
        <f>1/C110</f>
      </c>
      <c r="E140" s="1">
        <f>1/C111</f>
      </c>
      <c r="F140">
        <v>1</v>
      </c>
      <c r="G140" s="1">
        <f>SUM(B140:F140)</f>
      </c>
    </row>
    <row r="141">
      <c r="F141" t="str">
        <v>TOTAL</v>
      </c>
      <c r="G141" s="1">
        <f>SUM(G136:G140)</f>
      </c>
    </row>
    <row r="143">
      <c r="A143" t="str">
        <v>═══ BAGIAN 7: FUZZY SYNTHETIC EXTENT + BOBOT FINAL ═══</v>
      </c>
    </row>
    <row r="144">
      <c r="A144" t="str">
        <v>Si_l=Σl_i/ΣΣu | Si_m=Σm_i/ΣΣm | Si_u=Σu_i/ΣΣl | Defuzzy=(l+m+u)/3</v>
      </c>
    </row>
    <row r="145">
      <c r="A145" t="str">
        <v>Kriteria</v>
      </c>
      <c r="B145" t="str">
        <v>Σl_i</v>
      </c>
      <c r="C145" t="str">
        <v>Σm_i</v>
      </c>
      <c r="D145" t="str">
        <v>Σu_i</v>
      </c>
      <c r="E145" t="str">
        <v>ΣΣl</v>
      </c>
      <c r="F145" t="str">
        <v>ΣΣm</v>
      </c>
      <c r="G145" t="str">
        <v>ΣΣu</v>
      </c>
      <c r="H145" t="str">
        <v>Si_l</v>
      </c>
      <c r="I145" t="str">
        <v>Si_m</v>
      </c>
      <c r="J145" t="str">
        <v>Si_u</v>
      </c>
      <c r="K145" t="str">
        <v>Defuzzy</v>
      </c>
      <c r="L145" t="str">
        <v>Bobot</v>
      </c>
      <c r="M145" t="str">
        <v>Bobot%</v>
      </c>
      <c r="N145" t="str">
        <v>Rank</v>
      </c>
    </row>
    <row r="146">
      <c r="A146" t="str">
        <v>CP7.1</v>
      </c>
      <c r="B146" s="1">
        <f>G118</f>
      </c>
      <c r="C146" s="1">
        <f>G127</f>
      </c>
      <c r="D146" s="1">
        <f>G136</f>
      </c>
      <c r="E146" s="1">
        <f>G123</f>
      </c>
      <c r="F146" s="1">
        <f>G132</f>
      </c>
      <c r="G146" s="1">
        <f>G141</f>
      </c>
      <c r="H146" s="2">
        <f>B146/G146</f>
      </c>
      <c r="I146" s="2">
        <f>C146/F146</f>
      </c>
      <c r="J146" s="2">
        <f>D146/E146</f>
      </c>
      <c r="K146" s="2">
        <f>(H146+I146+J146)/3</f>
      </c>
      <c r="L146" s="2">
        <f>K146/K151</f>
      </c>
      <c r="M146" s="3">
        <f>L146*100</f>
      </c>
      <c r="N146">
        <f>RANK(L146,L$146:L$150,0)</f>
      </c>
    </row>
    <row r="147">
      <c r="A147" t="str">
        <v>CP7.2</v>
      </c>
      <c r="B147" s="1">
        <f>G119</f>
      </c>
      <c r="C147" s="1">
        <f>G128</f>
      </c>
      <c r="D147" s="1">
        <f>G137</f>
      </c>
      <c r="E147" s="1">
        <f>G123</f>
      </c>
      <c r="F147" s="1">
        <f>G132</f>
      </c>
      <c r="G147" s="1">
        <f>G141</f>
      </c>
      <c r="H147" s="2">
        <f>B147/G147</f>
      </c>
      <c r="I147" s="2">
        <f>C147/F147</f>
      </c>
      <c r="J147" s="2">
        <f>D147/E147</f>
      </c>
      <c r="K147" s="2">
        <f>(H147+I147+J147)/3</f>
      </c>
      <c r="L147" s="2">
        <f>K147/K151</f>
      </c>
      <c r="M147" s="3">
        <f>L147*100</f>
      </c>
      <c r="N147">
        <f>RANK(L147,L$146:L$150,0)</f>
      </c>
    </row>
    <row r="148">
      <c r="A148" t="str">
        <v>CP7.3</v>
      </c>
      <c r="B148" s="1">
        <f>G120</f>
      </c>
      <c r="C148" s="1">
        <f>G129</f>
      </c>
      <c r="D148" s="1">
        <f>G138</f>
      </c>
      <c r="E148" s="1">
        <f>G123</f>
      </c>
      <c r="F148" s="1">
        <f>G132</f>
      </c>
      <c r="G148" s="1">
        <f>G141</f>
      </c>
      <c r="H148" s="2">
        <f>B148/G148</f>
      </c>
      <c r="I148" s="2">
        <f>C148/F148</f>
      </c>
      <c r="J148" s="2">
        <f>D148/E148</f>
      </c>
      <c r="K148" s="2">
        <f>(H148+I148+J148)/3</f>
      </c>
      <c r="L148" s="2">
        <f>K148/K151</f>
      </c>
      <c r="M148" s="3">
        <f>L148*100</f>
      </c>
      <c r="N148">
        <f>RANK(L148,L$146:L$150,0)</f>
      </c>
    </row>
    <row r="149">
      <c r="A149" t="str">
        <v>CP7.4</v>
      </c>
      <c r="B149" s="1">
        <f>G121</f>
      </c>
      <c r="C149" s="1">
        <f>G130</f>
      </c>
      <c r="D149" s="1">
        <f>G139</f>
      </c>
      <c r="E149" s="1">
        <f>G123</f>
      </c>
      <c r="F149" s="1">
        <f>G132</f>
      </c>
      <c r="G149" s="1">
        <f>G141</f>
      </c>
      <c r="H149" s="2">
        <f>B149/G149</f>
      </c>
      <c r="I149" s="2">
        <f>C149/F149</f>
      </c>
      <c r="J149" s="2">
        <f>D149/E149</f>
      </c>
      <c r="K149" s="2">
        <f>(H149+I149+J149)/3</f>
      </c>
      <c r="L149" s="2">
        <f>K149/K151</f>
      </c>
      <c r="M149" s="3">
        <f>L149*100</f>
      </c>
      <c r="N149">
        <f>RANK(L149,L$146:L$150,0)</f>
      </c>
    </row>
    <row r="150">
      <c r="A150" t="str">
        <v>CP7.5</v>
      </c>
      <c r="B150" s="1">
        <f>G122</f>
      </c>
      <c r="C150" s="1">
        <f>G131</f>
      </c>
      <c r="D150" s="1">
        <f>G140</f>
      </c>
      <c r="E150" s="1">
        <f>G123</f>
      </c>
      <c r="F150" s="1">
        <f>G132</f>
      </c>
      <c r="G150" s="1">
        <f>G141</f>
      </c>
      <c r="H150" s="2">
        <f>B150/G150</f>
      </c>
      <c r="I150" s="2">
        <f>C150/F150</f>
      </c>
      <c r="J150" s="2">
        <f>D150/E150</f>
      </c>
      <c r="K150" s="2">
        <f>(H150+I150+J150)/3</f>
      </c>
      <c r="L150" s="2">
        <f>K150/K151</f>
      </c>
      <c r="M150" s="3">
        <f>L150*100</f>
      </c>
      <c r="N150">
        <f>RANK(L150,L$146:L$150,0)</f>
      </c>
    </row>
    <row r="151">
      <c r="J151" t="str">
        <v>TOTAL</v>
      </c>
      <c r="K151" s="2">
        <f>SUM(K146:K150)</f>
      </c>
    </row>
    <row r="152">
      <c r="K152" t="str">
        <v>Total Wi</v>
      </c>
      <c r="L152" s="2">
        <f>SUM(L146:L150)</f>
      </c>
      <c r="M152" t="str">
        <v>← harus 1</v>
      </c>
    </row>
    <row r="154">
      <c r="A154" t="str">
        <v>═══ BAGIAN 8: CONSISTENCY RATIO (CR) ═══</v>
      </c>
    </row>
    <row r="155">
      <c r="A155" t="str">
        <v>Dari matriks defuzzified: D(i,j) = (l+m+u)/3</v>
      </c>
    </row>
    <row r="156">
      <c r="A156" t="str">
        <v>Matriks Crisp D(i,j) = (l+m+u)/3</v>
      </c>
    </row>
    <row r="157">
      <c r="A157" t="str">
        <v/>
      </c>
      <c r="B157" t="str">
        <v>CP7.1</v>
      </c>
      <c r="C157" t="str">
        <v>CP7.2</v>
      </c>
      <c r="D157" t="str">
        <v>CP7.3</v>
      </c>
      <c r="E157" t="str">
        <v>CP7.4</v>
      </c>
      <c r="F157" t="str">
        <v>CP7.5</v>
      </c>
    </row>
    <row r="158">
      <c r="A158" t="str">
        <v>CP7.1</v>
      </c>
      <c r="B158">
        <v>1</v>
      </c>
      <c r="C158" s="1">
        <f>(C118+C127+C136)/3</f>
      </c>
      <c r="D158" s="1">
        <f>(D118+D127+D136)/3</f>
      </c>
      <c r="E158" s="1">
        <f>(E118+E127+E136)/3</f>
      </c>
      <c r="F158" s="1">
        <f>(F118+F127+F136)/3</f>
      </c>
    </row>
    <row r="159">
      <c r="A159" t="str">
        <v>CP7.2</v>
      </c>
      <c r="B159" s="1">
        <f>(B119+B128+B137)/3</f>
      </c>
      <c r="C159">
        <v>1</v>
      </c>
      <c r="D159" s="1">
        <f>(D119+D128+D137)/3</f>
      </c>
      <c r="E159" s="1">
        <f>(E119+E128+E137)/3</f>
      </c>
      <c r="F159" s="1">
        <f>(F119+F128+F137)/3</f>
      </c>
    </row>
    <row r="160">
      <c r="A160" t="str">
        <v>CP7.3</v>
      </c>
      <c r="B160" s="1">
        <f>(B120+B129+B138)/3</f>
      </c>
      <c r="C160" s="1">
        <f>(C120+C129+C138)/3</f>
      </c>
      <c r="D160">
        <v>1</v>
      </c>
      <c r="E160" s="1">
        <f>(E120+E129+E138)/3</f>
      </c>
      <c r="F160" s="1">
        <f>(F120+F129+F138)/3</f>
      </c>
    </row>
    <row r="161">
      <c r="A161" t="str">
        <v>CP7.4</v>
      </c>
      <c r="B161" s="1">
        <f>(B121+B130+B139)/3</f>
      </c>
      <c r="C161" s="1">
        <f>(C121+C130+C139)/3</f>
      </c>
      <c r="D161" s="1">
        <f>(D121+D130+D139)/3</f>
      </c>
      <c r="E161">
        <v>1</v>
      </c>
      <c r="F161" s="1">
        <f>(F121+F130+F139)/3</f>
      </c>
    </row>
    <row r="162">
      <c r="A162" t="str">
        <v>CP7.5</v>
      </c>
      <c r="B162" s="1">
        <f>(B122+B131+B140)/3</f>
      </c>
      <c r="C162" s="1">
        <f>(C122+C131+C140)/3</f>
      </c>
      <c r="D162" s="1">
        <f>(D122+D131+D140)/3</f>
      </c>
      <c r="E162" s="1">
        <f>(E122+E131+E140)/3</f>
      </c>
      <c r="F162">
        <v>1</v>
      </c>
    </row>
    <row r="164">
      <c r="A164" t="str">
        <v>Σ Kolom</v>
      </c>
      <c r="B164" s="1">
        <f>SUM(B158:B162)</f>
      </c>
      <c r="C164" s="1">
        <f>SUM(C158:C162)</f>
      </c>
      <c r="D164" s="1">
        <f>SUM(D158:D162)</f>
      </c>
      <c r="E164" s="1">
        <f>SUM(E158:E162)</f>
      </c>
      <c r="F164" s="1">
        <f>SUM(F158:F162)</f>
      </c>
    </row>
    <row r="166">
      <c r="A166" t="str">
        <v>Normalisasi Kolom + Bobot (Wi=rata2 baris)</v>
      </c>
    </row>
    <row r="167">
      <c r="A167" t="str">
        <v/>
      </c>
      <c r="B167" t="str">
        <v>CP7.1</v>
      </c>
      <c r="C167" t="str">
        <v>CP7.2</v>
      </c>
      <c r="D167" t="str">
        <v>CP7.3</v>
      </c>
      <c r="E167" t="str">
        <v>CP7.4</v>
      </c>
      <c r="F167" t="str">
        <v>CP7.5</v>
      </c>
      <c r="G167" t="str">
        <v>Wi</v>
      </c>
    </row>
    <row r="168">
      <c r="A168" t="str">
        <v>CP7.1</v>
      </c>
      <c r="B168" s="1">
        <f>B158/B164</f>
      </c>
      <c r="C168" s="1">
        <f>C158/C164</f>
      </c>
      <c r="D168" s="1">
        <f>D158/D164</f>
      </c>
      <c r="E168" s="1">
        <f>E158/E164</f>
      </c>
      <c r="F168" s="1">
        <f>F158/F164</f>
      </c>
      <c r="G168" s="2">
        <f>AVERAGE(B168:F168)</f>
      </c>
    </row>
    <row r="169">
      <c r="A169" t="str">
        <v>CP7.2</v>
      </c>
      <c r="B169" s="1">
        <f>B159/B164</f>
      </c>
      <c r="C169" s="1">
        <f>C159/C164</f>
      </c>
      <c r="D169" s="1">
        <f>D159/D164</f>
      </c>
      <c r="E169" s="1">
        <f>E159/E164</f>
      </c>
      <c r="F169" s="1">
        <f>F159/F164</f>
      </c>
      <c r="G169" s="2">
        <f>AVERAGE(B169:F169)</f>
      </c>
    </row>
    <row r="170">
      <c r="A170" t="str">
        <v>CP7.3</v>
      </c>
      <c r="B170" s="1">
        <f>B160/B164</f>
      </c>
      <c r="C170" s="1">
        <f>C160/C164</f>
      </c>
      <c r="D170" s="1">
        <f>D160/D164</f>
      </c>
      <c r="E170" s="1">
        <f>E160/E164</f>
      </c>
      <c r="F170" s="1">
        <f>F160/F164</f>
      </c>
      <c r="G170" s="2">
        <f>AVERAGE(B170:F170)</f>
      </c>
    </row>
    <row r="171">
      <c r="A171" t="str">
        <v>CP7.4</v>
      </c>
      <c r="B171" s="1">
        <f>B161/B164</f>
      </c>
      <c r="C171" s="1">
        <f>C161/C164</f>
      </c>
      <c r="D171" s="1">
        <f>D161/D164</f>
      </c>
      <c r="E171" s="1">
        <f>E161/E164</f>
      </c>
      <c r="F171" s="1">
        <f>F161/F164</f>
      </c>
      <c r="G171" s="2">
        <f>AVERAGE(B171:F171)</f>
      </c>
    </row>
    <row r="172">
      <c r="A172" t="str">
        <v>CP7.5</v>
      </c>
      <c r="B172" s="1">
        <f>B162/B164</f>
      </c>
      <c r="C172" s="1">
        <f>C162/C164</f>
      </c>
      <c r="D172" s="1">
        <f>D162/D164</f>
      </c>
      <c r="E172" s="1">
        <f>E162/E164</f>
      </c>
      <c r="F172" s="1">
        <f>F162/F164</f>
      </c>
      <c r="G172" s="2">
        <f>AVERAGE(B172:F172)</f>
      </c>
    </row>
    <row r="174">
      <c r="A174" t="str">
        <v>Aw = Matriks_Crisp × Wi</v>
      </c>
    </row>
    <row r="175">
      <c r="A175" t="str">
        <v>Kriteria</v>
      </c>
      <c r="B175" t="str">
        <v>Wi</v>
      </c>
      <c r="C175" t="str">
        <v>Aw</v>
      </c>
      <c r="D175" t="str">
        <v>Aw/Wi</v>
      </c>
    </row>
    <row r="176">
      <c r="A176" t="str">
        <v>CP7.1</v>
      </c>
      <c r="B176" s="2">
        <f>G168</f>
      </c>
      <c r="C176" s="2">
        <f>B158*$B176+C158*$B177+D158*$B178+E158*$B179+F158*$B180</f>
      </c>
      <c r="D176" s="1">
        <f>C176/B176</f>
      </c>
    </row>
    <row r="177">
      <c r="A177" t="str">
        <v>CP7.2</v>
      </c>
      <c r="B177" s="2">
        <f>G169</f>
      </c>
      <c r="C177" s="2">
        <f>B159*$B176+C159*$B177+D159*$B178+E159*$B179+F159*$B180</f>
      </c>
      <c r="D177" s="1">
        <f>C177/B177</f>
      </c>
    </row>
    <row r="178">
      <c r="A178" t="str">
        <v>CP7.3</v>
      </c>
      <c r="B178" s="2">
        <f>G170</f>
      </c>
      <c r="C178" s="2">
        <f>B160*$B176+C160*$B177+D160*$B178+E160*$B179+F160*$B180</f>
      </c>
      <c r="D178" s="1">
        <f>C178/B178</f>
      </c>
    </row>
    <row r="179">
      <c r="A179" t="str">
        <v>CP7.4</v>
      </c>
      <c r="B179" s="2">
        <f>G171</f>
      </c>
      <c r="C179" s="2">
        <f>B161*$B176+C161*$B177+D161*$B178+E161*$B179+F161*$B180</f>
      </c>
      <c r="D179" s="1">
        <f>C179/B179</f>
      </c>
    </row>
    <row r="180">
      <c r="A180" t="str">
        <v>CP7.5</v>
      </c>
      <c r="B180" s="2">
        <f>G172</f>
      </c>
      <c r="C180" s="2">
        <f>B162*$B176+C162*$B177+D162*$B178+E162*$B179+F162*$B180</f>
      </c>
      <c r="D180" s="1">
        <f>C180/B180</f>
      </c>
    </row>
    <row r="182">
      <c r="A182" t="str">
        <v>n</v>
      </c>
      <c r="B182">
        <v>5</v>
      </c>
    </row>
    <row r="183">
      <c r="A183" t="str">
        <v>λmax = AVERAGE(Aw/Wi)</v>
      </c>
      <c r="B183" s="1">
        <f>AVERAGE(D176:D180)</f>
      </c>
    </row>
    <row r="184">
      <c r="A184" t="str">
        <v>CI = (λmax-n)/(n-1)</v>
      </c>
      <c r="B184" s="1">
        <f>(B183-B182)/(B182-1)</f>
      </c>
    </row>
    <row r="185">
      <c r="A185" t="str">
        <v>RI (n=5)</v>
      </c>
      <c r="B185">
        <v>1.12</v>
      </c>
    </row>
    <row r="186">
      <c r="A186" t="str">
        <v>CR = CI/RI</v>
      </c>
      <c r="B186" s="1">
        <f>IF(B185=0,0,B184/B185)</f>
      </c>
    </row>
    <row r="187">
      <c r="A187" t="str">
        <v>KESIMPULAN</v>
      </c>
      <c r="B187">
        <f>IF(B186&lt;0.1,"KONSISTEN ✓ (CR&lt;0.10)","TIDAK KONSISTEN ✗ (CR≥0.10)")</f>
      </c>
    </row>
    <row r="190">
      <c r="A190" t="str">
        <v>═══ BAGIAN 9: PERHITUNGAN INDIVIDU PER RESPONDEN (BOBOT &amp; CR) ═══</v>
      </c>
    </row>
    <row r="191">
      <c r="A191" t="str">
        <v>Perhitungan FSE dan CR untuk masing-masing responden secara individual, menggunakan data TFN mereka sendiri.</v>
      </c>
    </row>
    <row r="193">
      <c r="A193" t="str">
        <v>▶ RESPONDEN 1: Muhammad Rizki</v>
      </c>
    </row>
    <row r="194">
      <c r="A194" t="str">
        <v>1. FUZZY SYNTHETIC EXTENT (FSE) &amp; BOBOT FINAL</v>
      </c>
    </row>
    <row r="195">
      <c r="A195" t="str">
        <v>Kriteria</v>
      </c>
      <c r="B195" t="str">
        <v>Σl</v>
      </c>
      <c r="C195" t="str">
        <v>Σm</v>
      </c>
      <c r="D195" t="str">
        <v>Σu</v>
      </c>
      <c r="E195" t="str">
        <v>Si_l</v>
      </c>
      <c r="F195" t="str">
        <v>Si_m</v>
      </c>
      <c r="G195" t="str">
        <v>Si_u</v>
      </c>
      <c r="H195" t="str">
        <v>Defuzzy</v>
      </c>
      <c r="I195" t="str">
        <v>Bobot</v>
      </c>
      <c r="J195" t="str">
        <v>Bobot%</v>
      </c>
      <c r="K195" t="str">
        <v>Rank</v>
      </c>
    </row>
    <row r="196">
      <c r="A196" t="str">
        <v>CP7.1</v>
      </c>
      <c r="B196" s="1">
        <f>1+C59+C60+C61+C62</f>
      </c>
      <c r="C196" s="1">
        <f>1+C73+C74+C75+C76</f>
      </c>
      <c r="D196" s="1">
        <f>1+C87+C88+C89+C90</f>
      </c>
      <c r="E196" s="2">
        <f>B196/$D201</f>
      </c>
      <c r="F196" s="2">
        <f>C196/$C201</f>
      </c>
      <c r="G196" s="2">
        <f>D196/$B201</f>
      </c>
      <c r="H196" s="2">
        <f>(E196+F196+G196)/3</f>
      </c>
      <c r="I196" s="2">
        <f>H196/$H201</f>
      </c>
      <c r="J196" s="3">
        <f>I196*100</f>
      </c>
      <c r="K196">
        <f>RANK(I196,$I$196:$I$200,0)</f>
      </c>
    </row>
    <row r="197">
      <c r="A197" t="str">
        <v>CP7.2</v>
      </c>
      <c r="B197" s="1">
        <f>1+1/C87+C63+C64+C65</f>
      </c>
      <c r="C197" s="1">
        <f>1+1/C73+C77+C78+C79</f>
      </c>
      <c r="D197" s="1">
        <f>1+1/C59+C91+C92+C93</f>
      </c>
      <c r="E197" s="2">
        <f>B197/$D201</f>
      </c>
      <c r="F197" s="2">
        <f>C197/$C201</f>
      </c>
      <c r="G197" s="2">
        <f>D197/$B201</f>
      </c>
      <c r="H197" s="2">
        <f>(E197+F197+G197)/3</f>
      </c>
      <c r="I197" s="2">
        <f>H197/$H201</f>
      </c>
      <c r="J197" s="3">
        <f>I197*100</f>
      </c>
      <c r="K197">
        <f>RANK(I197,$I$196:$I$200,0)</f>
      </c>
    </row>
    <row r="198">
      <c r="A198" t="str">
        <v>CP7.3</v>
      </c>
      <c r="B198" s="1">
        <f>1+1/C88+1/C91+C66+C67</f>
      </c>
      <c r="C198" s="1">
        <f>1+1/C74+1/C77+C80+C81</f>
      </c>
      <c r="D198" s="1">
        <f>1+1/C60+1/C63+C94+C95</f>
      </c>
      <c r="E198" s="2">
        <f>B198/$D201</f>
      </c>
      <c r="F198" s="2">
        <f>C198/$C201</f>
      </c>
      <c r="G198" s="2">
        <f>D198/$B201</f>
      </c>
      <c r="H198" s="2">
        <f>(E198+F198+G198)/3</f>
      </c>
      <c r="I198" s="2">
        <f>H198/$H201</f>
      </c>
      <c r="J198" s="3">
        <f>I198*100</f>
      </c>
      <c r="K198">
        <f>RANK(I198,$I$196:$I$200,0)</f>
      </c>
    </row>
    <row r="199">
      <c r="A199" t="str">
        <v>CP7.4</v>
      </c>
      <c r="B199" s="1">
        <f>1+1/C89+1/C92+1/C94+C68</f>
      </c>
      <c r="C199" s="1">
        <f>1+1/C75+1/C78+1/C80+C82</f>
      </c>
      <c r="D199" s="1">
        <f>1+1/C61+1/C64+1/C66+C96</f>
      </c>
      <c r="E199" s="2">
        <f>B199/$D201</f>
      </c>
      <c r="F199" s="2">
        <f>C199/$C201</f>
      </c>
      <c r="G199" s="2">
        <f>D199/$B201</f>
      </c>
      <c r="H199" s="2">
        <f>(E199+F199+G199)/3</f>
      </c>
      <c r="I199" s="2">
        <f>H199/$H201</f>
      </c>
      <c r="J199" s="3">
        <f>I199*100</f>
      </c>
      <c r="K199">
        <f>RANK(I199,$I$196:$I$200,0)</f>
      </c>
    </row>
    <row r="200">
      <c r="A200" t="str">
        <v>CP7.5</v>
      </c>
      <c r="B200" s="1">
        <f>1+1/C90+1/C93+1/C95+1/C96</f>
      </c>
      <c r="C200" s="1">
        <f>1+1/C76+1/C79+1/C81+1/C82</f>
      </c>
      <c r="D200" s="1">
        <f>1+1/C62+1/C65+1/C67+1/C68</f>
      </c>
      <c r="E200" s="2">
        <f>B200/$D201</f>
      </c>
      <c r="F200" s="2">
        <f>C200/$C201</f>
      </c>
      <c r="G200" s="2">
        <f>D200/$B201</f>
      </c>
      <c r="H200" s="2">
        <f>(E200+F200+G200)/3</f>
      </c>
      <c r="I200" s="2">
        <f>H200/$H201</f>
      </c>
      <c r="J200" s="3">
        <f>I200*100</f>
      </c>
      <c r="K200">
        <f>RANK(I200,$I$196:$I$200,0)</f>
      </c>
    </row>
    <row r="201">
      <c r="A201" t="str">
        <v>TOTAL</v>
      </c>
      <c r="B201" s="1">
        <f>SUM(B196:B200)</f>
      </c>
      <c r="C201" s="1">
        <f>SUM(C196:C200)</f>
      </c>
      <c r="D201" s="1">
        <f>SUM(D196:D200)</f>
      </c>
      <c r="H201" s="2">
        <f>SUM(H196:H200)</f>
      </c>
    </row>
    <row r="203">
      <c r="A203" t="str">
        <v>2. KONSISTENSI (CR)</v>
      </c>
    </row>
    <row r="204">
      <c r="A204" t="str">
        <v>Matriks Crisp (Defuzzified) &amp; Normalisasi &amp; Aw</v>
      </c>
    </row>
    <row r="205">
      <c r="A205" t="str">
        <v>Kriteria</v>
      </c>
      <c r="B205" t="str">
        <v>CP7.1</v>
      </c>
      <c r="C205" t="str">
        <v>CP7.2</v>
      </c>
      <c r="D205" t="str">
        <v>CP7.3</v>
      </c>
      <c r="E205" t="str">
        <v>CP7.4</v>
      </c>
      <c r="F205" t="str">
        <v>CP7.5</v>
      </c>
      <c r="G205" t="str">
        <v>Wi (Bobot CR)</v>
      </c>
      <c r="H205" t="str">
        <v>Aw</v>
      </c>
      <c r="I205" t="str">
        <v>Aw/Wi</v>
      </c>
    </row>
    <row r="206">
      <c r="A206" t="str">
        <v>CP7.1</v>
      </c>
      <c r="B206">
        <v>1</v>
      </c>
      <c r="C206" s="1">
        <f>(C59+C73+C87)/3</f>
      </c>
      <c r="D206" s="1">
        <f>(C60+C74+C88)/3</f>
      </c>
      <c r="E206" s="1">
        <f>(C61+C75+C89)/3</f>
      </c>
      <c r="F206" s="1">
        <f>(C62+C76+C90)/3</f>
      </c>
      <c r="G206" s="2">
        <f>(B206/$B211+C206/$C211+D206/$D211+E206/$E211+F206/$F211)/5</f>
      </c>
      <c r="H206" s="2">
        <f>B206*$G206+C206*$G207+D206*$G208+E206*$G209+F206*$G210</f>
      </c>
      <c r="I206" s="1">
        <f>H206/G206</f>
      </c>
    </row>
    <row r="207">
      <c r="A207" t="str">
        <v>CP7.2</v>
      </c>
      <c r="B207" s="1">
        <f>(1/C87+1/C73+1/C59)/3</f>
      </c>
      <c r="C207">
        <v>1</v>
      </c>
      <c r="D207" s="1">
        <f>(C63+C77+C91)/3</f>
      </c>
      <c r="E207" s="1">
        <f>(C64+C78+C92)/3</f>
      </c>
      <c r="F207" s="1">
        <f>(C65+C79+C93)/3</f>
      </c>
      <c r="G207" s="2">
        <f>(B207/$B211+C207/$C211+D207/$D211+E207/$E211+F207/$F211)/5</f>
      </c>
      <c r="H207" s="2">
        <f>B207*$G206+C207*$G207+D207*$G208+E207*$G209+F207*$G210</f>
      </c>
      <c r="I207" s="1">
        <f>H207/G207</f>
      </c>
    </row>
    <row r="208">
      <c r="A208" t="str">
        <v>CP7.3</v>
      </c>
      <c r="B208" s="1">
        <f>(1/C88+1/C74+1/C60)/3</f>
      </c>
      <c r="C208" s="1">
        <f>(1/C91+1/C77+1/C63)/3</f>
      </c>
      <c r="D208">
        <v>1</v>
      </c>
      <c r="E208" s="1">
        <f>(C66+C80+C94)/3</f>
      </c>
      <c r="F208" s="1">
        <f>(C67+C81+C95)/3</f>
      </c>
      <c r="G208" s="2">
        <f>(B208/$B211+C208/$C211+D208/$D211+E208/$E211+F208/$F211)/5</f>
      </c>
      <c r="H208" s="2">
        <f>B208*$G206+C208*$G207+D208*$G208+E208*$G209+F208*$G210</f>
      </c>
      <c r="I208" s="1">
        <f>H208/G208</f>
      </c>
    </row>
    <row r="209">
      <c r="A209" t="str">
        <v>CP7.4</v>
      </c>
      <c r="B209" s="1">
        <f>(1/C89+1/C75+1/C61)/3</f>
      </c>
      <c r="C209" s="1">
        <f>(1/C92+1/C78+1/C64)/3</f>
      </c>
      <c r="D209" s="1">
        <f>(1/C94+1/C80+1/C66)/3</f>
      </c>
      <c r="E209">
        <v>1</v>
      </c>
      <c r="F209" s="1">
        <f>(C68+C82+C96)/3</f>
      </c>
      <c r="G209" s="2">
        <f>(B209/$B211+C209/$C211+D209/$D211+E209/$E211+F209/$F211)/5</f>
      </c>
      <c r="H209" s="2">
        <f>B209*$G206+C209*$G207+D209*$G208+E209*$G209+F209*$G210</f>
      </c>
      <c r="I209" s="1">
        <f>H209/G209</f>
      </c>
    </row>
    <row r="210">
      <c r="A210" t="str">
        <v>CP7.5</v>
      </c>
      <c r="B210" s="1">
        <f>(1/C90+1/C76+1/C62)/3</f>
      </c>
      <c r="C210" s="1">
        <f>(1/C93+1/C79+1/C65)/3</f>
      </c>
      <c r="D210" s="1">
        <f>(1/C95+1/C81+1/C67)/3</f>
      </c>
      <c r="E210" s="1">
        <f>(1/C96+1/C82+1/C68)/3</f>
      </c>
      <c r="F210">
        <v>1</v>
      </c>
      <c r="G210" s="2">
        <f>(B210/$B211+C210/$C211+D210/$D211+E210/$E211+F210/$F211)/5</f>
      </c>
      <c r="H210" s="2">
        <f>B210*$G206+C210*$G207+D210*$G208+E210*$G209+F210*$G210</f>
      </c>
      <c r="I210" s="1">
        <f>H210/G210</f>
      </c>
    </row>
    <row r="211">
      <c r="A211" t="str">
        <v>Σ Kolom</v>
      </c>
      <c r="B211" s="1">
        <f>SUM(B206:B210)</f>
      </c>
      <c r="C211" s="1">
        <f>SUM(C206:C210)</f>
      </c>
      <c r="D211" s="1">
        <f>SUM(D206:D210)</f>
      </c>
      <c r="E211" s="1">
        <f>SUM(E206:E210)</f>
      </c>
      <c r="F211" s="1">
        <f>SUM(F206:F210)</f>
      </c>
    </row>
    <row r="213">
      <c r="A213" t="str">
        <v>λmax</v>
      </c>
      <c r="B213" s="1">
        <f>AVERAGE(I206:I210)</f>
      </c>
    </row>
    <row r="214">
      <c r="A214" t="str">
        <v>CI</v>
      </c>
      <c r="B214" s="1">
        <f>(B213-5)/(5-1)</f>
      </c>
    </row>
    <row r="215">
      <c r="A215" t="str">
        <v>CR</v>
      </c>
      <c r="B215" s="1">
        <f>IF(1.12=0,0,B214/1.12)</f>
      </c>
    </row>
    <row r="216">
      <c r="A216" t="str">
        <v>Status</v>
      </c>
      <c r="B216">
        <f>IF(B215&lt;0.1,"KONSISTEN ✓","TIDAK KONSISTEN ✗")</f>
      </c>
    </row>
    <row r="219">
      <c r="A219" t="str">
        <v>▶ RESPONDEN 2: Irdha Mirdayati</v>
      </c>
    </row>
    <row r="220">
      <c r="A220" t="str">
        <v>1. FUZZY SYNTHETIC EXTENT (FSE) &amp; BOBOT FINAL</v>
      </c>
    </row>
    <row r="221">
      <c r="A221" t="str">
        <v>Kriteria</v>
      </c>
      <c r="B221" t="str">
        <v>Σl</v>
      </c>
      <c r="C221" t="str">
        <v>Σm</v>
      </c>
      <c r="D221" t="str">
        <v>Σu</v>
      </c>
      <c r="E221" t="str">
        <v>Si_l</v>
      </c>
      <c r="F221" t="str">
        <v>Si_m</v>
      </c>
      <c r="G221" t="str">
        <v>Si_u</v>
      </c>
      <c r="H221" t="str">
        <v>Defuzzy</v>
      </c>
      <c r="I221" t="str">
        <v>Bobot</v>
      </c>
      <c r="J221" t="str">
        <v>Bobot%</v>
      </c>
      <c r="K221" t="str">
        <v>Rank</v>
      </c>
    </row>
    <row r="222">
      <c r="A222" t="str">
        <v>CP7.1</v>
      </c>
      <c r="B222" s="1">
        <f>1+D59+D60+D61+D62</f>
      </c>
      <c r="C222" s="1">
        <f>1+D73+D74+D75+D76</f>
      </c>
      <c r="D222" s="1">
        <f>1+D87+D88+D89+D90</f>
      </c>
      <c r="E222" s="2">
        <f>B222/$D227</f>
      </c>
      <c r="F222" s="2">
        <f>C222/$C227</f>
      </c>
      <c r="G222" s="2">
        <f>D222/$B227</f>
      </c>
      <c r="H222" s="2">
        <f>(E222+F222+G222)/3</f>
      </c>
      <c r="I222" s="2">
        <f>H222/$H227</f>
      </c>
      <c r="J222" s="3">
        <f>I222*100</f>
      </c>
      <c r="K222">
        <f>RANK(I222,$I$222:$I$226,0)</f>
      </c>
    </row>
    <row r="223">
      <c r="A223" t="str">
        <v>CP7.2</v>
      </c>
      <c r="B223" s="1">
        <f>1+1/D87+D63+D64+D65</f>
      </c>
      <c r="C223" s="1">
        <f>1+1/D73+D77+D78+D79</f>
      </c>
      <c r="D223" s="1">
        <f>1+1/D59+D91+D92+D93</f>
      </c>
      <c r="E223" s="2">
        <f>B223/$D227</f>
      </c>
      <c r="F223" s="2">
        <f>C223/$C227</f>
      </c>
      <c r="G223" s="2">
        <f>D223/$B227</f>
      </c>
      <c r="H223" s="2">
        <f>(E223+F223+G223)/3</f>
      </c>
      <c r="I223" s="2">
        <f>H223/$H227</f>
      </c>
      <c r="J223" s="3">
        <f>I223*100</f>
      </c>
      <c r="K223">
        <f>RANK(I223,$I$222:$I$226,0)</f>
      </c>
    </row>
    <row r="224">
      <c r="A224" t="str">
        <v>CP7.3</v>
      </c>
      <c r="B224" s="1">
        <f>1+1/D88+1/D91+D66+D67</f>
      </c>
      <c r="C224" s="1">
        <f>1+1/D74+1/D77+D80+D81</f>
      </c>
      <c r="D224" s="1">
        <f>1+1/D60+1/D63+D94+D95</f>
      </c>
      <c r="E224" s="2">
        <f>B224/$D227</f>
      </c>
      <c r="F224" s="2">
        <f>C224/$C227</f>
      </c>
      <c r="G224" s="2">
        <f>D224/$B227</f>
      </c>
      <c r="H224" s="2">
        <f>(E224+F224+G224)/3</f>
      </c>
      <c r="I224" s="2">
        <f>H224/$H227</f>
      </c>
      <c r="J224" s="3">
        <f>I224*100</f>
      </c>
      <c r="K224">
        <f>RANK(I224,$I$222:$I$226,0)</f>
      </c>
    </row>
    <row r="225">
      <c r="A225" t="str">
        <v>CP7.4</v>
      </c>
      <c r="B225" s="1">
        <f>1+1/D89+1/D92+1/D94+D68</f>
      </c>
      <c r="C225" s="1">
        <f>1+1/D75+1/D78+1/D80+D82</f>
      </c>
      <c r="D225" s="1">
        <f>1+1/D61+1/D64+1/D66+D96</f>
      </c>
      <c r="E225" s="2">
        <f>B225/$D227</f>
      </c>
      <c r="F225" s="2">
        <f>C225/$C227</f>
      </c>
      <c r="G225" s="2">
        <f>D225/$B227</f>
      </c>
      <c r="H225" s="2">
        <f>(E225+F225+G225)/3</f>
      </c>
      <c r="I225" s="2">
        <f>H225/$H227</f>
      </c>
      <c r="J225" s="3">
        <f>I225*100</f>
      </c>
      <c r="K225">
        <f>RANK(I225,$I$222:$I$226,0)</f>
      </c>
    </row>
    <row r="226">
      <c r="A226" t="str">
        <v>CP7.5</v>
      </c>
      <c r="B226" s="1">
        <f>1+1/D90+1/D93+1/D95+1/D96</f>
      </c>
      <c r="C226" s="1">
        <f>1+1/D76+1/D79+1/D81+1/D82</f>
      </c>
      <c r="D226" s="1">
        <f>1+1/D62+1/D65+1/D67+1/D68</f>
      </c>
      <c r="E226" s="2">
        <f>B226/$D227</f>
      </c>
      <c r="F226" s="2">
        <f>C226/$C227</f>
      </c>
      <c r="G226" s="2">
        <f>D226/$B227</f>
      </c>
      <c r="H226" s="2">
        <f>(E226+F226+G226)/3</f>
      </c>
      <c r="I226" s="2">
        <f>H226/$H227</f>
      </c>
      <c r="J226" s="3">
        <f>I226*100</f>
      </c>
      <c r="K226">
        <f>RANK(I226,$I$222:$I$226,0)</f>
      </c>
    </row>
    <row r="227">
      <c r="A227" t="str">
        <v>TOTAL</v>
      </c>
      <c r="B227" s="1">
        <f>SUM(B222:B226)</f>
      </c>
      <c r="C227" s="1">
        <f>SUM(C222:C226)</f>
      </c>
      <c r="D227" s="1">
        <f>SUM(D222:D226)</f>
      </c>
      <c r="H227" s="2">
        <f>SUM(H222:H226)</f>
      </c>
    </row>
    <row r="229">
      <c r="A229" t="str">
        <v>2. KONSISTENSI (CR)</v>
      </c>
    </row>
    <row r="230">
      <c r="A230" t="str">
        <v>Matriks Crisp (Defuzzified) &amp; Normalisasi &amp; Aw</v>
      </c>
    </row>
    <row r="231">
      <c r="A231" t="str">
        <v>Kriteria</v>
      </c>
      <c r="B231" t="str">
        <v>CP7.1</v>
      </c>
      <c r="C231" t="str">
        <v>CP7.2</v>
      </c>
      <c r="D231" t="str">
        <v>CP7.3</v>
      </c>
      <c r="E231" t="str">
        <v>CP7.4</v>
      </c>
      <c r="F231" t="str">
        <v>CP7.5</v>
      </c>
      <c r="G231" t="str">
        <v>Wi (Bobot CR)</v>
      </c>
      <c r="H231" t="str">
        <v>Aw</v>
      </c>
      <c r="I231" t="str">
        <v>Aw/Wi</v>
      </c>
    </row>
    <row r="232">
      <c r="A232" t="str">
        <v>CP7.1</v>
      </c>
      <c r="B232">
        <v>1</v>
      </c>
      <c r="C232" s="1">
        <f>(D59+D73+D87)/3</f>
      </c>
      <c r="D232" s="1">
        <f>(D60+D74+D88)/3</f>
      </c>
      <c r="E232" s="1">
        <f>(D61+D75+D89)/3</f>
      </c>
      <c r="F232" s="1">
        <f>(D62+D76+D90)/3</f>
      </c>
      <c r="G232" s="2">
        <f>(B232/$B237+C232/$C237+D232/$D237+E232/$E237+F232/$F237)/5</f>
      </c>
      <c r="H232" s="2">
        <f>B232*$G232+C232*$G233+D232*$G234+E232*$G235+F232*$G236</f>
      </c>
      <c r="I232" s="1">
        <f>H232/G232</f>
      </c>
    </row>
    <row r="233">
      <c r="A233" t="str">
        <v>CP7.2</v>
      </c>
      <c r="B233" s="1">
        <f>(1/D87+1/D73+1/D59)/3</f>
      </c>
      <c r="C233">
        <v>1</v>
      </c>
      <c r="D233" s="1">
        <f>(D63+D77+D91)/3</f>
      </c>
      <c r="E233" s="1">
        <f>(D64+D78+D92)/3</f>
      </c>
      <c r="F233" s="1">
        <f>(D65+D79+D93)/3</f>
      </c>
      <c r="G233" s="2">
        <f>(B233/$B237+C233/$C237+D233/$D237+E233/$E237+F233/$F237)/5</f>
      </c>
      <c r="H233" s="2">
        <f>B233*$G232+C233*$G233+D233*$G234+E233*$G235+F233*$G236</f>
      </c>
      <c r="I233" s="1">
        <f>H233/G233</f>
      </c>
    </row>
    <row r="234">
      <c r="A234" t="str">
        <v>CP7.3</v>
      </c>
      <c r="B234" s="1">
        <f>(1/D88+1/D74+1/D60)/3</f>
      </c>
      <c r="C234" s="1">
        <f>(1/D91+1/D77+1/D63)/3</f>
      </c>
      <c r="D234">
        <v>1</v>
      </c>
      <c r="E234" s="1">
        <f>(D66+D80+D94)/3</f>
      </c>
      <c r="F234" s="1">
        <f>(D67+D81+D95)/3</f>
      </c>
      <c r="G234" s="2">
        <f>(B234/$B237+C234/$C237+D234/$D237+E234/$E237+F234/$F237)/5</f>
      </c>
      <c r="H234" s="2">
        <f>B234*$G232+C234*$G233+D234*$G234+E234*$G235+F234*$G236</f>
      </c>
      <c r="I234" s="1">
        <f>H234/G234</f>
      </c>
    </row>
    <row r="235">
      <c r="A235" t="str">
        <v>CP7.4</v>
      </c>
      <c r="B235" s="1">
        <f>(1/D89+1/D75+1/D61)/3</f>
      </c>
      <c r="C235" s="1">
        <f>(1/D92+1/D78+1/D64)/3</f>
      </c>
      <c r="D235" s="1">
        <f>(1/D94+1/D80+1/D66)/3</f>
      </c>
      <c r="E235">
        <v>1</v>
      </c>
      <c r="F235" s="1">
        <f>(D68+D82+D96)/3</f>
      </c>
      <c r="G235" s="2">
        <f>(B235/$B237+C235/$C237+D235/$D237+E235/$E237+F235/$F237)/5</f>
      </c>
      <c r="H235" s="2">
        <f>B235*$G232+C235*$G233+D235*$G234+E235*$G235+F235*$G236</f>
      </c>
      <c r="I235" s="1">
        <f>H235/G235</f>
      </c>
    </row>
    <row r="236">
      <c r="A236" t="str">
        <v>CP7.5</v>
      </c>
      <c r="B236" s="1">
        <f>(1/D90+1/D76+1/D62)/3</f>
      </c>
      <c r="C236" s="1">
        <f>(1/D93+1/D79+1/D65)/3</f>
      </c>
      <c r="D236" s="1">
        <f>(1/D95+1/D81+1/D67)/3</f>
      </c>
      <c r="E236" s="1">
        <f>(1/D96+1/D82+1/D68)/3</f>
      </c>
      <c r="F236">
        <v>1</v>
      </c>
      <c r="G236" s="2">
        <f>(B236/$B237+C236/$C237+D236/$D237+E236/$E237+F236/$F237)/5</f>
      </c>
      <c r="H236" s="2">
        <f>B236*$G232+C236*$G233+D236*$G234+E236*$G235+F236*$G236</f>
      </c>
      <c r="I236" s="1">
        <f>H236/G236</f>
      </c>
    </row>
    <row r="237">
      <c r="A237" t="str">
        <v>Σ Kolom</v>
      </c>
      <c r="B237" s="1">
        <f>SUM(B232:B236)</f>
      </c>
      <c r="C237" s="1">
        <f>SUM(C232:C236)</f>
      </c>
      <c r="D237" s="1">
        <f>SUM(D232:D236)</f>
      </c>
      <c r="E237" s="1">
        <f>SUM(E232:E236)</f>
      </c>
      <c r="F237" s="1">
        <f>SUM(F232:F236)</f>
      </c>
    </row>
    <row r="239">
      <c r="A239" t="str">
        <v>λmax</v>
      </c>
      <c r="B239" s="1">
        <f>AVERAGE(I232:I236)</f>
      </c>
    </row>
    <row r="240">
      <c r="A240" t="str">
        <v>CI</v>
      </c>
      <c r="B240" s="1">
        <f>(B239-5)/(5-1)</f>
      </c>
    </row>
    <row r="241">
      <c r="A241" t="str">
        <v>CR</v>
      </c>
      <c r="B241" s="1">
        <f>IF(1.12=0,0,B240/1.12)</f>
      </c>
    </row>
    <row r="242">
      <c r="A242" t="str">
        <v>Status</v>
      </c>
      <c r="B242">
        <f>IF(B241&lt;0.1,"KONSISTEN ✓","TIDAK KONSISTEN ✗")</f>
      </c>
    </row>
    <row r="245">
      <c r="A245" t="str">
        <v>▶ RESPONDEN 3: Fakhrul Roza</v>
      </c>
    </row>
    <row r="246">
      <c r="A246" t="str">
        <v>1. FUZZY SYNTHETIC EXTENT (FSE) &amp; BOBOT FINAL</v>
      </c>
    </row>
    <row r="247">
      <c r="A247" t="str">
        <v>Kriteria</v>
      </c>
      <c r="B247" t="str">
        <v>Σl</v>
      </c>
      <c r="C247" t="str">
        <v>Σm</v>
      </c>
      <c r="D247" t="str">
        <v>Σu</v>
      </c>
      <c r="E247" t="str">
        <v>Si_l</v>
      </c>
      <c r="F247" t="str">
        <v>Si_m</v>
      </c>
      <c r="G247" t="str">
        <v>Si_u</v>
      </c>
      <c r="H247" t="str">
        <v>Defuzzy</v>
      </c>
      <c r="I247" t="str">
        <v>Bobot</v>
      </c>
      <c r="J247" t="str">
        <v>Bobot%</v>
      </c>
      <c r="K247" t="str">
        <v>Rank</v>
      </c>
    </row>
    <row r="248">
      <c r="A248" t="str">
        <v>CP7.1</v>
      </c>
      <c r="B248" s="1">
        <f>1+E59+E60+E61+E62</f>
      </c>
      <c r="C248" s="1">
        <f>1+E73+E74+E75+E76</f>
      </c>
      <c r="D248" s="1">
        <f>1+E87+E88+E89+E90</f>
      </c>
      <c r="E248" s="2">
        <f>B248/$D253</f>
      </c>
      <c r="F248" s="2">
        <f>C248/$C253</f>
      </c>
      <c r="G248" s="2">
        <f>D248/$B253</f>
      </c>
      <c r="H248" s="2">
        <f>(E248+F248+G248)/3</f>
      </c>
      <c r="I248" s="2">
        <f>H248/$H253</f>
      </c>
      <c r="J248" s="3">
        <f>I248*100</f>
      </c>
      <c r="K248">
        <f>RANK(I248,$I$248:$I$252,0)</f>
      </c>
    </row>
    <row r="249">
      <c r="A249" t="str">
        <v>CP7.2</v>
      </c>
      <c r="B249" s="1">
        <f>1+1/E87+E63+E64+E65</f>
      </c>
      <c r="C249" s="1">
        <f>1+1/E73+E77+E78+E79</f>
      </c>
      <c r="D249" s="1">
        <f>1+1/E59+E91+E92+E93</f>
      </c>
      <c r="E249" s="2">
        <f>B249/$D253</f>
      </c>
      <c r="F249" s="2">
        <f>C249/$C253</f>
      </c>
      <c r="G249" s="2">
        <f>D249/$B253</f>
      </c>
      <c r="H249" s="2">
        <f>(E249+F249+G249)/3</f>
      </c>
      <c r="I249" s="2">
        <f>H249/$H253</f>
      </c>
      <c r="J249" s="3">
        <f>I249*100</f>
      </c>
      <c r="K249">
        <f>RANK(I249,$I$248:$I$252,0)</f>
      </c>
    </row>
    <row r="250">
      <c r="A250" t="str">
        <v>CP7.3</v>
      </c>
      <c r="B250" s="1">
        <f>1+1/E88+1/E91+E66+E67</f>
      </c>
      <c r="C250" s="1">
        <f>1+1/E74+1/E77+E80+E81</f>
      </c>
      <c r="D250" s="1">
        <f>1+1/E60+1/E63+E94+E95</f>
      </c>
      <c r="E250" s="2">
        <f>B250/$D253</f>
      </c>
      <c r="F250" s="2">
        <f>C250/$C253</f>
      </c>
      <c r="G250" s="2">
        <f>D250/$B253</f>
      </c>
      <c r="H250" s="2">
        <f>(E250+F250+G250)/3</f>
      </c>
      <c r="I250" s="2">
        <f>H250/$H253</f>
      </c>
      <c r="J250" s="3">
        <f>I250*100</f>
      </c>
      <c r="K250">
        <f>RANK(I250,$I$248:$I$252,0)</f>
      </c>
    </row>
    <row r="251">
      <c r="A251" t="str">
        <v>CP7.4</v>
      </c>
      <c r="B251" s="1">
        <f>1+1/E89+1/E92+1/E94+E68</f>
      </c>
      <c r="C251" s="1">
        <f>1+1/E75+1/E78+1/E80+E82</f>
      </c>
      <c r="D251" s="1">
        <f>1+1/E61+1/E64+1/E66+E96</f>
      </c>
      <c r="E251" s="2">
        <f>B251/$D253</f>
      </c>
      <c r="F251" s="2">
        <f>C251/$C253</f>
      </c>
      <c r="G251" s="2">
        <f>D251/$B253</f>
      </c>
      <c r="H251" s="2">
        <f>(E251+F251+G251)/3</f>
      </c>
      <c r="I251" s="2">
        <f>H251/$H253</f>
      </c>
      <c r="J251" s="3">
        <f>I251*100</f>
      </c>
      <c r="K251">
        <f>RANK(I251,$I$248:$I$252,0)</f>
      </c>
    </row>
    <row r="252">
      <c r="A252" t="str">
        <v>CP7.5</v>
      </c>
      <c r="B252" s="1">
        <f>1+1/E90+1/E93+1/E95+1/E96</f>
      </c>
      <c r="C252" s="1">
        <f>1+1/E76+1/E79+1/E81+1/E82</f>
      </c>
      <c r="D252" s="1">
        <f>1+1/E62+1/E65+1/E67+1/E68</f>
      </c>
      <c r="E252" s="2">
        <f>B252/$D253</f>
      </c>
      <c r="F252" s="2">
        <f>C252/$C253</f>
      </c>
      <c r="G252" s="2">
        <f>D252/$B253</f>
      </c>
      <c r="H252" s="2">
        <f>(E252+F252+G252)/3</f>
      </c>
      <c r="I252" s="2">
        <f>H252/$H253</f>
      </c>
      <c r="J252" s="3">
        <f>I252*100</f>
      </c>
      <c r="K252">
        <f>RANK(I252,$I$248:$I$252,0)</f>
      </c>
    </row>
    <row r="253">
      <c r="A253" t="str">
        <v>TOTAL</v>
      </c>
      <c r="B253" s="1">
        <f>SUM(B248:B252)</f>
      </c>
      <c r="C253" s="1">
        <f>SUM(C248:C252)</f>
      </c>
      <c r="D253" s="1">
        <f>SUM(D248:D252)</f>
      </c>
      <c r="H253" s="2">
        <f>SUM(H248:H252)</f>
      </c>
    </row>
    <row r="255">
      <c r="A255" t="str">
        <v>2. KONSISTENSI (CR)</v>
      </c>
    </row>
    <row r="256">
      <c r="A256" t="str">
        <v>Matriks Crisp (Defuzzified) &amp; Normalisasi &amp; Aw</v>
      </c>
    </row>
    <row r="257">
      <c r="A257" t="str">
        <v>Kriteria</v>
      </c>
      <c r="B257" t="str">
        <v>CP7.1</v>
      </c>
      <c r="C257" t="str">
        <v>CP7.2</v>
      </c>
      <c r="D257" t="str">
        <v>CP7.3</v>
      </c>
      <c r="E257" t="str">
        <v>CP7.4</v>
      </c>
      <c r="F257" t="str">
        <v>CP7.5</v>
      </c>
      <c r="G257" t="str">
        <v>Wi (Bobot CR)</v>
      </c>
      <c r="H257" t="str">
        <v>Aw</v>
      </c>
      <c r="I257" t="str">
        <v>Aw/Wi</v>
      </c>
    </row>
    <row r="258">
      <c r="A258" t="str">
        <v>CP7.1</v>
      </c>
      <c r="B258">
        <v>1</v>
      </c>
      <c r="C258" s="1">
        <f>(E59+E73+E87)/3</f>
      </c>
      <c r="D258" s="1">
        <f>(E60+E74+E88)/3</f>
      </c>
      <c r="E258" s="1">
        <f>(E61+E75+E89)/3</f>
      </c>
      <c r="F258" s="1">
        <f>(E62+E76+E90)/3</f>
      </c>
      <c r="G258" s="2">
        <f>(B258/$B263+C258/$C263+D258/$D263+E258/$E263+F258/$F263)/5</f>
      </c>
      <c r="H258" s="2">
        <f>B258*$G258+C258*$G259+D258*$G260+E258*$G261+F258*$G262</f>
      </c>
      <c r="I258" s="1">
        <f>H258/G258</f>
      </c>
    </row>
    <row r="259">
      <c r="A259" t="str">
        <v>CP7.2</v>
      </c>
      <c r="B259" s="1">
        <f>(1/E87+1/E73+1/E59)/3</f>
      </c>
      <c r="C259">
        <v>1</v>
      </c>
      <c r="D259" s="1">
        <f>(E63+E77+E91)/3</f>
      </c>
      <c r="E259" s="1">
        <f>(E64+E78+E92)/3</f>
      </c>
      <c r="F259" s="1">
        <f>(E65+E79+E93)/3</f>
      </c>
      <c r="G259" s="2">
        <f>(B259/$B263+C259/$C263+D259/$D263+E259/$E263+F259/$F263)/5</f>
      </c>
      <c r="H259" s="2">
        <f>B259*$G258+C259*$G259+D259*$G260+E259*$G261+F259*$G262</f>
      </c>
      <c r="I259" s="1">
        <f>H259/G259</f>
      </c>
    </row>
    <row r="260">
      <c r="A260" t="str">
        <v>CP7.3</v>
      </c>
      <c r="B260" s="1">
        <f>(1/E88+1/E74+1/E60)/3</f>
      </c>
      <c r="C260" s="1">
        <f>(1/E91+1/E77+1/E63)/3</f>
      </c>
      <c r="D260">
        <v>1</v>
      </c>
      <c r="E260" s="1">
        <f>(E66+E80+E94)/3</f>
      </c>
      <c r="F260" s="1">
        <f>(E67+E81+E95)/3</f>
      </c>
      <c r="G260" s="2">
        <f>(B260/$B263+C260/$C263+D260/$D263+E260/$E263+F260/$F263)/5</f>
      </c>
      <c r="H260" s="2">
        <f>B260*$G258+C260*$G259+D260*$G260+E260*$G261+F260*$G262</f>
      </c>
      <c r="I260" s="1">
        <f>H260/G260</f>
      </c>
    </row>
    <row r="261">
      <c r="A261" t="str">
        <v>CP7.4</v>
      </c>
      <c r="B261" s="1">
        <f>(1/E89+1/E75+1/E61)/3</f>
      </c>
      <c r="C261" s="1">
        <f>(1/E92+1/E78+1/E64)/3</f>
      </c>
      <c r="D261" s="1">
        <f>(1/E94+1/E80+1/E66)/3</f>
      </c>
      <c r="E261">
        <v>1</v>
      </c>
      <c r="F261" s="1">
        <f>(E68+E82+E96)/3</f>
      </c>
      <c r="G261" s="2">
        <f>(B261/$B263+C261/$C263+D261/$D263+E261/$E263+F261/$F263)/5</f>
      </c>
      <c r="H261" s="2">
        <f>B261*$G258+C261*$G259+D261*$G260+E261*$G261+F261*$G262</f>
      </c>
      <c r="I261" s="1">
        <f>H261/G261</f>
      </c>
    </row>
    <row r="262">
      <c r="A262" t="str">
        <v>CP7.5</v>
      </c>
      <c r="B262" s="1">
        <f>(1/E90+1/E76+1/E62)/3</f>
      </c>
      <c r="C262" s="1">
        <f>(1/E93+1/E79+1/E65)/3</f>
      </c>
      <c r="D262" s="1">
        <f>(1/E95+1/E81+1/E67)/3</f>
      </c>
      <c r="E262" s="1">
        <f>(1/E96+1/E82+1/E68)/3</f>
      </c>
      <c r="F262">
        <v>1</v>
      </c>
      <c r="G262" s="2">
        <f>(B262/$B263+C262/$C263+D262/$D263+E262/$E263+F262/$F263)/5</f>
      </c>
      <c r="H262" s="2">
        <f>B262*$G258+C262*$G259+D262*$G260+E262*$G261+F262*$G262</f>
      </c>
      <c r="I262" s="1">
        <f>H262/G262</f>
      </c>
    </row>
    <row r="263">
      <c r="A263" t="str">
        <v>Σ Kolom</v>
      </c>
      <c r="B263" s="1">
        <f>SUM(B258:B262)</f>
      </c>
      <c r="C263" s="1">
        <f>SUM(C258:C262)</f>
      </c>
      <c r="D263" s="1">
        <f>SUM(D258:D262)</f>
      </c>
      <c r="E263" s="1">
        <f>SUM(E258:E262)</f>
      </c>
      <c r="F263" s="1">
        <f>SUM(F258:F262)</f>
      </c>
    </row>
    <row r="265">
      <c r="A265" t="str">
        <v>λmax</v>
      </c>
      <c r="B265" s="1">
        <f>AVERAGE(I258:I262)</f>
      </c>
    </row>
    <row r="266">
      <c r="A266" t="str">
        <v>CI</v>
      </c>
      <c r="B266" s="1">
        <f>(B265-5)/(5-1)</f>
      </c>
    </row>
    <row r="267">
      <c r="A267" t="str">
        <v>CR</v>
      </c>
      <c r="B267" s="1">
        <f>IF(1.12=0,0,B266/1.12)</f>
      </c>
    </row>
    <row r="268">
      <c r="A268" t="str">
        <v>Status</v>
      </c>
      <c r="B268">
        <f>IF(B267&lt;0.1,"KONSISTEN ✓","TIDAK KONSISTEN ✗")</f>
      </c>
    </row>
    <row r="271">
      <c r="A271" t="str">
        <v>▶ RESPONDEN 4: Mahyarni</v>
      </c>
    </row>
    <row r="272">
      <c r="A272" t="str">
        <v>1. FUZZY SYNTHETIC EXTENT (FSE) &amp; BOBOT FINAL</v>
      </c>
    </row>
    <row r="273">
      <c r="A273" t="str">
        <v>Kriteria</v>
      </c>
      <c r="B273" t="str">
        <v>Σl</v>
      </c>
      <c r="C273" t="str">
        <v>Σm</v>
      </c>
      <c r="D273" t="str">
        <v>Σu</v>
      </c>
      <c r="E273" t="str">
        <v>Si_l</v>
      </c>
      <c r="F273" t="str">
        <v>Si_m</v>
      </c>
      <c r="G273" t="str">
        <v>Si_u</v>
      </c>
      <c r="H273" t="str">
        <v>Defuzzy</v>
      </c>
      <c r="I273" t="str">
        <v>Bobot</v>
      </c>
      <c r="J273" t="str">
        <v>Bobot%</v>
      </c>
      <c r="K273" t="str">
        <v>Rank</v>
      </c>
    </row>
    <row r="274">
      <c r="A274" t="str">
        <v>CP7.1</v>
      </c>
      <c r="B274" s="1">
        <f>1+F59+F60+F61+F62</f>
      </c>
      <c r="C274" s="1">
        <f>1+F73+F74+F75+F76</f>
      </c>
      <c r="D274" s="1">
        <f>1+F87+F88+F89+F90</f>
      </c>
      <c r="E274" s="2">
        <f>B274/$D279</f>
      </c>
      <c r="F274" s="2">
        <f>C274/$C279</f>
      </c>
      <c r="G274" s="2">
        <f>D274/$B279</f>
      </c>
      <c r="H274" s="2">
        <f>(E274+F274+G274)/3</f>
      </c>
      <c r="I274" s="2">
        <f>H274/$H279</f>
      </c>
      <c r="J274" s="3">
        <f>I274*100</f>
      </c>
      <c r="K274">
        <f>RANK(I274,$I$274:$I$278,0)</f>
      </c>
    </row>
    <row r="275">
      <c r="A275" t="str">
        <v>CP7.2</v>
      </c>
      <c r="B275" s="1">
        <f>1+1/F87+F63+F64+F65</f>
      </c>
      <c r="C275" s="1">
        <f>1+1/F73+F77+F78+F79</f>
      </c>
      <c r="D275" s="1">
        <f>1+1/F59+F91+F92+F93</f>
      </c>
      <c r="E275" s="2">
        <f>B275/$D279</f>
      </c>
      <c r="F275" s="2">
        <f>C275/$C279</f>
      </c>
      <c r="G275" s="2">
        <f>D275/$B279</f>
      </c>
      <c r="H275" s="2">
        <f>(E275+F275+G275)/3</f>
      </c>
      <c r="I275" s="2">
        <f>H275/$H279</f>
      </c>
      <c r="J275" s="3">
        <f>I275*100</f>
      </c>
      <c r="K275">
        <f>RANK(I275,$I$274:$I$278,0)</f>
      </c>
    </row>
    <row r="276">
      <c r="A276" t="str">
        <v>CP7.3</v>
      </c>
      <c r="B276" s="1">
        <f>1+1/F88+1/F91+F66+F67</f>
      </c>
      <c r="C276" s="1">
        <f>1+1/F74+1/F77+F80+F81</f>
      </c>
      <c r="D276" s="1">
        <f>1+1/F60+1/F63+F94+F95</f>
      </c>
      <c r="E276" s="2">
        <f>B276/$D279</f>
      </c>
      <c r="F276" s="2">
        <f>C276/$C279</f>
      </c>
      <c r="G276" s="2">
        <f>D276/$B279</f>
      </c>
      <c r="H276" s="2">
        <f>(E276+F276+G276)/3</f>
      </c>
      <c r="I276" s="2">
        <f>H276/$H279</f>
      </c>
      <c r="J276" s="3">
        <f>I276*100</f>
      </c>
      <c r="K276">
        <f>RANK(I276,$I$274:$I$278,0)</f>
      </c>
    </row>
    <row r="277">
      <c r="A277" t="str">
        <v>CP7.4</v>
      </c>
      <c r="B277" s="1">
        <f>1+1/F89+1/F92+1/F94+F68</f>
      </c>
      <c r="C277" s="1">
        <f>1+1/F75+1/F78+1/F80+F82</f>
      </c>
      <c r="D277" s="1">
        <f>1+1/F61+1/F64+1/F66+F96</f>
      </c>
      <c r="E277" s="2">
        <f>B277/$D279</f>
      </c>
      <c r="F277" s="2">
        <f>C277/$C279</f>
      </c>
      <c r="G277" s="2">
        <f>D277/$B279</f>
      </c>
      <c r="H277" s="2">
        <f>(E277+F277+G277)/3</f>
      </c>
      <c r="I277" s="2">
        <f>H277/$H279</f>
      </c>
      <c r="J277" s="3">
        <f>I277*100</f>
      </c>
      <c r="K277">
        <f>RANK(I277,$I$274:$I$278,0)</f>
      </c>
    </row>
    <row r="278">
      <c r="A278" t="str">
        <v>CP7.5</v>
      </c>
      <c r="B278" s="1">
        <f>1+1/F90+1/F93+1/F95+1/F96</f>
      </c>
      <c r="C278" s="1">
        <f>1+1/F76+1/F79+1/F81+1/F82</f>
      </c>
      <c r="D278" s="1">
        <f>1+1/F62+1/F65+1/F67+1/F68</f>
      </c>
      <c r="E278" s="2">
        <f>B278/$D279</f>
      </c>
      <c r="F278" s="2">
        <f>C278/$C279</f>
      </c>
      <c r="G278" s="2">
        <f>D278/$B279</f>
      </c>
      <c r="H278" s="2">
        <f>(E278+F278+G278)/3</f>
      </c>
      <c r="I278" s="2">
        <f>H278/$H279</f>
      </c>
      <c r="J278" s="3">
        <f>I278*100</f>
      </c>
      <c r="K278">
        <f>RANK(I278,$I$274:$I$278,0)</f>
      </c>
    </row>
    <row r="279">
      <c r="A279" t="str">
        <v>TOTAL</v>
      </c>
      <c r="B279" s="1">
        <f>SUM(B274:B278)</f>
      </c>
      <c r="C279" s="1">
        <f>SUM(C274:C278)</f>
      </c>
      <c r="D279" s="1">
        <f>SUM(D274:D278)</f>
      </c>
      <c r="H279" s="2">
        <f>SUM(H274:H278)</f>
      </c>
    </row>
    <row r="281">
      <c r="A281" t="str">
        <v>2. KONSISTENSI (CR)</v>
      </c>
    </row>
    <row r="282">
      <c r="A282" t="str">
        <v>Matriks Crisp (Defuzzified) &amp; Normalisasi &amp; Aw</v>
      </c>
    </row>
    <row r="283">
      <c r="A283" t="str">
        <v>Kriteria</v>
      </c>
      <c r="B283" t="str">
        <v>CP7.1</v>
      </c>
      <c r="C283" t="str">
        <v>CP7.2</v>
      </c>
      <c r="D283" t="str">
        <v>CP7.3</v>
      </c>
      <c r="E283" t="str">
        <v>CP7.4</v>
      </c>
      <c r="F283" t="str">
        <v>CP7.5</v>
      </c>
      <c r="G283" t="str">
        <v>Wi (Bobot CR)</v>
      </c>
      <c r="H283" t="str">
        <v>Aw</v>
      </c>
      <c r="I283" t="str">
        <v>Aw/Wi</v>
      </c>
    </row>
    <row r="284">
      <c r="A284" t="str">
        <v>CP7.1</v>
      </c>
      <c r="B284">
        <v>1</v>
      </c>
      <c r="C284" s="1">
        <f>(F59+F73+F87)/3</f>
      </c>
      <c r="D284" s="1">
        <f>(F60+F74+F88)/3</f>
      </c>
      <c r="E284" s="1">
        <f>(F61+F75+F89)/3</f>
      </c>
      <c r="F284" s="1">
        <f>(F62+F76+F90)/3</f>
      </c>
      <c r="G284" s="2">
        <f>(B284/$B289+C284/$C289+D284/$D289+E284/$E289+F284/$F289)/5</f>
      </c>
      <c r="H284" s="2">
        <f>B284*$G284+C284*$G285+D284*$G286+E284*$G287+F284*$G288</f>
      </c>
      <c r="I284" s="1">
        <f>H284/G284</f>
      </c>
    </row>
    <row r="285">
      <c r="A285" t="str">
        <v>CP7.2</v>
      </c>
      <c r="B285" s="1">
        <f>(1/F87+1/F73+1/F59)/3</f>
      </c>
      <c r="C285">
        <v>1</v>
      </c>
      <c r="D285" s="1">
        <f>(F63+F77+F91)/3</f>
      </c>
      <c r="E285" s="1">
        <f>(F64+F78+F92)/3</f>
      </c>
      <c r="F285" s="1">
        <f>(F65+F79+F93)/3</f>
      </c>
      <c r="G285" s="2">
        <f>(B285/$B289+C285/$C289+D285/$D289+E285/$E289+F285/$F289)/5</f>
      </c>
      <c r="H285" s="2">
        <f>B285*$G284+C285*$G285+D285*$G286+E285*$G287+F285*$G288</f>
      </c>
      <c r="I285" s="1">
        <f>H285/G285</f>
      </c>
    </row>
    <row r="286">
      <c r="A286" t="str">
        <v>CP7.3</v>
      </c>
      <c r="B286" s="1">
        <f>(1/F88+1/F74+1/F60)/3</f>
      </c>
      <c r="C286" s="1">
        <f>(1/F91+1/F77+1/F63)/3</f>
      </c>
      <c r="D286">
        <v>1</v>
      </c>
      <c r="E286" s="1">
        <f>(F66+F80+F94)/3</f>
      </c>
      <c r="F286" s="1">
        <f>(F67+F81+F95)/3</f>
      </c>
      <c r="G286" s="2">
        <f>(B286/$B289+C286/$C289+D286/$D289+E286/$E289+F286/$F289)/5</f>
      </c>
      <c r="H286" s="2">
        <f>B286*$G284+C286*$G285+D286*$G286+E286*$G287+F286*$G288</f>
      </c>
      <c r="I286" s="1">
        <f>H286/G286</f>
      </c>
    </row>
    <row r="287">
      <c r="A287" t="str">
        <v>CP7.4</v>
      </c>
      <c r="B287" s="1">
        <f>(1/F89+1/F75+1/F61)/3</f>
      </c>
      <c r="C287" s="1">
        <f>(1/F92+1/F78+1/F64)/3</f>
      </c>
      <c r="D287" s="1">
        <f>(1/F94+1/F80+1/F66)/3</f>
      </c>
      <c r="E287">
        <v>1</v>
      </c>
      <c r="F287" s="1">
        <f>(F68+F82+F96)/3</f>
      </c>
      <c r="G287" s="2">
        <f>(B287/$B289+C287/$C289+D287/$D289+E287/$E289+F287/$F289)/5</f>
      </c>
      <c r="H287" s="2">
        <f>B287*$G284+C287*$G285+D287*$G286+E287*$G287+F287*$G288</f>
      </c>
      <c r="I287" s="1">
        <f>H287/G287</f>
      </c>
    </row>
    <row r="288">
      <c r="A288" t="str">
        <v>CP7.5</v>
      </c>
      <c r="B288" s="1">
        <f>(1/F90+1/F76+1/F62)/3</f>
      </c>
      <c r="C288" s="1">
        <f>(1/F93+1/F79+1/F65)/3</f>
      </c>
      <c r="D288" s="1">
        <f>(1/F95+1/F81+1/F67)/3</f>
      </c>
      <c r="E288" s="1">
        <f>(1/F96+1/F82+1/F68)/3</f>
      </c>
      <c r="F288">
        <v>1</v>
      </c>
      <c r="G288" s="2">
        <f>(B288/$B289+C288/$C289+D288/$D289+E288/$E289+F288/$F289)/5</f>
      </c>
      <c r="H288" s="2">
        <f>B288*$G284+C288*$G285+D288*$G286+E288*$G287+F288*$G288</f>
      </c>
      <c r="I288" s="1">
        <f>H288/G288</f>
      </c>
    </row>
    <row r="289">
      <c r="A289" t="str">
        <v>Σ Kolom</v>
      </c>
      <c r="B289" s="1">
        <f>SUM(B284:B288)</f>
      </c>
      <c r="C289" s="1">
        <f>SUM(C284:C288)</f>
      </c>
      <c r="D289" s="1">
        <f>SUM(D284:D288)</f>
      </c>
      <c r="E289" s="1">
        <f>SUM(E284:E288)</f>
      </c>
      <c r="F289" s="1">
        <f>SUM(F284:F288)</f>
      </c>
    </row>
    <row r="291">
      <c r="A291" t="str">
        <v>λmax</v>
      </c>
      <c r="B291" s="1">
        <f>AVERAGE(I284:I288)</f>
      </c>
    </row>
    <row r="292">
      <c r="A292" t="str">
        <v>CI</v>
      </c>
      <c r="B292" s="1">
        <f>(B291-5)/(5-1)</f>
      </c>
    </row>
    <row r="293">
      <c r="A293" t="str">
        <v>CR</v>
      </c>
      <c r="B293" s="1">
        <f>IF(1.12=0,0,B292/1.12)</f>
      </c>
    </row>
    <row r="294">
      <c r="A294" t="str">
        <v>Status</v>
      </c>
      <c r="B294">
        <f>IF(B293&lt;0.1,"KONSISTEN ✓","TIDAK KONSISTEN ✗")</f>
      </c>
    </row>
    <row r="297">
      <c r="A297" t="str">
        <v>▶ RESPONDEN 5: Dino Lagridho Satria</v>
      </c>
    </row>
    <row r="298">
      <c r="A298" t="str">
        <v>1. FUZZY SYNTHETIC EXTENT (FSE) &amp; BOBOT FINAL</v>
      </c>
    </row>
    <row r="299">
      <c r="A299" t="str">
        <v>Kriteria</v>
      </c>
      <c r="B299" t="str">
        <v>Σl</v>
      </c>
      <c r="C299" t="str">
        <v>Σm</v>
      </c>
      <c r="D299" t="str">
        <v>Σu</v>
      </c>
      <c r="E299" t="str">
        <v>Si_l</v>
      </c>
      <c r="F299" t="str">
        <v>Si_m</v>
      </c>
      <c r="G299" t="str">
        <v>Si_u</v>
      </c>
      <c r="H299" t="str">
        <v>Defuzzy</v>
      </c>
      <c r="I299" t="str">
        <v>Bobot</v>
      </c>
      <c r="J299" t="str">
        <v>Bobot%</v>
      </c>
      <c r="K299" t="str">
        <v>Rank</v>
      </c>
    </row>
    <row r="300">
      <c r="A300" t="str">
        <v>CP7.1</v>
      </c>
      <c r="B300" s="1">
        <f>1+G59+G60+G61+G62</f>
      </c>
      <c r="C300" s="1">
        <f>1+G73+G74+G75+G76</f>
      </c>
      <c r="D300" s="1">
        <f>1+G87+G88+G89+G90</f>
      </c>
      <c r="E300" s="2">
        <f>B300/$D305</f>
      </c>
      <c r="F300" s="2">
        <f>C300/$C305</f>
      </c>
      <c r="G300" s="2">
        <f>D300/$B305</f>
      </c>
      <c r="H300" s="2">
        <f>(E300+F300+G300)/3</f>
      </c>
      <c r="I300" s="2">
        <f>H300/$H305</f>
      </c>
      <c r="J300" s="3">
        <f>I300*100</f>
      </c>
      <c r="K300">
        <f>RANK(I300,$I$300:$I$304,0)</f>
      </c>
    </row>
    <row r="301">
      <c r="A301" t="str">
        <v>CP7.2</v>
      </c>
      <c r="B301" s="1">
        <f>1+1/G87+G63+G64+G65</f>
      </c>
      <c r="C301" s="1">
        <f>1+1/G73+G77+G78+G79</f>
      </c>
      <c r="D301" s="1">
        <f>1+1/G59+G91+G92+G93</f>
      </c>
      <c r="E301" s="2">
        <f>B301/$D305</f>
      </c>
      <c r="F301" s="2">
        <f>C301/$C305</f>
      </c>
      <c r="G301" s="2">
        <f>D301/$B305</f>
      </c>
      <c r="H301" s="2">
        <f>(E301+F301+G301)/3</f>
      </c>
      <c r="I301" s="2">
        <f>H301/$H305</f>
      </c>
      <c r="J301" s="3">
        <f>I301*100</f>
      </c>
      <c r="K301">
        <f>RANK(I301,$I$300:$I$304,0)</f>
      </c>
    </row>
    <row r="302">
      <c r="A302" t="str">
        <v>CP7.3</v>
      </c>
      <c r="B302" s="1">
        <f>1+1/G88+1/G91+G66+G67</f>
      </c>
      <c r="C302" s="1">
        <f>1+1/G74+1/G77+G80+G81</f>
      </c>
      <c r="D302" s="1">
        <f>1+1/G60+1/G63+G94+G95</f>
      </c>
      <c r="E302" s="2">
        <f>B302/$D305</f>
      </c>
      <c r="F302" s="2">
        <f>C302/$C305</f>
      </c>
      <c r="G302" s="2">
        <f>D302/$B305</f>
      </c>
      <c r="H302" s="2">
        <f>(E302+F302+G302)/3</f>
      </c>
      <c r="I302" s="2">
        <f>H302/$H305</f>
      </c>
      <c r="J302" s="3">
        <f>I302*100</f>
      </c>
      <c r="K302">
        <f>RANK(I302,$I$300:$I$304,0)</f>
      </c>
    </row>
    <row r="303">
      <c r="A303" t="str">
        <v>CP7.4</v>
      </c>
      <c r="B303" s="1">
        <f>1+1/G89+1/G92+1/G94+G68</f>
      </c>
      <c r="C303" s="1">
        <f>1+1/G75+1/G78+1/G80+G82</f>
      </c>
      <c r="D303" s="1">
        <f>1+1/G61+1/G64+1/G66+G96</f>
      </c>
      <c r="E303" s="2">
        <f>B303/$D305</f>
      </c>
      <c r="F303" s="2">
        <f>C303/$C305</f>
      </c>
      <c r="G303" s="2">
        <f>D303/$B305</f>
      </c>
      <c r="H303" s="2">
        <f>(E303+F303+G303)/3</f>
      </c>
      <c r="I303" s="2">
        <f>H303/$H305</f>
      </c>
      <c r="J303" s="3">
        <f>I303*100</f>
      </c>
      <c r="K303">
        <f>RANK(I303,$I$300:$I$304,0)</f>
      </c>
    </row>
    <row r="304">
      <c r="A304" t="str">
        <v>CP7.5</v>
      </c>
      <c r="B304" s="1">
        <f>1+1/G90+1/G93+1/G95+1/G96</f>
      </c>
      <c r="C304" s="1">
        <f>1+1/G76+1/G79+1/G81+1/G82</f>
      </c>
      <c r="D304" s="1">
        <f>1+1/G62+1/G65+1/G67+1/G68</f>
      </c>
      <c r="E304" s="2">
        <f>B304/$D305</f>
      </c>
      <c r="F304" s="2">
        <f>C304/$C305</f>
      </c>
      <c r="G304" s="2">
        <f>D304/$B305</f>
      </c>
      <c r="H304" s="2">
        <f>(E304+F304+G304)/3</f>
      </c>
      <c r="I304" s="2">
        <f>H304/$H305</f>
      </c>
      <c r="J304" s="3">
        <f>I304*100</f>
      </c>
      <c r="K304">
        <f>RANK(I304,$I$300:$I$304,0)</f>
      </c>
    </row>
    <row r="305">
      <c r="A305" t="str">
        <v>TOTAL</v>
      </c>
      <c r="B305" s="1">
        <f>SUM(B300:B304)</f>
      </c>
      <c r="C305" s="1">
        <f>SUM(C300:C304)</f>
      </c>
      <c r="D305" s="1">
        <f>SUM(D300:D304)</f>
      </c>
      <c r="H305" s="2">
        <f>SUM(H300:H304)</f>
      </c>
    </row>
    <row r="307">
      <c r="A307" t="str">
        <v>2. KONSISTENSI (CR)</v>
      </c>
    </row>
    <row r="308">
      <c r="A308" t="str">
        <v>Matriks Crisp (Defuzzified) &amp; Normalisasi &amp; Aw</v>
      </c>
    </row>
    <row r="309">
      <c r="A309" t="str">
        <v>Kriteria</v>
      </c>
      <c r="B309" t="str">
        <v>CP7.1</v>
      </c>
      <c r="C309" t="str">
        <v>CP7.2</v>
      </c>
      <c r="D309" t="str">
        <v>CP7.3</v>
      </c>
      <c r="E309" t="str">
        <v>CP7.4</v>
      </c>
      <c r="F309" t="str">
        <v>CP7.5</v>
      </c>
      <c r="G309" t="str">
        <v>Wi (Bobot CR)</v>
      </c>
      <c r="H309" t="str">
        <v>Aw</v>
      </c>
      <c r="I309" t="str">
        <v>Aw/Wi</v>
      </c>
    </row>
    <row r="310">
      <c r="A310" t="str">
        <v>CP7.1</v>
      </c>
      <c r="B310">
        <v>1</v>
      </c>
      <c r="C310" s="1">
        <f>(G59+G73+G87)/3</f>
      </c>
      <c r="D310" s="1">
        <f>(G60+G74+G88)/3</f>
      </c>
      <c r="E310" s="1">
        <f>(G61+G75+G89)/3</f>
      </c>
      <c r="F310" s="1">
        <f>(G62+G76+G90)/3</f>
      </c>
      <c r="G310" s="2">
        <f>(B310/$B315+C310/$C315+D310/$D315+E310/$E315+F310/$F315)/5</f>
      </c>
      <c r="H310" s="2">
        <f>B310*$G310+C310*$G311+D310*$G312+E310*$G313+F310*$G314</f>
      </c>
      <c r="I310" s="1">
        <f>H310/G310</f>
      </c>
    </row>
    <row r="311">
      <c r="A311" t="str">
        <v>CP7.2</v>
      </c>
      <c r="B311" s="1">
        <f>(1/G87+1/G73+1/G59)/3</f>
      </c>
      <c r="C311">
        <v>1</v>
      </c>
      <c r="D311" s="1">
        <f>(G63+G77+G91)/3</f>
      </c>
      <c r="E311" s="1">
        <f>(G64+G78+G92)/3</f>
      </c>
      <c r="F311" s="1">
        <f>(G65+G79+G93)/3</f>
      </c>
      <c r="G311" s="2">
        <f>(B311/$B315+C311/$C315+D311/$D315+E311/$E315+F311/$F315)/5</f>
      </c>
      <c r="H311" s="2">
        <f>B311*$G310+C311*$G311+D311*$G312+E311*$G313+F311*$G314</f>
      </c>
      <c r="I311" s="1">
        <f>H311/G311</f>
      </c>
    </row>
    <row r="312">
      <c r="A312" t="str">
        <v>CP7.3</v>
      </c>
      <c r="B312" s="1">
        <f>(1/G88+1/G74+1/G60)/3</f>
      </c>
      <c r="C312" s="1">
        <f>(1/G91+1/G77+1/G63)/3</f>
      </c>
      <c r="D312">
        <v>1</v>
      </c>
      <c r="E312" s="1">
        <f>(G66+G80+G94)/3</f>
      </c>
      <c r="F312" s="1">
        <f>(G67+G81+G95)/3</f>
      </c>
      <c r="G312" s="2">
        <f>(B312/$B315+C312/$C315+D312/$D315+E312/$E315+F312/$F315)/5</f>
      </c>
      <c r="H312" s="2">
        <f>B312*$G310+C312*$G311+D312*$G312+E312*$G313+F312*$G314</f>
      </c>
      <c r="I312" s="1">
        <f>H312/G312</f>
      </c>
    </row>
    <row r="313">
      <c r="A313" t="str">
        <v>CP7.4</v>
      </c>
      <c r="B313" s="1">
        <f>(1/G89+1/G75+1/G61)/3</f>
      </c>
      <c r="C313" s="1">
        <f>(1/G92+1/G78+1/G64)/3</f>
      </c>
      <c r="D313" s="1">
        <f>(1/G94+1/G80+1/G66)/3</f>
      </c>
      <c r="E313">
        <v>1</v>
      </c>
      <c r="F313" s="1">
        <f>(G68+G82+G96)/3</f>
      </c>
      <c r="G313" s="2">
        <f>(B313/$B315+C313/$C315+D313/$D315+E313/$E315+F313/$F315)/5</f>
      </c>
      <c r="H313" s="2">
        <f>B313*$G310+C313*$G311+D313*$G312+E313*$G313+F313*$G314</f>
      </c>
      <c r="I313" s="1">
        <f>H313/G313</f>
      </c>
    </row>
    <row r="314">
      <c r="A314" t="str">
        <v>CP7.5</v>
      </c>
      <c r="B314" s="1">
        <f>(1/G90+1/G76+1/G62)/3</f>
      </c>
      <c r="C314" s="1">
        <f>(1/G93+1/G79+1/G65)/3</f>
      </c>
      <c r="D314" s="1">
        <f>(1/G95+1/G81+1/G67)/3</f>
      </c>
      <c r="E314" s="1">
        <f>(1/G96+1/G82+1/G68)/3</f>
      </c>
      <c r="F314">
        <v>1</v>
      </c>
      <c r="G314" s="2">
        <f>(B314/$B315+C314/$C315+D314/$D315+E314/$E315+F314/$F315)/5</f>
      </c>
      <c r="H314" s="2">
        <f>B314*$G310+C314*$G311+D314*$G312+E314*$G313+F314*$G314</f>
      </c>
      <c r="I314" s="1">
        <f>H314/G314</f>
      </c>
    </row>
    <row r="315">
      <c r="A315" t="str">
        <v>Σ Kolom</v>
      </c>
      <c r="B315" s="1">
        <f>SUM(B310:B314)</f>
      </c>
      <c r="C315" s="1">
        <f>SUM(C310:C314)</f>
      </c>
      <c r="D315" s="1">
        <f>SUM(D310:D314)</f>
      </c>
      <c r="E315" s="1">
        <f>SUM(E310:E314)</f>
      </c>
      <c r="F315" s="1">
        <f>SUM(F310:F314)</f>
      </c>
    </row>
    <row r="317">
      <c r="A317" t="str">
        <v>λmax</v>
      </c>
      <c r="B317" s="1">
        <f>AVERAGE(I310:I314)</f>
      </c>
    </row>
    <row r="318">
      <c r="A318" t="str">
        <v>CI</v>
      </c>
      <c r="B318" s="1">
        <f>(B317-5)/(5-1)</f>
      </c>
    </row>
    <row r="319">
      <c r="A319" t="str">
        <v>CR</v>
      </c>
      <c r="B319" s="1">
        <f>IF(1.12=0,0,B318/1.12)</f>
      </c>
    </row>
    <row r="320">
      <c r="A320" t="str">
        <v>Status</v>
      </c>
      <c r="B320">
        <f>IF(B319&lt;0.1,"KONSISTEN ✓","TIDAK KONSISTEN ✗")</f>
      </c>
    </row>
    <row r="323">
      <c r="A323" t="str">
        <v>▶ RESPONDEN 6: Muhammad ilham</v>
      </c>
    </row>
    <row r="324">
      <c r="A324" t="str">
        <v>1. FUZZY SYNTHETIC EXTENT (FSE) &amp; BOBOT FINAL</v>
      </c>
    </row>
    <row r="325">
      <c r="A325" t="str">
        <v>Kriteria</v>
      </c>
      <c r="B325" t="str">
        <v>Σl</v>
      </c>
      <c r="C325" t="str">
        <v>Σm</v>
      </c>
      <c r="D325" t="str">
        <v>Σu</v>
      </c>
      <c r="E325" t="str">
        <v>Si_l</v>
      </c>
      <c r="F325" t="str">
        <v>Si_m</v>
      </c>
      <c r="G325" t="str">
        <v>Si_u</v>
      </c>
      <c r="H325" t="str">
        <v>Defuzzy</v>
      </c>
      <c r="I325" t="str">
        <v>Bobot</v>
      </c>
      <c r="J325" t="str">
        <v>Bobot%</v>
      </c>
      <c r="K325" t="str">
        <v>Rank</v>
      </c>
    </row>
    <row r="326">
      <c r="A326" t="str">
        <v>CP7.1</v>
      </c>
      <c r="B326" s="1">
        <f>1+H59+H60+H61+H62</f>
      </c>
      <c r="C326" s="1">
        <f>1+H73+H74+H75+H76</f>
      </c>
      <c r="D326" s="1">
        <f>1+H87+H88+H89+H90</f>
      </c>
      <c r="E326" s="2">
        <f>B326/$D331</f>
      </c>
      <c r="F326" s="2">
        <f>C326/$C331</f>
      </c>
      <c r="G326" s="2">
        <f>D326/$B331</f>
      </c>
      <c r="H326" s="2">
        <f>(E326+F326+G326)/3</f>
      </c>
      <c r="I326" s="2">
        <f>H326/$H331</f>
      </c>
      <c r="J326" s="3">
        <f>I326*100</f>
      </c>
      <c r="K326">
        <f>RANK(I326,$I$326:$I$330,0)</f>
      </c>
    </row>
    <row r="327">
      <c r="A327" t="str">
        <v>CP7.2</v>
      </c>
      <c r="B327" s="1">
        <f>1+1/H87+H63+H64+H65</f>
      </c>
      <c r="C327" s="1">
        <f>1+1/H73+H77+H78+H79</f>
      </c>
      <c r="D327" s="1">
        <f>1+1/H59+H91+H92+H93</f>
      </c>
      <c r="E327" s="2">
        <f>B327/$D331</f>
      </c>
      <c r="F327" s="2">
        <f>C327/$C331</f>
      </c>
      <c r="G327" s="2">
        <f>D327/$B331</f>
      </c>
      <c r="H327" s="2">
        <f>(E327+F327+G327)/3</f>
      </c>
      <c r="I327" s="2">
        <f>H327/$H331</f>
      </c>
      <c r="J327" s="3">
        <f>I327*100</f>
      </c>
      <c r="K327">
        <f>RANK(I327,$I$326:$I$330,0)</f>
      </c>
    </row>
    <row r="328">
      <c r="A328" t="str">
        <v>CP7.3</v>
      </c>
      <c r="B328" s="1">
        <f>1+1/H88+1/H91+H66+H67</f>
      </c>
      <c r="C328" s="1">
        <f>1+1/H74+1/H77+H80+H81</f>
      </c>
      <c r="D328" s="1">
        <f>1+1/H60+1/H63+H94+H95</f>
      </c>
      <c r="E328" s="2">
        <f>B328/$D331</f>
      </c>
      <c r="F328" s="2">
        <f>C328/$C331</f>
      </c>
      <c r="G328" s="2">
        <f>D328/$B331</f>
      </c>
      <c r="H328" s="2">
        <f>(E328+F328+G328)/3</f>
      </c>
      <c r="I328" s="2">
        <f>H328/$H331</f>
      </c>
      <c r="J328" s="3">
        <f>I328*100</f>
      </c>
      <c r="K328">
        <f>RANK(I328,$I$326:$I$330,0)</f>
      </c>
    </row>
    <row r="329">
      <c r="A329" t="str">
        <v>CP7.4</v>
      </c>
      <c r="B329" s="1">
        <f>1+1/H89+1/H92+1/H94+H68</f>
      </c>
      <c r="C329" s="1">
        <f>1+1/H75+1/H78+1/H80+H82</f>
      </c>
      <c r="D329" s="1">
        <f>1+1/H61+1/H64+1/H66+H96</f>
      </c>
      <c r="E329" s="2">
        <f>B329/$D331</f>
      </c>
      <c r="F329" s="2">
        <f>C329/$C331</f>
      </c>
      <c r="G329" s="2">
        <f>D329/$B331</f>
      </c>
      <c r="H329" s="2">
        <f>(E329+F329+G329)/3</f>
      </c>
      <c r="I329" s="2">
        <f>H329/$H331</f>
      </c>
      <c r="J329" s="3">
        <f>I329*100</f>
      </c>
      <c r="K329">
        <f>RANK(I329,$I$326:$I$330,0)</f>
      </c>
    </row>
    <row r="330">
      <c r="A330" t="str">
        <v>CP7.5</v>
      </c>
      <c r="B330" s="1">
        <f>1+1/H90+1/H93+1/H95+1/H96</f>
      </c>
      <c r="C330" s="1">
        <f>1+1/H76+1/H79+1/H81+1/H82</f>
      </c>
      <c r="D330" s="1">
        <f>1+1/H62+1/H65+1/H67+1/H68</f>
      </c>
      <c r="E330" s="2">
        <f>B330/$D331</f>
      </c>
      <c r="F330" s="2">
        <f>C330/$C331</f>
      </c>
      <c r="G330" s="2">
        <f>D330/$B331</f>
      </c>
      <c r="H330" s="2">
        <f>(E330+F330+G330)/3</f>
      </c>
      <c r="I330" s="2">
        <f>H330/$H331</f>
      </c>
      <c r="J330" s="3">
        <f>I330*100</f>
      </c>
      <c r="K330">
        <f>RANK(I330,$I$326:$I$330,0)</f>
      </c>
    </row>
    <row r="331">
      <c r="A331" t="str">
        <v>TOTAL</v>
      </c>
      <c r="B331" s="1">
        <f>SUM(B326:B330)</f>
      </c>
      <c r="C331" s="1">
        <f>SUM(C326:C330)</f>
      </c>
      <c r="D331" s="1">
        <f>SUM(D326:D330)</f>
      </c>
      <c r="H331" s="2">
        <f>SUM(H326:H330)</f>
      </c>
    </row>
    <row r="333">
      <c r="A333" t="str">
        <v>2. KONSISTENSI (CR)</v>
      </c>
    </row>
    <row r="334">
      <c r="A334" t="str">
        <v>Matriks Crisp (Defuzzified) &amp; Normalisasi &amp; Aw</v>
      </c>
    </row>
    <row r="335">
      <c r="A335" t="str">
        <v>Kriteria</v>
      </c>
      <c r="B335" t="str">
        <v>CP7.1</v>
      </c>
      <c r="C335" t="str">
        <v>CP7.2</v>
      </c>
      <c r="D335" t="str">
        <v>CP7.3</v>
      </c>
      <c r="E335" t="str">
        <v>CP7.4</v>
      </c>
      <c r="F335" t="str">
        <v>CP7.5</v>
      </c>
      <c r="G335" t="str">
        <v>Wi (Bobot CR)</v>
      </c>
      <c r="H335" t="str">
        <v>Aw</v>
      </c>
      <c r="I335" t="str">
        <v>Aw/Wi</v>
      </c>
    </row>
    <row r="336">
      <c r="A336" t="str">
        <v>CP7.1</v>
      </c>
      <c r="B336">
        <v>1</v>
      </c>
      <c r="C336" s="1">
        <f>(H59+H73+H87)/3</f>
      </c>
      <c r="D336" s="1">
        <f>(H60+H74+H88)/3</f>
      </c>
      <c r="E336" s="1">
        <f>(H61+H75+H89)/3</f>
      </c>
      <c r="F336" s="1">
        <f>(H62+H76+H90)/3</f>
      </c>
      <c r="G336" s="2">
        <f>(B336/$B341+C336/$C341+D336/$D341+E336/$E341+F336/$F341)/5</f>
      </c>
      <c r="H336" s="2">
        <f>B336*$G336+C336*$G337+D336*$G338+E336*$G339+F336*$G340</f>
      </c>
      <c r="I336" s="1">
        <f>H336/G336</f>
      </c>
    </row>
    <row r="337">
      <c r="A337" t="str">
        <v>CP7.2</v>
      </c>
      <c r="B337" s="1">
        <f>(1/H87+1/H73+1/H59)/3</f>
      </c>
      <c r="C337">
        <v>1</v>
      </c>
      <c r="D337" s="1">
        <f>(H63+H77+H91)/3</f>
      </c>
      <c r="E337" s="1">
        <f>(H64+H78+H92)/3</f>
      </c>
      <c r="F337" s="1">
        <f>(H65+H79+H93)/3</f>
      </c>
      <c r="G337" s="2">
        <f>(B337/$B341+C337/$C341+D337/$D341+E337/$E341+F337/$F341)/5</f>
      </c>
      <c r="H337" s="2">
        <f>B337*$G336+C337*$G337+D337*$G338+E337*$G339+F337*$G340</f>
      </c>
      <c r="I337" s="1">
        <f>H337/G337</f>
      </c>
    </row>
    <row r="338">
      <c r="A338" t="str">
        <v>CP7.3</v>
      </c>
      <c r="B338" s="1">
        <f>(1/H88+1/H74+1/H60)/3</f>
      </c>
      <c r="C338" s="1">
        <f>(1/H91+1/H77+1/H63)/3</f>
      </c>
      <c r="D338">
        <v>1</v>
      </c>
      <c r="E338" s="1">
        <f>(H66+H80+H94)/3</f>
      </c>
      <c r="F338" s="1">
        <f>(H67+H81+H95)/3</f>
      </c>
      <c r="G338" s="2">
        <f>(B338/$B341+C338/$C341+D338/$D341+E338/$E341+F338/$F341)/5</f>
      </c>
      <c r="H338" s="2">
        <f>B338*$G336+C338*$G337+D338*$G338+E338*$G339+F338*$G340</f>
      </c>
      <c r="I338" s="1">
        <f>H338/G338</f>
      </c>
    </row>
    <row r="339">
      <c r="A339" t="str">
        <v>CP7.4</v>
      </c>
      <c r="B339" s="1">
        <f>(1/H89+1/H75+1/H61)/3</f>
      </c>
      <c r="C339" s="1">
        <f>(1/H92+1/H78+1/H64)/3</f>
      </c>
      <c r="D339" s="1">
        <f>(1/H94+1/H80+1/H66)/3</f>
      </c>
      <c r="E339">
        <v>1</v>
      </c>
      <c r="F339" s="1">
        <f>(H68+H82+H96)/3</f>
      </c>
      <c r="G339" s="2">
        <f>(B339/$B341+C339/$C341+D339/$D341+E339/$E341+F339/$F341)/5</f>
      </c>
      <c r="H339" s="2">
        <f>B339*$G336+C339*$G337+D339*$G338+E339*$G339+F339*$G340</f>
      </c>
      <c r="I339" s="1">
        <f>H339/G339</f>
      </c>
    </row>
    <row r="340">
      <c r="A340" t="str">
        <v>CP7.5</v>
      </c>
      <c r="B340" s="1">
        <f>(1/H90+1/H76+1/H62)/3</f>
      </c>
      <c r="C340" s="1">
        <f>(1/H93+1/H79+1/H65)/3</f>
      </c>
      <c r="D340" s="1">
        <f>(1/H95+1/H81+1/H67)/3</f>
      </c>
      <c r="E340" s="1">
        <f>(1/H96+1/H82+1/H68)/3</f>
      </c>
      <c r="F340">
        <v>1</v>
      </c>
      <c r="G340" s="2">
        <f>(B340/$B341+C340/$C341+D340/$D341+E340/$E341+F340/$F341)/5</f>
      </c>
      <c r="H340" s="2">
        <f>B340*$G336+C340*$G337+D340*$G338+E340*$G339+F340*$G340</f>
      </c>
      <c r="I340" s="1">
        <f>H340/G340</f>
      </c>
    </row>
    <row r="341">
      <c r="A341" t="str">
        <v>Σ Kolom</v>
      </c>
      <c r="B341" s="1">
        <f>SUM(B336:B340)</f>
      </c>
      <c r="C341" s="1">
        <f>SUM(C336:C340)</f>
      </c>
      <c r="D341" s="1">
        <f>SUM(D336:D340)</f>
      </c>
      <c r="E341" s="1">
        <f>SUM(E336:E340)</f>
      </c>
      <c r="F341" s="1">
        <f>SUM(F336:F340)</f>
      </c>
    </row>
    <row r="343">
      <c r="A343" t="str">
        <v>λmax</v>
      </c>
      <c r="B343" s="1">
        <f>AVERAGE(I336:I340)</f>
      </c>
    </row>
    <row r="344">
      <c r="A344" t="str">
        <v>CI</v>
      </c>
      <c r="B344" s="1">
        <f>(B343-5)/(5-1)</f>
      </c>
    </row>
    <row r="345">
      <c r="A345" t="str">
        <v>CR</v>
      </c>
      <c r="B345" s="1">
        <f>IF(1.12=0,0,B344/1.12)</f>
      </c>
    </row>
    <row r="346">
      <c r="A346" t="str">
        <v>Status</v>
      </c>
      <c r="B346">
        <f>IF(B345&lt;0.1,"KONSISTEN ✓","TIDAK KONSISTEN ✗")</f>
      </c>
    </row>
    <row r="349">
      <c r="A349" t="str">
        <v>▶ RESPONDEN 7: Arief Rakhman</v>
      </c>
    </row>
    <row r="350">
      <c r="A350" t="str">
        <v>1. FUZZY SYNTHETIC EXTENT (FSE) &amp; BOBOT FINAL</v>
      </c>
    </row>
    <row r="351">
      <c r="A351" t="str">
        <v>Kriteria</v>
      </c>
      <c r="B351" t="str">
        <v>Σl</v>
      </c>
      <c r="C351" t="str">
        <v>Σm</v>
      </c>
      <c r="D351" t="str">
        <v>Σu</v>
      </c>
      <c r="E351" t="str">
        <v>Si_l</v>
      </c>
      <c r="F351" t="str">
        <v>Si_m</v>
      </c>
      <c r="G351" t="str">
        <v>Si_u</v>
      </c>
      <c r="H351" t="str">
        <v>Defuzzy</v>
      </c>
      <c r="I351" t="str">
        <v>Bobot</v>
      </c>
      <c r="J351" t="str">
        <v>Bobot%</v>
      </c>
      <c r="K351" t="str">
        <v>Rank</v>
      </c>
    </row>
    <row r="352">
      <c r="A352" t="str">
        <v>CP7.1</v>
      </c>
      <c r="B352" s="1">
        <f>1+I59+I60+I61+I62</f>
      </c>
      <c r="C352" s="1">
        <f>1+I73+I74+I75+I76</f>
      </c>
      <c r="D352" s="1">
        <f>1+I87+I88+I89+I90</f>
      </c>
      <c r="E352" s="2">
        <f>B352/$D357</f>
      </c>
      <c r="F352" s="2">
        <f>C352/$C357</f>
      </c>
      <c r="G352" s="2">
        <f>D352/$B357</f>
      </c>
      <c r="H352" s="2">
        <f>(E352+F352+G352)/3</f>
      </c>
      <c r="I352" s="2">
        <f>H352/$H357</f>
      </c>
      <c r="J352" s="3">
        <f>I352*100</f>
      </c>
      <c r="K352">
        <f>RANK(I352,$I$352:$I$356,0)</f>
      </c>
    </row>
    <row r="353">
      <c r="A353" t="str">
        <v>CP7.2</v>
      </c>
      <c r="B353" s="1">
        <f>1+1/I87+I63+I64+I65</f>
      </c>
      <c r="C353" s="1">
        <f>1+1/I73+I77+I78+I79</f>
      </c>
      <c r="D353" s="1">
        <f>1+1/I59+I91+I92+I93</f>
      </c>
      <c r="E353" s="2">
        <f>B353/$D357</f>
      </c>
      <c r="F353" s="2">
        <f>C353/$C357</f>
      </c>
      <c r="G353" s="2">
        <f>D353/$B357</f>
      </c>
      <c r="H353" s="2">
        <f>(E353+F353+G353)/3</f>
      </c>
      <c r="I353" s="2">
        <f>H353/$H357</f>
      </c>
      <c r="J353" s="3">
        <f>I353*100</f>
      </c>
      <c r="K353">
        <f>RANK(I353,$I$352:$I$356,0)</f>
      </c>
    </row>
    <row r="354">
      <c r="A354" t="str">
        <v>CP7.3</v>
      </c>
      <c r="B354" s="1">
        <f>1+1/I88+1/I91+I66+I67</f>
      </c>
      <c r="C354" s="1">
        <f>1+1/I74+1/I77+I80+I81</f>
      </c>
      <c r="D354" s="1">
        <f>1+1/I60+1/I63+I94+I95</f>
      </c>
      <c r="E354" s="2">
        <f>B354/$D357</f>
      </c>
      <c r="F354" s="2">
        <f>C354/$C357</f>
      </c>
      <c r="G354" s="2">
        <f>D354/$B357</f>
      </c>
      <c r="H354" s="2">
        <f>(E354+F354+G354)/3</f>
      </c>
      <c r="I354" s="2">
        <f>H354/$H357</f>
      </c>
      <c r="J354" s="3">
        <f>I354*100</f>
      </c>
      <c r="K354">
        <f>RANK(I354,$I$352:$I$356,0)</f>
      </c>
    </row>
    <row r="355">
      <c r="A355" t="str">
        <v>CP7.4</v>
      </c>
      <c r="B355" s="1">
        <f>1+1/I89+1/I92+1/I94+I68</f>
      </c>
      <c r="C355" s="1">
        <f>1+1/I75+1/I78+1/I80+I82</f>
      </c>
      <c r="D355" s="1">
        <f>1+1/I61+1/I64+1/I66+I96</f>
      </c>
      <c r="E355" s="2">
        <f>B355/$D357</f>
      </c>
      <c r="F355" s="2">
        <f>C355/$C357</f>
      </c>
      <c r="G355" s="2">
        <f>D355/$B357</f>
      </c>
      <c r="H355" s="2">
        <f>(E355+F355+G355)/3</f>
      </c>
      <c r="I355" s="2">
        <f>H355/$H357</f>
      </c>
      <c r="J355" s="3">
        <f>I355*100</f>
      </c>
      <c r="K355">
        <f>RANK(I355,$I$352:$I$356,0)</f>
      </c>
    </row>
    <row r="356">
      <c r="A356" t="str">
        <v>CP7.5</v>
      </c>
      <c r="B356" s="1">
        <f>1+1/I90+1/I93+1/I95+1/I96</f>
      </c>
      <c r="C356" s="1">
        <f>1+1/I76+1/I79+1/I81+1/I82</f>
      </c>
      <c r="D356" s="1">
        <f>1+1/I62+1/I65+1/I67+1/I68</f>
      </c>
      <c r="E356" s="2">
        <f>B356/$D357</f>
      </c>
      <c r="F356" s="2">
        <f>C356/$C357</f>
      </c>
      <c r="G356" s="2">
        <f>D356/$B357</f>
      </c>
      <c r="H356" s="2">
        <f>(E356+F356+G356)/3</f>
      </c>
      <c r="I356" s="2">
        <f>H356/$H357</f>
      </c>
      <c r="J356" s="3">
        <f>I356*100</f>
      </c>
      <c r="K356">
        <f>RANK(I356,$I$352:$I$356,0)</f>
      </c>
    </row>
    <row r="357">
      <c r="A357" t="str">
        <v>TOTAL</v>
      </c>
      <c r="B357" s="1">
        <f>SUM(B352:B356)</f>
      </c>
      <c r="C357" s="1">
        <f>SUM(C352:C356)</f>
      </c>
      <c r="D357" s="1">
        <f>SUM(D352:D356)</f>
      </c>
      <c r="H357" s="2">
        <f>SUM(H352:H356)</f>
      </c>
    </row>
    <row r="359">
      <c r="A359" t="str">
        <v>2. KONSISTENSI (CR)</v>
      </c>
    </row>
    <row r="360">
      <c r="A360" t="str">
        <v>Matriks Crisp (Defuzzified) &amp; Normalisasi &amp; Aw</v>
      </c>
    </row>
    <row r="361">
      <c r="A361" t="str">
        <v>Kriteria</v>
      </c>
      <c r="B361" t="str">
        <v>CP7.1</v>
      </c>
      <c r="C361" t="str">
        <v>CP7.2</v>
      </c>
      <c r="D361" t="str">
        <v>CP7.3</v>
      </c>
      <c r="E361" t="str">
        <v>CP7.4</v>
      </c>
      <c r="F361" t="str">
        <v>CP7.5</v>
      </c>
      <c r="G361" t="str">
        <v>Wi (Bobot CR)</v>
      </c>
      <c r="H361" t="str">
        <v>Aw</v>
      </c>
      <c r="I361" t="str">
        <v>Aw/Wi</v>
      </c>
    </row>
    <row r="362">
      <c r="A362" t="str">
        <v>CP7.1</v>
      </c>
      <c r="B362">
        <v>1</v>
      </c>
      <c r="C362" s="1">
        <f>(I59+I73+I87)/3</f>
      </c>
      <c r="D362" s="1">
        <f>(I60+I74+I88)/3</f>
      </c>
      <c r="E362" s="1">
        <f>(I61+I75+I89)/3</f>
      </c>
      <c r="F362" s="1">
        <f>(I62+I76+I90)/3</f>
      </c>
      <c r="G362" s="2">
        <f>(B362/$B367+C362/$C367+D362/$D367+E362/$E367+F362/$F367)/5</f>
      </c>
      <c r="H362" s="2">
        <f>B362*$G362+C362*$G363+D362*$G364+E362*$G365+F362*$G366</f>
      </c>
      <c r="I362" s="1">
        <f>H362/G362</f>
      </c>
    </row>
    <row r="363">
      <c r="A363" t="str">
        <v>CP7.2</v>
      </c>
      <c r="B363" s="1">
        <f>(1/I87+1/I73+1/I59)/3</f>
      </c>
      <c r="C363">
        <v>1</v>
      </c>
      <c r="D363" s="1">
        <f>(I63+I77+I91)/3</f>
      </c>
      <c r="E363" s="1">
        <f>(I64+I78+I92)/3</f>
      </c>
      <c r="F363" s="1">
        <f>(I65+I79+I93)/3</f>
      </c>
      <c r="G363" s="2">
        <f>(B363/$B367+C363/$C367+D363/$D367+E363/$E367+F363/$F367)/5</f>
      </c>
      <c r="H363" s="2">
        <f>B363*$G362+C363*$G363+D363*$G364+E363*$G365+F363*$G366</f>
      </c>
      <c r="I363" s="1">
        <f>H363/G363</f>
      </c>
    </row>
    <row r="364">
      <c r="A364" t="str">
        <v>CP7.3</v>
      </c>
      <c r="B364" s="1">
        <f>(1/I88+1/I74+1/I60)/3</f>
      </c>
      <c r="C364" s="1">
        <f>(1/I91+1/I77+1/I63)/3</f>
      </c>
      <c r="D364">
        <v>1</v>
      </c>
      <c r="E364" s="1">
        <f>(I66+I80+I94)/3</f>
      </c>
      <c r="F364" s="1">
        <f>(I67+I81+I95)/3</f>
      </c>
      <c r="G364" s="2">
        <f>(B364/$B367+C364/$C367+D364/$D367+E364/$E367+F364/$F367)/5</f>
      </c>
      <c r="H364" s="2">
        <f>B364*$G362+C364*$G363+D364*$G364+E364*$G365+F364*$G366</f>
      </c>
      <c r="I364" s="1">
        <f>H364/G364</f>
      </c>
    </row>
    <row r="365">
      <c r="A365" t="str">
        <v>CP7.4</v>
      </c>
      <c r="B365" s="1">
        <f>(1/I89+1/I75+1/I61)/3</f>
      </c>
      <c r="C365" s="1">
        <f>(1/I92+1/I78+1/I64)/3</f>
      </c>
      <c r="D365" s="1">
        <f>(1/I94+1/I80+1/I66)/3</f>
      </c>
      <c r="E365">
        <v>1</v>
      </c>
      <c r="F365" s="1">
        <f>(I68+I82+I96)/3</f>
      </c>
      <c r="G365" s="2">
        <f>(B365/$B367+C365/$C367+D365/$D367+E365/$E367+F365/$F367)/5</f>
      </c>
      <c r="H365" s="2">
        <f>B365*$G362+C365*$G363+D365*$G364+E365*$G365+F365*$G366</f>
      </c>
      <c r="I365" s="1">
        <f>H365/G365</f>
      </c>
    </row>
    <row r="366">
      <c r="A366" t="str">
        <v>CP7.5</v>
      </c>
      <c r="B366" s="1">
        <f>(1/I90+1/I76+1/I62)/3</f>
      </c>
      <c r="C366" s="1">
        <f>(1/I93+1/I79+1/I65)/3</f>
      </c>
      <c r="D366" s="1">
        <f>(1/I95+1/I81+1/I67)/3</f>
      </c>
      <c r="E366" s="1">
        <f>(1/I96+1/I82+1/I68)/3</f>
      </c>
      <c r="F366">
        <v>1</v>
      </c>
      <c r="G366" s="2">
        <f>(B366/$B367+C366/$C367+D366/$D367+E366/$E367+F366/$F367)/5</f>
      </c>
      <c r="H366" s="2">
        <f>B366*$G362+C366*$G363+D366*$G364+E366*$G365+F366*$G366</f>
      </c>
      <c r="I366" s="1">
        <f>H366/G366</f>
      </c>
    </row>
    <row r="367">
      <c r="A367" t="str">
        <v>Σ Kolom</v>
      </c>
      <c r="B367" s="1">
        <f>SUM(B362:B366)</f>
      </c>
      <c r="C367" s="1">
        <f>SUM(C362:C366)</f>
      </c>
      <c r="D367" s="1">
        <f>SUM(D362:D366)</f>
      </c>
      <c r="E367" s="1">
        <f>SUM(E362:E366)</f>
      </c>
      <c r="F367" s="1">
        <f>SUM(F362:F366)</f>
      </c>
    </row>
    <row r="369">
      <c r="A369" t="str">
        <v>λmax</v>
      </c>
      <c r="B369" s="1">
        <f>AVERAGE(I362:I366)</f>
      </c>
    </row>
    <row r="370">
      <c r="A370" t="str">
        <v>CI</v>
      </c>
      <c r="B370" s="1">
        <f>(B369-5)/(5-1)</f>
      </c>
    </row>
    <row r="371">
      <c r="A371" t="str">
        <v>CR</v>
      </c>
      <c r="B371" s="1">
        <f>IF(1.12=0,0,B370/1.12)</f>
      </c>
    </row>
    <row r="372">
      <c r="A372" t="str">
        <v>Status</v>
      </c>
      <c r="B372">
        <f>IF(B371&lt;0.1,"KONSISTEN ✓","TIDAK KONSISTEN ✗")</f>
      </c>
    </row>
    <row r="375">
      <c r="A375" t="str">
        <v>▶ RESPONDEN 8: Amrul Hidayat</v>
      </c>
    </row>
    <row r="376">
      <c r="A376" t="str">
        <v>1. FUZZY SYNTHETIC EXTENT (FSE) &amp; BOBOT FINAL</v>
      </c>
    </row>
    <row r="377">
      <c r="A377" t="str">
        <v>Kriteria</v>
      </c>
      <c r="B377" t="str">
        <v>Σl</v>
      </c>
      <c r="C377" t="str">
        <v>Σm</v>
      </c>
      <c r="D377" t="str">
        <v>Σu</v>
      </c>
      <c r="E377" t="str">
        <v>Si_l</v>
      </c>
      <c r="F377" t="str">
        <v>Si_m</v>
      </c>
      <c r="G377" t="str">
        <v>Si_u</v>
      </c>
      <c r="H377" t="str">
        <v>Defuzzy</v>
      </c>
      <c r="I377" t="str">
        <v>Bobot</v>
      </c>
      <c r="J377" t="str">
        <v>Bobot%</v>
      </c>
      <c r="K377" t="str">
        <v>Rank</v>
      </c>
    </row>
    <row r="378">
      <c r="A378" t="str">
        <v>CP7.1</v>
      </c>
      <c r="B378" s="1">
        <f>1+J59+J60+J61+J62</f>
      </c>
      <c r="C378" s="1">
        <f>1+J73+J74+J75+J76</f>
      </c>
      <c r="D378" s="1">
        <f>1+J87+J88+J89+J90</f>
      </c>
      <c r="E378" s="2">
        <f>B378/$D383</f>
      </c>
      <c r="F378" s="2">
        <f>C378/$C383</f>
      </c>
      <c r="G378" s="2">
        <f>D378/$B383</f>
      </c>
      <c r="H378" s="2">
        <f>(E378+F378+G378)/3</f>
      </c>
      <c r="I378" s="2">
        <f>H378/$H383</f>
      </c>
      <c r="J378" s="3">
        <f>I378*100</f>
      </c>
      <c r="K378">
        <f>RANK(I378,$I$378:$I$382,0)</f>
      </c>
    </row>
    <row r="379">
      <c r="A379" t="str">
        <v>CP7.2</v>
      </c>
      <c r="B379" s="1">
        <f>1+1/J87+J63+J64+J65</f>
      </c>
      <c r="C379" s="1">
        <f>1+1/J73+J77+J78+J79</f>
      </c>
      <c r="D379" s="1">
        <f>1+1/J59+J91+J92+J93</f>
      </c>
      <c r="E379" s="2">
        <f>B379/$D383</f>
      </c>
      <c r="F379" s="2">
        <f>C379/$C383</f>
      </c>
      <c r="G379" s="2">
        <f>D379/$B383</f>
      </c>
      <c r="H379" s="2">
        <f>(E379+F379+G379)/3</f>
      </c>
      <c r="I379" s="2">
        <f>H379/$H383</f>
      </c>
      <c r="J379" s="3">
        <f>I379*100</f>
      </c>
      <c r="K379">
        <f>RANK(I379,$I$378:$I$382,0)</f>
      </c>
    </row>
    <row r="380">
      <c r="A380" t="str">
        <v>CP7.3</v>
      </c>
      <c r="B380" s="1">
        <f>1+1/J88+1/J91+J66+J67</f>
      </c>
      <c r="C380" s="1">
        <f>1+1/J74+1/J77+J80+J81</f>
      </c>
      <c r="D380" s="1">
        <f>1+1/J60+1/J63+J94+J95</f>
      </c>
      <c r="E380" s="2">
        <f>B380/$D383</f>
      </c>
      <c r="F380" s="2">
        <f>C380/$C383</f>
      </c>
      <c r="G380" s="2">
        <f>D380/$B383</f>
      </c>
      <c r="H380" s="2">
        <f>(E380+F380+G380)/3</f>
      </c>
      <c r="I380" s="2">
        <f>H380/$H383</f>
      </c>
      <c r="J380" s="3">
        <f>I380*100</f>
      </c>
      <c r="K380">
        <f>RANK(I380,$I$378:$I$382,0)</f>
      </c>
    </row>
    <row r="381">
      <c r="A381" t="str">
        <v>CP7.4</v>
      </c>
      <c r="B381" s="1">
        <f>1+1/J89+1/J92+1/J94+J68</f>
      </c>
      <c r="C381" s="1">
        <f>1+1/J75+1/J78+1/J80+J82</f>
      </c>
      <c r="D381" s="1">
        <f>1+1/J61+1/J64+1/J66+J96</f>
      </c>
      <c r="E381" s="2">
        <f>B381/$D383</f>
      </c>
      <c r="F381" s="2">
        <f>C381/$C383</f>
      </c>
      <c r="G381" s="2">
        <f>D381/$B383</f>
      </c>
      <c r="H381" s="2">
        <f>(E381+F381+G381)/3</f>
      </c>
      <c r="I381" s="2">
        <f>H381/$H383</f>
      </c>
      <c r="J381" s="3">
        <f>I381*100</f>
      </c>
      <c r="K381">
        <f>RANK(I381,$I$378:$I$382,0)</f>
      </c>
    </row>
    <row r="382">
      <c r="A382" t="str">
        <v>CP7.5</v>
      </c>
      <c r="B382" s="1">
        <f>1+1/J90+1/J93+1/J95+1/J96</f>
      </c>
      <c r="C382" s="1">
        <f>1+1/J76+1/J79+1/J81+1/J82</f>
      </c>
      <c r="D382" s="1">
        <f>1+1/J62+1/J65+1/J67+1/J68</f>
      </c>
      <c r="E382" s="2">
        <f>B382/$D383</f>
      </c>
      <c r="F382" s="2">
        <f>C382/$C383</f>
      </c>
      <c r="G382" s="2">
        <f>D382/$B383</f>
      </c>
      <c r="H382" s="2">
        <f>(E382+F382+G382)/3</f>
      </c>
      <c r="I382" s="2">
        <f>H382/$H383</f>
      </c>
      <c r="J382" s="3">
        <f>I382*100</f>
      </c>
      <c r="K382">
        <f>RANK(I382,$I$378:$I$382,0)</f>
      </c>
    </row>
    <row r="383">
      <c r="A383" t="str">
        <v>TOTAL</v>
      </c>
      <c r="B383" s="1">
        <f>SUM(B378:B382)</f>
      </c>
      <c r="C383" s="1">
        <f>SUM(C378:C382)</f>
      </c>
      <c r="D383" s="1">
        <f>SUM(D378:D382)</f>
      </c>
      <c r="H383" s="2">
        <f>SUM(H378:H382)</f>
      </c>
    </row>
    <row r="385">
      <c r="A385" t="str">
        <v>2. KONSISTENSI (CR)</v>
      </c>
    </row>
    <row r="386">
      <c r="A386" t="str">
        <v>Matriks Crisp (Defuzzified) &amp; Normalisasi &amp; Aw</v>
      </c>
    </row>
    <row r="387">
      <c r="A387" t="str">
        <v>Kriteria</v>
      </c>
      <c r="B387" t="str">
        <v>CP7.1</v>
      </c>
      <c r="C387" t="str">
        <v>CP7.2</v>
      </c>
      <c r="D387" t="str">
        <v>CP7.3</v>
      </c>
      <c r="E387" t="str">
        <v>CP7.4</v>
      </c>
      <c r="F387" t="str">
        <v>CP7.5</v>
      </c>
      <c r="G387" t="str">
        <v>Wi (Bobot CR)</v>
      </c>
      <c r="H387" t="str">
        <v>Aw</v>
      </c>
      <c r="I387" t="str">
        <v>Aw/Wi</v>
      </c>
    </row>
    <row r="388">
      <c r="A388" t="str">
        <v>CP7.1</v>
      </c>
      <c r="B388">
        <v>1</v>
      </c>
      <c r="C388" s="1">
        <f>(J59+J73+J87)/3</f>
      </c>
      <c r="D388" s="1">
        <f>(J60+J74+J88)/3</f>
      </c>
      <c r="E388" s="1">
        <f>(J61+J75+J89)/3</f>
      </c>
      <c r="F388" s="1">
        <f>(J62+J76+J90)/3</f>
      </c>
      <c r="G388" s="2">
        <f>(B388/$B393+C388/$C393+D388/$D393+E388/$E393+F388/$F393)/5</f>
      </c>
      <c r="H388" s="2">
        <f>B388*$G388+C388*$G389+D388*$G390+E388*$G391+F388*$G392</f>
      </c>
      <c r="I388" s="1">
        <f>H388/G388</f>
      </c>
    </row>
    <row r="389">
      <c r="A389" t="str">
        <v>CP7.2</v>
      </c>
      <c r="B389" s="1">
        <f>(1/J87+1/J73+1/J59)/3</f>
      </c>
      <c r="C389">
        <v>1</v>
      </c>
      <c r="D389" s="1">
        <f>(J63+J77+J91)/3</f>
      </c>
      <c r="E389" s="1">
        <f>(J64+J78+J92)/3</f>
      </c>
      <c r="F389" s="1">
        <f>(J65+J79+J93)/3</f>
      </c>
      <c r="G389" s="2">
        <f>(B389/$B393+C389/$C393+D389/$D393+E389/$E393+F389/$F393)/5</f>
      </c>
      <c r="H389" s="2">
        <f>B389*$G388+C389*$G389+D389*$G390+E389*$G391+F389*$G392</f>
      </c>
      <c r="I389" s="1">
        <f>H389/G389</f>
      </c>
    </row>
    <row r="390">
      <c r="A390" t="str">
        <v>CP7.3</v>
      </c>
      <c r="B390" s="1">
        <f>(1/J88+1/J74+1/J60)/3</f>
      </c>
      <c r="C390" s="1">
        <f>(1/J91+1/J77+1/J63)/3</f>
      </c>
      <c r="D390">
        <v>1</v>
      </c>
      <c r="E390" s="1">
        <f>(J66+J80+J94)/3</f>
      </c>
      <c r="F390" s="1">
        <f>(J67+J81+J95)/3</f>
      </c>
      <c r="G390" s="2">
        <f>(B390/$B393+C390/$C393+D390/$D393+E390/$E393+F390/$F393)/5</f>
      </c>
      <c r="H390" s="2">
        <f>B390*$G388+C390*$G389+D390*$G390+E390*$G391+F390*$G392</f>
      </c>
      <c r="I390" s="1">
        <f>H390/G390</f>
      </c>
    </row>
    <row r="391">
      <c r="A391" t="str">
        <v>CP7.4</v>
      </c>
      <c r="B391" s="1">
        <f>(1/J89+1/J75+1/J61)/3</f>
      </c>
      <c r="C391" s="1">
        <f>(1/J92+1/J78+1/J64)/3</f>
      </c>
      <c r="D391" s="1">
        <f>(1/J94+1/J80+1/J66)/3</f>
      </c>
      <c r="E391">
        <v>1</v>
      </c>
      <c r="F391" s="1">
        <f>(J68+J82+J96)/3</f>
      </c>
      <c r="G391" s="2">
        <f>(B391/$B393+C391/$C393+D391/$D393+E391/$E393+F391/$F393)/5</f>
      </c>
      <c r="H391" s="2">
        <f>B391*$G388+C391*$G389+D391*$G390+E391*$G391+F391*$G392</f>
      </c>
      <c r="I391" s="1">
        <f>H391/G391</f>
      </c>
    </row>
    <row r="392">
      <c r="A392" t="str">
        <v>CP7.5</v>
      </c>
      <c r="B392" s="1">
        <f>(1/J90+1/J76+1/J62)/3</f>
      </c>
      <c r="C392" s="1">
        <f>(1/J93+1/J79+1/J65)/3</f>
      </c>
      <c r="D392" s="1">
        <f>(1/J95+1/J81+1/J67)/3</f>
      </c>
      <c r="E392" s="1">
        <f>(1/J96+1/J82+1/J68)/3</f>
      </c>
      <c r="F392">
        <v>1</v>
      </c>
      <c r="G392" s="2">
        <f>(B392/$B393+C392/$C393+D392/$D393+E392/$E393+F392/$F393)/5</f>
      </c>
      <c r="H392" s="2">
        <f>B392*$G388+C392*$G389+D392*$G390+E392*$G391+F392*$G392</f>
      </c>
      <c r="I392" s="1">
        <f>H392/G392</f>
      </c>
    </row>
    <row r="393">
      <c r="A393" t="str">
        <v>Σ Kolom</v>
      </c>
      <c r="B393" s="1">
        <f>SUM(B388:B392)</f>
      </c>
      <c r="C393" s="1">
        <f>SUM(C388:C392)</f>
      </c>
      <c r="D393" s="1">
        <f>SUM(D388:D392)</f>
      </c>
      <c r="E393" s="1">
        <f>SUM(E388:E392)</f>
      </c>
      <c r="F393" s="1">
        <f>SUM(F388:F392)</f>
      </c>
    </row>
    <row r="395">
      <c r="A395" t="str">
        <v>λmax</v>
      </c>
      <c r="B395" s="1">
        <f>AVERAGE(I388:I392)</f>
      </c>
    </row>
    <row r="396">
      <c r="A396" t="str">
        <v>CI</v>
      </c>
      <c r="B396" s="1">
        <f>(B395-5)/(5-1)</f>
      </c>
    </row>
    <row r="397">
      <c r="A397" t="str">
        <v>CR</v>
      </c>
      <c r="B397" s="1">
        <f>IF(1.12=0,0,B396/1.12)</f>
      </c>
    </row>
    <row r="398">
      <c r="A398" t="str">
        <v>Status</v>
      </c>
      <c r="B398">
        <f>IF(B397&lt;0.1,"KONSISTEN ✓","TIDAK KONSISTEN ✗")</f>
      </c>
    </row>
    <row r="401">
      <c r="A401" t="str">
        <v xml:space="preserve">▶ RESPONDEN 9: Fadly Wahid </v>
      </c>
    </row>
    <row r="402">
      <c r="A402" t="str">
        <v>1. FUZZY SYNTHETIC EXTENT (FSE) &amp; BOBOT FINAL</v>
      </c>
    </row>
    <row r="403">
      <c r="A403" t="str">
        <v>Kriteria</v>
      </c>
      <c r="B403" t="str">
        <v>Σl</v>
      </c>
      <c r="C403" t="str">
        <v>Σm</v>
      </c>
      <c r="D403" t="str">
        <v>Σu</v>
      </c>
      <c r="E403" t="str">
        <v>Si_l</v>
      </c>
      <c r="F403" t="str">
        <v>Si_m</v>
      </c>
      <c r="G403" t="str">
        <v>Si_u</v>
      </c>
      <c r="H403" t="str">
        <v>Defuzzy</v>
      </c>
      <c r="I403" t="str">
        <v>Bobot</v>
      </c>
      <c r="J403" t="str">
        <v>Bobot%</v>
      </c>
      <c r="K403" t="str">
        <v>Rank</v>
      </c>
    </row>
    <row r="404">
      <c r="A404" t="str">
        <v>CP7.1</v>
      </c>
      <c r="B404" s="1">
        <f>1+K59+K60+K61+K62</f>
      </c>
      <c r="C404" s="1">
        <f>1+K73+K74+K75+K76</f>
      </c>
      <c r="D404" s="1">
        <f>1+K87+K88+K89+K90</f>
      </c>
      <c r="E404" s="2">
        <f>B404/$D409</f>
      </c>
      <c r="F404" s="2">
        <f>C404/$C409</f>
      </c>
      <c r="G404" s="2">
        <f>D404/$B409</f>
      </c>
      <c r="H404" s="2">
        <f>(E404+F404+G404)/3</f>
      </c>
      <c r="I404" s="2">
        <f>H404/$H409</f>
      </c>
      <c r="J404" s="3">
        <f>I404*100</f>
      </c>
      <c r="K404">
        <f>RANK(I404,$I$404:$I$408,0)</f>
      </c>
    </row>
    <row r="405">
      <c r="A405" t="str">
        <v>CP7.2</v>
      </c>
      <c r="B405" s="1">
        <f>1+1/K87+K63+K64+K65</f>
      </c>
      <c r="C405" s="1">
        <f>1+1/K73+K77+K78+K79</f>
      </c>
      <c r="D405" s="1">
        <f>1+1/K59+K91+K92+K93</f>
      </c>
      <c r="E405" s="2">
        <f>B405/$D409</f>
      </c>
      <c r="F405" s="2">
        <f>C405/$C409</f>
      </c>
      <c r="G405" s="2">
        <f>D405/$B409</f>
      </c>
      <c r="H405" s="2">
        <f>(E405+F405+G405)/3</f>
      </c>
      <c r="I405" s="2">
        <f>H405/$H409</f>
      </c>
      <c r="J405" s="3">
        <f>I405*100</f>
      </c>
      <c r="K405">
        <f>RANK(I405,$I$404:$I$408,0)</f>
      </c>
    </row>
    <row r="406">
      <c r="A406" t="str">
        <v>CP7.3</v>
      </c>
      <c r="B406" s="1">
        <f>1+1/K88+1/K91+K66+K67</f>
      </c>
      <c r="C406" s="1">
        <f>1+1/K74+1/K77+K80+K81</f>
      </c>
      <c r="D406" s="1">
        <f>1+1/K60+1/K63+K94+K95</f>
      </c>
      <c r="E406" s="2">
        <f>B406/$D409</f>
      </c>
      <c r="F406" s="2">
        <f>C406/$C409</f>
      </c>
      <c r="G406" s="2">
        <f>D406/$B409</f>
      </c>
      <c r="H406" s="2">
        <f>(E406+F406+G406)/3</f>
      </c>
      <c r="I406" s="2">
        <f>H406/$H409</f>
      </c>
      <c r="J406" s="3">
        <f>I406*100</f>
      </c>
      <c r="K406">
        <f>RANK(I406,$I$404:$I$408,0)</f>
      </c>
    </row>
    <row r="407">
      <c r="A407" t="str">
        <v>CP7.4</v>
      </c>
      <c r="B407" s="1">
        <f>1+1/K89+1/K92+1/K94+K68</f>
      </c>
      <c r="C407" s="1">
        <f>1+1/K75+1/K78+1/K80+K82</f>
      </c>
      <c r="D407" s="1">
        <f>1+1/K61+1/K64+1/K66+K96</f>
      </c>
      <c r="E407" s="2">
        <f>B407/$D409</f>
      </c>
      <c r="F407" s="2">
        <f>C407/$C409</f>
      </c>
      <c r="G407" s="2">
        <f>D407/$B409</f>
      </c>
      <c r="H407" s="2">
        <f>(E407+F407+G407)/3</f>
      </c>
      <c r="I407" s="2">
        <f>H407/$H409</f>
      </c>
      <c r="J407" s="3">
        <f>I407*100</f>
      </c>
      <c r="K407">
        <f>RANK(I407,$I$404:$I$408,0)</f>
      </c>
    </row>
    <row r="408">
      <c r="A408" t="str">
        <v>CP7.5</v>
      </c>
      <c r="B408" s="1">
        <f>1+1/K90+1/K93+1/K95+1/K96</f>
      </c>
      <c r="C408" s="1">
        <f>1+1/K76+1/K79+1/K81+1/K82</f>
      </c>
      <c r="D408" s="1">
        <f>1+1/K62+1/K65+1/K67+1/K68</f>
      </c>
      <c r="E408" s="2">
        <f>B408/$D409</f>
      </c>
      <c r="F408" s="2">
        <f>C408/$C409</f>
      </c>
      <c r="G408" s="2">
        <f>D408/$B409</f>
      </c>
      <c r="H408" s="2">
        <f>(E408+F408+G408)/3</f>
      </c>
      <c r="I408" s="2">
        <f>H408/$H409</f>
      </c>
      <c r="J408" s="3">
        <f>I408*100</f>
      </c>
      <c r="K408">
        <f>RANK(I408,$I$404:$I$408,0)</f>
      </c>
    </row>
    <row r="409">
      <c r="A409" t="str">
        <v>TOTAL</v>
      </c>
      <c r="B409" s="1">
        <f>SUM(B404:B408)</f>
      </c>
      <c r="C409" s="1">
        <f>SUM(C404:C408)</f>
      </c>
      <c r="D409" s="1">
        <f>SUM(D404:D408)</f>
      </c>
      <c r="H409" s="2">
        <f>SUM(H404:H408)</f>
      </c>
    </row>
    <row r="411">
      <c r="A411" t="str">
        <v>2. KONSISTENSI (CR)</v>
      </c>
    </row>
    <row r="412">
      <c r="A412" t="str">
        <v>Matriks Crisp (Defuzzified) &amp; Normalisasi &amp; Aw</v>
      </c>
    </row>
    <row r="413">
      <c r="A413" t="str">
        <v>Kriteria</v>
      </c>
      <c r="B413" t="str">
        <v>CP7.1</v>
      </c>
      <c r="C413" t="str">
        <v>CP7.2</v>
      </c>
      <c r="D413" t="str">
        <v>CP7.3</v>
      </c>
      <c r="E413" t="str">
        <v>CP7.4</v>
      </c>
      <c r="F413" t="str">
        <v>CP7.5</v>
      </c>
      <c r="G413" t="str">
        <v>Wi (Bobot CR)</v>
      </c>
      <c r="H413" t="str">
        <v>Aw</v>
      </c>
      <c r="I413" t="str">
        <v>Aw/Wi</v>
      </c>
    </row>
    <row r="414">
      <c r="A414" t="str">
        <v>CP7.1</v>
      </c>
      <c r="B414">
        <v>1</v>
      </c>
      <c r="C414" s="1">
        <f>(K59+K73+K87)/3</f>
      </c>
      <c r="D414" s="1">
        <f>(K60+K74+K88)/3</f>
      </c>
      <c r="E414" s="1">
        <f>(K61+K75+K89)/3</f>
      </c>
      <c r="F414" s="1">
        <f>(K62+K76+K90)/3</f>
      </c>
      <c r="G414" s="2">
        <f>(B414/$B419+C414/$C419+D414/$D419+E414/$E419+F414/$F419)/5</f>
      </c>
      <c r="H414" s="2">
        <f>B414*$G414+C414*$G415+D414*$G416+E414*$G417+F414*$G418</f>
      </c>
      <c r="I414" s="1">
        <f>H414/G414</f>
      </c>
    </row>
    <row r="415">
      <c r="A415" t="str">
        <v>CP7.2</v>
      </c>
      <c r="B415" s="1">
        <f>(1/K87+1/K73+1/K59)/3</f>
      </c>
      <c r="C415">
        <v>1</v>
      </c>
      <c r="D415" s="1">
        <f>(K63+K77+K91)/3</f>
      </c>
      <c r="E415" s="1">
        <f>(K64+K78+K92)/3</f>
      </c>
      <c r="F415" s="1">
        <f>(K65+K79+K93)/3</f>
      </c>
      <c r="G415" s="2">
        <f>(B415/$B419+C415/$C419+D415/$D419+E415/$E419+F415/$F419)/5</f>
      </c>
      <c r="H415" s="2">
        <f>B415*$G414+C415*$G415+D415*$G416+E415*$G417+F415*$G418</f>
      </c>
      <c r="I415" s="1">
        <f>H415/G415</f>
      </c>
    </row>
    <row r="416">
      <c r="A416" t="str">
        <v>CP7.3</v>
      </c>
      <c r="B416" s="1">
        <f>(1/K88+1/K74+1/K60)/3</f>
      </c>
      <c r="C416" s="1">
        <f>(1/K91+1/K77+1/K63)/3</f>
      </c>
      <c r="D416">
        <v>1</v>
      </c>
      <c r="E416" s="1">
        <f>(K66+K80+K94)/3</f>
      </c>
      <c r="F416" s="1">
        <f>(K67+K81+K95)/3</f>
      </c>
      <c r="G416" s="2">
        <f>(B416/$B419+C416/$C419+D416/$D419+E416/$E419+F416/$F419)/5</f>
      </c>
      <c r="H416" s="2">
        <f>B416*$G414+C416*$G415+D416*$G416+E416*$G417+F416*$G418</f>
      </c>
      <c r="I416" s="1">
        <f>H416/G416</f>
      </c>
    </row>
    <row r="417">
      <c r="A417" t="str">
        <v>CP7.4</v>
      </c>
      <c r="B417" s="1">
        <f>(1/K89+1/K75+1/K61)/3</f>
      </c>
      <c r="C417" s="1">
        <f>(1/K92+1/K78+1/K64)/3</f>
      </c>
      <c r="D417" s="1">
        <f>(1/K94+1/K80+1/K66)/3</f>
      </c>
      <c r="E417">
        <v>1</v>
      </c>
      <c r="F417" s="1">
        <f>(K68+K82+K96)/3</f>
      </c>
      <c r="G417" s="2">
        <f>(B417/$B419+C417/$C419+D417/$D419+E417/$E419+F417/$F419)/5</f>
      </c>
      <c r="H417" s="2">
        <f>B417*$G414+C417*$G415+D417*$G416+E417*$G417+F417*$G418</f>
      </c>
      <c r="I417" s="1">
        <f>H417/G417</f>
      </c>
    </row>
    <row r="418">
      <c r="A418" t="str">
        <v>CP7.5</v>
      </c>
      <c r="B418" s="1">
        <f>(1/K90+1/K76+1/K62)/3</f>
      </c>
      <c r="C418" s="1">
        <f>(1/K93+1/K79+1/K65)/3</f>
      </c>
      <c r="D418" s="1">
        <f>(1/K95+1/K81+1/K67)/3</f>
      </c>
      <c r="E418" s="1">
        <f>(1/K96+1/K82+1/K68)/3</f>
      </c>
      <c r="F418">
        <v>1</v>
      </c>
      <c r="G418" s="2">
        <f>(B418/$B419+C418/$C419+D418/$D419+E418/$E419+F418/$F419)/5</f>
      </c>
      <c r="H418" s="2">
        <f>B418*$G414+C418*$G415+D418*$G416+E418*$G417+F418*$G418</f>
      </c>
      <c r="I418" s="1">
        <f>H418/G418</f>
      </c>
    </row>
    <row r="419">
      <c r="A419" t="str">
        <v>Σ Kolom</v>
      </c>
      <c r="B419" s="1">
        <f>SUM(B414:B418)</f>
      </c>
      <c r="C419" s="1">
        <f>SUM(C414:C418)</f>
      </c>
      <c r="D419" s="1">
        <f>SUM(D414:D418)</f>
      </c>
      <c r="E419" s="1">
        <f>SUM(E414:E418)</f>
      </c>
      <c r="F419" s="1">
        <f>SUM(F414:F418)</f>
      </c>
    </row>
    <row r="421">
      <c r="A421" t="str">
        <v>λmax</v>
      </c>
      <c r="B421" s="1">
        <f>AVERAGE(I414:I418)</f>
      </c>
    </row>
    <row r="422">
      <c r="A422" t="str">
        <v>CI</v>
      </c>
      <c r="B422" s="1">
        <f>(B421-5)/(5-1)</f>
      </c>
    </row>
    <row r="423">
      <c r="A423" t="str">
        <v>CR</v>
      </c>
      <c r="B423" s="1">
        <f>IF(1.12=0,0,B422/1.12)</f>
      </c>
    </row>
    <row r="424">
      <c r="A424" t="str">
        <v>Status</v>
      </c>
      <c r="B424">
        <f>IF(B423&lt;0.1,"KONSISTEN ✓","TIDAK KONSISTEN ✗")</f>
      </c>
    </row>
    <row r="427">
      <c r="A427" t="str">
        <v>▶ RESPONDEN 10: Drh Guswandi</v>
      </c>
    </row>
    <row r="428">
      <c r="A428" t="str">
        <v>1. FUZZY SYNTHETIC EXTENT (FSE) &amp; BOBOT FINAL</v>
      </c>
    </row>
    <row r="429">
      <c r="A429" t="str">
        <v>Kriteria</v>
      </c>
      <c r="B429" t="str">
        <v>Σl</v>
      </c>
      <c r="C429" t="str">
        <v>Σm</v>
      </c>
      <c r="D429" t="str">
        <v>Σu</v>
      </c>
      <c r="E429" t="str">
        <v>Si_l</v>
      </c>
      <c r="F429" t="str">
        <v>Si_m</v>
      </c>
      <c r="G429" t="str">
        <v>Si_u</v>
      </c>
      <c r="H429" t="str">
        <v>Defuzzy</v>
      </c>
      <c r="I429" t="str">
        <v>Bobot</v>
      </c>
      <c r="J429" t="str">
        <v>Bobot%</v>
      </c>
      <c r="K429" t="str">
        <v>Rank</v>
      </c>
    </row>
    <row r="430">
      <c r="A430" t="str">
        <v>CP7.1</v>
      </c>
      <c r="B430" s="1">
        <f>1+L59+L60+L61+L62</f>
      </c>
      <c r="C430" s="1">
        <f>1+L73+L74+L75+L76</f>
      </c>
      <c r="D430" s="1">
        <f>1+L87+L88+L89+L90</f>
      </c>
      <c r="E430" s="2">
        <f>B430/$D435</f>
      </c>
      <c r="F430" s="2">
        <f>C430/$C435</f>
      </c>
      <c r="G430" s="2">
        <f>D430/$B435</f>
      </c>
      <c r="H430" s="2">
        <f>(E430+F430+G430)/3</f>
      </c>
      <c r="I430" s="2">
        <f>H430/$H435</f>
      </c>
      <c r="J430" s="3">
        <f>I430*100</f>
      </c>
      <c r="K430">
        <f>RANK(I430,$I$430:$I$434,0)</f>
      </c>
    </row>
    <row r="431">
      <c r="A431" t="str">
        <v>CP7.2</v>
      </c>
      <c r="B431" s="1">
        <f>1+1/L87+L63+L64+L65</f>
      </c>
      <c r="C431" s="1">
        <f>1+1/L73+L77+L78+L79</f>
      </c>
      <c r="D431" s="1">
        <f>1+1/L59+L91+L92+L93</f>
      </c>
      <c r="E431" s="2">
        <f>B431/$D435</f>
      </c>
      <c r="F431" s="2">
        <f>C431/$C435</f>
      </c>
      <c r="G431" s="2">
        <f>D431/$B435</f>
      </c>
      <c r="H431" s="2">
        <f>(E431+F431+G431)/3</f>
      </c>
      <c r="I431" s="2">
        <f>H431/$H435</f>
      </c>
      <c r="J431" s="3">
        <f>I431*100</f>
      </c>
      <c r="K431">
        <f>RANK(I431,$I$430:$I$434,0)</f>
      </c>
    </row>
    <row r="432">
      <c r="A432" t="str">
        <v>CP7.3</v>
      </c>
      <c r="B432" s="1">
        <f>1+1/L88+1/L91+L66+L67</f>
      </c>
      <c r="C432" s="1">
        <f>1+1/L74+1/L77+L80+L81</f>
      </c>
      <c r="D432" s="1">
        <f>1+1/L60+1/L63+L94+L95</f>
      </c>
      <c r="E432" s="2">
        <f>B432/$D435</f>
      </c>
      <c r="F432" s="2">
        <f>C432/$C435</f>
      </c>
      <c r="G432" s="2">
        <f>D432/$B435</f>
      </c>
      <c r="H432" s="2">
        <f>(E432+F432+G432)/3</f>
      </c>
      <c r="I432" s="2">
        <f>H432/$H435</f>
      </c>
      <c r="J432" s="3">
        <f>I432*100</f>
      </c>
      <c r="K432">
        <f>RANK(I432,$I$430:$I$434,0)</f>
      </c>
    </row>
    <row r="433">
      <c r="A433" t="str">
        <v>CP7.4</v>
      </c>
      <c r="B433" s="1">
        <f>1+1/L89+1/L92+1/L94+L68</f>
      </c>
      <c r="C433" s="1">
        <f>1+1/L75+1/L78+1/L80+L82</f>
      </c>
      <c r="D433" s="1">
        <f>1+1/L61+1/L64+1/L66+L96</f>
      </c>
      <c r="E433" s="2">
        <f>B433/$D435</f>
      </c>
      <c r="F433" s="2">
        <f>C433/$C435</f>
      </c>
      <c r="G433" s="2">
        <f>D433/$B435</f>
      </c>
      <c r="H433" s="2">
        <f>(E433+F433+G433)/3</f>
      </c>
      <c r="I433" s="2">
        <f>H433/$H435</f>
      </c>
      <c r="J433" s="3">
        <f>I433*100</f>
      </c>
      <c r="K433">
        <f>RANK(I433,$I$430:$I$434,0)</f>
      </c>
    </row>
    <row r="434">
      <c r="A434" t="str">
        <v>CP7.5</v>
      </c>
      <c r="B434" s="1">
        <f>1+1/L90+1/L93+1/L95+1/L96</f>
      </c>
      <c r="C434" s="1">
        <f>1+1/L76+1/L79+1/L81+1/L82</f>
      </c>
      <c r="D434" s="1">
        <f>1+1/L62+1/L65+1/L67+1/L68</f>
      </c>
      <c r="E434" s="2">
        <f>B434/$D435</f>
      </c>
      <c r="F434" s="2">
        <f>C434/$C435</f>
      </c>
      <c r="G434" s="2">
        <f>D434/$B435</f>
      </c>
      <c r="H434" s="2">
        <f>(E434+F434+G434)/3</f>
      </c>
      <c r="I434" s="2">
        <f>H434/$H435</f>
      </c>
      <c r="J434" s="3">
        <f>I434*100</f>
      </c>
      <c r="K434">
        <f>RANK(I434,$I$430:$I$434,0)</f>
      </c>
    </row>
    <row r="435">
      <c r="A435" t="str">
        <v>TOTAL</v>
      </c>
      <c r="B435" s="1">
        <f>SUM(B430:B434)</f>
      </c>
      <c r="C435" s="1">
        <f>SUM(C430:C434)</f>
      </c>
      <c r="D435" s="1">
        <f>SUM(D430:D434)</f>
      </c>
      <c r="H435" s="2">
        <f>SUM(H430:H434)</f>
      </c>
    </row>
    <row r="437">
      <c r="A437" t="str">
        <v>2. KONSISTENSI (CR)</v>
      </c>
    </row>
    <row r="438">
      <c r="A438" t="str">
        <v>Matriks Crisp (Defuzzified) &amp; Normalisasi &amp; Aw</v>
      </c>
    </row>
    <row r="439">
      <c r="A439" t="str">
        <v>Kriteria</v>
      </c>
      <c r="B439" t="str">
        <v>CP7.1</v>
      </c>
      <c r="C439" t="str">
        <v>CP7.2</v>
      </c>
      <c r="D439" t="str">
        <v>CP7.3</v>
      </c>
      <c r="E439" t="str">
        <v>CP7.4</v>
      </c>
      <c r="F439" t="str">
        <v>CP7.5</v>
      </c>
      <c r="G439" t="str">
        <v>Wi (Bobot CR)</v>
      </c>
      <c r="H439" t="str">
        <v>Aw</v>
      </c>
      <c r="I439" t="str">
        <v>Aw/Wi</v>
      </c>
    </row>
    <row r="440">
      <c r="A440" t="str">
        <v>CP7.1</v>
      </c>
      <c r="B440">
        <v>1</v>
      </c>
      <c r="C440" s="1">
        <f>(L59+L73+L87)/3</f>
      </c>
      <c r="D440" s="1">
        <f>(L60+L74+L88)/3</f>
      </c>
      <c r="E440" s="1">
        <f>(L61+L75+L89)/3</f>
      </c>
      <c r="F440" s="1">
        <f>(L62+L76+L90)/3</f>
      </c>
      <c r="G440" s="2">
        <f>(B440/$B445+C440/$C445+D440/$D445+E440/$E445+F440/$F445)/5</f>
      </c>
      <c r="H440" s="2">
        <f>B440*$G440+C440*$G441+D440*$G442+E440*$G443+F440*$G444</f>
      </c>
      <c r="I440" s="1">
        <f>H440/G440</f>
      </c>
    </row>
    <row r="441">
      <c r="A441" t="str">
        <v>CP7.2</v>
      </c>
      <c r="B441" s="1">
        <f>(1/L87+1/L73+1/L59)/3</f>
      </c>
      <c r="C441">
        <v>1</v>
      </c>
      <c r="D441" s="1">
        <f>(L63+L77+L91)/3</f>
      </c>
      <c r="E441" s="1">
        <f>(L64+L78+L92)/3</f>
      </c>
      <c r="F441" s="1">
        <f>(L65+L79+L93)/3</f>
      </c>
      <c r="G441" s="2">
        <f>(B441/$B445+C441/$C445+D441/$D445+E441/$E445+F441/$F445)/5</f>
      </c>
      <c r="H441" s="2">
        <f>B441*$G440+C441*$G441+D441*$G442+E441*$G443+F441*$G444</f>
      </c>
      <c r="I441" s="1">
        <f>H441/G441</f>
      </c>
    </row>
    <row r="442">
      <c r="A442" t="str">
        <v>CP7.3</v>
      </c>
      <c r="B442" s="1">
        <f>(1/L88+1/L74+1/L60)/3</f>
      </c>
      <c r="C442" s="1">
        <f>(1/L91+1/L77+1/L63)/3</f>
      </c>
      <c r="D442">
        <v>1</v>
      </c>
      <c r="E442" s="1">
        <f>(L66+L80+L94)/3</f>
      </c>
      <c r="F442" s="1">
        <f>(L67+L81+L95)/3</f>
      </c>
      <c r="G442" s="2">
        <f>(B442/$B445+C442/$C445+D442/$D445+E442/$E445+F442/$F445)/5</f>
      </c>
      <c r="H442" s="2">
        <f>B442*$G440+C442*$G441+D442*$G442+E442*$G443+F442*$G444</f>
      </c>
      <c r="I442" s="1">
        <f>H442/G442</f>
      </c>
    </row>
    <row r="443">
      <c r="A443" t="str">
        <v>CP7.4</v>
      </c>
      <c r="B443" s="1">
        <f>(1/L89+1/L75+1/L61)/3</f>
      </c>
      <c r="C443" s="1">
        <f>(1/L92+1/L78+1/L64)/3</f>
      </c>
      <c r="D443" s="1">
        <f>(1/L94+1/L80+1/L66)/3</f>
      </c>
      <c r="E443">
        <v>1</v>
      </c>
      <c r="F443" s="1">
        <f>(L68+L82+L96)/3</f>
      </c>
      <c r="G443" s="2">
        <f>(B443/$B445+C443/$C445+D443/$D445+E443/$E445+F443/$F445)/5</f>
      </c>
      <c r="H443" s="2">
        <f>B443*$G440+C443*$G441+D443*$G442+E443*$G443+F443*$G444</f>
      </c>
      <c r="I443" s="1">
        <f>H443/G443</f>
      </c>
    </row>
    <row r="444">
      <c r="A444" t="str">
        <v>CP7.5</v>
      </c>
      <c r="B444" s="1">
        <f>(1/L90+1/L76+1/L62)/3</f>
      </c>
      <c r="C444" s="1">
        <f>(1/L93+1/L79+1/L65)/3</f>
      </c>
      <c r="D444" s="1">
        <f>(1/L95+1/L81+1/L67)/3</f>
      </c>
      <c r="E444" s="1">
        <f>(1/L96+1/L82+1/L68)/3</f>
      </c>
      <c r="F444">
        <v>1</v>
      </c>
      <c r="G444" s="2">
        <f>(B444/$B445+C444/$C445+D444/$D445+E444/$E445+F444/$F445)/5</f>
      </c>
      <c r="H444" s="2">
        <f>B444*$G440+C444*$G441+D444*$G442+E444*$G443+F444*$G444</f>
      </c>
      <c r="I444" s="1">
        <f>H444/G444</f>
      </c>
    </row>
    <row r="445">
      <c r="A445" t="str">
        <v>Σ Kolom</v>
      </c>
      <c r="B445" s="1">
        <f>SUM(B440:B444)</f>
      </c>
      <c r="C445" s="1">
        <f>SUM(C440:C444)</f>
      </c>
      <c r="D445" s="1">
        <f>SUM(D440:D444)</f>
      </c>
      <c r="E445" s="1">
        <f>SUM(E440:E444)</f>
      </c>
      <c r="F445" s="1">
        <f>SUM(F440:F444)</f>
      </c>
    </row>
    <row r="447">
      <c r="A447" t="str">
        <v>λmax</v>
      </c>
      <c r="B447" s="1">
        <f>AVERAGE(I440:I444)</f>
      </c>
    </row>
    <row r="448">
      <c r="A448" t="str">
        <v>CI</v>
      </c>
      <c r="B448" s="1">
        <f>(B447-5)/(5-1)</f>
      </c>
    </row>
    <row r="449">
      <c r="A449" t="str">
        <v>CR</v>
      </c>
      <c r="B449" s="1">
        <f>IF(1.12=0,0,B448/1.12)</f>
      </c>
    </row>
    <row r="450">
      <c r="A450" t="str">
        <v>Status</v>
      </c>
      <c r="B450">
        <f>IF(B449&lt;0.1,"KONSISTEN ✓","TIDAK KONSISTEN ✗")</f>
      </c>
    </row>
    <row r="453">
      <c r="A453" t="str">
        <v>▶ RESPONDEN 11: Drh. Indahlia Syahfitri Bangun</v>
      </c>
    </row>
    <row r="454">
      <c r="A454" t="str">
        <v>1. FUZZY SYNTHETIC EXTENT (FSE) &amp; BOBOT FINAL</v>
      </c>
    </row>
    <row r="455">
      <c r="A455" t="str">
        <v>Kriteria</v>
      </c>
      <c r="B455" t="str">
        <v>Σl</v>
      </c>
      <c r="C455" t="str">
        <v>Σm</v>
      </c>
      <c r="D455" t="str">
        <v>Σu</v>
      </c>
      <c r="E455" t="str">
        <v>Si_l</v>
      </c>
      <c r="F455" t="str">
        <v>Si_m</v>
      </c>
      <c r="G455" t="str">
        <v>Si_u</v>
      </c>
      <c r="H455" t="str">
        <v>Defuzzy</v>
      </c>
      <c r="I455" t="str">
        <v>Bobot</v>
      </c>
      <c r="J455" t="str">
        <v>Bobot%</v>
      </c>
      <c r="K455" t="str">
        <v>Rank</v>
      </c>
    </row>
    <row r="456">
      <c r="A456" t="str">
        <v>CP7.1</v>
      </c>
      <c r="B456" s="1">
        <f>1+M59+M60+M61+M62</f>
      </c>
      <c r="C456" s="1">
        <f>1+M73+M74+M75+M76</f>
      </c>
      <c r="D456" s="1">
        <f>1+M87+M88+M89+M90</f>
      </c>
      <c r="E456" s="2">
        <f>B456/$D461</f>
      </c>
      <c r="F456" s="2">
        <f>C456/$C461</f>
      </c>
      <c r="G456" s="2">
        <f>D456/$B461</f>
      </c>
      <c r="H456" s="2">
        <f>(E456+F456+G456)/3</f>
      </c>
      <c r="I456" s="2">
        <f>H456/$H461</f>
      </c>
      <c r="J456" s="3">
        <f>I456*100</f>
      </c>
      <c r="K456">
        <f>RANK(I456,$I$456:$I$460,0)</f>
      </c>
    </row>
    <row r="457">
      <c r="A457" t="str">
        <v>CP7.2</v>
      </c>
      <c r="B457" s="1">
        <f>1+1/M87+M63+M64+M65</f>
      </c>
      <c r="C457" s="1">
        <f>1+1/M73+M77+M78+M79</f>
      </c>
      <c r="D457" s="1">
        <f>1+1/M59+M91+M92+M93</f>
      </c>
      <c r="E457" s="2">
        <f>B457/$D461</f>
      </c>
      <c r="F457" s="2">
        <f>C457/$C461</f>
      </c>
      <c r="G457" s="2">
        <f>D457/$B461</f>
      </c>
      <c r="H457" s="2">
        <f>(E457+F457+G457)/3</f>
      </c>
      <c r="I457" s="2">
        <f>H457/$H461</f>
      </c>
      <c r="J457" s="3">
        <f>I457*100</f>
      </c>
      <c r="K457">
        <f>RANK(I457,$I$456:$I$460,0)</f>
      </c>
    </row>
    <row r="458">
      <c r="A458" t="str">
        <v>CP7.3</v>
      </c>
      <c r="B458" s="1">
        <f>1+1/M88+1/M91+M66+M67</f>
      </c>
      <c r="C458" s="1">
        <f>1+1/M74+1/M77+M80+M81</f>
      </c>
      <c r="D458" s="1">
        <f>1+1/M60+1/M63+M94+M95</f>
      </c>
      <c r="E458" s="2">
        <f>B458/$D461</f>
      </c>
      <c r="F458" s="2">
        <f>C458/$C461</f>
      </c>
      <c r="G458" s="2">
        <f>D458/$B461</f>
      </c>
      <c r="H458" s="2">
        <f>(E458+F458+G458)/3</f>
      </c>
      <c r="I458" s="2">
        <f>H458/$H461</f>
      </c>
      <c r="J458" s="3">
        <f>I458*100</f>
      </c>
      <c r="K458">
        <f>RANK(I458,$I$456:$I$460,0)</f>
      </c>
    </row>
    <row r="459">
      <c r="A459" t="str">
        <v>CP7.4</v>
      </c>
      <c r="B459" s="1">
        <f>1+1/M89+1/M92+1/M94+M68</f>
      </c>
      <c r="C459" s="1">
        <f>1+1/M75+1/M78+1/M80+M82</f>
      </c>
      <c r="D459" s="1">
        <f>1+1/M61+1/M64+1/M66+M96</f>
      </c>
      <c r="E459" s="2">
        <f>B459/$D461</f>
      </c>
      <c r="F459" s="2">
        <f>C459/$C461</f>
      </c>
      <c r="G459" s="2">
        <f>D459/$B461</f>
      </c>
      <c r="H459" s="2">
        <f>(E459+F459+G459)/3</f>
      </c>
      <c r="I459" s="2">
        <f>H459/$H461</f>
      </c>
      <c r="J459" s="3">
        <f>I459*100</f>
      </c>
      <c r="K459">
        <f>RANK(I459,$I$456:$I$460,0)</f>
      </c>
    </row>
    <row r="460">
      <c r="A460" t="str">
        <v>CP7.5</v>
      </c>
      <c r="B460" s="1">
        <f>1+1/M90+1/M93+1/M95+1/M96</f>
      </c>
      <c r="C460" s="1">
        <f>1+1/M76+1/M79+1/M81+1/M82</f>
      </c>
      <c r="D460" s="1">
        <f>1+1/M62+1/M65+1/M67+1/M68</f>
      </c>
      <c r="E460" s="2">
        <f>B460/$D461</f>
      </c>
      <c r="F460" s="2">
        <f>C460/$C461</f>
      </c>
      <c r="G460" s="2">
        <f>D460/$B461</f>
      </c>
      <c r="H460" s="2">
        <f>(E460+F460+G460)/3</f>
      </c>
      <c r="I460" s="2">
        <f>H460/$H461</f>
      </c>
      <c r="J460" s="3">
        <f>I460*100</f>
      </c>
      <c r="K460">
        <f>RANK(I460,$I$456:$I$460,0)</f>
      </c>
    </row>
    <row r="461">
      <c r="A461" t="str">
        <v>TOTAL</v>
      </c>
      <c r="B461" s="1">
        <f>SUM(B456:B460)</f>
      </c>
      <c r="C461" s="1">
        <f>SUM(C456:C460)</f>
      </c>
      <c r="D461" s="1">
        <f>SUM(D456:D460)</f>
      </c>
      <c r="H461" s="2">
        <f>SUM(H456:H460)</f>
      </c>
    </row>
    <row r="463">
      <c r="A463" t="str">
        <v>2. KONSISTENSI (CR)</v>
      </c>
    </row>
    <row r="464">
      <c r="A464" t="str">
        <v>Matriks Crisp (Defuzzified) &amp; Normalisasi &amp; Aw</v>
      </c>
    </row>
    <row r="465">
      <c r="A465" t="str">
        <v>Kriteria</v>
      </c>
      <c r="B465" t="str">
        <v>CP7.1</v>
      </c>
      <c r="C465" t="str">
        <v>CP7.2</v>
      </c>
      <c r="D465" t="str">
        <v>CP7.3</v>
      </c>
      <c r="E465" t="str">
        <v>CP7.4</v>
      </c>
      <c r="F465" t="str">
        <v>CP7.5</v>
      </c>
      <c r="G465" t="str">
        <v>Wi (Bobot CR)</v>
      </c>
      <c r="H465" t="str">
        <v>Aw</v>
      </c>
      <c r="I465" t="str">
        <v>Aw/Wi</v>
      </c>
    </row>
    <row r="466">
      <c r="A466" t="str">
        <v>CP7.1</v>
      </c>
      <c r="B466">
        <v>1</v>
      </c>
      <c r="C466" s="1">
        <f>(M59+M73+M87)/3</f>
      </c>
      <c r="D466" s="1">
        <f>(M60+M74+M88)/3</f>
      </c>
      <c r="E466" s="1">
        <f>(M61+M75+M89)/3</f>
      </c>
      <c r="F466" s="1">
        <f>(M62+M76+M90)/3</f>
      </c>
      <c r="G466" s="2">
        <f>(B466/$B471+C466/$C471+D466/$D471+E466/$E471+F466/$F471)/5</f>
      </c>
      <c r="H466" s="2">
        <f>B466*$G466+C466*$G467+D466*$G468+E466*$G469+F466*$G470</f>
      </c>
      <c r="I466" s="1">
        <f>H466/G466</f>
      </c>
    </row>
    <row r="467">
      <c r="A467" t="str">
        <v>CP7.2</v>
      </c>
      <c r="B467" s="1">
        <f>(1/M87+1/M73+1/M59)/3</f>
      </c>
      <c r="C467">
        <v>1</v>
      </c>
      <c r="D467" s="1">
        <f>(M63+M77+M91)/3</f>
      </c>
      <c r="E467" s="1">
        <f>(M64+M78+M92)/3</f>
      </c>
      <c r="F467" s="1">
        <f>(M65+M79+M93)/3</f>
      </c>
      <c r="G467" s="2">
        <f>(B467/$B471+C467/$C471+D467/$D471+E467/$E471+F467/$F471)/5</f>
      </c>
      <c r="H467" s="2">
        <f>B467*$G466+C467*$G467+D467*$G468+E467*$G469+F467*$G470</f>
      </c>
      <c r="I467" s="1">
        <f>H467/G467</f>
      </c>
    </row>
    <row r="468">
      <c r="A468" t="str">
        <v>CP7.3</v>
      </c>
      <c r="B468" s="1">
        <f>(1/M88+1/M74+1/M60)/3</f>
      </c>
      <c r="C468" s="1">
        <f>(1/M91+1/M77+1/M63)/3</f>
      </c>
      <c r="D468">
        <v>1</v>
      </c>
      <c r="E468" s="1">
        <f>(M66+M80+M94)/3</f>
      </c>
      <c r="F468" s="1">
        <f>(M67+M81+M95)/3</f>
      </c>
      <c r="G468" s="2">
        <f>(B468/$B471+C468/$C471+D468/$D471+E468/$E471+F468/$F471)/5</f>
      </c>
      <c r="H468" s="2">
        <f>B468*$G466+C468*$G467+D468*$G468+E468*$G469+F468*$G470</f>
      </c>
      <c r="I468" s="1">
        <f>H468/G468</f>
      </c>
    </row>
    <row r="469">
      <c r="A469" t="str">
        <v>CP7.4</v>
      </c>
      <c r="B469" s="1">
        <f>(1/M89+1/M75+1/M61)/3</f>
      </c>
      <c r="C469" s="1">
        <f>(1/M92+1/M78+1/M64)/3</f>
      </c>
      <c r="D469" s="1">
        <f>(1/M94+1/M80+1/M66)/3</f>
      </c>
      <c r="E469">
        <v>1</v>
      </c>
      <c r="F469" s="1">
        <f>(M68+M82+M96)/3</f>
      </c>
      <c r="G469" s="2">
        <f>(B469/$B471+C469/$C471+D469/$D471+E469/$E471+F469/$F471)/5</f>
      </c>
      <c r="H469" s="2">
        <f>B469*$G466+C469*$G467+D469*$G468+E469*$G469+F469*$G470</f>
      </c>
      <c r="I469" s="1">
        <f>H469/G469</f>
      </c>
    </row>
    <row r="470">
      <c r="A470" t="str">
        <v>CP7.5</v>
      </c>
      <c r="B470" s="1">
        <f>(1/M90+1/M76+1/M62)/3</f>
      </c>
      <c r="C470" s="1">
        <f>(1/M93+1/M79+1/M65)/3</f>
      </c>
      <c r="D470" s="1">
        <f>(1/M95+1/M81+1/M67)/3</f>
      </c>
      <c r="E470" s="1">
        <f>(1/M96+1/M82+1/M68)/3</f>
      </c>
      <c r="F470">
        <v>1</v>
      </c>
      <c r="G470" s="2">
        <f>(B470/$B471+C470/$C471+D470/$D471+E470/$E471+F470/$F471)/5</f>
      </c>
      <c r="H470" s="2">
        <f>B470*$G466+C470*$G467+D470*$G468+E470*$G469+F470*$G470</f>
      </c>
      <c r="I470" s="1">
        <f>H470/G470</f>
      </c>
    </row>
    <row r="471">
      <c r="A471" t="str">
        <v>Σ Kolom</v>
      </c>
      <c r="B471" s="1">
        <f>SUM(B466:B470)</f>
      </c>
      <c r="C471" s="1">
        <f>SUM(C466:C470)</f>
      </c>
      <c r="D471" s="1">
        <f>SUM(D466:D470)</f>
      </c>
      <c r="E471" s="1">
        <f>SUM(E466:E470)</f>
      </c>
      <c r="F471" s="1">
        <f>SUM(F466:F470)</f>
      </c>
    </row>
    <row r="473">
      <c r="A473" t="str">
        <v>λmax</v>
      </c>
      <c r="B473" s="1">
        <f>AVERAGE(I466:I470)</f>
      </c>
    </row>
    <row r="474">
      <c r="A474" t="str">
        <v>CI</v>
      </c>
      <c r="B474" s="1">
        <f>(B473-5)/(5-1)</f>
      </c>
    </row>
    <row r="475">
      <c r="A475" t="str">
        <v>CR</v>
      </c>
      <c r="B475" s="1">
        <f>IF(1.12=0,0,B474/1.12)</f>
      </c>
    </row>
    <row r="476">
      <c r="A476" t="str">
        <v>Status</v>
      </c>
      <c r="B476">
        <f>IF(B475&lt;0.1,"KONSISTEN ✓","TIDAK KONSISTEN ✗")</f>
      </c>
    </row>
    <row r="479">
      <c r="A479" t="str">
        <v>▶ RESPONDEN 12: drh. Sri Wening Kurniajati</v>
      </c>
    </row>
    <row r="480">
      <c r="A480" t="str">
        <v>1. FUZZY SYNTHETIC EXTENT (FSE) &amp; BOBOT FINAL</v>
      </c>
    </row>
    <row r="481">
      <c r="A481" t="str">
        <v>Kriteria</v>
      </c>
      <c r="B481" t="str">
        <v>Σl</v>
      </c>
      <c r="C481" t="str">
        <v>Σm</v>
      </c>
      <c r="D481" t="str">
        <v>Σu</v>
      </c>
      <c r="E481" t="str">
        <v>Si_l</v>
      </c>
      <c r="F481" t="str">
        <v>Si_m</v>
      </c>
      <c r="G481" t="str">
        <v>Si_u</v>
      </c>
      <c r="H481" t="str">
        <v>Defuzzy</v>
      </c>
      <c r="I481" t="str">
        <v>Bobot</v>
      </c>
      <c r="J481" t="str">
        <v>Bobot%</v>
      </c>
      <c r="K481" t="str">
        <v>Rank</v>
      </c>
    </row>
    <row r="482">
      <c r="A482" t="str">
        <v>CP7.1</v>
      </c>
      <c r="B482" s="1">
        <f>1+N59+N60+N61+N62</f>
      </c>
      <c r="C482" s="1">
        <f>1+N73+N74+N75+N76</f>
      </c>
      <c r="D482" s="1">
        <f>1+N87+N88+N89+N90</f>
      </c>
      <c r="E482" s="2">
        <f>B482/$D487</f>
      </c>
      <c r="F482" s="2">
        <f>C482/$C487</f>
      </c>
      <c r="G482" s="2">
        <f>D482/$B487</f>
      </c>
      <c r="H482" s="2">
        <f>(E482+F482+G482)/3</f>
      </c>
      <c r="I482" s="2">
        <f>H482/$H487</f>
      </c>
      <c r="J482" s="3">
        <f>I482*100</f>
      </c>
      <c r="K482">
        <f>RANK(I482,$I$482:$I$486,0)</f>
      </c>
    </row>
    <row r="483">
      <c r="A483" t="str">
        <v>CP7.2</v>
      </c>
      <c r="B483" s="1">
        <f>1+1/N87+N63+N64+N65</f>
      </c>
      <c r="C483" s="1">
        <f>1+1/N73+N77+N78+N79</f>
      </c>
      <c r="D483" s="1">
        <f>1+1/N59+N91+N92+N93</f>
      </c>
      <c r="E483" s="2">
        <f>B483/$D487</f>
      </c>
      <c r="F483" s="2">
        <f>C483/$C487</f>
      </c>
      <c r="G483" s="2">
        <f>D483/$B487</f>
      </c>
      <c r="H483" s="2">
        <f>(E483+F483+G483)/3</f>
      </c>
      <c r="I483" s="2">
        <f>H483/$H487</f>
      </c>
      <c r="J483" s="3">
        <f>I483*100</f>
      </c>
      <c r="K483">
        <f>RANK(I483,$I$482:$I$486,0)</f>
      </c>
    </row>
    <row r="484">
      <c r="A484" t="str">
        <v>CP7.3</v>
      </c>
      <c r="B484" s="1">
        <f>1+1/N88+1/N91+N66+N67</f>
      </c>
      <c r="C484" s="1">
        <f>1+1/N74+1/N77+N80+N81</f>
      </c>
      <c r="D484" s="1">
        <f>1+1/N60+1/N63+N94+N95</f>
      </c>
      <c r="E484" s="2">
        <f>B484/$D487</f>
      </c>
      <c r="F484" s="2">
        <f>C484/$C487</f>
      </c>
      <c r="G484" s="2">
        <f>D484/$B487</f>
      </c>
      <c r="H484" s="2">
        <f>(E484+F484+G484)/3</f>
      </c>
      <c r="I484" s="2">
        <f>H484/$H487</f>
      </c>
      <c r="J484" s="3">
        <f>I484*100</f>
      </c>
      <c r="K484">
        <f>RANK(I484,$I$482:$I$486,0)</f>
      </c>
    </row>
    <row r="485">
      <c r="A485" t="str">
        <v>CP7.4</v>
      </c>
      <c r="B485" s="1">
        <f>1+1/N89+1/N92+1/N94+N68</f>
      </c>
      <c r="C485" s="1">
        <f>1+1/N75+1/N78+1/N80+N82</f>
      </c>
      <c r="D485" s="1">
        <f>1+1/N61+1/N64+1/N66+N96</f>
      </c>
      <c r="E485" s="2">
        <f>B485/$D487</f>
      </c>
      <c r="F485" s="2">
        <f>C485/$C487</f>
      </c>
      <c r="G485" s="2">
        <f>D485/$B487</f>
      </c>
      <c r="H485" s="2">
        <f>(E485+F485+G485)/3</f>
      </c>
      <c r="I485" s="2">
        <f>H485/$H487</f>
      </c>
      <c r="J485" s="3">
        <f>I485*100</f>
      </c>
      <c r="K485">
        <f>RANK(I485,$I$482:$I$486,0)</f>
      </c>
    </row>
    <row r="486">
      <c r="A486" t="str">
        <v>CP7.5</v>
      </c>
      <c r="B486" s="1">
        <f>1+1/N90+1/N93+1/N95+1/N96</f>
      </c>
      <c r="C486" s="1">
        <f>1+1/N76+1/N79+1/N81+1/N82</f>
      </c>
      <c r="D486" s="1">
        <f>1+1/N62+1/N65+1/N67+1/N68</f>
      </c>
      <c r="E486" s="2">
        <f>B486/$D487</f>
      </c>
      <c r="F486" s="2">
        <f>C486/$C487</f>
      </c>
      <c r="G486" s="2">
        <f>D486/$B487</f>
      </c>
      <c r="H486" s="2">
        <f>(E486+F486+G486)/3</f>
      </c>
      <c r="I486" s="2">
        <f>H486/$H487</f>
      </c>
      <c r="J486" s="3">
        <f>I486*100</f>
      </c>
      <c r="K486">
        <f>RANK(I486,$I$482:$I$486,0)</f>
      </c>
    </row>
    <row r="487">
      <c r="A487" t="str">
        <v>TOTAL</v>
      </c>
      <c r="B487" s="1">
        <f>SUM(B482:B486)</f>
      </c>
      <c r="C487" s="1">
        <f>SUM(C482:C486)</f>
      </c>
      <c r="D487" s="1">
        <f>SUM(D482:D486)</f>
      </c>
      <c r="H487" s="2">
        <f>SUM(H482:H486)</f>
      </c>
    </row>
    <row r="489">
      <c r="A489" t="str">
        <v>2. KONSISTENSI (CR)</v>
      </c>
    </row>
    <row r="490">
      <c r="A490" t="str">
        <v>Matriks Crisp (Defuzzified) &amp; Normalisasi &amp; Aw</v>
      </c>
    </row>
    <row r="491">
      <c r="A491" t="str">
        <v>Kriteria</v>
      </c>
      <c r="B491" t="str">
        <v>CP7.1</v>
      </c>
      <c r="C491" t="str">
        <v>CP7.2</v>
      </c>
      <c r="D491" t="str">
        <v>CP7.3</v>
      </c>
      <c r="E491" t="str">
        <v>CP7.4</v>
      </c>
      <c r="F491" t="str">
        <v>CP7.5</v>
      </c>
      <c r="G491" t="str">
        <v>Wi (Bobot CR)</v>
      </c>
      <c r="H491" t="str">
        <v>Aw</v>
      </c>
      <c r="I491" t="str">
        <v>Aw/Wi</v>
      </c>
    </row>
    <row r="492">
      <c r="A492" t="str">
        <v>CP7.1</v>
      </c>
      <c r="B492">
        <v>1</v>
      </c>
      <c r="C492" s="1">
        <f>(N59+N73+N87)/3</f>
      </c>
      <c r="D492" s="1">
        <f>(N60+N74+N88)/3</f>
      </c>
      <c r="E492" s="1">
        <f>(N61+N75+N89)/3</f>
      </c>
      <c r="F492" s="1">
        <f>(N62+N76+N90)/3</f>
      </c>
      <c r="G492" s="2">
        <f>(B492/$B497+C492/$C497+D492/$D497+E492/$E497+F492/$F497)/5</f>
      </c>
      <c r="H492" s="2">
        <f>B492*$G492+C492*$G493+D492*$G494+E492*$G495+F492*$G496</f>
      </c>
      <c r="I492" s="1">
        <f>H492/G492</f>
      </c>
    </row>
    <row r="493">
      <c r="A493" t="str">
        <v>CP7.2</v>
      </c>
      <c r="B493" s="1">
        <f>(1/N87+1/N73+1/N59)/3</f>
      </c>
      <c r="C493">
        <v>1</v>
      </c>
      <c r="D493" s="1">
        <f>(N63+N77+N91)/3</f>
      </c>
      <c r="E493" s="1">
        <f>(N64+N78+N92)/3</f>
      </c>
      <c r="F493" s="1">
        <f>(N65+N79+N93)/3</f>
      </c>
      <c r="G493" s="2">
        <f>(B493/$B497+C493/$C497+D493/$D497+E493/$E497+F493/$F497)/5</f>
      </c>
      <c r="H493" s="2">
        <f>B493*$G492+C493*$G493+D493*$G494+E493*$G495+F493*$G496</f>
      </c>
      <c r="I493" s="1">
        <f>H493/G493</f>
      </c>
    </row>
    <row r="494">
      <c r="A494" t="str">
        <v>CP7.3</v>
      </c>
      <c r="B494" s="1">
        <f>(1/N88+1/N74+1/N60)/3</f>
      </c>
      <c r="C494" s="1">
        <f>(1/N91+1/N77+1/N63)/3</f>
      </c>
      <c r="D494">
        <v>1</v>
      </c>
      <c r="E494" s="1">
        <f>(N66+N80+N94)/3</f>
      </c>
      <c r="F494" s="1">
        <f>(N67+N81+N95)/3</f>
      </c>
      <c r="G494" s="2">
        <f>(B494/$B497+C494/$C497+D494/$D497+E494/$E497+F494/$F497)/5</f>
      </c>
      <c r="H494" s="2">
        <f>B494*$G492+C494*$G493+D494*$G494+E494*$G495+F494*$G496</f>
      </c>
      <c r="I494" s="1">
        <f>H494/G494</f>
      </c>
    </row>
    <row r="495">
      <c r="A495" t="str">
        <v>CP7.4</v>
      </c>
      <c r="B495" s="1">
        <f>(1/N89+1/N75+1/N61)/3</f>
      </c>
      <c r="C495" s="1">
        <f>(1/N92+1/N78+1/N64)/3</f>
      </c>
      <c r="D495" s="1">
        <f>(1/N94+1/N80+1/N66)/3</f>
      </c>
      <c r="E495">
        <v>1</v>
      </c>
      <c r="F495" s="1">
        <f>(N68+N82+N96)/3</f>
      </c>
      <c r="G495" s="2">
        <f>(B495/$B497+C495/$C497+D495/$D497+E495/$E497+F495/$F497)/5</f>
      </c>
      <c r="H495" s="2">
        <f>B495*$G492+C495*$G493+D495*$G494+E495*$G495+F495*$G496</f>
      </c>
      <c r="I495" s="1">
        <f>H495/G495</f>
      </c>
    </row>
    <row r="496">
      <c r="A496" t="str">
        <v>CP7.5</v>
      </c>
      <c r="B496" s="1">
        <f>(1/N90+1/N76+1/N62)/3</f>
      </c>
      <c r="C496" s="1">
        <f>(1/N93+1/N79+1/N65)/3</f>
      </c>
      <c r="D496" s="1">
        <f>(1/N95+1/N81+1/N67)/3</f>
      </c>
      <c r="E496" s="1">
        <f>(1/N96+1/N82+1/N68)/3</f>
      </c>
      <c r="F496">
        <v>1</v>
      </c>
      <c r="G496" s="2">
        <f>(B496/$B497+C496/$C497+D496/$D497+E496/$E497+F496/$F497)/5</f>
      </c>
      <c r="H496" s="2">
        <f>B496*$G492+C496*$G493+D496*$G494+E496*$G495+F496*$G496</f>
      </c>
      <c r="I496" s="1">
        <f>H496/G496</f>
      </c>
    </row>
    <row r="497">
      <c r="A497" t="str">
        <v>Σ Kolom</v>
      </c>
      <c r="B497" s="1">
        <f>SUM(B492:B496)</f>
      </c>
      <c r="C497" s="1">
        <f>SUM(C492:C496)</f>
      </c>
      <c r="D497" s="1">
        <f>SUM(D492:D496)</f>
      </c>
      <c r="E497" s="1">
        <f>SUM(E492:E496)</f>
      </c>
      <c r="F497" s="1">
        <f>SUM(F492:F496)</f>
      </c>
    </row>
    <row r="499">
      <c r="A499" t="str">
        <v>λmax</v>
      </c>
      <c r="B499" s="1">
        <f>AVERAGE(I492:I496)</f>
      </c>
    </row>
    <row r="500">
      <c r="A500" t="str">
        <v>CI</v>
      </c>
      <c r="B500" s="1">
        <f>(B499-5)/(5-1)</f>
      </c>
    </row>
    <row r="501">
      <c r="A501" t="str">
        <v>CR</v>
      </c>
      <c r="B501" s="1">
        <f>IF(1.12=0,0,B500/1.12)</f>
      </c>
    </row>
    <row r="502">
      <c r="A502" t="str">
        <v>Status</v>
      </c>
      <c r="B502">
        <f>IF(B501&lt;0.1,"KONSISTEN ✓","TIDAK KONSISTEN ✗")</f>
      </c>
    </row>
    <row r="505">
      <c r="A505" t="str">
        <v>▶ RESPONDEN 13: Dea Astrina Harefa</v>
      </c>
    </row>
    <row r="506">
      <c r="A506" t="str">
        <v>1. FUZZY SYNTHETIC EXTENT (FSE) &amp; BOBOT FINAL</v>
      </c>
    </row>
    <row r="507">
      <c r="A507" t="str">
        <v>Kriteria</v>
      </c>
      <c r="B507" t="str">
        <v>Σl</v>
      </c>
      <c r="C507" t="str">
        <v>Σm</v>
      </c>
      <c r="D507" t="str">
        <v>Σu</v>
      </c>
      <c r="E507" t="str">
        <v>Si_l</v>
      </c>
      <c r="F507" t="str">
        <v>Si_m</v>
      </c>
      <c r="G507" t="str">
        <v>Si_u</v>
      </c>
      <c r="H507" t="str">
        <v>Defuzzy</v>
      </c>
      <c r="I507" t="str">
        <v>Bobot</v>
      </c>
      <c r="J507" t="str">
        <v>Bobot%</v>
      </c>
      <c r="K507" t="str">
        <v>Rank</v>
      </c>
    </row>
    <row r="508">
      <c r="A508" t="str">
        <v>CP7.1</v>
      </c>
      <c r="B508" s="1">
        <f>1+O59+O60+O61+O62</f>
      </c>
      <c r="C508" s="1">
        <f>1+O73+O74+O75+O76</f>
      </c>
      <c r="D508" s="1">
        <f>1+O87+O88+O89+O90</f>
      </c>
      <c r="E508" s="2">
        <f>B508/$D513</f>
      </c>
      <c r="F508" s="2">
        <f>C508/$C513</f>
      </c>
      <c r="G508" s="2">
        <f>D508/$B513</f>
      </c>
      <c r="H508" s="2">
        <f>(E508+F508+G508)/3</f>
      </c>
      <c r="I508" s="2">
        <f>H508/$H513</f>
      </c>
      <c r="J508" s="3">
        <f>I508*100</f>
      </c>
      <c r="K508">
        <f>RANK(I508,$I$508:$I$512,0)</f>
      </c>
    </row>
    <row r="509">
      <c r="A509" t="str">
        <v>CP7.2</v>
      </c>
      <c r="B509" s="1">
        <f>1+1/O87+O63+O64+O65</f>
      </c>
      <c r="C509" s="1">
        <f>1+1/O73+O77+O78+O79</f>
      </c>
      <c r="D509" s="1">
        <f>1+1/O59+O91+O92+O93</f>
      </c>
      <c r="E509" s="2">
        <f>B509/$D513</f>
      </c>
      <c r="F509" s="2">
        <f>C509/$C513</f>
      </c>
      <c r="G509" s="2">
        <f>D509/$B513</f>
      </c>
      <c r="H509" s="2">
        <f>(E509+F509+G509)/3</f>
      </c>
      <c r="I509" s="2">
        <f>H509/$H513</f>
      </c>
      <c r="J509" s="3">
        <f>I509*100</f>
      </c>
      <c r="K509">
        <f>RANK(I509,$I$508:$I$512,0)</f>
      </c>
    </row>
    <row r="510">
      <c r="A510" t="str">
        <v>CP7.3</v>
      </c>
      <c r="B510" s="1">
        <f>1+1/O88+1/O91+O66+O67</f>
      </c>
      <c r="C510" s="1">
        <f>1+1/O74+1/O77+O80+O81</f>
      </c>
      <c r="D510" s="1">
        <f>1+1/O60+1/O63+O94+O95</f>
      </c>
      <c r="E510" s="2">
        <f>B510/$D513</f>
      </c>
      <c r="F510" s="2">
        <f>C510/$C513</f>
      </c>
      <c r="G510" s="2">
        <f>D510/$B513</f>
      </c>
      <c r="H510" s="2">
        <f>(E510+F510+G510)/3</f>
      </c>
      <c r="I510" s="2">
        <f>H510/$H513</f>
      </c>
      <c r="J510" s="3">
        <f>I510*100</f>
      </c>
      <c r="K510">
        <f>RANK(I510,$I$508:$I$512,0)</f>
      </c>
    </row>
    <row r="511">
      <c r="A511" t="str">
        <v>CP7.4</v>
      </c>
      <c r="B511" s="1">
        <f>1+1/O89+1/O92+1/O94+O68</f>
      </c>
      <c r="C511" s="1">
        <f>1+1/O75+1/O78+1/O80+O82</f>
      </c>
      <c r="D511" s="1">
        <f>1+1/O61+1/O64+1/O66+O96</f>
      </c>
      <c r="E511" s="2">
        <f>B511/$D513</f>
      </c>
      <c r="F511" s="2">
        <f>C511/$C513</f>
      </c>
      <c r="G511" s="2">
        <f>D511/$B513</f>
      </c>
      <c r="H511" s="2">
        <f>(E511+F511+G511)/3</f>
      </c>
      <c r="I511" s="2">
        <f>H511/$H513</f>
      </c>
      <c r="J511" s="3">
        <f>I511*100</f>
      </c>
      <c r="K511">
        <f>RANK(I511,$I$508:$I$512,0)</f>
      </c>
    </row>
    <row r="512">
      <c r="A512" t="str">
        <v>CP7.5</v>
      </c>
      <c r="B512" s="1">
        <f>1+1/O90+1/O93+1/O95+1/O96</f>
      </c>
      <c r="C512" s="1">
        <f>1+1/O76+1/O79+1/O81+1/O82</f>
      </c>
      <c r="D512" s="1">
        <f>1+1/O62+1/O65+1/O67+1/O68</f>
      </c>
      <c r="E512" s="2">
        <f>B512/$D513</f>
      </c>
      <c r="F512" s="2">
        <f>C512/$C513</f>
      </c>
      <c r="G512" s="2">
        <f>D512/$B513</f>
      </c>
      <c r="H512" s="2">
        <f>(E512+F512+G512)/3</f>
      </c>
      <c r="I512" s="2">
        <f>H512/$H513</f>
      </c>
      <c r="J512" s="3">
        <f>I512*100</f>
      </c>
      <c r="K512">
        <f>RANK(I512,$I$508:$I$512,0)</f>
      </c>
    </row>
    <row r="513">
      <c r="A513" t="str">
        <v>TOTAL</v>
      </c>
      <c r="B513" s="1">
        <f>SUM(B508:B512)</f>
      </c>
      <c r="C513" s="1">
        <f>SUM(C508:C512)</f>
      </c>
      <c r="D513" s="1">
        <f>SUM(D508:D512)</f>
      </c>
      <c r="H513" s="2">
        <f>SUM(H508:H512)</f>
      </c>
    </row>
    <row r="515">
      <c r="A515" t="str">
        <v>2. KONSISTENSI (CR)</v>
      </c>
    </row>
    <row r="516">
      <c r="A516" t="str">
        <v>Matriks Crisp (Defuzzified) &amp; Normalisasi &amp; Aw</v>
      </c>
    </row>
    <row r="517">
      <c r="A517" t="str">
        <v>Kriteria</v>
      </c>
      <c r="B517" t="str">
        <v>CP7.1</v>
      </c>
      <c r="C517" t="str">
        <v>CP7.2</v>
      </c>
      <c r="D517" t="str">
        <v>CP7.3</v>
      </c>
      <c r="E517" t="str">
        <v>CP7.4</v>
      </c>
      <c r="F517" t="str">
        <v>CP7.5</v>
      </c>
      <c r="G517" t="str">
        <v>Wi (Bobot CR)</v>
      </c>
      <c r="H517" t="str">
        <v>Aw</v>
      </c>
      <c r="I517" t="str">
        <v>Aw/Wi</v>
      </c>
    </row>
    <row r="518">
      <c r="A518" t="str">
        <v>CP7.1</v>
      </c>
      <c r="B518">
        <v>1</v>
      </c>
      <c r="C518" s="1">
        <f>(O59+O73+O87)/3</f>
      </c>
      <c r="D518" s="1">
        <f>(O60+O74+O88)/3</f>
      </c>
      <c r="E518" s="1">
        <f>(O61+O75+O89)/3</f>
      </c>
      <c r="F518" s="1">
        <f>(O62+O76+O90)/3</f>
      </c>
      <c r="G518" s="2">
        <f>(B518/$B523+C518/$C523+D518/$D523+E518/$E523+F518/$F523)/5</f>
      </c>
      <c r="H518" s="2">
        <f>B518*$G518+C518*$G519+D518*$G520+E518*$G521+F518*$G522</f>
      </c>
      <c r="I518" s="1">
        <f>H518/G518</f>
      </c>
    </row>
    <row r="519">
      <c r="A519" t="str">
        <v>CP7.2</v>
      </c>
      <c r="B519" s="1">
        <f>(1/O87+1/O73+1/O59)/3</f>
      </c>
      <c r="C519">
        <v>1</v>
      </c>
      <c r="D519" s="1">
        <f>(O63+O77+O91)/3</f>
      </c>
      <c r="E519" s="1">
        <f>(O64+O78+O92)/3</f>
      </c>
      <c r="F519" s="1">
        <f>(O65+O79+O93)/3</f>
      </c>
      <c r="G519" s="2">
        <f>(B519/$B523+C519/$C523+D519/$D523+E519/$E523+F519/$F523)/5</f>
      </c>
      <c r="H519" s="2">
        <f>B519*$G518+C519*$G519+D519*$G520+E519*$G521+F519*$G522</f>
      </c>
      <c r="I519" s="1">
        <f>H519/G519</f>
      </c>
    </row>
    <row r="520">
      <c r="A520" t="str">
        <v>CP7.3</v>
      </c>
      <c r="B520" s="1">
        <f>(1/O88+1/O74+1/O60)/3</f>
      </c>
      <c r="C520" s="1">
        <f>(1/O91+1/O77+1/O63)/3</f>
      </c>
      <c r="D520">
        <v>1</v>
      </c>
      <c r="E520" s="1">
        <f>(O66+O80+O94)/3</f>
      </c>
      <c r="F520" s="1">
        <f>(O67+O81+O95)/3</f>
      </c>
      <c r="G520" s="2">
        <f>(B520/$B523+C520/$C523+D520/$D523+E520/$E523+F520/$F523)/5</f>
      </c>
      <c r="H520" s="2">
        <f>B520*$G518+C520*$G519+D520*$G520+E520*$G521+F520*$G522</f>
      </c>
      <c r="I520" s="1">
        <f>H520/G520</f>
      </c>
    </row>
    <row r="521">
      <c r="A521" t="str">
        <v>CP7.4</v>
      </c>
      <c r="B521" s="1">
        <f>(1/O89+1/O75+1/O61)/3</f>
      </c>
      <c r="C521" s="1">
        <f>(1/O92+1/O78+1/O64)/3</f>
      </c>
      <c r="D521" s="1">
        <f>(1/O94+1/O80+1/O66)/3</f>
      </c>
      <c r="E521">
        <v>1</v>
      </c>
      <c r="F521" s="1">
        <f>(O68+O82+O96)/3</f>
      </c>
      <c r="G521" s="2">
        <f>(B521/$B523+C521/$C523+D521/$D523+E521/$E523+F521/$F523)/5</f>
      </c>
      <c r="H521" s="2">
        <f>B521*$G518+C521*$G519+D521*$G520+E521*$G521+F521*$G522</f>
      </c>
      <c r="I521" s="1">
        <f>H521/G521</f>
      </c>
    </row>
    <row r="522">
      <c r="A522" t="str">
        <v>CP7.5</v>
      </c>
      <c r="B522" s="1">
        <f>(1/O90+1/O76+1/O62)/3</f>
      </c>
      <c r="C522" s="1">
        <f>(1/O93+1/O79+1/O65)/3</f>
      </c>
      <c r="D522" s="1">
        <f>(1/O95+1/O81+1/O67)/3</f>
      </c>
      <c r="E522" s="1">
        <f>(1/O96+1/O82+1/O68)/3</f>
      </c>
      <c r="F522">
        <v>1</v>
      </c>
      <c r="G522" s="2">
        <f>(B522/$B523+C522/$C523+D522/$D523+E522/$E523+F522/$F523)/5</f>
      </c>
      <c r="H522" s="2">
        <f>B522*$G518+C522*$G519+D522*$G520+E522*$G521+F522*$G522</f>
      </c>
      <c r="I522" s="1">
        <f>H522/G522</f>
      </c>
    </row>
    <row r="523">
      <c r="A523" t="str">
        <v>Σ Kolom</v>
      </c>
      <c r="B523" s="1">
        <f>SUM(B518:B522)</f>
      </c>
      <c r="C523" s="1">
        <f>SUM(C518:C522)</f>
      </c>
      <c r="D523" s="1">
        <f>SUM(D518:D522)</f>
      </c>
      <c r="E523" s="1">
        <f>SUM(E518:E522)</f>
      </c>
      <c r="F523" s="1">
        <f>SUM(F518:F522)</f>
      </c>
    </row>
    <row r="525">
      <c r="A525" t="str">
        <v>λmax</v>
      </c>
      <c r="B525" s="1">
        <f>AVERAGE(I518:I522)</f>
      </c>
    </row>
    <row r="526">
      <c r="A526" t="str">
        <v>CI</v>
      </c>
      <c r="B526" s="1">
        <f>(B525-5)/(5-1)</f>
      </c>
    </row>
    <row r="527">
      <c r="A527" t="str">
        <v>CR</v>
      </c>
      <c r="B527" s="1">
        <f>IF(1.12=0,0,B526/1.12)</f>
      </c>
    </row>
    <row r="528">
      <c r="A528" t="str">
        <v>Status</v>
      </c>
      <c r="B528">
        <f>IF(B527&lt;0.1,"KONSISTEN ✓","TIDAK KONSISTEN ✗")</f>
      </c>
    </row>
    <row r="531">
      <c r="A531" t="str">
        <v>▶ RESPONDEN 14: drh. Sri Rahmila Indris</v>
      </c>
    </row>
    <row r="532">
      <c r="A532" t="str">
        <v>1. FUZZY SYNTHETIC EXTENT (FSE) &amp; BOBOT FINAL</v>
      </c>
    </row>
    <row r="533">
      <c r="A533" t="str">
        <v>Kriteria</v>
      </c>
      <c r="B533" t="str">
        <v>Σl</v>
      </c>
      <c r="C533" t="str">
        <v>Σm</v>
      </c>
      <c r="D533" t="str">
        <v>Σu</v>
      </c>
      <c r="E533" t="str">
        <v>Si_l</v>
      </c>
      <c r="F533" t="str">
        <v>Si_m</v>
      </c>
      <c r="G533" t="str">
        <v>Si_u</v>
      </c>
      <c r="H533" t="str">
        <v>Defuzzy</v>
      </c>
      <c r="I533" t="str">
        <v>Bobot</v>
      </c>
      <c r="J533" t="str">
        <v>Bobot%</v>
      </c>
      <c r="K533" t="str">
        <v>Rank</v>
      </c>
    </row>
    <row r="534">
      <c r="A534" t="str">
        <v>CP7.1</v>
      </c>
      <c r="B534" s="1">
        <f>1+P59+P60+P61+P62</f>
      </c>
      <c r="C534" s="1">
        <f>1+P73+P74+P75+P76</f>
      </c>
      <c r="D534" s="1">
        <f>1+P87+P88+P89+P90</f>
      </c>
      <c r="E534" s="2">
        <f>B534/$D539</f>
      </c>
      <c r="F534" s="2">
        <f>C534/$C539</f>
      </c>
      <c r="G534" s="2">
        <f>D534/$B539</f>
      </c>
      <c r="H534" s="2">
        <f>(E534+F534+G534)/3</f>
      </c>
      <c r="I534" s="2">
        <f>H534/$H539</f>
      </c>
      <c r="J534" s="3">
        <f>I534*100</f>
      </c>
      <c r="K534">
        <f>RANK(I534,$I$534:$I$538,0)</f>
      </c>
    </row>
    <row r="535">
      <c r="A535" t="str">
        <v>CP7.2</v>
      </c>
      <c r="B535" s="1">
        <f>1+1/P87+P63+P64+P65</f>
      </c>
      <c r="C535" s="1">
        <f>1+1/P73+P77+P78+P79</f>
      </c>
      <c r="D535" s="1">
        <f>1+1/P59+P91+P92+P93</f>
      </c>
      <c r="E535" s="2">
        <f>B535/$D539</f>
      </c>
      <c r="F535" s="2">
        <f>C535/$C539</f>
      </c>
      <c r="G535" s="2">
        <f>D535/$B539</f>
      </c>
      <c r="H535" s="2">
        <f>(E535+F535+G535)/3</f>
      </c>
      <c r="I535" s="2">
        <f>H535/$H539</f>
      </c>
      <c r="J535" s="3">
        <f>I535*100</f>
      </c>
      <c r="K535">
        <f>RANK(I535,$I$534:$I$538,0)</f>
      </c>
    </row>
    <row r="536">
      <c r="A536" t="str">
        <v>CP7.3</v>
      </c>
      <c r="B536" s="1">
        <f>1+1/P88+1/P91+P66+P67</f>
      </c>
      <c r="C536" s="1">
        <f>1+1/P74+1/P77+P80+P81</f>
      </c>
      <c r="D536" s="1">
        <f>1+1/P60+1/P63+P94+P95</f>
      </c>
      <c r="E536" s="2">
        <f>B536/$D539</f>
      </c>
      <c r="F536" s="2">
        <f>C536/$C539</f>
      </c>
      <c r="G536" s="2">
        <f>D536/$B539</f>
      </c>
      <c r="H536" s="2">
        <f>(E536+F536+G536)/3</f>
      </c>
      <c r="I536" s="2">
        <f>H536/$H539</f>
      </c>
      <c r="J536" s="3">
        <f>I536*100</f>
      </c>
      <c r="K536">
        <f>RANK(I536,$I$534:$I$538,0)</f>
      </c>
    </row>
    <row r="537">
      <c r="A537" t="str">
        <v>CP7.4</v>
      </c>
      <c r="B537" s="1">
        <f>1+1/P89+1/P92+1/P94+P68</f>
      </c>
      <c r="C537" s="1">
        <f>1+1/P75+1/P78+1/P80+P82</f>
      </c>
      <c r="D537" s="1">
        <f>1+1/P61+1/P64+1/P66+P96</f>
      </c>
      <c r="E537" s="2">
        <f>B537/$D539</f>
      </c>
      <c r="F537" s="2">
        <f>C537/$C539</f>
      </c>
      <c r="G537" s="2">
        <f>D537/$B539</f>
      </c>
      <c r="H537" s="2">
        <f>(E537+F537+G537)/3</f>
      </c>
      <c r="I537" s="2">
        <f>H537/$H539</f>
      </c>
      <c r="J537" s="3">
        <f>I537*100</f>
      </c>
      <c r="K537">
        <f>RANK(I537,$I$534:$I$538,0)</f>
      </c>
    </row>
    <row r="538">
      <c r="A538" t="str">
        <v>CP7.5</v>
      </c>
      <c r="B538" s="1">
        <f>1+1/P90+1/P93+1/P95+1/P96</f>
      </c>
      <c r="C538" s="1">
        <f>1+1/P76+1/P79+1/P81+1/P82</f>
      </c>
      <c r="D538" s="1">
        <f>1+1/P62+1/P65+1/P67+1/P68</f>
      </c>
      <c r="E538" s="2">
        <f>B538/$D539</f>
      </c>
      <c r="F538" s="2">
        <f>C538/$C539</f>
      </c>
      <c r="G538" s="2">
        <f>D538/$B539</f>
      </c>
      <c r="H538" s="2">
        <f>(E538+F538+G538)/3</f>
      </c>
      <c r="I538" s="2">
        <f>H538/$H539</f>
      </c>
      <c r="J538" s="3">
        <f>I538*100</f>
      </c>
      <c r="K538">
        <f>RANK(I538,$I$534:$I$538,0)</f>
      </c>
    </row>
    <row r="539">
      <c r="A539" t="str">
        <v>TOTAL</v>
      </c>
      <c r="B539" s="1">
        <f>SUM(B534:B538)</f>
      </c>
      <c r="C539" s="1">
        <f>SUM(C534:C538)</f>
      </c>
      <c r="D539" s="1">
        <f>SUM(D534:D538)</f>
      </c>
      <c r="H539" s="2">
        <f>SUM(H534:H538)</f>
      </c>
    </row>
    <row r="541">
      <c r="A541" t="str">
        <v>2. KONSISTENSI (CR)</v>
      </c>
    </row>
    <row r="542">
      <c r="A542" t="str">
        <v>Matriks Crisp (Defuzzified) &amp; Normalisasi &amp; Aw</v>
      </c>
    </row>
    <row r="543">
      <c r="A543" t="str">
        <v>Kriteria</v>
      </c>
      <c r="B543" t="str">
        <v>CP7.1</v>
      </c>
      <c r="C543" t="str">
        <v>CP7.2</v>
      </c>
      <c r="D543" t="str">
        <v>CP7.3</v>
      </c>
      <c r="E543" t="str">
        <v>CP7.4</v>
      </c>
      <c r="F543" t="str">
        <v>CP7.5</v>
      </c>
      <c r="G543" t="str">
        <v>Wi (Bobot CR)</v>
      </c>
      <c r="H543" t="str">
        <v>Aw</v>
      </c>
      <c r="I543" t="str">
        <v>Aw/Wi</v>
      </c>
    </row>
    <row r="544">
      <c r="A544" t="str">
        <v>CP7.1</v>
      </c>
      <c r="B544">
        <v>1</v>
      </c>
      <c r="C544" s="1">
        <f>(P59+P73+P87)/3</f>
      </c>
      <c r="D544" s="1">
        <f>(P60+P74+P88)/3</f>
      </c>
      <c r="E544" s="1">
        <f>(P61+P75+P89)/3</f>
      </c>
      <c r="F544" s="1">
        <f>(P62+P76+P90)/3</f>
      </c>
      <c r="G544" s="2">
        <f>(B544/$B549+C544/$C549+D544/$D549+E544/$E549+F544/$F549)/5</f>
      </c>
      <c r="H544" s="2">
        <f>B544*$G544+C544*$G545+D544*$G546+E544*$G547+F544*$G548</f>
      </c>
      <c r="I544" s="1">
        <f>H544/G544</f>
      </c>
    </row>
    <row r="545">
      <c r="A545" t="str">
        <v>CP7.2</v>
      </c>
      <c r="B545" s="1">
        <f>(1/P87+1/P73+1/P59)/3</f>
      </c>
      <c r="C545">
        <v>1</v>
      </c>
      <c r="D545" s="1">
        <f>(P63+P77+P91)/3</f>
      </c>
      <c r="E545" s="1">
        <f>(P64+P78+P92)/3</f>
      </c>
      <c r="F545" s="1">
        <f>(P65+P79+P93)/3</f>
      </c>
      <c r="G545" s="2">
        <f>(B545/$B549+C545/$C549+D545/$D549+E545/$E549+F545/$F549)/5</f>
      </c>
      <c r="H545" s="2">
        <f>B545*$G544+C545*$G545+D545*$G546+E545*$G547+F545*$G548</f>
      </c>
      <c r="I545" s="1">
        <f>H545/G545</f>
      </c>
    </row>
    <row r="546">
      <c r="A546" t="str">
        <v>CP7.3</v>
      </c>
      <c r="B546" s="1">
        <f>(1/P88+1/P74+1/P60)/3</f>
      </c>
      <c r="C546" s="1">
        <f>(1/P91+1/P77+1/P63)/3</f>
      </c>
      <c r="D546">
        <v>1</v>
      </c>
      <c r="E546" s="1">
        <f>(P66+P80+P94)/3</f>
      </c>
      <c r="F546" s="1">
        <f>(P67+P81+P95)/3</f>
      </c>
      <c r="G546" s="2">
        <f>(B546/$B549+C546/$C549+D546/$D549+E546/$E549+F546/$F549)/5</f>
      </c>
      <c r="H546" s="2">
        <f>B546*$G544+C546*$G545+D546*$G546+E546*$G547+F546*$G548</f>
      </c>
      <c r="I546" s="1">
        <f>H546/G546</f>
      </c>
    </row>
    <row r="547">
      <c r="A547" t="str">
        <v>CP7.4</v>
      </c>
      <c r="B547" s="1">
        <f>(1/P89+1/P75+1/P61)/3</f>
      </c>
      <c r="C547" s="1">
        <f>(1/P92+1/P78+1/P64)/3</f>
      </c>
      <c r="D547" s="1">
        <f>(1/P94+1/P80+1/P66)/3</f>
      </c>
      <c r="E547">
        <v>1</v>
      </c>
      <c r="F547" s="1">
        <f>(P68+P82+P96)/3</f>
      </c>
      <c r="G547" s="2">
        <f>(B547/$B549+C547/$C549+D547/$D549+E547/$E549+F547/$F549)/5</f>
      </c>
      <c r="H547" s="2">
        <f>B547*$G544+C547*$G545+D547*$G546+E547*$G547+F547*$G548</f>
      </c>
      <c r="I547" s="1">
        <f>H547/G547</f>
      </c>
    </row>
    <row r="548">
      <c r="A548" t="str">
        <v>CP7.5</v>
      </c>
      <c r="B548" s="1">
        <f>(1/P90+1/P76+1/P62)/3</f>
      </c>
      <c r="C548" s="1">
        <f>(1/P93+1/P79+1/P65)/3</f>
      </c>
      <c r="D548" s="1">
        <f>(1/P95+1/P81+1/P67)/3</f>
      </c>
      <c r="E548" s="1">
        <f>(1/P96+1/P82+1/P68)/3</f>
      </c>
      <c r="F548">
        <v>1</v>
      </c>
      <c r="G548" s="2">
        <f>(B548/$B549+C548/$C549+D548/$D549+E548/$E549+F548/$F549)/5</f>
      </c>
      <c r="H548" s="2">
        <f>B548*$G544+C548*$G545+D548*$G546+E548*$G547+F548*$G548</f>
      </c>
      <c r="I548" s="1">
        <f>H548/G548</f>
      </c>
    </row>
    <row r="549">
      <c r="A549" t="str">
        <v>Σ Kolom</v>
      </c>
      <c r="B549" s="1">
        <f>SUM(B544:B548)</f>
      </c>
      <c r="C549" s="1">
        <f>SUM(C544:C548)</f>
      </c>
      <c r="D549" s="1">
        <f>SUM(D544:D548)</f>
      </c>
      <c r="E549" s="1">
        <f>SUM(E544:E548)</f>
      </c>
      <c r="F549" s="1">
        <f>SUM(F544:F548)</f>
      </c>
    </row>
    <row r="551">
      <c r="A551" t="str">
        <v>λmax</v>
      </c>
      <c r="B551" s="1">
        <f>AVERAGE(I544:I548)</f>
      </c>
    </row>
    <row r="552">
      <c r="A552" t="str">
        <v>CI</v>
      </c>
      <c r="B552" s="1">
        <f>(B551-5)/(5-1)</f>
      </c>
    </row>
    <row r="553">
      <c r="A553" t="str">
        <v>CR</v>
      </c>
      <c r="B553" s="1">
        <f>IF(1.12=0,0,B552/1.12)</f>
      </c>
    </row>
    <row r="554">
      <c r="A554" t="str">
        <v>Status</v>
      </c>
      <c r="B554">
        <f>IF(B553&lt;0.1,"KONSISTEN ✓","TIDAK KONSISTEN ✗")</f>
      </c>
    </row>
    <row r="557">
      <c r="A557" t="str">
        <v xml:space="preserve">▶ RESPONDEN 15: SRI NOVRIANI </v>
      </c>
    </row>
    <row r="558">
      <c r="A558" t="str">
        <v>1. FUZZY SYNTHETIC EXTENT (FSE) &amp; BOBOT FINAL</v>
      </c>
    </row>
    <row r="559">
      <c r="A559" t="str">
        <v>Kriteria</v>
      </c>
      <c r="B559" t="str">
        <v>Σl</v>
      </c>
      <c r="C559" t="str">
        <v>Σm</v>
      </c>
      <c r="D559" t="str">
        <v>Σu</v>
      </c>
      <c r="E559" t="str">
        <v>Si_l</v>
      </c>
      <c r="F559" t="str">
        <v>Si_m</v>
      </c>
      <c r="G559" t="str">
        <v>Si_u</v>
      </c>
      <c r="H559" t="str">
        <v>Defuzzy</v>
      </c>
      <c r="I559" t="str">
        <v>Bobot</v>
      </c>
      <c r="J559" t="str">
        <v>Bobot%</v>
      </c>
      <c r="K559" t="str">
        <v>Rank</v>
      </c>
    </row>
    <row r="560">
      <c r="A560" t="str">
        <v>CP7.1</v>
      </c>
      <c r="B560" s="1">
        <f>1+Q59+Q60+Q61+Q62</f>
      </c>
      <c r="C560" s="1">
        <f>1+Q73+Q74+Q75+Q76</f>
      </c>
      <c r="D560" s="1">
        <f>1+Q87+Q88+Q89+Q90</f>
      </c>
      <c r="E560" s="2">
        <f>B560/$D565</f>
      </c>
      <c r="F560" s="2">
        <f>C560/$C565</f>
      </c>
      <c r="G560" s="2">
        <f>D560/$B565</f>
      </c>
      <c r="H560" s="2">
        <f>(E560+F560+G560)/3</f>
      </c>
      <c r="I560" s="2">
        <f>H560/$H565</f>
      </c>
      <c r="J560" s="3">
        <f>I560*100</f>
      </c>
      <c r="K560">
        <f>RANK(I560,$I$560:$I$564,0)</f>
      </c>
    </row>
    <row r="561">
      <c r="A561" t="str">
        <v>CP7.2</v>
      </c>
      <c r="B561" s="1">
        <f>1+1/Q87+Q63+Q64+Q65</f>
      </c>
      <c r="C561" s="1">
        <f>1+1/Q73+Q77+Q78+Q79</f>
      </c>
      <c r="D561" s="1">
        <f>1+1/Q59+Q91+Q92+Q93</f>
      </c>
      <c r="E561" s="2">
        <f>B561/$D565</f>
      </c>
      <c r="F561" s="2">
        <f>C561/$C565</f>
      </c>
      <c r="G561" s="2">
        <f>D561/$B565</f>
      </c>
      <c r="H561" s="2">
        <f>(E561+F561+G561)/3</f>
      </c>
      <c r="I561" s="2">
        <f>H561/$H565</f>
      </c>
      <c r="J561" s="3">
        <f>I561*100</f>
      </c>
      <c r="K561">
        <f>RANK(I561,$I$560:$I$564,0)</f>
      </c>
    </row>
    <row r="562">
      <c r="A562" t="str">
        <v>CP7.3</v>
      </c>
      <c r="B562" s="1">
        <f>1+1/Q88+1/Q91+Q66+Q67</f>
      </c>
      <c r="C562" s="1">
        <f>1+1/Q74+1/Q77+Q80+Q81</f>
      </c>
      <c r="D562" s="1">
        <f>1+1/Q60+1/Q63+Q94+Q95</f>
      </c>
      <c r="E562" s="2">
        <f>B562/$D565</f>
      </c>
      <c r="F562" s="2">
        <f>C562/$C565</f>
      </c>
      <c r="G562" s="2">
        <f>D562/$B565</f>
      </c>
      <c r="H562" s="2">
        <f>(E562+F562+G562)/3</f>
      </c>
      <c r="I562" s="2">
        <f>H562/$H565</f>
      </c>
      <c r="J562" s="3">
        <f>I562*100</f>
      </c>
      <c r="K562">
        <f>RANK(I562,$I$560:$I$564,0)</f>
      </c>
    </row>
    <row r="563">
      <c r="A563" t="str">
        <v>CP7.4</v>
      </c>
      <c r="B563" s="1">
        <f>1+1/Q89+1/Q92+1/Q94+Q68</f>
      </c>
      <c r="C563" s="1">
        <f>1+1/Q75+1/Q78+1/Q80+Q82</f>
      </c>
      <c r="D563" s="1">
        <f>1+1/Q61+1/Q64+1/Q66+Q96</f>
      </c>
      <c r="E563" s="2">
        <f>B563/$D565</f>
      </c>
      <c r="F563" s="2">
        <f>C563/$C565</f>
      </c>
      <c r="G563" s="2">
        <f>D563/$B565</f>
      </c>
      <c r="H563" s="2">
        <f>(E563+F563+G563)/3</f>
      </c>
      <c r="I563" s="2">
        <f>H563/$H565</f>
      </c>
      <c r="J563" s="3">
        <f>I563*100</f>
      </c>
      <c r="K563">
        <f>RANK(I563,$I$560:$I$564,0)</f>
      </c>
    </row>
    <row r="564">
      <c r="A564" t="str">
        <v>CP7.5</v>
      </c>
      <c r="B564" s="1">
        <f>1+1/Q90+1/Q93+1/Q95+1/Q96</f>
      </c>
      <c r="C564" s="1">
        <f>1+1/Q76+1/Q79+1/Q81+1/Q82</f>
      </c>
      <c r="D564" s="1">
        <f>1+1/Q62+1/Q65+1/Q67+1/Q68</f>
      </c>
      <c r="E564" s="2">
        <f>B564/$D565</f>
      </c>
      <c r="F564" s="2">
        <f>C564/$C565</f>
      </c>
      <c r="G564" s="2">
        <f>D564/$B565</f>
      </c>
      <c r="H564" s="2">
        <f>(E564+F564+G564)/3</f>
      </c>
      <c r="I564" s="2">
        <f>H564/$H565</f>
      </c>
      <c r="J564" s="3">
        <f>I564*100</f>
      </c>
      <c r="K564">
        <f>RANK(I564,$I$560:$I$564,0)</f>
      </c>
    </row>
    <row r="565">
      <c r="A565" t="str">
        <v>TOTAL</v>
      </c>
      <c r="B565" s="1">
        <f>SUM(B560:B564)</f>
      </c>
      <c r="C565" s="1">
        <f>SUM(C560:C564)</f>
      </c>
      <c r="D565" s="1">
        <f>SUM(D560:D564)</f>
      </c>
      <c r="H565" s="2">
        <f>SUM(H560:H564)</f>
      </c>
    </row>
    <row r="567">
      <c r="A567" t="str">
        <v>2. KONSISTENSI (CR)</v>
      </c>
    </row>
    <row r="568">
      <c r="A568" t="str">
        <v>Matriks Crisp (Defuzzified) &amp; Normalisasi &amp; Aw</v>
      </c>
    </row>
    <row r="569">
      <c r="A569" t="str">
        <v>Kriteria</v>
      </c>
      <c r="B569" t="str">
        <v>CP7.1</v>
      </c>
      <c r="C569" t="str">
        <v>CP7.2</v>
      </c>
      <c r="D569" t="str">
        <v>CP7.3</v>
      </c>
      <c r="E569" t="str">
        <v>CP7.4</v>
      </c>
      <c r="F569" t="str">
        <v>CP7.5</v>
      </c>
      <c r="G569" t="str">
        <v>Wi (Bobot CR)</v>
      </c>
      <c r="H569" t="str">
        <v>Aw</v>
      </c>
      <c r="I569" t="str">
        <v>Aw/Wi</v>
      </c>
    </row>
    <row r="570">
      <c r="A570" t="str">
        <v>CP7.1</v>
      </c>
      <c r="B570">
        <v>1</v>
      </c>
      <c r="C570" s="1">
        <f>(Q59+Q73+Q87)/3</f>
      </c>
      <c r="D570" s="1">
        <f>(Q60+Q74+Q88)/3</f>
      </c>
      <c r="E570" s="1">
        <f>(Q61+Q75+Q89)/3</f>
      </c>
      <c r="F570" s="1">
        <f>(Q62+Q76+Q90)/3</f>
      </c>
      <c r="G570" s="2">
        <f>(B570/$B575+C570/$C575+D570/$D575+E570/$E575+F570/$F575)/5</f>
      </c>
      <c r="H570" s="2">
        <f>B570*$G570+C570*$G571+D570*$G572+E570*$G573+F570*$G574</f>
      </c>
      <c r="I570" s="1">
        <f>H570/G570</f>
      </c>
    </row>
    <row r="571">
      <c r="A571" t="str">
        <v>CP7.2</v>
      </c>
      <c r="B571" s="1">
        <f>(1/Q87+1/Q73+1/Q59)/3</f>
      </c>
      <c r="C571">
        <v>1</v>
      </c>
      <c r="D571" s="1">
        <f>(Q63+Q77+Q91)/3</f>
      </c>
      <c r="E571" s="1">
        <f>(Q64+Q78+Q92)/3</f>
      </c>
      <c r="F571" s="1">
        <f>(Q65+Q79+Q93)/3</f>
      </c>
      <c r="G571" s="2">
        <f>(B571/$B575+C571/$C575+D571/$D575+E571/$E575+F571/$F575)/5</f>
      </c>
      <c r="H571" s="2">
        <f>B571*$G570+C571*$G571+D571*$G572+E571*$G573+F571*$G574</f>
      </c>
      <c r="I571" s="1">
        <f>H571/G571</f>
      </c>
    </row>
    <row r="572">
      <c r="A572" t="str">
        <v>CP7.3</v>
      </c>
      <c r="B572" s="1">
        <f>(1/Q88+1/Q74+1/Q60)/3</f>
      </c>
      <c r="C572" s="1">
        <f>(1/Q91+1/Q77+1/Q63)/3</f>
      </c>
      <c r="D572">
        <v>1</v>
      </c>
      <c r="E572" s="1">
        <f>(Q66+Q80+Q94)/3</f>
      </c>
      <c r="F572" s="1">
        <f>(Q67+Q81+Q95)/3</f>
      </c>
      <c r="G572" s="2">
        <f>(B572/$B575+C572/$C575+D572/$D575+E572/$E575+F572/$F575)/5</f>
      </c>
      <c r="H572" s="2">
        <f>B572*$G570+C572*$G571+D572*$G572+E572*$G573+F572*$G574</f>
      </c>
      <c r="I572" s="1">
        <f>H572/G572</f>
      </c>
    </row>
    <row r="573">
      <c r="A573" t="str">
        <v>CP7.4</v>
      </c>
      <c r="B573" s="1">
        <f>(1/Q89+1/Q75+1/Q61)/3</f>
      </c>
      <c r="C573" s="1">
        <f>(1/Q92+1/Q78+1/Q64)/3</f>
      </c>
      <c r="D573" s="1">
        <f>(1/Q94+1/Q80+1/Q66)/3</f>
      </c>
      <c r="E573">
        <v>1</v>
      </c>
      <c r="F573" s="1">
        <f>(Q68+Q82+Q96)/3</f>
      </c>
      <c r="G573" s="2">
        <f>(B573/$B575+C573/$C575+D573/$D575+E573/$E575+F573/$F575)/5</f>
      </c>
      <c r="H573" s="2">
        <f>B573*$G570+C573*$G571+D573*$G572+E573*$G573+F573*$G574</f>
      </c>
      <c r="I573" s="1">
        <f>H573/G573</f>
      </c>
    </row>
    <row r="574">
      <c r="A574" t="str">
        <v>CP7.5</v>
      </c>
      <c r="B574" s="1">
        <f>(1/Q90+1/Q76+1/Q62)/3</f>
      </c>
      <c r="C574" s="1">
        <f>(1/Q93+1/Q79+1/Q65)/3</f>
      </c>
      <c r="D574" s="1">
        <f>(1/Q95+1/Q81+1/Q67)/3</f>
      </c>
      <c r="E574" s="1">
        <f>(1/Q96+1/Q82+1/Q68)/3</f>
      </c>
      <c r="F574">
        <v>1</v>
      </c>
      <c r="G574" s="2">
        <f>(B574/$B575+C574/$C575+D574/$D575+E574/$E575+F574/$F575)/5</f>
      </c>
      <c r="H574" s="2">
        <f>B574*$G570+C574*$G571+D574*$G572+E574*$G573+F574*$G574</f>
      </c>
      <c r="I574" s="1">
        <f>H574/G574</f>
      </c>
    </row>
    <row r="575">
      <c r="A575" t="str">
        <v>Σ Kolom</v>
      </c>
      <c r="B575" s="1">
        <f>SUM(B570:B574)</f>
      </c>
      <c r="C575" s="1">
        <f>SUM(C570:C574)</f>
      </c>
      <c r="D575" s="1">
        <f>SUM(D570:D574)</f>
      </c>
      <c r="E575" s="1">
        <f>SUM(E570:E574)</f>
      </c>
      <c r="F575" s="1">
        <f>SUM(F570:F574)</f>
      </c>
    </row>
    <row r="577">
      <c r="A577" t="str">
        <v>λmax</v>
      </c>
      <c r="B577" s="1">
        <f>AVERAGE(I570:I574)</f>
      </c>
    </row>
    <row r="578">
      <c r="A578" t="str">
        <v>CI</v>
      </c>
      <c r="B578" s="1">
        <f>(B577-5)/(5-1)</f>
      </c>
    </row>
    <row r="579">
      <c r="A579" t="str">
        <v>CR</v>
      </c>
      <c r="B579" s="1">
        <f>IF(1.12=0,0,B578/1.12)</f>
      </c>
    </row>
    <row r="580">
      <c r="A580" t="str">
        <v>Status</v>
      </c>
      <c r="B580">
        <f>IF(B579&lt;0.1,"KONSISTEN ✓","TIDAK KONSISTEN ✗")</f>
      </c>
    </row>
    <row r="583">
      <c r="A583" t="str">
        <v>▶ RESPONDEN 16: Ardini Oktavia</v>
      </c>
    </row>
    <row r="584">
      <c r="A584" t="str">
        <v>1. FUZZY SYNTHETIC EXTENT (FSE) &amp; BOBOT FINAL</v>
      </c>
    </row>
    <row r="585">
      <c r="A585" t="str">
        <v>Kriteria</v>
      </c>
      <c r="B585" t="str">
        <v>Σl</v>
      </c>
      <c r="C585" t="str">
        <v>Σm</v>
      </c>
      <c r="D585" t="str">
        <v>Σu</v>
      </c>
      <c r="E585" t="str">
        <v>Si_l</v>
      </c>
      <c r="F585" t="str">
        <v>Si_m</v>
      </c>
      <c r="G585" t="str">
        <v>Si_u</v>
      </c>
      <c r="H585" t="str">
        <v>Defuzzy</v>
      </c>
      <c r="I585" t="str">
        <v>Bobot</v>
      </c>
      <c r="J585" t="str">
        <v>Bobot%</v>
      </c>
      <c r="K585" t="str">
        <v>Rank</v>
      </c>
    </row>
    <row r="586">
      <c r="A586" t="str">
        <v>CP7.1</v>
      </c>
      <c r="B586" s="1">
        <f>1+R59+R60+R61+R62</f>
      </c>
      <c r="C586" s="1">
        <f>1+R73+R74+R75+R76</f>
      </c>
      <c r="D586" s="1">
        <f>1+R87+R88+R89+R90</f>
      </c>
      <c r="E586" s="2">
        <f>B586/$D591</f>
      </c>
      <c r="F586" s="2">
        <f>C586/$C591</f>
      </c>
      <c r="G586" s="2">
        <f>D586/$B591</f>
      </c>
      <c r="H586" s="2">
        <f>(E586+F586+G586)/3</f>
      </c>
      <c r="I586" s="2">
        <f>H586/$H591</f>
      </c>
      <c r="J586" s="3">
        <f>I586*100</f>
      </c>
      <c r="K586">
        <f>RANK(I586,$I$586:$I$590,0)</f>
      </c>
    </row>
    <row r="587">
      <c r="A587" t="str">
        <v>CP7.2</v>
      </c>
      <c r="B587" s="1">
        <f>1+1/R87+R63+R64+R65</f>
      </c>
      <c r="C587" s="1">
        <f>1+1/R73+R77+R78+R79</f>
      </c>
      <c r="D587" s="1">
        <f>1+1/R59+R91+R92+R93</f>
      </c>
      <c r="E587" s="2">
        <f>B587/$D591</f>
      </c>
      <c r="F587" s="2">
        <f>C587/$C591</f>
      </c>
      <c r="G587" s="2">
        <f>D587/$B591</f>
      </c>
      <c r="H587" s="2">
        <f>(E587+F587+G587)/3</f>
      </c>
      <c r="I587" s="2">
        <f>H587/$H591</f>
      </c>
      <c r="J587" s="3">
        <f>I587*100</f>
      </c>
      <c r="K587">
        <f>RANK(I587,$I$586:$I$590,0)</f>
      </c>
    </row>
    <row r="588">
      <c r="A588" t="str">
        <v>CP7.3</v>
      </c>
      <c r="B588" s="1">
        <f>1+1/R88+1/R91+R66+R67</f>
      </c>
      <c r="C588" s="1">
        <f>1+1/R74+1/R77+R80+R81</f>
      </c>
      <c r="D588" s="1">
        <f>1+1/R60+1/R63+R94+R95</f>
      </c>
      <c r="E588" s="2">
        <f>B588/$D591</f>
      </c>
      <c r="F588" s="2">
        <f>C588/$C591</f>
      </c>
      <c r="G588" s="2">
        <f>D588/$B591</f>
      </c>
      <c r="H588" s="2">
        <f>(E588+F588+G588)/3</f>
      </c>
      <c r="I588" s="2">
        <f>H588/$H591</f>
      </c>
      <c r="J588" s="3">
        <f>I588*100</f>
      </c>
      <c r="K588">
        <f>RANK(I588,$I$586:$I$590,0)</f>
      </c>
    </row>
    <row r="589">
      <c r="A589" t="str">
        <v>CP7.4</v>
      </c>
      <c r="B589" s="1">
        <f>1+1/R89+1/R92+1/R94+R68</f>
      </c>
      <c r="C589" s="1">
        <f>1+1/R75+1/R78+1/R80+R82</f>
      </c>
      <c r="D589" s="1">
        <f>1+1/R61+1/R64+1/R66+R96</f>
      </c>
      <c r="E589" s="2">
        <f>B589/$D591</f>
      </c>
      <c r="F589" s="2">
        <f>C589/$C591</f>
      </c>
      <c r="G589" s="2">
        <f>D589/$B591</f>
      </c>
      <c r="H589" s="2">
        <f>(E589+F589+G589)/3</f>
      </c>
      <c r="I589" s="2">
        <f>H589/$H591</f>
      </c>
      <c r="J589" s="3">
        <f>I589*100</f>
      </c>
      <c r="K589">
        <f>RANK(I589,$I$586:$I$590,0)</f>
      </c>
    </row>
    <row r="590">
      <c r="A590" t="str">
        <v>CP7.5</v>
      </c>
      <c r="B590" s="1">
        <f>1+1/R90+1/R93+1/R95+1/R96</f>
      </c>
      <c r="C590" s="1">
        <f>1+1/R76+1/R79+1/R81+1/R82</f>
      </c>
      <c r="D590" s="1">
        <f>1+1/R62+1/R65+1/R67+1/R68</f>
      </c>
      <c r="E590" s="2">
        <f>B590/$D591</f>
      </c>
      <c r="F590" s="2">
        <f>C590/$C591</f>
      </c>
      <c r="G590" s="2">
        <f>D590/$B591</f>
      </c>
      <c r="H590" s="2">
        <f>(E590+F590+G590)/3</f>
      </c>
      <c r="I590" s="2">
        <f>H590/$H591</f>
      </c>
      <c r="J590" s="3">
        <f>I590*100</f>
      </c>
      <c r="K590">
        <f>RANK(I590,$I$586:$I$590,0)</f>
      </c>
    </row>
    <row r="591">
      <c r="A591" t="str">
        <v>TOTAL</v>
      </c>
      <c r="B591" s="1">
        <f>SUM(B586:B590)</f>
      </c>
      <c r="C591" s="1">
        <f>SUM(C586:C590)</f>
      </c>
      <c r="D591" s="1">
        <f>SUM(D586:D590)</f>
      </c>
      <c r="H591" s="2">
        <f>SUM(H586:H590)</f>
      </c>
    </row>
    <row r="593">
      <c r="A593" t="str">
        <v>2. KONSISTENSI (CR)</v>
      </c>
    </row>
    <row r="594">
      <c r="A594" t="str">
        <v>Matriks Crisp (Defuzzified) &amp; Normalisasi &amp; Aw</v>
      </c>
    </row>
    <row r="595">
      <c r="A595" t="str">
        <v>Kriteria</v>
      </c>
      <c r="B595" t="str">
        <v>CP7.1</v>
      </c>
      <c r="C595" t="str">
        <v>CP7.2</v>
      </c>
      <c r="D595" t="str">
        <v>CP7.3</v>
      </c>
      <c r="E595" t="str">
        <v>CP7.4</v>
      </c>
      <c r="F595" t="str">
        <v>CP7.5</v>
      </c>
      <c r="G595" t="str">
        <v>Wi (Bobot CR)</v>
      </c>
      <c r="H595" t="str">
        <v>Aw</v>
      </c>
      <c r="I595" t="str">
        <v>Aw/Wi</v>
      </c>
    </row>
    <row r="596">
      <c r="A596" t="str">
        <v>CP7.1</v>
      </c>
      <c r="B596">
        <v>1</v>
      </c>
      <c r="C596" s="1">
        <f>(R59+R73+R87)/3</f>
      </c>
      <c r="D596" s="1">
        <f>(R60+R74+R88)/3</f>
      </c>
      <c r="E596" s="1">
        <f>(R61+R75+R89)/3</f>
      </c>
      <c r="F596" s="1">
        <f>(R62+R76+R90)/3</f>
      </c>
      <c r="G596" s="2">
        <f>(B596/$B601+C596/$C601+D596/$D601+E596/$E601+F596/$F601)/5</f>
      </c>
      <c r="H596" s="2">
        <f>B596*$G596+C596*$G597+D596*$G598+E596*$G599+F596*$G600</f>
      </c>
      <c r="I596" s="1">
        <f>H596/G596</f>
      </c>
    </row>
    <row r="597">
      <c r="A597" t="str">
        <v>CP7.2</v>
      </c>
      <c r="B597" s="1">
        <f>(1/R87+1/R73+1/R59)/3</f>
      </c>
      <c r="C597">
        <v>1</v>
      </c>
      <c r="D597" s="1">
        <f>(R63+R77+R91)/3</f>
      </c>
      <c r="E597" s="1">
        <f>(R64+R78+R92)/3</f>
      </c>
      <c r="F597" s="1">
        <f>(R65+R79+R93)/3</f>
      </c>
      <c r="G597" s="2">
        <f>(B597/$B601+C597/$C601+D597/$D601+E597/$E601+F597/$F601)/5</f>
      </c>
      <c r="H597" s="2">
        <f>B597*$G596+C597*$G597+D597*$G598+E597*$G599+F597*$G600</f>
      </c>
      <c r="I597" s="1">
        <f>H597/G597</f>
      </c>
    </row>
    <row r="598">
      <c r="A598" t="str">
        <v>CP7.3</v>
      </c>
      <c r="B598" s="1">
        <f>(1/R88+1/R74+1/R60)/3</f>
      </c>
      <c r="C598" s="1">
        <f>(1/R91+1/R77+1/R63)/3</f>
      </c>
      <c r="D598">
        <v>1</v>
      </c>
      <c r="E598" s="1">
        <f>(R66+R80+R94)/3</f>
      </c>
      <c r="F598" s="1">
        <f>(R67+R81+R95)/3</f>
      </c>
      <c r="G598" s="2">
        <f>(B598/$B601+C598/$C601+D598/$D601+E598/$E601+F598/$F601)/5</f>
      </c>
      <c r="H598" s="2">
        <f>B598*$G596+C598*$G597+D598*$G598+E598*$G599+F598*$G600</f>
      </c>
      <c r="I598" s="1">
        <f>H598/G598</f>
      </c>
    </row>
    <row r="599">
      <c r="A599" t="str">
        <v>CP7.4</v>
      </c>
      <c r="B599" s="1">
        <f>(1/R89+1/R75+1/R61)/3</f>
      </c>
      <c r="C599" s="1">
        <f>(1/R92+1/R78+1/R64)/3</f>
      </c>
      <c r="D599" s="1">
        <f>(1/R94+1/R80+1/R66)/3</f>
      </c>
      <c r="E599">
        <v>1</v>
      </c>
      <c r="F599" s="1">
        <f>(R68+R82+R96)/3</f>
      </c>
      <c r="G599" s="2">
        <f>(B599/$B601+C599/$C601+D599/$D601+E599/$E601+F599/$F601)/5</f>
      </c>
      <c r="H599" s="2">
        <f>B599*$G596+C599*$G597+D599*$G598+E599*$G599+F599*$G600</f>
      </c>
      <c r="I599" s="1">
        <f>H599/G599</f>
      </c>
    </row>
    <row r="600">
      <c r="A600" t="str">
        <v>CP7.5</v>
      </c>
      <c r="B600" s="1">
        <f>(1/R90+1/R76+1/R62)/3</f>
      </c>
      <c r="C600" s="1">
        <f>(1/R93+1/R79+1/R65)/3</f>
      </c>
      <c r="D600" s="1">
        <f>(1/R95+1/R81+1/R67)/3</f>
      </c>
      <c r="E600" s="1">
        <f>(1/R96+1/R82+1/R68)/3</f>
      </c>
      <c r="F600">
        <v>1</v>
      </c>
      <c r="G600" s="2">
        <f>(B600/$B601+C600/$C601+D600/$D601+E600/$E601+F600/$F601)/5</f>
      </c>
      <c r="H600" s="2">
        <f>B600*$G596+C600*$G597+D600*$G598+E600*$G599+F600*$G600</f>
      </c>
      <c r="I600" s="1">
        <f>H600/G600</f>
      </c>
    </row>
    <row r="601">
      <c r="A601" t="str">
        <v>Σ Kolom</v>
      </c>
      <c r="B601" s="1">
        <f>SUM(B596:B600)</f>
      </c>
      <c r="C601" s="1">
        <f>SUM(C596:C600)</f>
      </c>
      <c r="D601" s="1">
        <f>SUM(D596:D600)</f>
      </c>
      <c r="E601" s="1">
        <f>SUM(E596:E600)</f>
      </c>
      <c r="F601" s="1">
        <f>SUM(F596:F600)</f>
      </c>
    </row>
    <row r="603">
      <c r="A603" t="str">
        <v>λmax</v>
      </c>
      <c r="B603" s="1">
        <f>AVERAGE(I596:I600)</f>
      </c>
    </row>
    <row r="604">
      <c r="A604" t="str">
        <v>CI</v>
      </c>
      <c r="B604" s="1">
        <f>(B603-5)/(5-1)</f>
      </c>
    </row>
    <row r="605">
      <c r="A605" t="str">
        <v>CR</v>
      </c>
      <c r="B605" s="1">
        <f>IF(1.12=0,0,B604/1.12)</f>
      </c>
    </row>
    <row r="606">
      <c r="A606" t="str">
        <v>Status</v>
      </c>
      <c r="B606">
        <f>IF(B605&lt;0.1,"KONSISTEN ✓","TIDAK KONSISTEN ✗")</f>
      </c>
    </row>
    <row r="609">
      <c r="A609" t="str">
        <v>▶ RESPONDEN 17: Novriati Teza</v>
      </c>
    </row>
    <row r="610">
      <c r="A610" t="str">
        <v>1. FUZZY SYNTHETIC EXTENT (FSE) &amp; BOBOT FINAL</v>
      </c>
    </row>
    <row r="611">
      <c r="A611" t="str">
        <v>Kriteria</v>
      </c>
      <c r="B611" t="str">
        <v>Σl</v>
      </c>
      <c r="C611" t="str">
        <v>Σm</v>
      </c>
      <c r="D611" t="str">
        <v>Σu</v>
      </c>
      <c r="E611" t="str">
        <v>Si_l</v>
      </c>
      <c r="F611" t="str">
        <v>Si_m</v>
      </c>
      <c r="G611" t="str">
        <v>Si_u</v>
      </c>
      <c r="H611" t="str">
        <v>Defuzzy</v>
      </c>
      <c r="I611" t="str">
        <v>Bobot</v>
      </c>
      <c r="J611" t="str">
        <v>Bobot%</v>
      </c>
      <c r="K611" t="str">
        <v>Rank</v>
      </c>
    </row>
    <row r="612">
      <c r="A612" t="str">
        <v>CP7.1</v>
      </c>
      <c r="B612" s="1">
        <f>1+S59+S60+S61+S62</f>
      </c>
      <c r="C612" s="1">
        <f>1+S73+S74+S75+S76</f>
      </c>
      <c r="D612" s="1">
        <f>1+S87+S88+S89+S90</f>
      </c>
      <c r="E612" s="2">
        <f>B612/$D617</f>
      </c>
      <c r="F612" s="2">
        <f>C612/$C617</f>
      </c>
      <c r="G612" s="2">
        <f>D612/$B617</f>
      </c>
      <c r="H612" s="2">
        <f>(E612+F612+G612)/3</f>
      </c>
      <c r="I612" s="2">
        <f>H612/$H617</f>
      </c>
      <c r="J612" s="3">
        <f>I612*100</f>
      </c>
      <c r="K612">
        <f>RANK(I612,$I$612:$I$616,0)</f>
      </c>
    </row>
    <row r="613">
      <c r="A613" t="str">
        <v>CP7.2</v>
      </c>
      <c r="B613" s="1">
        <f>1+1/S87+S63+S64+S65</f>
      </c>
      <c r="C613" s="1">
        <f>1+1/S73+S77+S78+S79</f>
      </c>
      <c r="D613" s="1">
        <f>1+1/S59+S91+S92+S93</f>
      </c>
      <c r="E613" s="2">
        <f>B613/$D617</f>
      </c>
      <c r="F613" s="2">
        <f>C613/$C617</f>
      </c>
      <c r="G613" s="2">
        <f>D613/$B617</f>
      </c>
      <c r="H613" s="2">
        <f>(E613+F613+G613)/3</f>
      </c>
      <c r="I613" s="2">
        <f>H613/$H617</f>
      </c>
      <c r="J613" s="3">
        <f>I613*100</f>
      </c>
      <c r="K613">
        <f>RANK(I613,$I$612:$I$616,0)</f>
      </c>
    </row>
    <row r="614">
      <c r="A614" t="str">
        <v>CP7.3</v>
      </c>
      <c r="B614" s="1">
        <f>1+1/S88+1/S91+S66+S67</f>
      </c>
      <c r="C614" s="1">
        <f>1+1/S74+1/S77+S80+S81</f>
      </c>
      <c r="D614" s="1">
        <f>1+1/S60+1/S63+S94+S95</f>
      </c>
      <c r="E614" s="2">
        <f>B614/$D617</f>
      </c>
      <c r="F614" s="2">
        <f>C614/$C617</f>
      </c>
      <c r="G614" s="2">
        <f>D614/$B617</f>
      </c>
      <c r="H614" s="2">
        <f>(E614+F614+G614)/3</f>
      </c>
      <c r="I614" s="2">
        <f>H614/$H617</f>
      </c>
      <c r="J614" s="3">
        <f>I614*100</f>
      </c>
      <c r="K614">
        <f>RANK(I614,$I$612:$I$616,0)</f>
      </c>
    </row>
    <row r="615">
      <c r="A615" t="str">
        <v>CP7.4</v>
      </c>
      <c r="B615" s="1">
        <f>1+1/S89+1/S92+1/S94+S68</f>
      </c>
      <c r="C615" s="1">
        <f>1+1/S75+1/S78+1/S80+S82</f>
      </c>
      <c r="D615" s="1">
        <f>1+1/S61+1/S64+1/S66+S96</f>
      </c>
      <c r="E615" s="2">
        <f>B615/$D617</f>
      </c>
      <c r="F615" s="2">
        <f>C615/$C617</f>
      </c>
      <c r="G615" s="2">
        <f>D615/$B617</f>
      </c>
      <c r="H615" s="2">
        <f>(E615+F615+G615)/3</f>
      </c>
      <c r="I615" s="2">
        <f>H615/$H617</f>
      </c>
      <c r="J615" s="3">
        <f>I615*100</f>
      </c>
      <c r="K615">
        <f>RANK(I615,$I$612:$I$616,0)</f>
      </c>
    </row>
    <row r="616">
      <c r="A616" t="str">
        <v>CP7.5</v>
      </c>
      <c r="B616" s="1">
        <f>1+1/S90+1/S93+1/S95+1/S96</f>
      </c>
      <c r="C616" s="1">
        <f>1+1/S76+1/S79+1/S81+1/S82</f>
      </c>
      <c r="D616" s="1">
        <f>1+1/S62+1/S65+1/S67+1/S68</f>
      </c>
      <c r="E616" s="2">
        <f>B616/$D617</f>
      </c>
      <c r="F616" s="2">
        <f>C616/$C617</f>
      </c>
      <c r="G616" s="2">
        <f>D616/$B617</f>
      </c>
      <c r="H616" s="2">
        <f>(E616+F616+G616)/3</f>
      </c>
      <c r="I616" s="2">
        <f>H616/$H617</f>
      </c>
      <c r="J616" s="3">
        <f>I616*100</f>
      </c>
      <c r="K616">
        <f>RANK(I616,$I$612:$I$616,0)</f>
      </c>
    </row>
    <row r="617">
      <c r="A617" t="str">
        <v>TOTAL</v>
      </c>
      <c r="B617" s="1">
        <f>SUM(B612:B616)</f>
      </c>
      <c r="C617" s="1">
        <f>SUM(C612:C616)</f>
      </c>
      <c r="D617" s="1">
        <f>SUM(D612:D616)</f>
      </c>
      <c r="H617" s="2">
        <f>SUM(H612:H616)</f>
      </c>
    </row>
    <row r="619">
      <c r="A619" t="str">
        <v>2. KONSISTENSI (CR)</v>
      </c>
    </row>
    <row r="620">
      <c r="A620" t="str">
        <v>Matriks Crisp (Defuzzified) &amp; Normalisasi &amp; Aw</v>
      </c>
    </row>
    <row r="621">
      <c r="A621" t="str">
        <v>Kriteria</v>
      </c>
      <c r="B621" t="str">
        <v>CP7.1</v>
      </c>
      <c r="C621" t="str">
        <v>CP7.2</v>
      </c>
      <c r="D621" t="str">
        <v>CP7.3</v>
      </c>
      <c r="E621" t="str">
        <v>CP7.4</v>
      </c>
      <c r="F621" t="str">
        <v>CP7.5</v>
      </c>
      <c r="G621" t="str">
        <v>Wi (Bobot CR)</v>
      </c>
      <c r="H621" t="str">
        <v>Aw</v>
      </c>
      <c r="I621" t="str">
        <v>Aw/Wi</v>
      </c>
    </row>
    <row r="622">
      <c r="A622" t="str">
        <v>CP7.1</v>
      </c>
      <c r="B622">
        <v>1</v>
      </c>
      <c r="C622" s="1">
        <f>(S59+S73+S87)/3</f>
      </c>
      <c r="D622" s="1">
        <f>(S60+S74+S88)/3</f>
      </c>
      <c r="E622" s="1">
        <f>(S61+S75+S89)/3</f>
      </c>
      <c r="F622" s="1">
        <f>(S62+S76+S90)/3</f>
      </c>
      <c r="G622" s="2">
        <f>(B622/$B627+C622/$C627+D622/$D627+E622/$E627+F622/$F627)/5</f>
      </c>
      <c r="H622" s="2">
        <f>B622*$G622+C622*$G623+D622*$G624+E622*$G625+F622*$G626</f>
      </c>
      <c r="I622" s="1">
        <f>H622/G622</f>
      </c>
    </row>
    <row r="623">
      <c r="A623" t="str">
        <v>CP7.2</v>
      </c>
      <c r="B623" s="1">
        <f>(1/S87+1/S73+1/S59)/3</f>
      </c>
      <c r="C623">
        <v>1</v>
      </c>
      <c r="D623" s="1">
        <f>(S63+S77+S91)/3</f>
      </c>
      <c r="E623" s="1">
        <f>(S64+S78+S92)/3</f>
      </c>
      <c r="F623" s="1">
        <f>(S65+S79+S93)/3</f>
      </c>
      <c r="G623" s="2">
        <f>(B623/$B627+C623/$C627+D623/$D627+E623/$E627+F623/$F627)/5</f>
      </c>
      <c r="H623" s="2">
        <f>B623*$G622+C623*$G623+D623*$G624+E623*$G625+F623*$G626</f>
      </c>
      <c r="I623" s="1">
        <f>H623/G623</f>
      </c>
    </row>
    <row r="624">
      <c r="A624" t="str">
        <v>CP7.3</v>
      </c>
      <c r="B624" s="1">
        <f>(1/S88+1/S74+1/S60)/3</f>
      </c>
      <c r="C624" s="1">
        <f>(1/S91+1/S77+1/S63)/3</f>
      </c>
      <c r="D624">
        <v>1</v>
      </c>
      <c r="E624" s="1">
        <f>(S66+S80+S94)/3</f>
      </c>
      <c r="F624" s="1">
        <f>(S67+S81+S95)/3</f>
      </c>
      <c r="G624" s="2">
        <f>(B624/$B627+C624/$C627+D624/$D627+E624/$E627+F624/$F627)/5</f>
      </c>
      <c r="H624" s="2">
        <f>B624*$G622+C624*$G623+D624*$G624+E624*$G625+F624*$G626</f>
      </c>
      <c r="I624" s="1">
        <f>H624/G624</f>
      </c>
    </row>
    <row r="625">
      <c r="A625" t="str">
        <v>CP7.4</v>
      </c>
      <c r="B625" s="1">
        <f>(1/S89+1/S75+1/S61)/3</f>
      </c>
      <c r="C625" s="1">
        <f>(1/S92+1/S78+1/S64)/3</f>
      </c>
      <c r="D625" s="1">
        <f>(1/S94+1/S80+1/S66)/3</f>
      </c>
      <c r="E625">
        <v>1</v>
      </c>
      <c r="F625" s="1">
        <f>(S68+S82+S96)/3</f>
      </c>
      <c r="G625" s="2">
        <f>(B625/$B627+C625/$C627+D625/$D627+E625/$E627+F625/$F627)/5</f>
      </c>
      <c r="H625" s="2">
        <f>B625*$G622+C625*$G623+D625*$G624+E625*$G625+F625*$G626</f>
      </c>
      <c r="I625" s="1">
        <f>H625/G625</f>
      </c>
    </row>
    <row r="626">
      <c r="A626" t="str">
        <v>CP7.5</v>
      </c>
      <c r="B626" s="1">
        <f>(1/S90+1/S76+1/S62)/3</f>
      </c>
      <c r="C626" s="1">
        <f>(1/S93+1/S79+1/S65)/3</f>
      </c>
      <c r="D626" s="1">
        <f>(1/S95+1/S81+1/S67)/3</f>
      </c>
      <c r="E626" s="1">
        <f>(1/S96+1/S82+1/S68)/3</f>
      </c>
      <c r="F626">
        <v>1</v>
      </c>
      <c r="G626" s="2">
        <f>(B626/$B627+C626/$C627+D626/$D627+E626/$E627+F626/$F627)/5</f>
      </c>
      <c r="H626" s="2">
        <f>B626*$G622+C626*$G623+D626*$G624+E626*$G625+F626*$G626</f>
      </c>
      <c r="I626" s="1">
        <f>H626/G626</f>
      </c>
    </row>
    <row r="627">
      <c r="A627" t="str">
        <v>Σ Kolom</v>
      </c>
      <c r="B627" s="1">
        <f>SUM(B622:B626)</f>
      </c>
      <c r="C627" s="1">
        <f>SUM(C622:C626)</f>
      </c>
      <c r="D627" s="1">
        <f>SUM(D622:D626)</f>
      </c>
      <c r="E627" s="1">
        <f>SUM(E622:E626)</f>
      </c>
      <c r="F627" s="1">
        <f>SUM(F622:F626)</f>
      </c>
    </row>
    <row r="629">
      <c r="A629" t="str">
        <v>λmax</v>
      </c>
      <c r="B629" s="1">
        <f>AVERAGE(I622:I626)</f>
      </c>
    </row>
    <row r="630">
      <c r="A630" t="str">
        <v>CI</v>
      </c>
      <c r="B630" s="1">
        <f>(B629-5)/(5-1)</f>
      </c>
    </row>
    <row r="631">
      <c r="A631" t="str">
        <v>CR</v>
      </c>
      <c r="B631" s="1">
        <f>IF(1.12=0,0,B630/1.12)</f>
      </c>
    </row>
    <row r="632">
      <c r="A632" t="str">
        <v>Status</v>
      </c>
      <c r="B632">
        <f>IF(B631&lt;0.1,"KONSISTEN ✓","TIDAK KONSISTEN ✗")</f>
      </c>
    </row>
    <row r="635">
      <c r="A635" t="str">
        <v>▶ RESPONDEN 18: FARALINDA SARI</v>
      </c>
    </row>
    <row r="636">
      <c r="A636" t="str">
        <v>1. FUZZY SYNTHETIC EXTENT (FSE) &amp; BOBOT FINAL</v>
      </c>
    </row>
    <row r="637">
      <c r="A637" t="str">
        <v>Kriteria</v>
      </c>
      <c r="B637" t="str">
        <v>Σl</v>
      </c>
      <c r="C637" t="str">
        <v>Σm</v>
      </c>
      <c r="D637" t="str">
        <v>Σu</v>
      </c>
      <c r="E637" t="str">
        <v>Si_l</v>
      </c>
      <c r="F637" t="str">
        <v>Si_m</v>
      </c>
      <c r="G637" t="str">
        <v>Si_u</v>
      </c>
      <c r="H637" t="str">
        <v>Defuzzy</v>
      </c>
      <c r="I637" t="str">
        <v>Bobot</v>
      </c>
      <c r="J637" t="str">
        <v>Bobot%</v>
      </c>
      <c r="K637" t="str">
        <v>Rank</v>
      </c>
    </row>
    <row r="638">
      <c r="A638" t="str">
        <v>CP7.1</v>
      </c>
      <c r="B638" s="1">
        <f>1+T59+T60+T61+T62</f>
      </c>
      <c r="C638" s="1">
        <f>1+T73+T74+T75+T76</f>
      </c>
      <c r="D638" s="1">
        <f>1+T87+T88+T89+T90</f>
      </c>
      <c r="E638" s="2">
        <f>B638/$D643</f>
      </c>
      <c r="F638" s="2">
        <f>C638/$C643</f>
      </c>
      <c r="G638" s="2">
        <f>D638/$B643</f>
      </c>
      <c r="H638" s="2">
        <f>(E638+F638+G638)/3</f>
      </c>
      <c r="I638" s="2">
        <f>H638/$H643</f>
      </c>
      <c r="J638" s="3">
        <f>I638*100</f>
      </c>
      <c r="K638">
        <f>RANK(I638,$I$638:$I$642,0)</f>
      </c>
    </row>
    <row r="639">
      <c r="A639" t="str">
        <v>CP7.2</v>
      </c>
      <c r="B639" s="1">
        <f>1+1/T87+T63+T64+T65</f>
      </c>
      <c r="C639" s="1">
        <f>1+1/T73+T77+T78+T79</f>
      </c>
      <c r="D639" s="1">
        <f>1+1/T59+T91+T92+T93</f>
      </c>
      <c r="E639" s="2">
        <f>B639/$D643</f>
      </c>
      <c r="F639" s="2">
        <f>C639/$C643</f>
      </c>
      <c r="G639" s="2">
        <f>D639/$B643</f>
      </c>
      <c r="H639" s="2">
        <f>(E639+F639+G639)/3</f>
      </c>
      <c r="I639" s="2">
        <f>H639/$H643</f>
      </c>
      <c r="J639" s="3">
        <f>I639*100</f>
      </c>
      <c r="K639">
        <f>RANK(I639,$I$638:$I$642,0)</f>
      </c>
    </row>
    <row r="640">
      <c r="A640" t="str">
        <v>CP7.3</v>
      </c>
      <c r="B640" s="1">
        <f>1+1/T88+1/T91+T66+T67</f>
      </c>
      <c r="C640" s="1">
        <f>1+1/T74+1/T77+T80+T81</f>
      </c>
      <c r="D640" s="1">
        <f>1+1/T60+1/T63+T94+T95</f>
      </c>
      <c r="E640" s="2">
        <f>B640/$D643</f>
      </c>
      <c r="F640" s="2">
        <f>C640/$C643</f>
      </c>
      <c r="G640" s="2">
        <f>D640/$B643</f>
      </c>
      <c r="H640" s="2">
        <f>(E640+F640+G640)/3</f>
      </c>
      <c r="I640" s="2">
        <f>H640/$H643</f>
      </c>
      <c r="J640" s="3">
        <f>I640*100</f>
      </c>
      <c r="K640">
        <f>RANK(I640,$I$638:$I$642,0)</f>
      </c>
    </row>
    <row r="641">
      <c r="A641" t="str">
        <v>CP7.4</v>
      </c>
      <c r="B641" s="1">
        <f>1+1/T89+1/T92+1/T94+T68</f>
      </c>
      <c r="C641" s="1">
        <f>1+1/T75+1/T78+1/T80+T82</f>
      </c>
      <c r="D641" s="1">
        <f>1+1/T61+1/T64+1/T66+T96</f>
      </c>
      <c r="E641" s="2">
        <f>B641/$D643</f>
      </c>
      <c r="F641" s="2">
        <f>C641/$C643</f>
      </c>
      <c r="G641" s="2">
        <f>D641/$B643</f>
      </c>
      <c r="H641" s="2">
        <f>(E641+F641+G641)/3</f>
      </c>
      <c r="I641" s="2">
        <f>H641/$H643</f>
      </c>
      <c r="J641" s="3">
        <f>I641*100</f>
      </c>
      <c r="K641">
        <f>RANK(I641,$I$638:$I$642,0)</f>
      </c>
    </row>
    <row r="642">
      <c r="A642" t="str">
        <v>CP7.5</v>
      </c>
      <c r="B642" s="1">
        <f>1+1/T90+1/T93+1/T95+1/T96</f>
      </c>
      <c r="C642" s="1">
        <f>1+1/T76+1/T79+1/T81+1/T82</f>
      </c>
      <c r="D642" s="1">
        <f>1+1/T62+1/T65+1/T67+1/T68</f>
      </c>
      <c r="E642" s="2">
        <f>B642/$D643</f>
      </c>
      <c r="F642" s="2">
        <f>C642/$C643</f>
      </c>
      <c r="G642" s="2">
        <f>D642/$B643</f>
      </c>
      <c r="H642" s="2">
        <f>(E642+F642+G642)/3</f>
      </c>
      <c r="I642" s="2">
        <f>H642/$H643</f>
      </c>
      <c r="J642" s="3">
        <f>I642*100</f>
      </c>
      <c r="K642">
        <f>RANK(I642,$I$638:$I$642,0)</f>
      </c>
    </row>
    <row r="643">
      <c r="A643" t="str">
        <v>TOTAL</v>
      </c>
      <c r="B643" s="1">
        <f>SUM(B638:B642)</f>
      </c>
      <c r="C643" s="1">
        <f>SUM(C638:C642)</f>
      </c>
      <c r="D643" s="1">
        <f>SUM(D638:D642)</f>
      </c>
      <c r="H643" s="2">
        <f>SUM(H638:H642)</f>
      </c>
    </row>
    <row r="645">
      <c r="A645" t="str">
        <v>2. KONSISTENSI (CR)</v>
      </c>
    </row>
    <row r="646">
      <c r="A646" t="str">
        <v>Matriks Crisp (Defuzzified) &amp; Normalisasi &amp; Aw</v>
      </c>
    </row>
    <row r="647">
      <c r="A647" t="str">
        <v>Kriteria</v>
      </c>
      <c r="B647" t="str">
        <v>CP7.1</v>
      </c>
      <c r="C647" t="str">
        <v>CP7.2</v>
      </c>
      <c r="D647" t="str">
        <v>CP7.3</v>
      </c>
      <c r="E647" t="str">
        <v>CP7.4</v>
      </c>
      <c r="F647" t="str">
        <v>CP7.5</v>
      </c>
      <c r="G647" t="str">
        <v>Wi (Bobot CR)</v>
      </c>
      <c r="H647" t="str">
        <v>Aw</v>
      </c>
      <c r="I647" t="str">
        <v>Aw/Wi</v>
      </c>
    </row>
    <row r="648">
      <c r="A648" t="str">
        <v>CP7.1</v>
      </c>
      <c r="B648">
        <v>1</v>
      </c>
      <c r="C648" s="1">
        <f>(T59+T73+T87)/3</f>
      </c>
      <c r="D648" s="1">
        <f>(T60+T74+T88)/3</f>
      </c>
      <c r="E648" s="1">
        <f>(T61+T75+T89)/3</f>
      </c>
      <c r="F648" s="1">
        <f>(T62+T76+T90)/3</f>
      </c>
      <c r="G648" s="2">
        <f>(B648/$B653+C648/$C653+D648/$D653+E648/$E653+F648/$F653)/5</f>
      </c>
      <c r="H648" s="2">
        <f>B648*$G648+C648*$G649+D648*$G650+E648*$G651+F648*$G652</f>
      </c>
      <c r="I648" s="1">
        <f>H648/G648</f>
      </c>
    </row>
    <row r="649">
      <c r="A649" t="str">
        <v>CP7.2</v>
      </c>
      <c r="B649" s="1">
        <f>(1/T87+1/T73+1/T59)/3</f>
      </c>
      <c r="C649">
        <v>1</v>
      </c>
      <c r="D649" s="1">
        <f>(T63+T77+T91)/3</f>
      </c>
      <c r="E649" s="1">
        <f>(T64+T78+T92)/3</f>
      </c>
      <c r="F649" s="1">
        <f>(T65+T79+T93)/3</f>
      </c>
      <c r="G649" s="2">
        <f>(B649/$B653+C649/$C653+D649/$D653+E649/$E653+F649/$F653)/5</f>
      </c>
      <c r="H649" s="2">
        <f>B649*$G648+C649*$G649+D649*$G650+E649*$G651+F649*$G652</f>
      </c>
      <c r="I649" s="1">
        <f>H649/G649</f>
      </c>
    </row>
    <row r="650">
      <c r="A650" t="str">
        <v>CP7.3</v>
      </c>
      <c r="B650" s="1">
        <f>(1/T88+1/T74+1/T60)/3</f>
      </c>
      <c r="C650" s="1">
        <f>(1/T91+1/T77+1/T63)/3</f>
      </c>
      <c r="D650">
        <v>1</v>
      </c>
      <c r="E650" s="1">
        <f>(T66+T80+T94)/3</f>
      </c>
      <c r="F650" s="1">
        <f>(T67+T81+T95)/3</f>
      </c>
      <c r="G650" s="2">
        <f>(B650/$B653+C650/$C653+D650/$D653+E650/$E653+F650/$F653)/5</f>
      </c>
      <c r="H650" s="2">
        <f>B650*$G648+C650*$G649+D650*$G650+E650*$G651+F650*$G652</f>
      </c>
      <c r="I650" s="1">
        <f>H650/G650</f>
      </c>
    </row>
    <row r="651">
      <c r="A651" t="str">
        <v>CP7.4</v>
      </c>
      <c r="B651" s="1">
        <f>(1/T89+1/T75+1/T61)/3</f>
      </c>
      <c r="C651" s="1">
        <f>(1/T92+1/T78+1/T64)/3</f>
      </c>
      <c r="D651" s="1">
        <f>(1/T94+1/T80+1/T66)/3</f>
      </c>
      <c r="E651">
        <v>1</v>
      </c>
      <c r="F651" s="1">
        <f>(T68+T82+T96)/3</f>
      </c>
      <c r="G651" s="2">
        <f>(B651/$B653+C651/$C653+D651/$D653+E651/$E653+F651/$F653)/5</f>
      </c>
      <c r="H651" s="2">
        <f>B651*$G648+C651*$G649+D651*$G650+E651*$G651+F651*$G652</f>
      </c>
      <c r="I651" s="1">
        <f>H651/G651</f>
      </c>
    </row>
    <row r="652">
      <c r="A652" t="str">
        <v>CP7.5</v>
      </c>
      <c r="B652" s="1">
        <f>(1/T90+1/T76+1/T62)/3</f>
      </c>
      <c r="C652" s="1">
        <f>(1/T93+1/T79+1/T65)/3</f>
      </c>
      <c r="D652" s="1">
        <f>(1/T95+1/T81+1/T67)/3</f>
      </c>
      <c r="E652" s="1">
        <f>(1/T96+1/T82+1/T68)/3</f>
      </c>
      <c r="F652">
        <v>1</v>
      </c>
      <c r="G652" s="2">
        <f>(B652/$B653+C652/$C653+D652/$D653+E652/$E653+F652/$F653)/5</f>
      </c>
      <c r="H652" s="2">
        <f>B652*$G648+C652*$G649+D652*$G650+E652*$G651+F652*$G652</f>
      </c>
      <c r="I652" s="1">
        <f>H652/G652</f>
      </c>
    </row>
    <row r="653">
      <c r="A653" t="str">
        <v>Σ Kolom</v>
      </c>
      <c r="B653" s="1">
        <f>SUM(B648:B652)</f>
      </c>
      <c r="C653" s="1">
        <f>SUM(C648:C652)</f>
      </c>
      <c r="D653" s="1">
        <f>SUM(D648:D652)</f>
      </c>
      <c r="E653" s="1">
        <f>SUM(E648:E652)</f>
      </c>
      <c r="F653" s="1">
        <f>SUM(F648:F652)</f>
      </c>
    </row>
    <row r="655">
      <c r="A655" t="str">
        <v>λmax</v>
      </c>
      <c r="B655" s="1">
        <f>AVERAGE(I648:I652)</f>
      </c>
    </row>
    <row r="656">
      <c r="A656" t="str">
        <v>CI</v>
      </c>
      <c r="B656" s="1">
        <f>(B655-5)/(5-1)</f>
      </c>
    </row>
    <row r="657">
      <c r="A657" t="str">
        <v>CR</v>
      </c>
      <c r="B657" s="1">
        <f>IF(1.12=0,0,B656/1.12)</f>
      </c>
    </row>
    <row r="658">
      <c r="A658" t="str">
        <v>Status</v>
      </c>
      <c r="B658">
        <f>IF(B657&lt;0.1,"KONSISTEN ✓","TIDAK KONSISTEN ✗")</f>
      </c>
    </row>
    <row r="661">
      <c r="A661" t="str">
        <v>▶ RESPONDEN 19: Dr. Yenni Kurniati, M.Si</v>
      </c>
    </row>
    <row r="662">
      <c r="A662" t="str">
        <v>1. FUZZY SYNTHETIC EXTENT (FSE) &amp; BOBOT FINAL</v>
      </c>
    </row>
    <row r="663">
      <c r="A663" t="str">
        <v>Kriteria</v>
      </c>
      <c r="B663" t="str">
        <v>Σl</v>
      </c>
      <c r="C663" t="str">
        <v>Σm</v>
      </c>
      <c r="D663" t="str">
        <v>Σu</v>
      </c>
      <c r="E663" t="str">
        <v>Si_l</v>
      </c>
      <c r="F663" t="str">
        <v>Si_m</v>
      </c>
      <c r="G663" t="str">
        <v>Si_u</v>
      </c>
      <c r="H663" t="str">
        <v>Defuzzy</v>
      </c>
      <c r="I663" t="str">
        <v>Bobot</v>
      </c>
      <c r="J663" t="str">
        <v>Bobot%</v>
      </c>
      <c r="K663" t="str">
        <v>Rank</v>
      </c>
    </row>
    <row r="664">
      <c r="A664" t="str">
        <v>CP7.1</v>
      </c>
      <c r="B664" s="1">
        <f>1+U59+U60+U61+U62</f>
      </c>
      <c r="C664" s="1">
        <f>1+U73+U74+U75+U76</f>
      </c>
      <c r="D664" s="1">
        <f>1+U87+U88+U89+U90</f>
      </c>
      <c r="E664" s="2">
        <f>B664/$D669</f>
      </c>
      <c r="F664" s="2">
        <f>C664/$C669</f>
      </c>
      <c r="G664" s="2">
        <f>D664/$B669</f>
      </c>
      <c r="H664" s="2">
        <f>(E664+F664+G664)/3</f>
      </c>
      <c r="I664" s="2">
        <f>H664/$H669</f>
      </c>
      <c r="J664" s="3">
        <f>I664*100</f>
      </c>
      <c r="K664">
        <f>RANK(I664,$I$664:$I$668,0)</f>
      </c>
    </row>
    <row r="665">
      <c r="A665" t="str">
        <v>CP7.2</v>
      </c>
      <c r="B665" s="1">
        <f>1+1/U87+U63+U64+U65</f>
      </c>
      <c r="C665" s="1">
        <f>1+1/U73+U77+U78+U79</f>
      </c>
      <c r="D665" s="1">
        <f>1+1/U59+U91+U92+U93</f>
      </c>
      <c r="E665" s="2">
        <f>B665/$D669</f>
      </c>
      <c r="F665" s="2">
        <f>C665/$C669</f>
      </c>
      <c r="G665" s="2">
        <f>D665/$B669</f>
      </c>
      <c r="H665" s="2">
        <f>(E665+F665+G665)/3</f>
      </c>
      <c r="I665" s="2">
        <f>H665/$H669</f>
      </c>
      <c r="J665" s="3">
        <f>I665*100</f>
      </c>
      <c r="K665">
        <f>RANK(I665,$I$664:$I$668,0)</f>
      </c>
    </row>
    <row r="666">
      <c r="A666" t="str">
        <v>CP7.3</v>
      </c>
      <c r="B666" s="1">
        <f>1+1/U88+1/U91+U66+U67</f>
      </c>
      <c r="C666" s="1">
        <f>1+1/U74+1/U77+U80+U81</f>
      </c>
      <c r="D666" s="1">
        <f>1+1/U60+1/U63+U94+U95</f>
      </c>
      <c r="E666" s="2">
        <f>B666/$D669</f>
      </c>
      <c r="F666" s="2">
        <f>C666/$C669</f>
      </c>
      <c r="G666" s="2">
        <f>D666/$B669</f>
      </c>
      <c r="H666" s="2">
        <f>(E666+F666+G666)/3</f>
      </c>
      <c r="I666" s="2">
        <f>H666/$H669</f>
      </c>
      <c r="J666" s="3">
        <f>I666*100</f>
      </c>
      <c r="K666">
        <f>RANK(I666,$I$664:$I$668,0)</f>
      </c>
    </row>
    <row r="667">
      <c r="A667" t="str">
        <v>CP7.4</v>
      </c>
      <c r="B667" s="1">
        <f>1+1/U89+1/U92+1/U94+U68</f>
      </c>
      <c r="C667" s="1">
        <f>1+1/U75+1/U78+1/U80+U82</f>
      </c>
      <c r="D667" s="1">
        <f>1+1/U61+1/U64+1/U66+U96</f>
      </c>
      <c r="E667" s="2">
        <f>B667/$D669</f>
      </c>
      <c r="F667" s="2">
        <f>C667/$C669</f>
      </c>
      <c r="G667" s="2">
        <f>D667/$B669</f>
      </c>
      <c r="H667" s="2">
        <f>(E667+F667+G667)/3</f>
      </c>
      <c r="I667" s="2">
        <f>H667/$H669</f>
      </c>
      <c r="J667" s="3">
        <f>I667*100</f>
      </c>
      <c r="K667">
        <f>RANK(I667,$I$664:$I$668,0)</f>
      </c>
    </row>
    <row r="668">
      <c r="A668" t="str">
        <v>CP7.5</v>
      </c>
      <c r="B668" s="1">
        <f>1+1/U90+1/U93+1/U95+1/U96</f>
      </c>
      <c r="C668" s="1">
        <f>1+1/U76+1/U79+1/U81+1/U82</f>
      </c>
      <c r="D668" s="1">
        <f>1+1/U62+1/U65+1/U67+1/U68</f>
      </c>
      <c r="E668" s="2">
        <f>B668/$D669</f>
      </c>
      <c r="F668" s="2">
        <f>C668/$C669</f>
      </c>
      <c r="G668" s="2">
        <f>D668/$B669</f>
      </c>
      <c r="H668" s="2">
        <f>(E668+F668+G668)/3</f>
      </c>
      <c r="I668" s="2">
        <f>H668/$H669</f>
      </c>
      <c r="J668" s="3">
        <f>I668*100</f>
      </c>
      <c r="K668">
        <f>RANK(I668,$I$664:$I$668,0)</f>
      </c>
    </row>
    <row r="669">
      <c r="A669" t="str">
        <v>TOTAL</v>
      </c>
      <c r="B669" s="1">
        <f>SUM(B664:B668)</f>
      </c>
      <c r="C669" s="1">
        <f>SUM(C664:C668)</f>
      </c>
      <c r="D669" s="1">
        <f>SUM(D664:D668)</f>
      </c>
      <c r="H669" s="2">
        <f>SUM(H664:H668)</f>
      </c>
    </row>
    <row r="671">
      <c r="A671" t="str">
        <v>2. KONSISTENSI (CR)</v>
      </c>
    </row>
    <row r="672">
      <c r="A672" t="str">
        <v>Matriks Crisp (Defuzzified) &amp; Normalisasi &amp; Aw</v>
      </c>
    </row>
    <row r="673">
      <c r="A673" t="str">
        <v>Kriteria</v>
      </c>
      <c r="B673" t="str">
        <v>CP7.1</v>
      </c>
      <c r="C673" t="str">
        <v>CP7.2</v>
      </c>
      <c r="D673" t="str">
        <v>CP7.3</v>
      </c>
      <c r="E673" t="str">
        <v>CP7.4</v>
      </c>
      <c r="F673" t="str">
        <v>CP7.5</v>
      </c>
      <c r="G673" t="str">
        <v>Wi (Bobot CR)</v>
      </c>
      <c r="H673" t="str">
        <v>Aw</v>
      </c>
      <c r="I673" t="str">
        <v>Aw/Wi</v>
      </c>
    </row>
    <row r="674">
      <c r="A674" t="str">
        <v>CP7.1</v>
      </c>
      <c r="B674">
        <v>1</v>
      </c>
      <c r="C674" s="1">
        <f>(U59+U73+U87)/3</f>
      </c>
      <c r="D674" s="1">
        <f>(U60+U74+U88)/3</f>
      </c>
      <c r="E674" s="1">
        <f>(U61+U75+U89)/3</f>
      </c>
      <c r="F674" s="1">
        <f>(U62+U76+U90)/3</f>
      </c>
      <c r="G674" s="2">
        <f>(B674/$B679+C674/$C679+D674/$D679+E674/$E679+F674/$F679)/5</f>
      </c>
      <c r="H674" s="2">
        <f>B674*$G674+C674*$G675+D674*$G676+E674*$G677+F674*$G678</f>
      </c>
      <c r="I674" s="1">
        <f>H674/G674</f>
      </c>
    </row>
    <row r="675">
      <c r="A675" t="str">
        <v>CP7.2</v>
      </c>
      <c r="B675" s="1">
        <f>(1/U87+1/U73+1/U59)/3</f>
      </c>
      <c r="C675">
        <v>1</v>
      </c>
      <c r="D675" s="1">
        <f>(U63+U77+U91)/3</f>
      </c>
      <c r="E675" s="1">
        <f>(U64+U78+U92)/3</f>
      </c>
      <c r="F675" s="1">
        <f>(U65+U79+U93)/3</f>
      </c>
      <c r="G675" s="2">
        <f>(B675/$B679+C675/$C679+D675/$D679+E675/$E679+F675/$F679)/5</f>
      </c>
      <c r="H675" s="2">
        <f>B675*$G674+C675*$G675+D675*$G676+E675*$G677+F675*$G678</f>
      </c>
      <c r="I675" s="1">
        <f>H675/G675</f>
      </c>
    </row>
    <row r="676">
      <c r="A676" t="str">
        <v>CP7.3</v>
      </c>
      <c r="B676" s="1">
        <f>(1/U88+1/U74+1/U60)/3</f>
      </c>
      <c r="C676" s="1">
        <f>(1/U91+1/U77+1/U63)/3</f>
      </c>
      <c r="D676">
        <v>1</v>
      </c>
      <c r="E676" s="1">
        <f>(U66+U80+U94)/3</f>
      </c>
      <c r="F676" s="1">
        <f>(U67+U81+U95)/3</f>
      </c>
      <c r="G676" s="2">
        <f>(B676/$B679+C676/$C679+D676/$D679+E676/$E679+F676/$F679)/5</f>
      </c>
      <c r="H676" s="2">
        <f>B676*$G674+C676*$G675+D676*$G676+E676*$G677+F676*$G678</f>
      </c>
      <c r="I676" s="1">
        <f>H676/G676</f>
      </c>
    </row>
    <row r="677">
      <c r="A677" t="str">
        <v>CP7.4</v>
      </c>
      <c r="B677" s="1">
        <f>(1/U89+1/U75+1/U61)/3</f>
      </c>
      <c r="C677" s="1">
        <f>(1/U92+1/U78+1/U64)/3</f>
      </c>
      <c r="D677" s="1">
        <f>(1/U94+1/U80+1/U66)/3</f>
      </c>
      <c r="E677">
        <v>1</v>
      </c>
      <c r="F677" s="1">
        <f>(U68+U82+U96)/3</f>
      </c>
      <c r="G677" s="2">
        <f>(B677/$B679+C677/$C679+D677/$D679+E677/$E679+F677/$F679)/5</f>
      </c>
      <c r="H677" s="2">
        <f>B677*$G674+C677*$G675+D677*$G676+E677*$G677+F677*$G678</f>
      </c>
      <c r="I677" s="1">
        <f>H677/G677</f>
      </c>
    </row>
    <row r="678">
      <c r="A678" t="str">
        <v>CP7.5</v>
      </c>
      <c r="B678" s="1">
        <f>(1/U90+1/U76+1/U62)/3</f>
      </c>
      <c r="C678" s="1">
        <f>(1/U93+1/U79+1/U65)/3</f>
      </c>
      <c r="D678" s="1">
        <f>(1/U95+1/U81+1/U67)/3</f>
      </c>
      <c r="E678" s="1">
        <f>(1/U96+1/U82+1/U68)/3</f>
      </c>
      <c r="F678">
        <v>1</v>
      </c>
      <c r="G678" s="2">
        <f>(B678/$B679+C678/$C679+D678/$D679+E678/$E679+F678/$F679)/5</f>
      </c>
      <c r="H678" s="2">
        <f>B678*$G674+C678*$G675+D678*$G676+E678*$G677+F678*$G678</f>
      </c>
      <c r="I678" s="1">
        <f>H678/G678</f>
      </c>
    </row>
    <row r="679">
      <c r="A679" t="str">
        <v>Σ Kolom</v>
      </c>
      <c r="B679" s="1">
        <f>SUM(B674:B678)</f>
      </c>
      <c r="C679" s="1">
        <f>SUM(C674:C678)</f>
      </c>
      <c r="D679" s="1">
        <f>SUM(D674:D678)</f>
      </c>
      <c r="E679" s="1">
        <f>SUM(E674:E678)</f>
      </c>
      <c r="F679" s="1">
        <f>SUM(F674:F678)</f>
      </c>
    </row>
    <row r="681">
      <c r="A681" t="str">
        <v>λmax</v>
      </c>
      <c r="B681" s="1">
        <f>AVERAGE(I674:I678)</f>
      </c>
    </row>
    <row r="682">
      <c r="A682" t="str">
        <v>CI</v>
      </c>
      <c r="B682" s="1">
        <f>(B681-5)/(5-1)</f>
      </c>
    </row>
    <row r="683">
      <c r="A683" t="str">
        <v>CR</v>
      </c>
      <c r="B683" s="1">
        <f>IF(1.12=0,0,B682/1.12)</f>
      </c>
    </row>
    <row r="684">
      <c r="A684" t="str">
        <v>Status</v>
      </c>
      <c r="B684">
        <f>IF(B683&lt;0.1,"KONSISTEN ✓","TIDAK KONSISTEN ✗")</f>
      </c>
    </row>
    <row r="687">
      <c r="A687" t="str">
        <v>▶ RESPONDEN 20: Prof. Dr. Yendraliza</v>
      </c>
    </row>
    <row r="688">
      <c r="A688" t="str">
        <v>1. FUZZY SYNTHETIC EXTENT (FSE) &amp; BOBOT FINAL</v>
      </c>
    </row>
    <row r="689">
      <c r="A689" t="str">
        <v>Kriteria</v>
      </c>
      <c r="B689" t="str">
        <v>Σl</v>
      </c>
      <c r="C689" t="str">
        <v>Σm</v>
      </c>
      <c r="D689" t="str">
        <v>Σu</v>
      </c>
      <c r="E689" t="str">
        <v>Si_l</v>
      </c>
      <c r="F689" t="str">
        <v>Si_m</v>
      </c>
      <c r="G689" t="str">
        <v>Si_u</v>
      </c>
      <c r="H689" t="str">
        <v>Defuzzy</v>
      </c>
      <c r="I689" t="str">
        <v>Bobot</v>
      </c>
      <c r="J689" t="str">
        <v>Bobot%</v>
      </c>
      <c r="K689" t="str">
        <v>Rank</v>
      </c>
    </row>
    <row r="690">
      <c r="A690" t="str">
        <v>CP7.1</v>
      </c>
      <c r="B690" s="1">
        <f>1+V59+V60+V61+V62</f>
      </c>
      <c r="C690" s="1">
        <f>1+V73+V74+V75+V76</f>
      </c>
      <c r="D690" s="1">
        <f>1+V87+V88+V89+V90</f>
      </c>
      <c r="E690" s="2">
        <f>B690/$D695</f>
      </c>
      <c r="F690" s="2">
        <f>C690/$C695</f>
      </c>
      <c r="G690" s="2">
        <f>D690/$B695</f>
      </c>
      <c r="H690" s="2">
        <f>(E690+F690+G690)/3</f>
      </c>
      <c r="I690" s="2">
        <f>H690/$H695</f>
      </c>
      <c r="J690" s="3">
        <f>I690*100</f>
      </c>
      <c r="K690">
        <f>RANK(I690,$I$690:$I$694,0)</f>
      </c>
    </row>
    <row r="691">
      <c r="A691" t="str">
        <v>CP7.2</v>
      </c>
      <c r="B691" s="1">
        <f>1+1/V87+V63+V64+V65</f>
      </c>
      <c r="C691" s="1">
        <f>1+1/V73+V77+V78+V79</f>
      </c>
      <c r="D691" s="1">
        <f>1+1/V59+V91+V92+V93</f>
      </c>
      <c r="E691" s="2">
        <f>B691/$D695</f>
      </c>
      <c r="F691" s="2">
        <f>C691/$C695</f>
      </c>
      <c r="G691" s="2">
        <f>D691/$B695</f>
      </c>
      <c r="H691" s="2">
        <f>(E691+F691+G691)/3</f>
      </c>
      <c r="I691" s="2">
        <f>H691/$H695</f>
      </c>
      <c r="J691" s="3">
        <f>I691*100</f>
      </c>
      <c r="K691">
        <f>RANK(I691,$I$690:$I$694,0)</f>
      </c>
    </row>
    <row r="692">
      <c r="A692" t="str">
        <v>CP7.3</v>
      </c>
      <c r="B692" s="1">
        <f>1+1/V88+1/V91+V66+V67</f>
      </c>
      <c r="C692" s="1">
        <f>1+1/V74+1/V77+V80+V81</f>
      </c>
      <c r="D692" s="1">
        <f>1+1/V60+1/V63+V94+V95</f>
      </c>
      <c r="E692" s="2">
        <f>B692/$D695</f>
      </c>
      <c r="F692" s="2">
        <f>C692/$C695</f>
      </c>
      <c r="G692" s="2">
        <f>D692/$B695</f>
      </c>
      <c r="H692" s="2">
        <f>(E692+F692+G692)/3</f>
      </c>
      <c r="I692" s="2">
        <f>H692/$H695</f>
      </c>
      <c r="J692" s="3">
        <f>I692*100</f>
      </c>
      <c r="K692">
        <f>RANK(I692,$I$690:$I$694,0)</f>
      </c>
    </row>
    <row r="693">
      <c r="A693" t="str">
        <v>CP7.4</v>
      </c>
      <c r="B693" s="1">
        <f>1+1/V89+1/V92+1/V94+V68</f>
      </c>
      <c r="C693" s="1">
        <f>1+1/V75+1/V78+1/V80+V82</f>
      </c>
      <c r="D693" s="1">
        <f>1+1/V61+1/V64+1/V66+V96</f>
      </c>
      <c r="E693" s="2">
        <f>B693/$D695</f>
      </c>
      <c r="F693" s="2">
        <f>C693/$C695</f>
      </c>
      <c r="G693" s="2">
        <f>D693/$B695</f>
      </c>
      <c r="H693" s="2">
        <f>(E693+F693+G693)/3</f>
      </c>
      <c r="I693" s="2">
        <f>H693/$H695</f>
      </c>
      <c r="J693" s="3">
        <f>I693*100</f>
      </c>
      <c r="K693">
        <f>RANK(I693,$I$690:$I$694,0)</f>
      </c>
    </row>
    <row r="694">
      <c r="A694" t="str">
        <v>CP7.5</v>
      </c>
      <c r="B694" s="1">
        <f>1+1/V90+1/V93+1/V95+1/V96</f>
      </c>
      <c r="C694" s="1">
        <f>1+1/V76+1/V79+1/V81+1/V82</f>
      </c>
      <c r="D694" s="1">
        <f>1+1/V62+1/V65+1/V67+1/V68</f>
      </c>
      <c r="E694" s="2">
        <f>B694/$D695</f>
      </c>
      <c r="F694" s="2">
        <f>C694/$C695</f>
      </c>
      <c r="G694" s="2">
        <f>D694/$B695</f>
      </c>
      <c r="H694" s="2">
        <f>(E694+F694+G694)/3</f>
      </c>
      <c r="I694" s="2">
        <f>H694/$H695</f>
      </c>
      <c r="J694" s="3">
        <f>I694*100</f>
      </c>
      <c r="K694">
        <f>RANK(I694,$I$690:$I$694,0)</f>
      </c>
    </row>
    <row r="695">
      <c r="A695" t="str">
        <v>TOTAL</v>
      </c>
      <c r="B695" s="1">
        <f>SUM(B690:B694)</f>
      </c>
      <c r="C695" s="1">
        <f>SUM(C690:C694)</f>
      </c>
      <c r="D695" s="1">
        <f>SUM(D690:D694)</f>
      </c>
      <c r="H695" s="2">
        <f>SUM(H690:H694)</f>
      </c>
    </row>
    <row r="697">
      <c r="A697" t="str">
        <v>2. KONSISTENSI (CR)</v>
      </c>
    </row>
    <row r="698">
      <c r="A698" t="str">
        <v>Matriks Crisp (Defuzzified) &amp; Normalisasi &amp; Aw</v>
      </c>
    </row>
    <row r="699">
      <c r="A699" t="str">
        <v>Kriteria</v>
      </c>
      <c r="B699" t="str">
        <v>CP7.1</v>
      </c>
      <c r="C699" t="str">
        <v>CP7.2</v>
      </c>
      <c r="D699" t="str">
        <v>CP7.3</v>
      </c>
      <c r="E699" t="str">
        <v>CP7.4</v>
      </c>
      <c r="F699" t="str">
        <v>CP7.5</v>
      </c>
      <c r="G699" t="str">
        <v>Wi (Bobot CR)</v>
      </c>
      <c r="H699" t="str">
        <v>Aw</v>
      </c>
      <c r="I699" t="str">
        <v>Aw/Wi</v>
      </c>
    </row>
    <row r="700">
      <c r="A700" t="str">
        <v>CP7.1</v>
      </c>
      <c r="B700">
        <v>1</v>
      </c>
      <c r="C700" s="1">
        <f>(V59+V73+V87)/3</f>
      </c>
      <c r="D700" s="1">
        <f>(V60+V74+V88)/3</f>
      </c>
      <c r="E700" s="1">
        <f>(V61+V75+V89)/3</f>
      </c>
      <c r="F700" s="1">
        <f>(V62+V76+V90)/3</f>
      </c>
      <c r="G700" s="2">
        <f>(B700/$B705+C700/$C705+D700/$D705+E700/$E705+F700/$F705)/5</f>
      </c>
      <c r="H700" s="2">
        <f>B700*$G700+C700*$G701+D700*$G702+E700*$G703+F700*$G704</f>
      </c>
      <c r="I700" s="1">
        <f>H700/G700</f>
      </c>
    </row>
    <row r="701">
      <c r="A701" t="str">
        <v>CP7.2</v>
      </c>
      <c r="B701" s="1">
        <f>(1/V87+1/V73+1/V59)/3</f>
      </c>
      <c r="C701">
        <v>1</v>
      </c>
      <c r="D701" s="1">
        <f>(V63+V77+V91)/3</f>
      </c>
      <c r="E701" s="1">
        <f>(V64+V78+V92)/3</f>
      </c>
      <c r="F701" s="1">
        <f>(V65+V79+V93)/3</f>
      </c>
      <c r="G701" s="2">
        <f>(B701/$B705+C701/$C705+D701/$D705+E701/$E705+F701/$F705)/5</f>
      </c>
      <c r="H701" s="2">
        <f>B701*$G700+C701*$G701+D701*$G702+E701*$G703+F701*$G704</f>
      </c>
      <c r="I701" s="1">
        <f>H701/G701</f>
      </c>
    </row>
    <row r="702">
      <c r="A702" t="str">
        <v>CP7.3</v>
      </c>
      <c r="B702" s="1">
        <f>(1/V88+1/V74+1/V60)/3</f>
      </c>
      <c r="C702" s="1">
        <f>(1/V91+1/V77+1/V63)/3</f>
      </c>
      <c r="D702">
        <v>1</v>
      </c>
      <c r="E702" s="1">
        <f>(V66+V80+V94)/3</f>
      </c>
      <c r="F702" s="1">
        <f>(V67+V81+V95)/3</f>
      </c>
      <c r="G702" s="2">
        <f>(B702/$B705+C702/$C705+D702/$D705+E702/$E705+F702/$F705)/5</f>
      </c>
      <c r="H702" s="2">
        <f>B702*$G700+C702*$G701+D702*$G702+E702*$G703+F702*$G704</f>
      </c>
      <c r="I702" s="1">
        <f>H702/G702</f>
      </c>
    </row>
    <row r="703">
      <c r="A703" t="str">
        <v>CP7.4</v>
      </c>
      <c r="B703" s="1">
        <f>(1/V89+1/V75+1/V61)/3</f>
      </c>
      <c r="C703" s="1">
        <f>(1/V92+1/V78+1/V64)/3</f>
      </c>
      <c r="D703" s="1">
        <f>(1/V94+1/V80+1/V66)/3</f>
      </c>
      <c r="E703">
        <v>1</v>
      </c>
      <c r="F703" s="1">
        <f>(V68+V82+V96)/3</f>
      </c>
      <c r="G703" s="2">
        <f>(B703/$B705+C703/$C705+D703/$D705+E703/$E705+F703/$F705)/5</f>
      </c>
      <c r="H703" s="2">
        <f>B703*$G700+C703*$G701+D703*$G702+E703*$G703+F703*$G704</f>
      </c>
      <c r="I703" s="1">
        <f>H703/G703</f>
      </c>
    </row>
    <row r="704">
      <c r="A704" t="str">
        <v>CP7.5</v>
      </c>
      <c r="B704" s="1">
        <f>(1/V90+1/V76+1/V62)/3</f>
      </c>
      <c r="C704" s="1">
        <f>(1/V93+1/V79+1/V65)/3</f>
      </c>
      <c r="D704" s="1">
        <f>(1/V95+1/V81+1/V67)/3</f>
      </c>
      <c r="E704" s="1">
        <f>(1/V96+1/V82+1/V68)/3</f>
      </c>
      <c r="F704">
        <v>1</v>
      </c>
      <c r="G704" s="2">
        <f>(B704/$B705+C704/$C705+D704/$D705+E704/$E705+F704/$F705)/5</f>
      </c>
      <c r="H704" s="2">
        <f>B704*$G700+C704*$G701+D704*$G702+E704*$G703+F704*$G704</f>
      </c>
      <c r="I704" s="1">
        <f>H704/G704</f>
      </c>
    </row>
    <row r="705">
      <c r="A705" t="str">
        <v>Σ Kolom</v>
      </c>
      <c r="B705" s="1">
        <f>SUM(B700:B704)</f>
      </c>
      <c r="C705" s="1">
        <f>SUM(C700:C704)</f>
      </c>
      <c r="D705" s="1">
        <f>SUM(D700:D704)</f>
      </c>
      <c r="E705" s="1">
        <f>SUM(E700:E704)</f>
      </c>
      <c r="F705" s="1">
        <f>SUM(F700:F704)</f>
      </c>
    </row>
    <row r="707">
      <c r="A707" t="str">
        <v>λmax</v>
      </c>
      <c r="B707" s="1">
        <f>AVERAGE(I700:I704)</f>
      </c>
    </row>
    <row r="708">
      <c r="A708" t="str">
        <v>CI</v>
      </c>
      <c r="B708" s="1">
        <f>(B707-5)/(5-1)</f>
      </c>
    </row>
    <row r="709">
      <c r="A709" t="str">
        <v>CR</v>
      </c>
      <c r="B709" s="1">
        <f>IF(1.12=0,0,B708/1.12)</f>
      </c>
    </row>
    <row r="710">
      <c r="A710" t="str">
        <v>Status</v>
      </c>
      <c r="B710">
        <f>IF(B709&lt;0.1,"KONSISTEN ✓","TIDAK KONSISTEN ✗")</f>
      </c>
    </row>
    <row r="713">
      <c r="A713" t="str">
        <v>▶ RESPONDEN 21:  Tengku Nurainun, S.T., M.T., PhD</v>
      </c>
    </row>
    <row r="714">
      <c r="A714" t="str">
        <v>1. FUZZY SYNTHETIC EXTENT (FSE) &amp; BOBOT FINAL</v>
      </c>
    </row>
    <row r="715">
      <c r="A715" t="str">
        <v>Kriteria</v>
      </c>
      <c r="B715" t="str">
        <v>Σl</v>
      </c>
      <c r="C715" t="str">
        <v>Σm</v>
      </c>
      <c r="D715" t="str">
        <v>Σu</v>
      </c>
      <c r="E715" t="str">
        <v>Si_l</v>
      </c>
      <c r="F715" t="str">
        <v>Si_m</v>
      </c>
      <c r="G715" t="str">
        <v>Si_u</v>
      </c>
      <c r="H715" t="str">
        <v>Defuzzy</v>
      </c>
      <c r="I715" t="str">
        <v>Bobot</v>
      </c>
      <c r="J715" t="str">
        <v>Bobot%</v>
      </c>
      <c r="K715" t="str">
        <v>Rank</v>
      </c>
    </row>
    <row r="716">
      <c r="A716" t="str">
        <v>CP7.1</v>
      </c>
      <c r="B716" s="1">
        <f>1+W59+W60+W61+W62</f>
      </c>
      <c r="C716" s="1">
        <f>1+W73+W74+W75+W76</f>
      </c>
      <c r="D716" s="1">
        <f>1+W87+W88+W89+W90</f>
      </c>
      <c r="E716" s="2">
        <f>B716/$D721</f>
      </c>
      <c r="F716" s="2">
        <f>C716/$C721</f>
      </c>
      <c r="G716" s="2">
        <f>D716/$B721</f>
      </c>
      <c r="H716" s="2">
        <f>(E716+F716+G716)/3</f>
      </c>
      <c r="I716" s="2">
        <f>H716/$H721</f>
      </c>
      <c r="J716" s="3">
        <f>I716*100</f>
      </c>
      <c r="K716">
        <f>RANK(I716,$I$716:$I$720,0)</f>
      </c>
    </row>
    <row r="717">
      <c r="A717" t="str">
        <v>CP7.2</v>
      </c>
      <c r="B717" s="1">
        <f>1+1/W87+W63+W64+W65</f>
      </c>
      <c r="C717" s="1">
        <f>1+1/W73+W77+W78+W79</f>
      </c>
      <c r="D717" s="1">
        <f>1+1/W59+W91+W92+W93</f>
      </c>
      <c r="E717" s="2">
        <f>B717/$D721</f>
      </c>
      <c r="F717" s="2">
        <f>C717/$C721</f>
      </c>
      <c r="G717" s="2">
        <f>D717/$B721</f>
      </c>
      <c r="H717" s="2">
        <f>(E717+F717+G717)/3</f>
      </c>
      <c r="I717" s="2">
        <f>H717/$H721</f>
      </c>
      <c r="J717" s="3">
        <f>I717*100</f>
      </c>
      <c r="K717">
        <f>RANK(I717,$I$716:$I$720,0)</f>
      </c>
    </row>
    <row r="718">
      <c r="A718" t="str">
        <v>CP7.3</v>
      </c>
      <c r="B718" s="1">
        <f>1+1/W88+1/W91+W66+W67</f>
      </c>
      <c r="C718" s="1">
        <f>1+1/W74+1/W77+W80+W81</f>
      </c>
      <c r="D718" s="1">
        <f>1+1/W60+1/W63+W94+W95</f>
      </c>
      <c r="E718" s="2">
        <f>B718/$D721</f>
      </c>
      <c r="F718" s="2">
        <f>C718/$C721</f>
      </c>
      <c r="G718" s="2">
        <f>D718/$B721</f>
      </c>
      <c r="H718" s="2">
        <f>(E718+F718+G718)/3</f>
      </c>
      <c r="I718" s="2">
        <f>H718/$H721</f>
      </c>
      <c r="J718" s="3">
        <f>I718*100</f>
      </c>
      <c r="K718">
        <f>RANK(I718,$I$716:$I$720,0)</f>
      </c>
    </row>
    <row r="719">
      <c r="A719" t="str">
        <v>CP7.4</v>
      </c>
      <c r="B719" s="1">
        <f>1+1/W89+1/W92+1/W94+W68</f>
      </c>
      <c r="C719" s="1">
        <f>1+1/W75+1/W78+1/W80+W82</f>
      </c>
      <c r="D719" s="1">
        <f>1+1/W61+1/W64+1/W66+W96</f>
      </c>
      <c r="E719" s="2">
        <f>B719/$D721</f>
      </c>
      <c r="F719" s="2">
        <f>C719/$C721</f>
      </c>
      <c r="G719" s="2">
        <f>D719/$B721</f>
      </c>
      <c r="H719" s="2">
        <f>(E719+F719+G719)/3</f>
      </c>
      <c r="I719" s="2">
        <f>H719/$H721</f>
      </c>
      <c r="J719" s="3">
        <f>I719*100</f>
      </c>
      <c r="K719">
        <f>RANK(I719,$I$716:$I$720,0)</f>
      </c>
    </row>
    <row r="720">
      <c r="A720" t="str">
        <v>CP7.5</v>
      </c>
      <c r="B720" s="1">
        <f>1+1/W90+1/W93+1/W95+1/W96</f>
      </c>
      <c r="C720" s="1">
        <f>1+1/W76+1/W79+1/W81+1/W82</f>
      </c>
      <c r="D720" s="1">
        <f>1+1/W62+1/W65+1/W67+1/W68</f>
      </c>
      <c r="E720" s="2">
        <f>B720/$D721</f>
      </c>
      <c r="F720" s="2">
        <f>C720/$C721</f>
      </c>
      <c r="G720" s="2">
        <f>D720/$B721</f>
      </c>
      <c r="H720" s="2">
        <f>(E720+F720+G720)/3</f>
      </c>
      <c r="I720" s="2">
        <f>H720/$H721</f>
      </c>
      <c r="J720" s="3">
        <f>I720*100</f>
      </c>
      <c r="K720">
        <f>RANK(I720,$I$716:$I$720,0)</f>
      </c>
    </row>
    <row r="721">
      <c r="A721" t="str">
        <v>TOTAL</v>
      </c>
      <c r="B721" s="1">
        <f>SUM(B716:B720)</f>
      </c>
      <c r="C721" s="1">
        <f>SUM(C716:C720)</f>
      </c>
      <c r="D721" s="1">
        <f>SUM(D716:D720)</f>
      </c>
      <c r="H721" s="2">
        <f>SUM(H716:H720)</f>
      </c>
    </row>
    <row r="723">
      <c r="A723" t="str">
        <v>2. KONSISTENSI (CR)</v>
      </c>
    </row>
    <row r="724">
      <c r="A724" t="str">
        <v>Matriks Crisp (Defuzzified) &amp; Normalisasi &amp; Aw</v>
      </c>
    </row>
    <row r="725">
      <c r="A725" t="str">
        <v>Kriteria</v>
      </c>
      <c r="B725" t="str">
        <v>CP7.1</v>
      </c>
      <c r="C725" t="str">
        <v>CP7.2</v>
      </c>
      <c r="D725" t="str">
        <v>CP7.3</v>
      </c>
      <c r="E725" t="str">
        <v>CP7.4</v>
      </c>
      <c r="F725" t="str">
        <v>CP7.5</v>
      </c>
      <c r="G725" t="str">
        <v>Wi (Bobot CR)</v>
      </c>
      <c r="H725" t="str">
        <v>Aw</v>
      </c>
      <c r="I725" t="str">
        <v>Aw/Wi</v>
      </c>
    </row>
    <row r="726">
      <c r="A726" t="str">
        <v>CP7.1</v>
      </c>
      <c r="B726">
        <v>1</v>
      </c>
      <c r="C726" s="1">
        <f>(W59+W73+W87)/3</f>
      </c>
      <c r="D726" s="1">
        <f>(W60+W74+W88)/3</f>
      </c>
      <c r="E726" s="1">
        <f>(W61+W75+W89)/3</f>
      </c>
      <c r="F726" s="1">
        <f>(W62+W76+W90)/3</f>
      </c>
      <c r="G726" s="2">
        <f>(B726/$B731+C726/$C731+D726/$D731+E726/$E731+F726/$F731)/5</f>
      </c>
      <c r="H726" s="2">
        <f>B726*$G726+C726*$G727+D726*$G728+E726*$G729+F726*$G730</f>
      </c>
      <c r="I726" s="1">
        <f>H726/G726</f>
      </c>
    </row>
    <row r="727">
      <c r="A727" t="str">
        <v>CP7.2</v>
      </c>
      <c r="B727" s="1">
        <f>(1/W87+1/W73+1/W59)/3</f>
      </c>
      <c r="C727">
        <v>1</v>
      </c>
      <c r="D727" s="1">
        <f>(W63+W77+W91)/3</f>
      </c>
      <c r="E727" s="1">
        <f>(W64+W78+W92)/3</f>
      </c>
      <c r="F727" s="1">
        <f>(W65+W79+W93)/3</f>
      </c>
      <c r="G727" s="2">
        <f>(B727/$B731+C727/$C731+D727/$D731+E727/$E731+F727/$F731)/5</f>
      </c>
      <c r="H727" s="2">
        <f>B727*$G726+C727*$G727+D727*$G728+E727*$G729+F727*$G730</f>
      </c>
      <c r="I727" s="1">
        <f>H727/G727</f>
      </c>
    </row>
    <row r="728">
      <c r="A728" t="str">
        <v>CP7.3</v>
      </c>
      <c r="B728" s="1">
        <f>(1/W88+1/W74+1/W60)/3</f>
      </c>
      <c r="C728" s="1">
        <f>(1/W91+1/W77+1/W63)/3</f>
      </c>
      <c r="D728">
        <v>1</v>
      </c>
      <c r="E728" s="1">
        <f>(W66+W80+W94)/3</f>
      </c>
      <c r="F728" s="1">
        <f>(W67+W81+W95)/3</f>
      </c>
      <c r="G728" s="2">
        <f>(B728/$B731+C728/$C731+D728/$D731+E728/$E731+F728/$F731)/5</f>
      </c>
      <c r="H728" s="2">
        <f>B728*$G726+C728*$G727+D728*$G728+E728*$G729+F728*$G730</f>
      </c>
      <c r="I728" s="1">
        <f>H728/G728</f>
      </c>
    </row>
    <row r="729">
      <c r="A729" t="str">
        <v>CP7.4</v>
      </c>
      <c r="B729" s="1">
        <f>(1/W89+1/W75+1/W61)/3</f>
      </c>
      <c r="C729" s="1">
        <f>(1/W92+1/W78+1/W64)/3</f>
      </c>
      <c r="D729" s="1">
        <f>(1/W94+1/W80+1/W66)/3</f>
      </c>
      <c r="E729">
        <v>1</v>
      </c>
      <c r="F729" s="1">
        <f>(W68+W82+W96)/3</f>
      </c>
      <c r="G729" s="2">
        <f>(B729/$B731+C729/$C731+D729/$D731+E729/$E731+F729/$F731)/5</f>
      </c>
      <c r="H729" s="2">
        <f>B729*$G726+C729*$G727+D729*$G728+E729*$G729+F729*$G730</f>
      </c>
      <c r="I729" s="1">
        <f>H729/G729</f>
      </c>
    </row>
    <row r="730">
      <c r="A730" t="str">
        <v>CP7.5</v>
      </c>
      <c r="B730" s="1">
        <f>(1/W90+1/W76+1/W62)/3</f>
      </c>
      <c r="C730" s="1">
        <f>(1/W93+1/W79+1/W65)/3</f>
      </c>
      <c r="D730" s="1">
        <f>(1/W95+1/W81+1/W67)/3</f>
      </c>
      <c r="E730" s="1">
        <f>(1/W96+1/W82+1/W68)/3</f>
      </c>
      <c r="F730">
        <v>1</v>
      </c>
      <c r="G730" s="2">
        <f>(B730/$B731+C730/$C731+D730/$D731+E730/$E731+F730/$F731)/5</f>
      </c>
      <c r="H730" s="2">
        <f>B730*$G726+C730*$G727+D730*$G728+E730*$G729+F730*$G730</f>
      </c>
      <c r="I730" s="1">
        <f>H730/G730</f>
      </c>
    </row>
    <row r="731">
      <c r="A731" t="str">
        <v>Σ Kolom</v>
      </c>
      <c r="B731" s="1">
        <f>SUM(B726:B730)</f>
      </c>
      <c r="C731" s="1">
        <f>SUM(C726:C730)</f>
      </c>
      <c r="D731" s="1">
        <f>SUM(D726:D730)</f>
      </c>
      <c r="E731" s="1">
        <f>SUM(E726:E730)</f>
      </c>
      <c r="F731" s="1">
        <f>SUM(F726:F730)</f>
      </c>
    </row>
    <row r="733">
      <c r="A733" t="str">
        <v>λmax</v>
      </c>
      <c r="B733" s="1">
        <f>AVERAGE(I726:I730)</f>
      </c>
    </row>
    <row r="734">
      <c r="A734" t="str">
        <v>CI</v>
      </c>
      <c r="B734" s="1">
        <f>(B733-5)/(5-1)</f>
      </c>
    </row>
    <row r="735">
      <c r="A735" t="str">
        <v>CR</v>
      </c>
      <c r="B735" s="1">
        <f>IF(1.12=0,0,B734/1.12)</f>
      </c>
    </row>
    <row r="736">
      <c r="A736" t="str">
        <v>Status</v>
      </c>
      <c r="B736">
        <f>IF(B735&lt;0.1,"KONSISTEN ✓","TIDAK KONSISTEN ✗")</f>
      </c>
    </row>
  </sheetData>
  <ignoredErrors>
    <ignoredError numberStoredAsText="1" sqref="A1:X74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X815"/>
  <sheetViews>
    <sheetView workbookViewId="0"/>
  </sheetViews>
  <cols>
    <col min="1" max="1" width="14.83203125" customWidth="1"/>
    <col min="2" max="2" width="18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  <col min="15" max="15" width="12.83203125" customWidth="1"/>
    <col min="16" max="16" width="12.83203125" customWidth="1"/>
    <col min="17" max="17" width="12.83203125" customWidth="1"/>
    <col min="18" max="18" width="12.83203125" customWidth="1"/>
    <col min="19" max="19" width="12.83203125" customWidth="1"/>
    <col min="20" max="20" width="12.83203125" customWidth="1"/>
    <col min="21" max="21" width="12.83203125" customWidth="1"/>
    <col min="22" max="22" width="12.83203125" customWidth="1"/>
    <col min="23" max="23" width="12.83203125" customWidth="1"/>
    <col min="24" max="24" width="12.83203125" customWidth="1"/>
  </cols>
  <sheetData>
    <row r="1">
      <c r="A1" t="str">
        <v>PERHITUNGAN MANUAL K1V1 — Sub-Kriteria CP8</v>
      </c>
    </row>
    <row r="2">
      <c r="A2" t="str">
        <v>Kriteria: CP8.1, CP8.2, CP8.3, CP8.4, CP8.5, CP8.6 (n=6)</v>
      </c>
    </row>
    <row r="3">
      <c r="A3" t="str">
        <v>Pasangan: 15 | Responden: 21</v>
      </c>
    </row>
    <row r="4">
      <c r="A4" t="str">
        <v>Slider: -8..8 | Negatif=Kiri penting | 0=Sama | Positif=Kanan penting</v>
      </c>
    </row>
    <row r="6">
      <c r="A6" t="str">
        <v>TABEL REFERENSI TFN</v>
      </c>
    </row>
    <row r="7">
      <c r="A7" t="str">
        <v>absVal</v>
      </c>
      <c r="B7" t="str">
        <v>l</v>
      </c>
      <c r="C7" t="str">
        <v>m</v>
      </c>
      <c r="D7" t="str">
        <v>u</v>
      </c>
    </row>
    <row r="8">
      <c r="A8">
        <v>1</v>
      </c>
      <c r="B8">
        <v>1</v>
      </c>
      <c r="C8">
        <v>1</v>
      </c>
      <c r="D8">
        <v>1</v>
      </c>
    </row>
    <row r="9">
      <c r="A9">
        <v>2</v>
      </c>
      <c r="B9">
        <v>1</v>
      </c>
      <c r="C9">
        <v>3</v>
      </c>
      <c r="D9">
        <v>5</v>
      </c>
    </row>
    <row r="10">
      <c r="A10">
        <v>3</v>
      </c>
      <c r="B10">
        <v>1</v>
      </c>
      <c r="C10">
        <v>3</v>
      </c>
      <c r="D10">
        <v>5</v>
      </c>
    </row>
    <row r="11">
      <c r="A11">
        <v>4</v>
      </c>
      <c r="B11">
        <v>3</v>
      </c>
      <c r="C11">
        <v>5</v>
      </c>
      <c r="D11">
        <v>7</v>
      </c>
    </row>
    <row r="12">
      <c r="A12">
        <v>5</v>
      </c>
      <c r="B12">
        <v>3</v>
      </c>
      <c r="C12">
        <v>5</v>
      </c>
      <c r="D12">
        <v>7</v>
      </c>
    </row>
    <row r="13">
      <c r="A13">
        <v>6</v>
      </c>
      <c r="B13">
        <v>5</v>
      </c>
      <c r="C13">
        <v>7</v>
      </c>
      <c r="D13">
        <v>9</v>
      </c>
    </row>
    <row r="14">
      <c r="A14">
        <v>7</v>
      </c>
      <c r="B14">
        <v>5</v>
      </c>
      <c r="C14">
        <v>7</v>
      </c>
      <c r="D14">
        <v>9</v>
      </c>
    </row>
    <row r="15">
      <c r="A15">
        <v>8</v>
      </c>
      <c r="B15">
        <v>7</v>
      </c>
      <c r="C15">
        <v>9</v>
      </c>
      <c r="D15">
        <v>9</v>
      </c>
    </row>
    <row r="16">
      <c r="A16">
        <v>9</v>
      </c>
      <c r="B16">
        <v>7</v>
      </c>
      <c r="C16">
        <v>9</v>
      </c>
      <c r="D16">
        <v>9</v>
      </c>
    </row>
    <row r="18">
      <c r="A18" t="str">
        <v>DAFTAR RESPONDEN:</v>
      </c>
    </row>
    <row r="19">
      <c r="A19" t="str">
        <v>R1</v>
      </c>
      <c r="B19" t="str">
        <v>Muhammad Rizki</v>
      </c>
      <c r="C19" t="str">
        <v>Auditor Halal</v>
      </c>
    </row>
    <row r="20">
      <c r="A20" t="str">
        <v>R2</v>
      </c>
      <c r="B20" t="str">
        <v>Irdha Mirdayati</v>
      </c>
      <c r="C20" t="str">
        <v>Dosen</v>
      </c>
    </row>
    <row r="21">
      <c r="A21" t="str">
        <v>R3</v>
      </c>
      <c r="B21" t="str">
        <v>Fakhrul Roza</v>
      </c>
      <c r="C21" t="str">
        <v>KATIM Pemberdayaan UKM</v>
      </c>
    </row>
    <row r="22">
      <c r="A22" t="str">
        <v>R4</v>
      </c>
      <c r="B22" t="str">
        <v>Mahyarni</v>
      </c>
      <c r="C22" t="str">
        <v>Dosen</v>
      </c>
    </row>
    <row r="23">
      <c r="A23" t="str">
        <v>R5</v>
      </c>
      <c r="B23" t="str">
        <v>Dino Lagridho Satria</v>
      </c>
      <c r="C23" t="str">
        <v>Staf</v>
      </c>
    </row>
    <row r="24">
      <c r="A24" t="str">
        <v>R6</v>
      </c>
      <c r="B24" t="str">
        <v>Arief Rakhman</v>
      </c>
      <c r="C24" t="str">
        <v>Kasubbag TU UPT. LVKH</v>
      </c>
    </row>
    <row r="25">
      <c r="A25" t="str">
        <v>R7</v>
      </c>
      <c r="B25" t="str">
        <v>Muhammad ilham</v>
      </c>
      <c r="C25" t="str">
        <v>Staff Laboratorium Veteriner</v>
      </c>
    </row>
    <row r="26">
      <c r="A26" t="str">
        <v>R8</v>
      </c>
      <c r="B26" t="str">
        <v xml:space="preserve">Fadly Wahid </v>
      </c>
      <c r="C26" t="str">
        <v xml:space="preserve">Fungsional Paramedik Veteriner </v>
      </c>
    </row>
    <row r="27">
      <c r="A27" t="str">
        <v>R9</v>
      </c>
      <c r="B27" t="str">
        <v>Amrul Hidayat</v>
      </c>
      <c r="C27" t="str">
        <v>Pengawas Bibit Ternak Ahli Muda</v>
      </c>
    </row>
    <row r="28">
      <c r="A28" t="str">
        <v>R10</v>
      </c>
      <c r="B28" t="str">
        <v>Drh Guswandi</v>
      </c>
      <c r="C28" t="str">
        <v>Fungsional Medik Veteriner Ahli Madya</v>
      </c>
    </row>
    <row r="29">
      <c r="A29" t="str">
        <v>R11</v>
      </c>
      <c r="B29" t="str">
        <v>Drh. Indahlia Syahfitri Bangun</v>
      </c>
      <c r="C29" t="str">
        <v>Medik Veteriner Ahli Pertama</v>
      </c>
    </row>
    <row r="30">
      <c r="A30" t="str">
        <v>R12</v>
      </c>
      <c r="B30" t="str">
        <v>drh. Sri Wening Kurniajati</v>
      </c>
      <c r="C30" t="str">
        <v>Medik Veteriner Ahli Pertama</v>
      </c>
    </row>
    <row r="31">
      <c r="A31" t="str">
        <v>R13</v>
      </c>
      <c r="B31" t="str">
        <v>Dea Astrina Harefa</v>
      </c>
      <c r="C31" t="str">
        <v>Paramedik Veteriner</v>
      </c>
    </row>
    <row r="32">
      <c r="A32" t="str">
        <v>R14</v>
      </c>
      <c r="B32" t="str">
        <v>drh. Sri Rahmila Indris</v>
      </c>
      <c r="C32" t="str">
        <v>Medik Veteriner</v>
      </c>
    </row>
    <row r="33">
      <c r="A33" t="str">
        <v>R15</v>
      </c>
      <c r="B33" t="str">
        <v xml:space="preserve">SRI NOVRIANI </v>
      </c>
      <c r="C33" t="str">
        <v xml:space="preserve">Pengawas Bibit Ternak </v>
      </c>
    </row>
    <row r="34">
      <c r="A34" t="str">
        <v>R16</v>
      </c>
      <c r="B34" t="str">
        <v>Ardini Oktavia</v>
      </c>
      <c r="C34" t="str">
        <v>Penelaah Teknis Kebijakan</v>
      </c>
    </row>
    <row r="35">
      <c r="A35" t="str">
        <v>R17</v>
      </c>
      <c r="B35" t="str">
        <v>Novriati Teza</v>
      </c>
      <c r="C35" t="str">
        <v>Pengawas Mutu Hasil Pertanian Ahli Muda</v>
      </c>
    </row>
    <row r="36">
      <c r="A36" t="str">
        <v>R18</v>
      </c>
      <c r="B36" t="str">
        <v>FARALINDA SARI</v>
      </c>
      <c r="C36" t="str">
        <v>Kepala Bidang Kesehatan Hewan</v>
      </c>
    </row>
    <row r="37">
      <c r="A37" t="str">
        <v>R19</v>
      </c>
      <c r="B37" t="str">
        <v>Dr. Yenni Kurniati, M.Si</v>
      </c>
      <c r="C37" t="str">
        <v xml:space="preserve"> Kepala Pusat Halal LPPM UIN Suska Riau/Auditor</v>
      </c>
    </row>
    <row r="38">
      <c r="A38" t="str">
        <v>R20</v>
      </c>
      <c r="B38" t="str">
        <v>Prof. Dr. Yendraliza</v>
      </c>
      <c r="C38" t="str">
        <v>Auditor Halal</v>
      </c>
    </row>
    <row r="39">
      <c r="A39" t="str">
        <v>R21</v>
      </c>
      <c r="B39" t="str">
        <v xml:space="preserve"> Tengku Nurainun, S.T., M.T., PhD</v>
      </c>
      <c r="C39" t="str">
        <v>P3H</v>
      </c>
    </row>
    <row r="42">
      <c r="A42" t="str">
        <v>═══ BAGIAN 1: DATA SLIDER RESPONDEN ═══</v>
      </c>
    </row>
    <row r="43">
      <c r="A43" t="str">
        <v>No</v>
      </c>
      <c r="B43" t="str">
        <v>Pasangan</v>
      </c>
      <c r="C43" t="str">
        <v>R1</v>
      </c>
      <c r="D43" t="str">
        <v>R2</v>
      </c>
      <c r="E43" t="str">
        <v>R3</v>
      </c>
      <c r="F43" t="str">
        <v>R4</v>
      </c>
      <c r="G43" t="str">
        <v>R5</v>
      </c>
      <c r="H43" t="str">
        <v>R6</v>
      </c>
      <c r="I43" t="str">
        <v>R7</v>
      </c>
      <c r="J43" t="str">
        <v>R8</v>
      </c>
      <c r="K43" t="str">
        <v>R9</v>
      </c>
      <c r="L43" t="str">
        <v>R10</v>
      </c>
      <c r="M43" t="str">
        <v>R11</v>
      </c>
      <c r="N43" t="str">
        <v>R12</v>
      </c>
      <c r="O43" t="str">
        <v>R13</v>
      </c>
      <c r="P43" t="str">
        <v>R14</v>
      </c>
      <c r="Q43" t="str">
        <v>R15</v>
      </c>
      <c r="R43" t="str">
        <v>R16</v>
      </c>
      <c r="S43" t="str">
        <v>R17</v>
      </c>
      <c r="T43" t="str">
        <v>R18</v>
      </c>
      <c r="U43" t="str">
        <v>R19</v>
      </c>
      <c r="V43" t="str">
        <v>R20</v>
      </c>
      <c r="W43" t="str">
        <v>R21</v>
      </c>
    </row>
    <row r="44">
      <c r="A44">
        <v>1</v>
      </c>
      <c r="B44" t="str">
        <v>CP8.1_vs_CP8.2</v>
      </c>
      <c r="C44">
        <v>-7</v>
      </c>
      <c r="D44">
        <v>-8</v>
      </c>
      <c r="E44">
        <v>-6</v>
      </c>
      <c r="F44">
        <v>-2</v>
      </c>
      <c r="G44">
        <v>-3</v>
      </c>
      <c r="H44">
        <v>-4</v>
      </c>
      <c r="I44">
        <v>3</v>
      </c>
      <c r="J44">
        <v>-1</v>
      </c>
      <c r="K44">
        <v>-1</v>
      </c>
      <c r="L44">
        <v>-7</v>
      </c>
      <c r="M44">
        <v>-4</v>
      </c>
      <c r="N44">
        <v>-3</v>
      </c>
      <c r="O44">
        <v>-8</v>
      </c>
      <c r="P44">
        <v>0</v>
      </c>
      <c r="Q44">
        <v>-8</v>
      </c>
      <c r="R44">
        <v>-8</v>
      </c>
      <c r="S44">
        <v>-4</v>
      </c>
      <c r="T44">
        <v>-4</v>
      </c>
      <c r="U44">
        <v>-8</v>
      </c>
      <c r="V44">
        <v>8</v>
      </c>
      <c r="W44">
        <v>-8</v>
      </c>
    </row>
    <row r="45">
      <c r="A45">
        <v>2</v>
      </c>
      <c r="B45" t="str">
        <v>CP8.1_vs_CP8.3</v>
      </c>
      <c r="C45">
        <v>-7</v>
      </c>
      <c r="D45">
        <v>-6</v>
      </c>
      <c r="E45">
        <v>-5</v>
      </c>
      <c r="F45">
        <v>-3</v>
      </c>
      <c r="G45">
        <v>-3</v>
      </c>
      <c r="H45">
        <v>-5</v>
      </c>
      <c r="I45">
        <v>1</v>
      </c>
      <c r="J45">
        <v>-2</v>
      </c>
      <c r="K45">
        <v>-1</v>
      </c>
      <c r="L45">
        <v>-7</v>
      </c>
      <c r="M45">
        <v>0</v>
      </c>
      <c r="N45">
        <v>-3</v>
      </c>
      <c r="O45">
        <v>0</v>
      </c>
      <c r="P45">
        <v>1</v>
      </c>
      <c r="Q45">
        <v>-7</v>
      </c>
      <c r="R45">
        <v>-8</v>
      </c>
      <c r="S45">
        <v>-3</v>
      </c>
      <c r="T45">
        <v>-4</v>
      </c>
      <c r="U45">
        <v>-7</v>
      </c>
      <c r="V45">
        <v>-5</v>
      </c>
      <c r="W45">
        <v>-7</v>
      </c>
    </row>
    <row r="46">
      <c r="A46">
        <v>3</v>
      </c>
      <c r="B46" t="str">
        <v>CP8.1_vs_CP8.4</v>
      </c>
      <c r="C46">
        <v>-8</v>
      </c>
      <c r="D46">
        <v>-6</v>
      </c>
      <c r="E46">
        <v>-7</v>
      </c>
      <c r="F46">
        <v>-3</v>
      </c>
      <c r="G46">
        <v>-3</v>
      </c>
      <c r="H46">
        <v>-4</v>
      </c>
      <c r="I46">
        <v>-1</v>
      </c>
      <c r="J46">
        <v>-1</v>
      </c>
      <c r="K46">
        <v>-1</v>
      </c>
      <c r="L46">
        <v>-7</v>
      </c>
      <c r="M46">
        <v>0</v>
      </c>
      <c r="N46">
        <v>-3</v>
      </c>
      <c r="O46">
        <v>-6</v>
      </c>
      <c r="P46">
        <v>0</v>
      </c>
      <c r="Q46">
        <v>-8</v>
      </c>
      <c r="R46">
        <v>-6</v>
      </c>
      <c r="S46">
        <v>-3</v>
      </c>
      <c r="T46">
        <v>-5</v>
      </c>
      <c r="U46">
        <v>-8</v>
      </c>
      <c r="V46">
        <v>6</v>
      </c>
      <c r="W46">
        <v>-8</v>
      </c>
    </row>
    <row r="47">
      <c r="A47">
        <v>4</v>
      </c>
      <c r="B47" t="str">
        <v>CP8.1_vs_CP8.5</v>
      </c>
      <c r="C47">
        <v>-3</v>
      </c>
      <c r="D47">
        <v>-6</v>
      </c>
      <c r="E47">
        <v>7</v>
      </c>
      <c r="F47">
        <v>-3</v>
      </c>
      <c r="G47">
        <v>-3</v>
      </c>
      <c r="H47">
        <v>-5</v>
      </c>
      <c r="I47">
        <v>0</v>
      </c>
      <c r="J47">
        <v>-2</v>
      </c>
      <c r="K47">
        <v>-1</v>
      </c>
      <c r="L47">
        <v>-7</v>
      </c>
      <c r="M47">
        <v>-5</v>
      </c>
      <c r="N47">
        <v>-4</v>
      </c>
      <c r="O47">
        <v>0</v>
      </c>
      <c r="P47">
        <v>1</v>
      </c>
      <c r="Q47">
        <v>-8</v>
      </c>
      <c r="R47">
        <v>-8</v>
      </c>
      <c r="S47">
        <v>-4</v>
      </c>
      <c r="T47">
        <v>0</v>
      </c>
      <c r="U47">
        <v>-8</v>
      </c>
      <c r="V47">
        <v>6</v>
      </c>
      <c r="W47">
        <v>-7</v>
      </c>
    </row>
    <row r="48">
      <c r="A48">
        <v>5</v>
      </c>
      <c r="B48" t="str">
        <v>CP8.1_vs_CP8.6</v>
      </c>
      <c r="C48">
        <v>-5</v>
      </c>
      <c r="D48">
        <v>-6</v>
      </c>
      <c r="E48">
        <v>-5</v>
      </c>
      <c r="F48">
        <v>-3</v>
      </c>
      <c r="G48">
        <v>-3</v>
      </c>
      <c r="H48">
        <v>-4</v>
      </c>
      <c r="I48">
        <v>1</v>
      </c>
      <c r="J48">
        <v>-3</v>
      </c>
      <c r="K48">
        <v>-1</v>
      </c>
      <c r="L48">
        <v>-7</v>
      </c>
      <c r="M48">
        <v>-2</v>
      </c>
      <c r="N48">
        <v>-3</v>
      </c>
      <c r="O48">
        <v>-6</v>
      </c>
      <c r="P48">
        <v>-1</v>
      </c>
      <c r="Q48">
        <v>-7</v>
      </c>
      <c r="R48">
        <v>-8</v>
      </c>
      <c r="S48">
        <v>-3</v>
      </c>
      <c r="T48">
        <v>-4</v>
      </c>
      <c r="U48">
        <v>-8</v>
      </c>
      <c r="V48">
        <v>6</v>
      </c>
      <c r="W48">
        <v>-8</v>
      </c>
    </row>
    <row r="49">
      <c r="A49">
        <v>6</v>
      </c>
      <c r="B49" t="str">
        <v>CP8.2_vs_CP8.3</v>
      </c>
      <c r="C49">
        <v>-4</v>
      </c>
      <c r="D49">
        <v>-2</v>
      </c>
      <c r="E49">
        <v>5</v>
      </c>
      <c r="F49">
        <v>4</v>
      </c>
      <c r="G49">
        <v>-3</v>
      </c>
      <c r="H49">
        <v>4</v>
      </c>
      <c r="I49">
        <v>1</v>
      </c>
      <c r="J49">
        <v>-2</v>
      </c>
      <c r="K49">
        <v>1</v>
      </c>
      <c r="L49">
        <v>-7</v>
      </c>
      <c r="M49">
        <v>3</v>
      </c>
      <c r="N49">
        <v>5</v>
      </c>
      <c r="O49">
        <v>6</v>
      </c>
      <c r="P49">
        <v>0</v>
      </c>
      <c r="Q49">
        <v>-6</v>
      </c>
      <c r="R49">
        <v>4</v>
      </c>
      <c r="S49">
        <v>-4</v>
      </c>
      <c r="T49">
        <v>0</v>
      </c>
      <c r="U49">
        <v>7</v>
      </c>
      <c r="V49">
        <v>-6</v>
      </c>
      <c r="W49">
        <v>8</v>
      </c>
    </row>
    <row r="50">
      <c r="A50">
        <v>7</v>
      </c>
      <c r="B50" t="str">
        <v>CP8.2_vs_CP8.4</v>
      </c>
      <c r="C50">
        <v>-3</v>
      </c>
      <c r="D50">
        <v>-2</v>
      </c>
      <c r="E50">
        <v>-7</v>
      </c>
      <c r="F50">
        <v>-3</v>
      </c>
      <c r="G50">
        <v>-3</v>
      </c>
      <c r="H50">
        <v>4</v>
      </c>
      <c r="I50">
        <v>-2</v>
      </c>
      <c r="J50">
        <v>0</v>
      </c>
      <c r="K50">
        <v>-1</v>
      </c>
      <c r="L50">
        <v>7</v>
      </c>
      <c r="M50">
        <v>3</v>
      </c>
      <c r="N50">
        <v>4</v>
      </c>
      <c r="O50">
        <v>-6</v>
      </c>
      <c r="P50">
        <v>-1</v>
      </c>
      <c r="Q50">
        <v>0</v>
      </c>
      <c r="R50">
        <v>-4</v>
      </c>
      <c r="S50">
        <v>-4</v>
      </c>
      <c r="T50">
        <v>0</v>
      </c>
      <c r="U50">
        <v>-7</v>
      </c>
      <c r="V50">
        <v>-8</v>
      </c>
      <c r="W50">
        <v>-7</v>
      </c>
    </row>
    <row r="51">
      <c r="A51">
        <v>8</v>
      </c>
      <c r="B51" t="str">
        <v>CP8.2_vs_CP8.5</v>
      </c>
      <c r="C51">
        <v>-1</v>
      </c>
      <c r="D51">
        <v>0</v>
      </c>
      <c r="E51">
        <v>7</v>
      </c>
      <c r="F51">
        <v>-3</v>
      </c>
      <c r="G51">
        <v>-3</v>
      </c>
      <c r="H51">
        <v>4</v>
      </c>
      <c r="I51">
        <v>1</v>
      </c>
      <c r="J51">
        <v>0</v>
      </c>
      <c r="K51">
        <v>1</v>
      </c>
      <c r="L51">
        <v>7</v>
      </c>
      <c r="M51">
        <v>4</v>
      </c>
      <c r="N51">
        <v>-3</v>
      </c>
      <c r="O51">
        <v>6</v>
      </c>
      <c r="P51">
        <v>0</v>
      </c>
      <c r="Q51">
        <v>-8</v>
      </c>
      <c r="R51">
        <v>-4</v>
      </c>
      <c r="S51">
        <v>-4</v>
      </c>
      <c r="T51">
        <v>4</v>
      </c>
      <c r="U51">
        <v>6</v>
      </c>
      <c r="V51">
        <v>-7</v>
      </c>
      <c r="W51">
        <v>8</v>
      </c>
    </row>
    <row r="52">
      <c r="A52">
        <v>9</v>
      </c>
      <c r="B52" t="str">
        <v>CP8.2_vs_CP8.6</v>
      </c>
      <c r="C52">
        <v>-1</v>
      </c>
      <c r="D52">
        <v>-6</v>
      </c>
      <c r="E52">
        <v>-5</v>
      </c>
      <c r="F52">
        <v>-3</v>
      </c>
      <c r="G52">
        <v>-3</v>
      </c>
      <c r="H52">
        <v>5</v>
      </c>
      <c r="I52">
        <v>-2</v>
      </c>
      <c r="J52">
        <v>0</v>
      </c>
      <c r="K52">
        <v>1</v>
      </c>
      <c r="L52">
        <v>-7</v>
      </c>
      <c r="M52">
        <v>-1</v>
      </c>
      <c r="N52">
        <v>-4</v>
      </c>
      <c r="O52">
        <v>-6</v>
      </c>
      <c r="P52">
        <v>-2</v>
      </c>
      <c r="Q52">
        <v>0</v>
      </c>
      <c r="R52">
        <v>-4</v>
      </c>
      <c r="S52">
        <v>-3</v>
      </c>
      <c r="T52">
        <v>0</v>
      </c>
      <c r="U52">
        <v>-6</v>
      </c>
      <c r="V52">
        <v>-6</v>
      </c>
      <c r="W52">
        <v>-7</v>
      </c>
    </row>
    <row r="53">
      <c r="A53">
        <v>10</v>
      </c>
      <c r="B53" t="str">
        <v>CP8.3_vs_CP8.4</v>
      </c>
      <c r="C53">
        <v>-2</v>
      </c>
      <c r="D53">
        <v>-6</v>
      </c>
      <c r="E53">
        <v>-6</v>
      </c>
      <c r="F53">
        <v>-3</v>
      </c>
      <c r="G53">
        <v>-3</v>
      </c>
      <c r="H53">
        <v>-4</v>
      </c>
      <c r="I53">
        <v>1</v>
      </c>
      <c r="J53">
        <v>0</v>
      </c>
      <c r="K53">
        <v>-1</v>
      </c>
      <c r="L53">
        <v>7</v>
      </c>
      <c r="M53">
        <v>-4</v>
      </c>
      <c r="N53">
        <v>4</v>
      </c>
      <c r="O53">
        <v>-7</v>
      </c>
      <c r="P53">
        <v>0</v>
      </c>
      <c r="Q53">
        <v>-7</v>
      </c>
      <c r="R53">
        <v>-4</v>
      </c>
      <c r="S53">
        <v>-4</v>
      </c>
      <c r="T53">
        <v>0</v>
      </c>
      <c r="U53">
        <v>-5</v>
      </c>
      <c r="V53">
        <v>6</v>
      </c>
      <c r="W53">
        <v>-7</v>
      </c>
    </row>
    <row r="54">
      <c r="A54">
        <v>11</v>
      </c>
      <c r="B54" t="str">
        <v>CP8.3_vs_CP8.5</v>
      </c>
      <c r="C54">
        <v>-1</v>
      </c>
      <c r="D54">
        <v>-4</v>
      </c>
      <c r="E54">
        <v>7</v>
      </c>
      <c r="F54">
        <v>4</v>
      </c>
      <c r="G54">
        <v>-3</v>
      </c>
      <c r="H54">
        <v>-4</v>
      </c>
      <c r="I54">
        <v>2</v>
      </c>
      <c r="J54">
        <v>0</v>
      </c>
      <c r="K54">
        <v>-1</v>
      </c>
      <c r="L54">
        <v>7</v>
      </c>
      <c r="M54">
        <v>0</v>
      </c>
      <c r="N54">
        <v>-3</v>
      </c>
      <c r="O54">
        <v>-6</v>
      </c>
      <c r="P54">
        <v>1</v>
      </c>
      <c r="Q54">
        <v>-7</v>
      </c>
      <c r="R54">
        <v>3</v>
      </c>
      <c r="S54">
        <v>-3</v>
      </c>
      <c r="T54">
        <v>2</v>
      </c>
      <c r="U54">
        <v>7</v>
      </c>
      <c r="V54">
        <v>6</v>
      </c>
      <c r="W54">
        <v>8</v>
      </c>
    </row>
    <row r="55">
      <c r="A55">
        <v>12</v>
      </c>
      <c r="B55" t="str">
        <v>CP8.3_vs_CP8.6</v>
      </c>
      <c r="C55">
        <v>0</v>
      </c>
      <c r="D55">
        <v>-6</v>
      </c>
      <c r="E55">
        <v>-6</v>
      </c>
      <c r="F55">
        <v>4</v>
      </c>
      <c r="G55">
        <v>-3</v>
      </c>
      <c r="H55">
        <v>5</v>
      </c>
      <c r="I55">
        <v>-2</v>
      </c>
      <c r="J55">
        <v>0</v>
      </c>
      <c r="K55">
        <v>-1</v>
      </c>
      <c r="L55">
        <v>7</v>
      </c>
      <c r="M55">
        <v>-2</v>
      </c>
      <c r="N55">
        <v>-3</v>
      </c>
      <c r="O55">
        <v>-6</v>
      </c>
      <c r="P55">
        <v>-2</v>
      </c>
      <c r="Q55">
        <v>7</v>
      </c>
      <c r="R55">
        <v>-4</v>
      </c>
      <c r="S55">
        <v>-4</v>
      </c>
      <c r="T55">
        <v>0</v>
      </c>
      <c r="U55">
        <v>-6</v>
      </c>
      <c r="V55">
        <v>7</v>
      </c>
      <c r="W55">
        <v>-8</v>
      </c>
    </row>
    <row r="56">
      <c r="A56">
        <v>13</v>
      </c>
      <c r="B56" t="str">
        <v>CP8.4_vs_CP8.5</v>
      </c>
      <c r="C56">
        <v>2</v>
      </c>
      <c r="D56">
        <v>2</v>
      </c>
      <c r="E56">
        <v>7</v>
      </c>
      <c r="F56">
        <v>4</v>
      </c>
      <c r="G56">
        <v>-3</v>
      </c>
      <c r="H56">
        <v>-4</v>
      </c>
      <c r="I56">
        <v>2</v>
      </c>
      <c r="J56">
        <v>0</v>
      </c>
      <c r="K56">
        <v>-1</v>
      </c>
      <c r="L56">
        <v>7</v>
      </c>
      <c r="M56">
        <v>0</v>
      </c>
      <c r="N56">
        <v>4</v>
      </c>
      <c r="O56">
        <v>6</v>
      </c>
      <c r="P56">
        <v>1</v>
      </c>
      <c r="Q56">
        <v>6</v>
      </c>
      <c r="R56">
        <v>-1</v>
      </c>
      <c r="S56">
        <v>-4</v>
      </c>
      <c r="T56">
        <v>3</v>
      </c>
      <c r="U56">
        <v>8</v>
      </c>
      <c r="V56">
        <v>7</v>
      </c>
      <c r="W56">
        <v>8</v>
      </c>
    </row>
    <row r="57">
      <c r="A57">
        <v>14</v>
      </c>
      <c r="B57" t="str">
        <v>CP8.4_vs_CP8.6</v>
      </c>
      <c r="C57">
        <v>-2</v>
      </c>
      <c r="D57">
        <v>-2</v>
      </c>
      <c r="E57">
        <v>3</v>
      </c>
      <c r="F57">
        <v>4</v>
      </c>
      <c r="G57">
        <v>-3</v>
      </c>
      <c r="H57">
        <v>-4</v>
      </c>
      <c r="I57">
        <v>-2</v>
      </c>
      <c r="J57">
        <v>0</v>
      </c>
      <c r="K57">
        <v>-1</v>
      </c>
      <c r="L57">
        <v>-7</v>
      </c>
      <c r="M57">
        <v>-1</v>
      </c>
      <c r="N57">
        <v>-4</v>
      </c>
      <c r="O57">
        <v>0</v>
      </c>
      <c r="P57">
        <v>-1</v>
      </c>
      <c r="Q57">
        <v>0</v>
      </c>
      <c r="R57">
        <v>-2</v>
      </c>
      <c r="S57">
        <v>-4</v>
      </c>
      <c r="T57">
        <v>0</v>
      </c>
      <c r="U57">
        <v>-6</v>
      </c>
      <c r="V57">
        <v>7</v>
      </c>
      <c r="W57">
        <v>7</v>
      </c>
    </row>
    <row r="58">
      <c r="A58">
        <v>15</v>
      </c>
      <c r="B58" t="str">
        <v>CP8.5_vs_CP8.6</v>
      </c>
      <c r="C58">
        <v>-3</v>
      </c>
      <c r="D58">
        <v>-2</v>
      </c>
      <c r="E58">
        <v>-8</v>
      </c>
      <c r="F58">
        <v>-4</v>
      </c>
      <c r="G58">
        <v>-3</v>
      </c>
      <c r="H58">
        <v>-4</v>
      </c>
      <c r="I58">
        <v>-3</v>
      </c>
      <c r="J58">
        <v>0</v>
      </c>
      <c r="K58">
        <v>-4</v>
      </c>
      <c r="L58">
        <v>-7</v>
      </c>
      <c r="M58">
        <v>-2</v>
      </c>
      <c r="N58">
        <v>-3</v>
      </c>
      <c r="O58">
        <v>-6</v>
      </c>
      <c r="P58">
        <v>-1</v>
      </c>
      <c r="Q58">
        <v>0</v>
      </c>
      <c r="R58">
        <v>-6</v>
      </c>
      <c r="S58">
        <v>-4</v>
      </c>
      <c r="T58">
        <v>-4</v>
      </c>
      <c r="U58">
        <v>-7</v>
      </c>
      <c r="V58">
        <v>7</v>
      </c>
      <c r="W58">
        <v>-8</v>
      </c>
    </row>
    <row r="61">
      <c r="A61" t="str">
        <v>═══ BAGIAN 2: TFN l (Lower) per Responden ═══</v>
      </c>
    </row>
    <row r="62">
      <c r="A62" t="str">
        <v>Rumus: IF(slider&gt;0, 1/VLOOKUP(u), VLOOKUP(l))</v>
      </c>
    </row>
    <row r="63">
      <c r="A63" t="str">
        <v>No</v>
      </c>
      <c r="B63" t="str">
        <v>Pasangan</v>
      </c>
      <c r="C63" t="str">
        <v>R1_l</v>
      </c>
      <c r="D63" t="str">
        <v>R2_l</v>
      </c>
      <c r="E63" t="str">
        <v>R3_l</v>
      </c>
      <c r="F63" t="str">
        <v>R4_l</v>
      </c>
      <c r="G63" t="str">
        <v>R5_l</v>
      </c>
      <c r="H63" t="str">
        <v>R6_l</v>
      </c>
      <c r="I63" t="str">
        <v>R7_l</v>
      </c>
      <c r="J63" t="str">
        <v>R8_l</v>
      </c>
      <c r="K63" t="str">
        <v>R9_l</v>
      </c>
      <c r="L63" t="str">
        <v>R10_l</v>
      </c>
      <c r="M63" t="str">
        <v>R11_l</v>
      </c>
      <c r="N63" t="str">
        <v>R12_l</v>
      </c>
      <c r="O63" t="str">
        <v>R13_l</v>
      </c>
      <c r="P63" t="str">
        <v>R14_l</v>
      </c>
      <c r="Q63" t="str">
        <v>R15_l</v>
      </c>
      <c r="R63" t="str">
        <v>R16_l</v>
      </c>
      <c r="S63" t="str">
        <v>R17_l</v>
      </c>
      <c r="T63" t="str">
        <v>R18_l</v>
      </c>
      <c r="U63" t="str">
        <v>R19_l</v>
      </c>
      <c r="V63" t="str">
        <v>R20_l</v>
      </c>
      <c r="W63" t="str">
        <v>R21_l</v>
      </c>
    </row>
    <row r="64">
      <c r="A64">
        <v>1</v>
      </c>
      <c r="B64" t="str">
        <v>CP8.1_vs_CP8.2</v>
      </c>
      <c r="C64" s="1">
        <f>IF(C44&gt;0,1/VLOOKUP(ABS(C44)+1,$A$8:$D$16,4,FALSE),VLOOKUP(ABS(C44)+1,$A$8:$D$16,2,FALSE))</f>
      </c>
      <c r="D64" s="1">
        <f>IF(D44&gt;0,1/VLOOKUP(ABS(D44)+1,$A$8:$D$16,4,FALSE),VLOOKUP(ABS(D44)+1,$A$8:$D$16,2,FALSE))</f>
      </c>
      <c r="E64" s="1">
        <f>IF(E44&gt;0,1/VLOOKUP(ABS(E44)+1,$A$8:$D$16,4,FALSE),VLOOKUP(ABS(E44)+1,$A$8:$D$16,2,FALSE))</f>
      </c>
      <c r="F64" s="1">
        <f>IF(F44&gt;0,1/VLOOKUP(ABS(F44)+1,$A$8:$D$16,4,FALSE),VLOOKUP(ABS(F44)+1,$A$8:$D$16,2,FALSE))</f>
      </c>
      <c r="G64" s="1">
        <f>IF(G44&gt;0,1/VLOOKUP(ABS(G44)+1,$A$8:$D$16,4,FALSE),VLOOKUP(ABS(G44)+1,$A$8:$D$16,2,FALSE))</f>
      </c>
      <c r="H64" s="1">
        <f>IF(H44&gt;0,1/VLOOKUP(ABS(H44)+1,$A$8:$D$16,4,FALSE),VLOOKUP(ABS(H44)+1,$A$8:$D$16,2,FALSE))</f>
      </c>
      <c r="I64" s="1">
        <f>IF(I44&gt;0,1/VLOOKUP(ABS(I44)+1,$A$8:$D$16,4,FALSE),VLOOKUP(ABS(I44)+1,$A$8:$D$16,2,FALSE))</f>
      </c>
      <c r="J64" s="1">
        <f>IF(J44&gt;0,1/VLOOKUP(ABS(J44)+1,$A$8:$D$16,4,FALSE),VLOOKUP(ABS(J44)+1,$A$8:$D$16,2,FALSE))</f>
      </c>
      <c r="K64" s="1">
        <f>IF(K44&gt;0,1/VLOOKUP(ABS(K44)+1,$A$8:$D$16,4,FALSE),VLOOKUP(ABS(K44)+1,$A$8:$D$16,2,FALSE))</f>
      </c>
      <c r="L64" s="1">
        <f>IF(L44&gt;0,1/VLOOKUP(ABS(L44)+1,$A$8:$D$16,4,FALSE),VLOOKUP(ABS(L44)+1,$A$8:$D$16,2,FALSE))</f>
      </c>
      <c r="M64" s="1">
        <f>IF(M44&gt;0,1/VLOOKUP(ABS(M44)+1,$A$8:$D$16,4,FALSE),VLOOKUP(ABS(M44)+1,$A$8:$D$16,2,FALSE))</f>
      </c>
      <c r="N64" s="1">
        <f>IF(N44&gt;0,1/VLOOKUP(ABS(N44)+1,$A$8:$D$16,4,FALSE),VLOOKUP(ABS(N44)+1,$A$8:$D$16,2,FALSE))</f>
      </c>
      <c r="O64" s="1">
        <f>IF(O44&gt;0,1/VLOOKUP(ABS(O44)+1,$A$8:$D$16,4,FALSE),VLOOKUP(ABS(O44)+1,$A$8:$D$16,2,FALSE))</f>
      </c>
      <c r="P64" s="1">
        <f>IF(P44&gt;0,1/VLOOKUP(ABS(P44)+1,$A$8:$D$16,4,FALSE),VLOOKUP(ABS(P44)+1,$A$8:$D$16,2,FALSE))</f>
      </c>
      <c r="Q64" s="1">
        <f>IF(Q44&gt;0,1/VLOOKUP(ABS(Q44)+1,$A$8:$D$16,4,FALSE),VLOOKUP(ABS(Q44)+1,$A$8:$D$16,2,FALSE))</f>
      </c>
      <c r="R64" s="1">
        <f>IF(R44&gt;0,1/VLOOKUP(ABS(R44)+1,$A$8:$D$16,4,FALSE),VLOOKUP(ABS(R44)+1,$A$8:$D$16,2,FALSE))</f>
      </c>
      <c r="S64" s="1">
        <f>IF(S44&gt;0,1/VLOOKUP(ABS(S44)+1,$A$8:$D$16,4,FALSE),VLOOKUP(ABS(S44)+1,$A$8:$D$16,2,FALSE))</f>
      </c>
      <c r="T64" s="1">
        <f>IF(T44&gt;0,1/VLOOKUP(ABS(T44)+1,$A$8:$D$16,4,FALSE),VLOOKUP(ABS(T44)+1,$A$8:$D$16,2,FALSE))</f>
      </c>
      <c r="U64" s="1">
        <f>IF(U44&gt;0,1/VLOOKUP(ABS(U44)+1,$A$8:$D$16,4,FALSE),VLOOKUP(ABS(U44)+1,$A$8:$D$16,2,FALSE))</f>
      </c>
      <c r="V64" s="1">
        <f>IF(V44&gt;0,1/VLOOKUP(ABS(V44)+1,$A$8:$D$16,4,FALSE),VLOOKUP(ABS(V44)+1,$A$8:$D$16,2,FALSE))</f>
      </c>
      <c r="W64" s="1">
        <f>IF(W44&gt;0,1/VLOOKUP(ABS(W44)+1,$A$8:$D$16,4,FALSE),VLOOKUP(ABS(W44)+1,$A$8:$D$16,2,FALSE))</f>
      </c>
    </row>
    <row r="65">
      <c r="A65">
        <v>2</v>
      </c>
      <c r="B65" t="str">
        <v>CP8.1_vs_CP8.3</v>
      </c>
      <c r="C65" s="1">
        <f>IF(C45&gt;0,1/VLOOKUP(ABS(C45)+1,$A$8:$D$16,4,FALSE),VLOOKUP(ABS(C45)+1,$A$8:$D$16,2,FALSE))</f>
      </c>
      <c r="D65" s="1">
        <f>IF(D45&gt;0,1/VLOOKUP(ABS(D45)+1,$A$8:$D$16,4,FALSE),VLOOKUP(ABS(D45)+1,$A$8:$D$16,2,FALSE))</f>
      </c>
      <c r="E65" s="1">
        <f>IF(E45&gt;0,1/VLOOKUP(ABS(E45)+1,$A$8:$D$16,4,FALSE),VLOOKUP(ABS(E45)+1,$A$8:$D$16,2,FALSE))</f>
      </c>
      <c r="F65" s="1">
        <f>IF(F45&gt;0,1/VLOOKUP(ABS(F45)+1,$A$8:$D$16,4,FALSE),VLOOKUP(ABS(F45)+1,$A$8:$D$16,2,FALSE))</f>
      </c>
      <c r="G65" s="1">
        <f>IF(G45&gt;0,1/VLOOKUP(ABS(G45)+1,$A$8:$D$16,4,FALSE),VLOOKUP(ABS(G45)+1,$A$8:$D$16,2,FALSE))</f>
      </c>
      <c r="H65" s="1">
        <f>IF(H45&gt;0,1/VLOOKUP(ABS(H45)+1,$A$8:$D$16,4,FALSE),VLOOKUP(ABS(H45)+1,$A$8:$D$16,2,FALSE))</f>
      </c>
      <c r="I65" s="1">
        <f>IF(I45&gt;0,1/VLOOKUP(ABS(I45)+1,$A$8:$D$16,4,FALSE),VLOOKUP(ABS(I45)+1,$A$8:$D$16,2,FALSE))</f>
      </c>
      <c r="J65" s="1">
        <f>IF(J45&gt;0,1/VLOOKUP(ABS(J45)+1,$A$8:$D$16,4,FALSE),VLOOKUP(ABS(J45)+1,$A$8:$D$16,2,FALSE))</f>
      </c>
      <c r="K65" s="1">
        <f>IF(K45&gt;0,1/VLOOKUP(ABS(K45)+1,$A$8:$D$16,4,FALSE),VLOOKUP(ABS(K45)+1,$A$8:$D$16,2,FALSE))</f>
      </c>
      <c r="L65" s="1">
        <f>IF(L45&gt;0,1/VLOOKUP(ABS(L45)+1,$A$8:$D$16,4,FALSE),VLOOKUP(ABS(L45)+1,$A$8:$D$16,2,FALSE))</f>
      </c>
      <c r="M65" s="1">
        <f>IF(M45&gt;0,1/VLOOKUP(ABS(M45)+1,$A$8:$D$16,4,FALSE),VLOOKUP(ABS(M45)+1,$A$8:$D$16,2,FALSE))</f>
      </c>
      <c r="N65" s="1">
        <f>IF(N45&gt;0,1/VLOOKUP(ABS(N45)+1,$A$8:$D$16,4,FALSE),VLOOKUP(ABS(N45)+1,$A$8:$D$16,2,FALSE))</f>
      </c>
      <c r="O65" s="1">
        <f>IF(O45&gt;0,1/VLOOKUP(ABS(O45)+1,$A$8:$D$16,4,FALSE),VLOOKUP(ABS(O45)+1,$A$8:$D$16,2,FALSE))</f>
      </c>
      <c r="P65" s="1">
        <f>IF(P45&gt;0,1/VLOOKUP(ABS(P45)+1,$A$8:$D$16,4,FALSE),VLOOKUP(ABS(P45)+1,$A$8:$D$16,2,FALSE))</f>
      </c>
      <c r="Q65" s="1">
        <f>IF(Q45&gt;0,1/VLOOKUP(ABS(Q45)+1,$A$8:$D$16,4,FALSE),VLOOKUP(ABS(Q45)+1,$A$8:$D$16,2,FALSE))</f>
      </c>
      <c r="R65" s="1">
        <f>IF(R45&gt;0,1/VLOOKUP(ABS(R45)+1,$A$8:$D$16,4,FALSE),VLOOKUP(ABS(R45)+1,$A$8:$D$16,2,FALSE))</f>
      </c>
      <c r="S65" s="1">
        <f>IF(S45&gt;0,1/VLOOKUP(ABS(S45)+1,$A$8:$D$16,4,FALSE),VLOOKUP(ABS(S45)+1,$A$8:$D$16,2,FALSE))</f>
      </c>
      <c r="T65" s="1">
        <f>IF(T45&gt;0,1/VLOOKUP(ABS(T45)+1,$A$8:$D$16,4,FALSE),VLOOKUP(ABS(T45)+1,$A$8:$D$16,2,FALSE))</f>
      </c>
      <c r="U65" s="1">
        <f>IF(U45&gt;0,1/VLOOKUP(ABS(U45)+1,$A$8:$D$16,4,FALSE),VLOOKUP(ABS(U45)+1,$A$8:$D$16,2,FALSE))</f>
      </c>
      <c r="V65" s="1">
        <f>IF(V45&gt;0,1/VLOOKUP(ABS(V45)+1,$A$8:$D$16,4,FALSE),VLOOKUP(ABS(V45)+1,$A$8:$D$16,2,FALSE))</f>
      </c>
      <c r="W65" s="1">
        <f>IF(W45&gt;0,1/VLOOKUP(ABS(W45)+1,$A$8:$D$16,4,FALSE),VLOOKUP(ABS(W45)+1,$A$8:$D$16,2,FALSE))</f>
      </c>
    </row>
    <row r="66">
      <c r="A66">
        <v>3</v>
      </c>
      <c r="B66" t="str">
        <v>CP8.1_vs_CP8.4</v>
      </c>
      <c r="C66" s="1">
        <f>IF(C46&gt;0,1/VLOOKUP(ABS(C46)+1,$A$8:$D$16,4,FALSE),VLOOKUP(ABS(C46)+1,$A$8:$D$16,2,FALSE))</f>
      </c>
      <c r="D66" s="1">
        <f>IF(D46&gt;0,1/VLOOKUP(ABS(D46)+1,$A$8:$D$16,4,FALSE),VLOOKUP(ABS(D46)+1,$A$8:$D$16,2,FALSE))</f>
      </c>
      <c r="E66" s="1">
        <f>IF(E46&gt;0,1/VLOOKUP(ABS(E46)+1,$A$8:$D$16,4,FALSE),VLOOKUP(ABS(E46)+1,$A$8:$D$16,2,FALSE))</f>
      </c>
      <c r="F66" s="1">
        <f>IF(F46&gt;0,1/VLOOKUP(ABS(F46)+1,$A$8:$D$16,4,FALSE),VLOOKUP(ABS(F46)+1,$A$8:$D$16,2,FALSE))</f>
      </c>
      <c r="G66" s="1">
        <f>IF(G46&gt;0,1/VLOOKUP(ABS(G46)+1,$A$8:$D$16,4,FALSE),VLOOKUP(ABS(G46)+1,$A$8:$D$16,2,FALSE))</f>
      </c>
      <c r="H66" s="1">
        <f>IF(H46&gt;0,1/VLOOKUP(ABS(H46)+1,$A$8:$D$16,4,FALSE),VLOOKUP(ABS(H46)+1,$A$8:$D$16,2,FALSE))</f>
      </c>
      <c r="I66" s="1">
        <f>IF(I46&gt;0,1/VLOOKUP(ABS(I46)+1,$A$8:$D$16,4,FALSE),VLOOKUP(ABS(I46)+1,$A$8:$D$16,2,FALSE))</f>
      </c>
      <c r="J66" s="1">
        <f>IF(J46&gt;0,1/VLOOKUP(ABS(J46)+1,$A$8:$D$16,4,FALSE),VLOOKUP(ABS(J46)+1,$A$8:$D$16,2,FALSE))</f>
      </c>
      <c r="K66" s="1">
        <f>IF(K46&gt;0,1/VLOOKUP(ABS(K46)+1,$A$8:$D$16,4,FALSE),VLOOKUP(ABS(K46)+1,$A$8:$D$16,2,FALSE))</f>
      </c>
      <c r="L66" s="1">
        <f>IF(L46&gt;0,1/VLOOKUP(ABS(L46)+1,$A$8:$D$16,4,FALSE),VLOOKUP(ABS(L46)+1,$A$8:$D$16,2,FALSE))</f>
      </c>
      <c r="M66" s="1">
        <f>IF(M46&gt;0,1/VLOOKUP(ABS(M46)+1,$A$8:$D$16,4,FALSE),VLOOKUP(ABS(M46)+1,$A$8:$D$16,2,FALSE))</f>
      </c>
      <c r="N66" s="1">
        <f>IF(N46&gt;0,1/VLOOKUP(ABS(N46)+1,$A$8:$D$16,4,FALSE),VLOOKUP(ABS(N46)+1,$A$8:$D$16,2,FALSE))</f>
      </c>
      <c r="O66" s="1">
        <f>IF(O46&gt;0,1/VLOOKUP(ABS(O46)+1,$A$8:$D$16,4,FALSE),VLOOKUP(ABS(O46)+1,$A$8:$D$16,2,FALSE))</f>
      </c>
      <c r="P66" s="1">
        <f>IF(P46&gt;0,1/VLOOKUP(ABS(P46)+1,$A$8:$D$16,4,FALSE),VLOOKUP(ABS(P46)+1,$A$8:$D$16,2,FALSE))</f>
      </c>
      <c r="Q66" s="1">
        <f>IF(Q46&gt;0,1/VLOOKUP(ABS(Q46)+1,$A$8:$D$16,4,FALSE),VLOOKUP(ABS(Q46)+1,$A$8:$D$16,2,FALSE))</f>
      </c>
      <c r="R66" s="1">
        <f>IF(R46&gt;0,1/VLOOKUP(ABS(R46)+1,$A$8:$D$16,4,FALSE),VLOOKUP(ABS(R46)+1,$A$8:$D$16,2,FALSE))</f>
      </c>
      <c r="S66" s="1">
        <f>IF(S46&gt;0,1/VLOOKUP(ABS(S46)+1,$A$8:$D$16,4,FALSE),VLOOKUP(ABS(S46)+1,$A$8:$D$16,2,FALSE))</f>
      </c>
      <c r="T66" s="1">
        <f>IF(T46&gt;0,1/VLOOKUP(ABS(T46)+1,$A$8:$D$16,4,FALSE),VLOOKUP(ABS(T46)+1,$A$8:$D$16,2,FALSE))</f>
      </c>
      <c r="U66" s="1">
        <f>IF(U46&gt;0,1/VLOOKUP(ABS(U46)+1,$A$8:$D$16,4,FALSE),VLOOKUP(ABS(U46)+1,$A$8:$D$16,2,FALSE))</f>
      </c>
      <c r="V66" s="1">
        <f>IF(V46&gt;0,1/VLOOKUP(ABS(V46)+1,$A$8:$D$16,4,FALSE),VLOOKUP(ABS(V46)+1,$A$8:$D$16,2,FALSE))</f>
      </c>
      <c r="W66" s="1">
        <f>IF(W46&gt;0,1/VLOOKUP(ABS(W46)+1,$A$8:$D$16,4,FALSE),VLOOKUP(ABS(W46)+1,$A$8:$D$16,2,FALSE))</f>
      </c>
    </row>
    <row r="67">
      <c r="A67">
        <v>4</v>
      </c>
      <c r="B67" t="str">
        <v>CP8.1_vs_CP8.5</v>
      </c>
      <c r="C67" s="1">
        <f>IF(C47&gt;0,1/VLOOKUP(ABS(C47)+1,$A$8:$D$16,4,FALSE),VLOOKUP(ABS(C47)+1,$A$8:$D$16,2,FALSE))</f>
      </c>
      <c r="D67" s="1">
        <f>IF(D47&gt;0,1/VLOOKUP(ABS(D47)+1,$A$8:$D$16,4,FALSE),VLOOKUP(ABS(D47)+1,$A$8:$D$16,2,FALSE))</f>
      </c>
      <c r="E67" s="1">
        <f>IF(E47&gt;0,1/VLOOKUP(ABS(E47)+1,$A$8:$D$16,4,FALSE),VLOOKUP(ABS(E47)+1,$A$8:$D$16,2,FALSE))</f>
      </c>
      <c r="F67" s="1">
        <f>IF(F47&gt;0,1/VLOOKUP(ABS(F47)+1,$A$8:$D$16,4,FALSE),VLOOKUP(ABS(F47)+1,$A$8:$D$16,2,FALSE))</f>
      </c>
      <c r="G67" s="1">
        <f>IF(G47&gt;0,1/VLOOKUP(ABS(G47)+1,$A$8:$D$16,4,FALSE),VLOOKUP(ABS(G47)+1,$A$8:$D$16,2,FALSE))</f>
      </c>
      <c r="H67" s="1">
        <f>IF(H47&gt;0,1/VLOOKUP(ABS(H47)+1,$A$8:$D$16,4,FALSE),VLOOKUP(ABS(H47)+1,$A$8:$D$16,2,FALSE))</f>
      </c>
      <c r="I67" s="1">
        <f>IF(I47&gt;0,1/VLOOKUP(ABS(I47)+1,$A$8:$D$16,4,FALSE),VLOOKUP(ABS(I47)+1,$A$8:$D$16,2,FALSE))</f>
      </c>
      <c r="J67" s="1">
        <f>IF(J47&gt;0,1/VLOOKUP(ABS(J47)+1,$A$8:$D$16,4,FALSE),VLOOKUP(ABS(J47)+1,$A$8:$D$16,2,FALSE))</f>
      </c>
      <c r="K67" s="1">
        <f>IF(K47&gt;0,1/VLOOKUP(ABS(K47)+1,$A$8:$D$16,4,FALSE),VLOOKUP(ABS(K47)+1,$A$8:$D$16,2,FALSE))</f>
      </c>
      <c r="L67" s="1">
        <f>IF(L47&gt;0,1/VLOOKUP(ABS(L47)+1,$A$8:$D$16,4,FALSE),VLOOKUP(ABS(L47)+1,$A$8:$D$16,2,FALSE))</f>
      </c>
      <c r="M67" s="1">
        <f>IF(M47&gt;0,1/VLOOKUP(ABS(M47)+1,$A$8:$D$16,4,FALSE),VLOOKUP(ABS(M47)+1,$A$8:$D$16,2,FALSE))</f>
      </c>
      <c r="N67" s="1">
        <f>IF(N47&gt;0,1/VLOOKUP(ABS(N47)+1,$A$8:$D$16,4,FALSE),VLOOKUP(ABS(N47)+1,$A$8:$D$16,2,FALSE))</f>
      </c>
      <c r="O67" s="1">
        <f>IF(O47&gt;0,1/VLOOKUP(ABS(O47)+1,$A$8:$D$16,4,FALSE),VLOOKUP(ABS(O47)+1,$A$8:$D$16,2,FALSE))</f>
      </c>
      <c r="P67" s="1">
        <f>IF(P47&gt;0,1/VLOOKUP(ABS(P47)+1,$A$8:$D$16,4,FALSE),VLOOKUP(ABS(P47)+1,$A$8:$D$16,2,FALSE))</f>
      </c>
      <c r="Q67" s="1">
        <f>IF(Q47&gt;0,1/VLOOKUP(ABS(Q47)+1,$A$8:$D$16,4,FALSE),VLOOKUP(ABS(Q47)+1,$A$8:$D$16,2,FALSE))</f>
      </c>
      <c r="R67" s="1">
        <f>IF(R47&gt;0,1/VLOOKUP(ABS(R47)+1,$A$8:$D$16,4,FALSE),VLOOKUP(ABS(R47)+1,$A$8:$D$16,2,FALSE))</f>
      </c>
      <c r="S67" s="1">
        <f>IF(S47&gt;0,1/VLOOKUP(ABS(S47)+1,$A$8:$D$16,4,FALSE),VLOOKUP(ABS(S47)+1,$A$8:$D$16,2,FALSE))</f>
      </c>
      <c r="T67" s="1">
        <f>IF(T47&gt;0,1/VLOOKUP(ABS(T47)+1,$A$8:$D$16,4,FALSE),VLOOKUP(ABS(T47)+1,$A$8:$D$16,2,FALSE))</f>
      </c>
      <c r="U67" s="1">
        <f>IF(U47&gt;0,1/VLOOKUP(ABS(U47)+1,$A$8:$D$16,4,FALSE),VLOOKUP(ABS(U47)+1,$A$8:$D$16,2,FALSE))</f>
      </c>
      <c r="V67" s="1">
        <f>IF(V47&gt;0,1/VLOOKUP(ABS(V47)+1,$A$8:$D$16,4,FALSE),VLOOKUP(ABS(V47)+1,$A$8:$D$16,2,FALSE))</f>
      </c>
      <c r="W67" s="1">
        <f>IF(W47&gt;0,1/VLOOKUP(ABS(W47)+1,$A$8:$D$16,4,FALSE),VLOOKUP(ABS(W47)+1,$A$8:$D$16,2,FALSE))</f>
      </c>
    </row>
    <row r="68">
      <c r="A68">
        <v>5</v>
      </c>
      <c r="B68" t="str">
        <v>CP8.1_vs_CP8.6</v>
      </c>
      <c r="C68" s="1">
        <f>IF(C48&gt;0,1/VLOOKUP(ABS(C48)+1,$A$8:$D$16,4,FALSE),VLOOKUP(ABS(C48)+1,$A$8:$D$16,2,FALSE))</f>
      </c>
      <c r="D68" s="1">
        <f>IF(D48&gt;0,1/VLOOKUP(ABS(D48)+1,$A$8:$D$16,4,FALSE),VLOOKUP(ABS(D48)+1,$A$8:$D$16,2,FALSE))</f>
      </c>
      <c r="E68" s="1">
        <f>IF(E48&gt;0,1/VLOOKUP(ABS(E48)+1,$A$8:$D$16,4,FALSE),VLOOKUP(ABS(E48)+1,$A$8:$D$16,2,FALSE))</f>
      </c>
      <c r="F68" s="1">
        <f>IF(F48&gt;0,1/VLOOKUP(ABS(F48)+1,$A$8:$D$16,4,FALSE),VLOOKUP(ABS(F48)+1,$A$8:$D$16,2,FALSE))</f>
      </c>
      <c r="G68" s="1">
        <f>IF(G48&gt;0,1/VLOOKUP(ABS(G48)+1,$A$8:$D$16,4,FALSE),VLOOKUP(ABS(G48)+1,$A$8:$D$16,2,FALSE))</f>
      </c>
      <c r="H68" s="1">
        <f>IF(H48&gt;0,1/VLOOKUP(ABS(H48)+1,$A$8:$D$16,4,FALSE),VLOOKUP(ABS(H48)+1,$A$8:$D$16,2,FALSE))</f>
      </c>
      <c r="I68" s="1">
        <f>IF(I48&gt;0,1/VLOOKUP(ABS(I48)+1,$A$8:$D$16,4,FALSE),VLOOKUP(ABS(I48)+1,$A$8:$D$16,2,FALSE))</f>
      </c>
      <c r="J68" s="1">
        <f>IF(J48&gt;0,1/VLOOKUP(ABS(J48)+1,$A$8:$D$16,4,FALSE),VLOOKUP(ABS(J48)+1,$A$8:$D$16,2,FALSE))</f>
      </c>
      <c r="K68" s="1">
        <f>IF(K48&gt;0,1/VLOOKUP(ABS(K48)+1,$A$8:$D$16,4,FALSE),VLOOKUP(ABS(K48)+1,$A$8:$D$16,2,FALSE))</f>
      </c>
      <c r="L68" s="1">
        <f>IF(L48&gt;0,1/VLOOKUP(ABS(L48)+1,$A$8:$D$16,4,FALSE),VLOOKUP(ABS(L48)+1,$A$8:$D$16,2,FALSE))</f>
      </c>
      <c r="M68" s="1">
        <f>IF(M48&gt;0,1/VLOOKUP(ABS(M48)+1,$A$8:$D$16,4,FALSE),VLOOKUP(ABS(M48)+1,$A$8:$D$16,2,FALSE))</f>
      </c>
      <c r="N68" s="1">
        <f>IF(N48&gt;0,1/VLOOKUP(ABS(N48)+1,$A$8:$D$16,4,FALSE),VLOOKUP(ABS(N48)+1,$A$8:$D$16,2,FALSE))</f>
      </c>
      <c r="O68" s="1">
        <f>IF(O48&gt;0,1/VLOOKUP(ABS(O48)+1,$A$8:$D$16,4,FALSE),VLOOKUP(ABS(O48)+1,$A$8:$D$16,2,FALSE))</f>
      </c>
      <c r="P68" s="1">
        <f>IF(P48&gt;0,1/VLOOKUP(ABS(P48)+1,$A$8:$D$16,4,FALSE),VLOOKUP(ABS(P48)+1,$A$8:$D$16,2,FALSE))</f>
      </c>
      <c r="Q68" s="1">
        <f>IF(Q48&gt;0,1/VLOOKUP(ABS(Q48)+1,$A$8:$D$16,4,FALSE),VLOOKUP(ABS(Q48)+1,$A$8:$D$16,2,FALSE))</f>
      </c>
      <c r="R68" s="1">
        <f>IF(R48&gt;0,1/VLOOKUP(ABS(R48)+1,$A$8:$D$16,4,FALSE),VLOOKUP(ABS(R48)+1,$A$8:$D$16,2,FALSE))</f>
      </c>
      <c r="S68" s="1">
        <f>IF(S48&gt;0,1/VLOOKUP(ABS(S48)+1,$A$8:$D$16,4,FALSE),VLOOKUP(ABS(S48)+1,$A$8:$D$16,2,FALSE))</f>
      </c>
      <c r="T68" s="1">
        <f>IF(T48&gt;0,1/VLOOKUP(ABS(T48)+1,$A$8:$D$16,4,FALSE),VLOOKUP(ABS(T48)+1,$A$8:$D$16,2,FALSE))</f>
      </c>
      <c r="U68" s="1">
        <f>IF(U48&gt;0,1/VLOOKUP(ABS(U48)+1,$A$8:$D$16,4,FALSE),VLOOKUP(ABS(U48)+1,$A$8:$D$16,2,FALSE))</f>
      </c>
      <c r="V68" s="1">
        <f>IF(V48&gt;0,1/VLOOKUP(ABS(V48)+1,$A$8:$D$16,4,FALSE),VLOOKUP(ABS(V48)+1,$A$8:$D$16,2,FALSE))</f>
      </c>
      <c r="W68" s="1">
        <f>IF(W48&gt;0,1/VLOOKUP(ABS(W48)+1,$A$8:$D$16,4,FALSE),VLOOKUP(ABS(W48)+1,$A$8:$D$16,2,FALSE))</f>
      </c>
    </row>
    <row r="69">
      <c r="A69">
        <v>6</v>
      </c>
      <c r="B69" t="str">
        <v>CP8.2_vs_CP8.3</v>
      </c>
      <c r="C69" s="1">
        <f>IF(C49&gt;0,1/VLOOKUP(ABS(C49)+1,$A$8:$D$16,4,FALSE),VLOOKUP(ABS(C49)+1,$A$8:$D$16,2,FALSE))</f>
      </c>
      <c r="D69" s="1">
        <f>IF(D49&gt;0,1/VLOOKUP(ABS(D49)+1,$A$8:$D$16,4,FALSE),VLOOKUP(ABS(D49)+1,$A$8:$D$16,2,FALSE))</f>
      </c>
      <c r="E69" s="1">
        <f>IF(E49&gt;0,1/VLOOKUP(ABS(E49)+1,$A$8:$D$16,4,FALSE),VLOOKUP(ABS(E49)+1,$A$8:$D$16,2,FALSE))</f>
      </c>
      <c r="F69" s="1">
        <f>IF(F49&gt;0,1/VLOOKUP(ABS(F49)+1,$A$8:$D$16,4,FALSE),VLOOKUP(ABS(F49)+1,$A$8:$D$16,2,FALSE))</f>
      </c>
      <c r="G69" s="1">
        <f>IF(G49&gt;0,1/VLOOKUP(ABS(G49)+1,$A$8:$D$16,4,FALSE),VLOOKUP(ABS(G49)+1,$A$8:$D$16,2,FALSE))</f>
      </c>
      <c r="H69" s="1">
        <f>IF(H49&gt;0,1/VLOOKUP(ABS(H49)+1,$A$8:$D$16,4,FALSE),VLOOKUP(ABS(H49)+1,$A$8:$D$16,2,FALSE))</f>
      </c>
      <c r="I69" s="1">
        <f>IF(I49&gt;0,1/VLOOKUP(ABS(I49)+1,$A$8:$D$16,4,FALSE),VLOOKUP(ABS(I49)+1,$A$8:$D$16,2,FALSE))</f>
      </c>
      <c r="J69" s="1">
        <f>IF(J49&gt;0,1/VLOOKUP(ABS(J49)+1,$A$8:$D$16,4,FALSE),VLOOKUP(ABS(J49)+1,$A$8:$D$16,2,FALSE))</f>
      </c>
      <c r="K69" s="1">
        <f>IF(K49&gt;0,1/VLOOKUP(ABS(K49)+1,$A$8:$D$16,4,FALSE),VLOOKUP(ABS(K49)+1,$A$8:$D$16,2,FALSE))</f>
      </c>
      <c r="L69" s="1">
        <f>IF(L49&gt;0,1/VLOOKUP(ABS(L49)+1,$A$8:$D$16,4,FALSE),VLOOKUP(ABS(L49)+1,$A$8:$D$16,2,FALSE))</f>
      </c>
      <c r="M69" s="1">
        <f>IF(M49&gt;0,1/VLOOKUP(ABS(M49)+1,$A$8:$D$16,4,FALSE),VLOOKUP(ABS(M49)+1,$A$8:$D$16,2,FALSE))</f>
      </c>
      <c r="N69" s="1">
        <f>IF(N49&gt;0,1/VLOOKUP(ABS(N49)+1,$A$8:$D$16,4,FALSE),VLOOKUP(ABS(N49)+1,$A$8:$D$16,2,FALSE))</f>
      </c>
      <c r="O69" s="1">
        <f>IF(O49&gt;0,1/VLOOKUP(ABS(O49)+1,$A$8:$D$16,4,FALSE),VLOOKUP(ABS(O49)+1,$A$8:$D$16,2,FALSE))</f>
      </c>
      <c r="P69" s="1">
        <f>IF(P49&gt;0,1/VLOOKUP(ABS(P49)+1,$A$8:$D$16,4,FALSE),VLOOKUP(ABS(P49)+1,$A$8:$D$16,2,FALSE))</f>
      </c>
      <c r="Q69" s="1">
        <f>IF(Q49&gt;0,1/VLOOKUP(ABS(Q49)+1,$A$8:$D$16,4,FALSE),VLOOKUP(ABS(Q49)+1,$A$8:$D$16,2,FALSE))</f>
      </c>
      <c r="R69" s="1">
        <f>IF(R49&gt;0,1/VLOOKUP(ABS(R49)+1,$A$8:$D$16,4,FALSE),VLOOKUP(ABS(R49)+1,$A$8:$D$16,2,FALSE))</f>
      </c>
      <c r="S69" s="1">
        <f>IF(S49&gt;0,1/VLOOKUP(ABS(S49)+1,$A$8:$D$16,4,FALSE),VLOOKUP(ABS(S49)+1,$A$8:$D$16,2,FALSE))</f>
      </c>
      <c r="T69" s="1">
        <f>IF(T49&gt;0,1/VLOOKUP(ABS(T49)+1,$A$8:$D$16,4,FALSE),VLOOKUP(ABS(T49)+1,$A$8:$D$16,2,FALSE))</f>
      </c>
      <c r="U69" s="1">
        <f>IF(U49&gt;0,1/VLOOKUP(ABS(U49)+1,$A$8:$D$16,4,FALSE),VLOOKUP(ABS(U49)+1,$A$8:$D$16,2,FALSE))</f>
      </c>
      <c r="V69" s="1">
        <f>IF(V49&gt;0,1/VLOOKUP(ABS(V49)+1,$A$8:$D$16,4,FALSE),VLOOKUP(ABS(V49)+1,$A$8:$D$16,2,FALSE))</f>
      </c>
      <c r="W69" s="1">
        <f>IF(W49&gt;0,1/VLOOKUP(ABS(W49)+1,$A$8:$D$16,4,FALSE),VLOOKUP(ABS(W49)+1,$A$8:$D$16,2,FALSE))</f>
      </c>
    </row>
    <row r="70">
      <c r="A70">
        <v>7</v>
      </c>
      <c r="B70" t="str">
        <v>CP8.2_vs_CP8.4</v>
      </c>
      <c r="C70" s="1">
        <f>IF(C50&gt;0,1/VLOOKUP(ABS(C50)+1,$A$8:$D$16,4,FALSE),VLOOKUP(ABS(C50)+1,$A$8:$D$16,2,FALSE))</f>
      </c>
      <c r="D70" s="1">
        <f>IF(D50&gt;0,1/VLOOKUP(ABS(D50)+1,$A$8:$D$16,4,FALSE),VLOOKUP(ABS(D50)+1,$A$8:$D$16,2,FALSE))</f>
      </c>
      <c r="E70" s="1">
        <f>IF(E50&gt;0,1/VLOOKUP(ABS(E50)+1,$A$8:$D$16,4,FALSE),VLOOKUP(ABS(E50)+1,$A$8:$D$16,2,FALSE))</f>
      </c>
      <c r="F70" s="1">
        <f>IF(F50&gt;0,1/VLOOKUP(ABS(F50)+1,$A$8:$D$16,4,FALSE),VLOOKUP(ABS(F50)+1,$A$8:$D$16,2,FALSE))</f>
      </c>
      <c r="G70" s="1">
        <f>IF(G50&gt;0,1/VLOOKUP(ABS(G50)+1,$A$8:$D$16,4,FALSE),VLOOKUP(ABS(G50)+1,$A$8:$D$16,2,FALSE))</f>
      </c>
      <c r="H70" s="1">
        <f>IF(H50&gt;0,1/VLOOKUP(ABS(H50)+1,$A$8:$D$16,4,FALSE),VLOOKUP(ABS(H50)+1,$A$8:$D$16,2,FALSE))</f>
      </c>
      <c r="I70" s="1">
        <f>IF(I50&gt;0,1/VLOOKUP(ABS(I50)+1,$A$8:$D$16,4,FALSE),VLOOKUP(ABS(I50)+1,$A$8:$D$16,2,FALSE))</f>
      </c>
      <c r="J70" s="1">
        <f>IF(J50&gt;0,1/VLOOKUP(ABS(J50)+1,$A$8:$D$16,4,FALSE),VLOOKUP(ABS(J50)+1,$A$8:$D$16,2,FALSE))</f>
      </c>
      <c r="K70" s="1">
        <f>IF(K50&gt;0,1/VLOOKUP(ABS(K50)+1,$A$8:$D$16,4,FALSE),VLOOKUP(ABS(K50)+1,$A$8:$D$16,2,FALSE))</f>
      </c>
      <c r="L70" s="1">
        <f>IF(L50&gt;0,1/VLOOKUP(ABS(L50)+1,$A$8:$D$16,4,FALSE),VLOOKUP(ABS(L50)+1,$A$8:$D$16,2,FALSE))</f>
      </c>
      <c r="M70" s="1">
        <f>IF(M50&gt;0,1/VLOOKUP(ABS(M50)+1,$A$8:$D$16,4,FALSE),VLOOKUP(ABS(M50)+1,$A$8:$D$16,2,FALSE))</f>
      </c>
      <c r="N70" s="1">
        <f>IF(N50&gt;0,1/VLOOKUP(ABS(N50)+1,$A$8:$D$16,4,FALSE),VLOOKUP(ABS(N50)+1,$A$8:$D$16,2,FALSE))</f>
      </c>
      <c r="O70" s="1">
        <f>IF(O50&gt;0,1/VLOOKUP(ABS(O50)+1,$A$8:$D$16,4,FALSE),VLOOKUP(ABS(O50)+1,$A$8:$D$16,2,FALSE))</f>
      </c>
      <c r="P70" s="1">
        <f>IF(P50&gt;0,1/VLOOKUP(ABS(P50)+1,$A$8:$D$16,4,FALSE),VLOOKUP(ABS(P50)+1,$A$8:$D$16,2,FALSE))</f>
      </c>
      <c r="Q70" s="1">
        <f>IF(Q50&gt;0,1/VLOOKUP(ABS(Q50)+1,$A$8:$D$16,4,FALSE),VLOOKUP(ABS(Q50)+1,$A$8:$D$16,2,FALSE))</f>
      </c>
      <c r="R70" s="1">
        <f>IF(R50&gt;0,1/VLOOKUP(ABS(R50)+1,$A$8:$D$16,4,FALSE),VLOOKUP(ABS(R50)+1,$A$8:$D$16,2,FALSE))</f>
      </c>
      <c r="S70" s="1">
        <f>IF(S50&gt;0,1/VLOOKUP(ABS(S50)+1,$A$8:$D$16,4,FALSE),VLOOKUP(ABS(S50)+1,$A$8:$D$16,2,FALSE))</f>
      </c>
      <c r="T70" s="1">
        <f>IF(T50&gt;0,1/VLOOKUP(ABS(T50)+1,$A$8:$D$16,4,FALSE),VLOOKUP(ABS(T50)+1,$A$8:$D$16,2,FALSE))</f>
      </c>
      <c r="U70" s="1">
        <f>IF(U50&gt;0,1/VLOOKUP(ABS(U50)+1,$A$8:$D$16,4,FALSE),VLOOKUP(ABS(U50)+1,$A$8:$D$16,2,FALSE))</f>
      </c>
      <c r="V70" s="1">
        <f>IF(V50&gt;0,1/VLOOKUP(ABS(V50)+1,$A$8:$D$16,4,FALSE),VLOOKUP(ABS(V50)+1,$A$8:$D$16,2,FALSE))</f>
      </c>
      <c r="W70" s="1">
        <f>IF(W50&gt;0,1/VLOOKUP(ABS(W50)+1,$A$8:$D$16,4,FALSE),VLOOKUP(ABS(W50)+1,$A$8:$D$16,2,FALSE))</f>
      </c>
    </row>
    <row r="71">
      <c r="A71">
        <v>8</v>
      </c>
      <c r="B71" t="str">
        <v>CP8.2_vs_CP8.5</v>
      </c>
      <c r="C71" s="1">
        <f>IF(C51&gt;0,1/VLOOKUP(ABS(C51)+1,$A$8:$D$16,4,FALSE),VLOOKUP(ABS(C51)+1,$A$8:$D$16,2,FALSE))</f>
      </c>
      <c r="D71" s="1">
        <f>IF(D51&gt;0,1/VLOOKUP(ABS(D51)+1,$A$8:$D$16,4,FALSE),VLOOKUP(ABS(D51)+1,$A$8:$D$16,2,FALSE))</f>
      </c>
      <c r="E71" s="1">
        <f>IF(E51&gt;0,1/VLOOKUP(ABS(E51)+1,$A$8:$D$16,4,FALSE),VLOOKUP(ABS(E51)+1,$A$8:$D$16,2,FALSE))</f>
      </c>
      <c r="F71" s="1">
        <f>IF(F51&gt;0,1/VLOOKUP(ABS(F51)+1,$A$8:$D$16,4,FALSE),VLOOKUP(ABS(F51)+1,$A$8:$D$16,2,FALSE))</f>
      </c>
      <c r="G71" s="1">
        <f>IF(G51&gt;0,1/VLOOKUP(ABS(G51)+1,$A$8:$D$16,4,FALSE),VLOOKUP(ABS(G51)+1,$A$8:$D$16,2,FALSE))</f>
      </c>
      <c r="H71" s="1">
        <f>IF(H51&gt;0,1/VLOOKUP(ABS(H51)+1,$A$8:$D$16,4,FALSE),VLOOKUP(ABS(H51)+1,$A$8:$D$16,2,FALSE))</f>
      </c>
      <c r="I71" s="1">
        <f>IF(I51&gt;0,1/VLOOKUP(ABS(I51)+1,$A$8:$D$16,4,FALSE),VLOOKUP(ABS(I51)+1,$A$8:$D$16,2,FALSE))</f>
      </c>
      <c r="J71" s="1">
        <f>IF(J51&gt;0,1/VLOOKUP(ABS(J51)+1,$A$8:$D$16,4,FALSE),VLOOKUP(ABS(J51)+1,$A$8:$D$16,2,FALSE))</f>
      </c>
      <c r="K71" s="1">
        <f>IF(K51&gt;0,1/VLOOKUP(ABS(K51)+1,$A$8:$D$16,4,FALSE),VLOOKUP(ABS(K51)+1,$A$8:$D$16,2,FALSE))</f>
      </c>
      <c r="L71" s="1">
        <f>IF(L51&gt;0,1/VLOOKUP(ABS(L51)+1,$A$8:$D$16,4,FALSE),VLOOKUP(ABS(L51)+1,$A$8:$D$16,2,FALSE))</f>
      </c>
      <c r="M71" s="1">
        <f>IF(M51&gt;0,1/VLOOKUP(ABS(M51)+1,$A$8:$D$16,4,FALSE),VLOOKUP(ABS(M51)+1,$A$8:$D$16,2,FALSE))</f>
      </c>
      <c r="N71" s="1">
        <f>IF(N51&gt;0,1/VLOOKUP(ABS(N51)+1,$A$8:$D$16,4,FALSE),VLOOKUP(ABS(N51)+1,$A$8:$D$16,2,FALSE))</f>
      </c>
      <c r="O71" s="1">
        <f>IF(O51&gt;0,1/VLOOKUP(ABS(O51)+1,$A$8:$D$16,4,FALSE),VLOOKUP(ABS(O51)+1,$A$8:$D$16,2,FALSE))</f>
      </c>
      <c r="P71" s="1">
        <f>IF(P51&gt;0,1/VLOOKUP(ABS(P51)+1,$A$8:$D$16,4,FALSE),VLOOKUP(ABS(P51)+1,$A$8:$D$16,2,FALSE))</f>
      </c>
      <c r="Q71" s="1">
        <f>IF(Q51&gt;0,1/VLOOKUP(ABS(Q51)+1,$A$8:$D$16,4,FALSE),VLOOKUP(ABS(Q51)+1,$A$8:$D$16,2,FALSE))</f>
      </c>
      <c r="R71" s="1">
        <f>IF(R51&gt;0,1/VLOOKUP(ABS(R51)+1,$A$8:$D$16,4,FALSE),VLOOKUP(ABS(R51)+1,$A$8:$D$16,2,FALSE))</f>
      </c>
      <c r="S71" s="1">
        <f>IF(S51&gt;0,1/VLOOKUP(ABS(S51)+1,$A$8:$D$16,4,FALSE),VLOOKUP(ABS(S51)+1,$A$8:$D$16,2,FALSE))</f>
      </c>
      <c r="T71" s="1">
        <f>IF(T51&gt;0,1/VLOOKUP(ABS(T51)+1,$A$8:$D$16,4,FALSE),VLOOKUP(ABS(T51)+1,$A$8:$D$16,2,FALSE))</f>
      </c>
      <c r="U71" s="1">
        <f>IF(U51&gt;0,1/VLOOKUP(ABS(U51)+1,$A$8:$D$16,4,FALSE),VLOOKUP(ABS(U51)+1,$A$8:$D$16,2,FALSE))</f>
      </c>
      <c r="V71" s="1">
        <f>IF(V51&gt;0,1/VLOOKUP(ABS(V51)+1,$A$8:$D$16,4,FALSE),VLOOKUP(ABS(V51)+1,$A$8:$D$16,2,FALSE))</f>
      </c>
      <c r="W71" s="1">
        <f>IF(W51&gt;0,1/VLOOKUP(ABS(W51)+1,$A$8:$D$16,4,FALSE),VLOOKUP(ABS(W51)+1,$A$8:$D$16,2,FALSE))</f>
      </c>
    </row>
    <row r="72">
      <c r="A72">
        <v>9</v>
      </c>
      <c r="B72" t="str">
        <v>CP8.2_vs_CP8.6</v>
      </c>
      <c r="C72" s="1">
        <f>IF(C52&gt;0,1/VLOOKUP(ABS(C52)+1,$A$8:$D$16,4,FALSE),VLOOKUP(ABS(C52)+1,$A$8:$D$16,2,FALSE))</f>
      </c>
      <c r="D72" s="1">
        <f>IF(D52&gt;0,1/VLOOKUP(ABS(D52)+1,$A$8:$D$16,4,FALSE),VLOOKUP(ABS(D52)+1,$A$8:$D$16,2,FALSE))</f>
      </c>
      <c r="E72" s="1">
        <f>IF(E52&gt;0,1/VLOOKUP(ABS(E52)+1,$A$8:$D$16,4,FALSE),VLOOKUP(ABS(E52)+1,$A$8:$D$16,2,FALSE))</f>
      </c>
      <c r="F72" s="1">
        <f>IF(F52&gt;0,1/VLOOKUP(ABS(F52)+1,$A$8:$D$16,4,FALSE),VLOOKUP(ABS(F52)+1,$A$8:$D$16,2,FALSE))</f>
      </c>
      <c r="G72" s="1">
        <f>IF(G52&gt;0,1/VLOOKUP(ABS(G52)+1,$A$8:$D$16,4,FALSE),VLOOKUP(ABS(G52)+1,$A$8:$D$16,2,FALSE))</f>
      </c>
      <c r="H72" s="1">
        <f>IF(H52&gt;0,1/VLOOKUP(ABS(H52)+1,$A$8:$D$16,4,FALSE),VLOOKUP(ABS(H52)+1,$A$8:$D$16,2,FALSE))</f>
      </c>
      <c r="I72" s="1">
        <f>IF(I52&gt;0,1/VLOOKUP(ABS(I52)+1,$A$8:$D$16,4,FALSE),VLOOKUP(ABS(I52)+1,$A$8:$D$16,2,FALSE))</f>
      </c>
      <c r="J72" s="1">
        <f>IF(J52&gt;0,1/VLOOKUP(ABS(J52)+1,$A$8:$D$16,4,FALSE),VLOOKUP(ABS(J52)+1,$A$8:$D$16,2,FALSE))</f>
      </c>
      <c r="K72" s="1">
        <f>IF(K52&gt;0,1/VLOOKUP(ABS(K52)+1,$A$8:$D$16,4,FALSE),VLOOKUP(ABS(K52)+1,$A$8:$D$16,2,FALSE))</f>
      </c>
      <c r="L72" s="1">
        <f>IF(L52&gt;0,1/VLOOKUP(ABS(L52)+1,$A$8:$D$16,4,FALSE),VLOOKUP(ABS(L52)+1,$A$8:$D$16,2,FALSE))</f>
      </c>
      <c r="M72" s="1">
        <f>IF(M52&gt;0,1/VLOOKUP(ABS(M52)+1,$A$8:$D$16,4,FALSE),VLOOKUP(ABS(M52)+1,$A$8:$D$16,2,FALSE))</f>
      </c>
      <c r="N72" s="1">
        <f>IF(N52&gt;0,1/VLOOKUP(ABS(N52)+1,$A$8:$D$16,4,FALSE),VLOOKUP(ABS(N52)+1,$A$8:$D$16,2,FALSE))</f>
      </c>
      <c r="O72" s="1">
        <f>IF(O52&gt;0,1/VLOOKUP(ABS(O52)+1,$A$8:$D$16,4,FALSE),VLOOKUP(ABS(O52)+1,$A$8:$D$16,2,FALSE))</f>
      </c>
      <c r="P72" s="1">
        <f>IF(P52&gt;0,1/VLOOKUP(ABS(P52)+1,$A$8:$D$16,4,FALSE),VLOOKUP(ABS(P52)+1,$A$8:$D$16,2,FALSE))</f>
      </c>
      <c r="Q72" s="1">
        <f>IF(Q52&gt;0,1/VLOOKUP(ABS(Q52)+1,$A$8:$D$16,4,FALSE),VLOOKUP(ABS(Q52)+1,$A$8:$D$16,2,FALSE))</f>
      </c>
      <c r="R72" s="1">
        <f>IF(R52&gt;0,1/VLOOKUP(ABS(R52)+1,$A$8:$D$16,4,FALSE),VLOOKUP(ABS(R52)+1,$A$8:$D$16,2,FALSE))</f>
      </c>
      <c r="S72" s="1">
        <f>IF(S52&gt;0,1/VLOOKUP(ABS(S52)+1,$A$8:$D$16,4,FALSE),VLOOKUP(ABS(S52)+1,$A$8:$D$16,2,FALSE))</f>
      </c>
      <c r="T72" s="1">
        <f>IF(T52&gt;0,1/VLOOKUP(ABS(T52)+1,$A$8:$D$16,4,FALSE),VLOOKUP(ABS(T52)+1,$A$8:$D$16,2,FALSE))</f>
      </c>
      <c r="U72" s="1">
        <f>IF(U52&gt;0,1/VLOOKUP(ABS(U52)+1,$A$8:$D$16,4,FALSE),VLOOKUP(ABS(U52)+1,$A$8:$D$16,2,FALSE))</f>
      </c>
      <c r="V72" s="1">
        <f>IF(V52&gt;0,1/VLOOKUP(ABS(V52)+1,$A$8:$D$16,4,FALSE),VLOOKUP(ABS(V52)+1,$A$8:$D$16,2,FALSE))</f>
      </c>
      <c r="W72" s="1">
        <f>IF(W52&gt;0,1/VLOOKUP(ABS(W52)+1,$A$8:$D$16,4,FALSE),VLOOKUP(ABS(W52)+1,$A$8:$D$16,2,FALSE))</f>
      </c>
    </row>
    <row r="73">
      <c r="A73">
        <v>10</v>
      </c>
      <c r="B73" t="str">
        <v>CP8.3_vs_CP8.4</v>
      </c>
      <c r="C73" s="1">
        <f>IF(C53&gt;0,1/VLOOKUP(ABS(C53)+1,$A$8:$D$16,4,FALSE),VLOOKUP(ABS(C53)+1,$A$8:$D$16,2,FALSE))</f>
      </c>
      <c r="D73" s="1">
        <f>IF(D53&gt;0,1/VLOOKUP(ABS(D53)+1,$A$8:$D$16,4,FALSE),VLOOKUP(ABS(D53)+1,$A$8:$D$16,2,FALSE))</f>
      </c>
      <c r="E73" s="1">
        <f>IF(E53&gt;0,1/VLOOKUP(ABS(E53)+1,$A$8:$D$16,4,FALSE),VLOOKUP(ABS(E53)+1,$A$8:$D$16,2,FALSE))</f>
      </c>
      <c r="F73" s="1">
        <f>IF(F53&gt;0,1/VLOOKUP(ABS(F53)+1,$A$8:$D$16,4,FALSE),VLOOKUP(ABS(F53)+1,$A$8:$D$16,2,FALSE))</f>
      </c>
      <c r="G73" s="1">
        <f>IF(G53&gt;0,1/VLOOKUP(ABS(G53)+1,$A$8:$D$16,4,FALSE),VLOOKUP(ABS(G53)+1,$A$8:$D$16,2,FALSE))</f>
      </c>
      <c r="H73" s="1">
        <f>IF(H53&gt;0,1/VLOOKUP(ABS(H53)+1,$A$8:$D$16,4,FALSE),VLOOKUP(ABS(H53)+1,$A$8:$D$16,2,FALSE))</f>
      </c>
      <c r="I73" s="1">
        <f>IF(I53&gt;0,1/VLOOKUP(ABS(I53)+1,$A$8:$D$16,4,FALSE),VLOOKUP(ABS(I53)+1,$A$8:$D$16,2,FALSE))</f>
      </c>
      <c r="J73" s="1">
        <f>IF(J53&gt;0,1/VLOOKUP(ABS(J53)+1,$A$8:$D$16,4,FALSE),VLOOKUP(ABS(J53)+1,$A$8:$D$16,2,FALSE))</f>
      </c>
      <c r="K73" s="1">
        <f>IF(K53&gt;0,1/VLOOKUP(ABS(K53)+1,$A$8:$D$16,4,FALSE),VLOOKUP(ABS(K53)+1,$A$8:$D$16,2,FALSE))</f>
      </c>
      <c r="L73" s="1">
        <f>IF(L53&gt;0,1/VLOOKUP(ABS(L53)+1,$A$8:$D$16,4,FALSE),VLOOKUP(ABS(L53)+1,$A$8:$D$16,2,FALSE))</f>
      </c>
      <c r="M73" s="1">
        <f>IF(M53&gt;0,1/VLOOKUP(ABS(M53)+1,$A$8:$D$16,4,FALSE),VLOOKUP(ABS(M53)+1,$A$8:$D$16,2,FALSE))</f>
      </c>
      <c r="N73" s="1">
        <f>IF(N53&gt;0,1/VLOOKUP(ABS(N53)+1,$A$8:$D$16,4,FALSE),VLOOKUP(ABS(N53)+1,$A$8:$D$16,2,FALSE))</f>
      </c>
      <c r="O73" s="1">
        <f>IF(O53&gt;0,1/VLOOKUP(ABS(O53)+1,$A$8:$D$16,4,FALSE),VLOOKUP(ABS(O53)+1,$A$8:$D$16,2,FALSE))</f>
      </c>
      <c r="P73" s="1">
        <f>IF(P53&gt;0,1/VLOOKUP(ABS(P53)+1,$A$8:$D$16,4,FALSE),VLOOKUP(ABS(P53)+1,$A$8:$D$16,2,FALSE))</f>
      </c>
      <c r="Q73" s="1">
        <f>IF(Q53&gt;0,1/VLOOKUP(ABS(Q53)+1,$A$8:$D$16,4,FALSE),VLOOKUP(ABS(Q53)+1,$A$8:$D$16,2,FALSE))</f>
      </c>
      <c r="R73" s="1">
        <f>IF(R53&gt;0,1/VLOOKUP(ABS(R53)+1,$A$8:$D$16,4,FALSE),VLOOKUP(ABS(R53)+1,$A$8:$D$16,2,FALSE))</f>
      </c>
      <c r="S73" s="1">
        <f>IF(S53&gt;0,1/VLOOKUP(ABS(S53)+1,$A$8:$D$16,4,FALSE),VLOOKUP(ABS(S53)+1,$A$8:$D$16,2,FALSE))</f>
      </c>
      <c r="T73" s="1">
        <f>IF(T53&gt;0,1/VLOOKUP(ABS(T53)+1,$A$8:$D$16,4,FALSE),VLOOKUP(ABS(T53)+1,$A$8:$D$16,2,FALSE))</f>
      </c>
      <c r="U73" s="1">
        <f>IF(U53&gt;0,1/VLOOKUP(ABS(U53)+1,$A$8:$D$16,4,FALSE),VLOOKUP(ABS(U53)+1,$A$8:$D$16,2,FALSE))</f>
      </c>
      <c r="V73" s="1">
        <f>IF(V53&gt;0,1/VLOOKUP(ABS(V53)+1,$A$8:$D$16,4,FALSE),VLOOKUP(ABS(V53)+1,$A$8:$D$16,2,FALSE))</f>
      </c>
      <c r="W73" s="1">
        <f>IF(W53&gt;0,1/VLOOKUP(ABS(W53)+1,$A$8:$D$16,4,FALSE),VLOOKUP(ABS(W53)+1,$A$8:$D$16,2,FALSE))</f>
      </c>
    </row>
    <row r="74">
      <c r="A74">
        <v>11</v>
      </c>
      <c r="B74" t="str">
        <v>CP8.3_vs_CP8.5</v>
      </c>
      <c r="C74" s="1">
        <f>IF(C54&gt;0,1/VLOOKUP(ABS(C54)+1,$A$8:$D$16,4,FALSE),VLOOKUP(ABS(C54)+1,$A$8:$D$16,2,FALSE))</f>
      </c>
      <c r="D74" s="1">
        <f>IF(D54&gt;0,1/VLOOKUP(ABS(D54)+1,$A$8:$D$16,4,FALSE),VLOOKUP(ABS(D54)+1,$A$8:$D$16,2,FALSE))</f>
      </c>
      <c r="E74" s="1">
        <f>IF(E54&gt;0,1/VLOOKUP(ABS(E54)+1,$A$8:$D$16,4,FALSE),VLOOKUP(ABS(E54)+1,$A$8:$D$16,2,FALSE))</f>
      </c>
      <c r="F74" s="1">
        <f>IF(F54&gt;0,1/VLOOKUP(ABS(F54)+1,$A$8:$D$16,4,FALSE),VLOOKUP(ABS(F54)+1,$A$8:$D$16,2,FALSE))</f>
      </c>
      <c r="G74" s="1">
        <f>IF(G54&gt;0,1/VLOOKUP(ABS(G54)+1,$A$8:$D$16,4,FALSE),VLOOKUP(ABS(G54)+1,$A$8:$D$16,2,FALSE))</f>
      </c>
      <c r="H74" s="1">
        <f>IF(H54&gt;0,1/VLOOKUP(ABS(H54)+1,$A$8:$D$16,4,FALSE),VLOOKUP(ABS(H54)+1,$A$8:$D$16,2,FALSE))</f>
      </c>
      <c r="I74" s="1">
        <f>IF(I54&gt;0,1/VLOOKUP(ABS(I54)+1,$A$8:$D$16,4,FALSE),VLOOKUP(ABS(I54)+1,$A$8:$D$16,2,FALSE))</f>
      </c>
      <c r="J74" s="1">
        <f>IF(J54&gt;0,1/VLOOKUP(ABS(J54)+1,$A$8:$D$16,4,FALSE),VLOOKUP(ABS(J54)+1,$A$8:$D$16,2,FALSE))</f>
      </c>
      <c r="K74" s="1">
        <f>IF(K54&gt;0,1/VLOOKUP(ABS(K54)+1,$A$8:$D$16,4,FALSE),VLOOKUP(ABS(K54)+1,$A$8:$D$16,2,FALSE))</f>
      </c>
      <c r="L74" s="1">
        <f>IF(L54&gt;0,1/VLOOKUP(ABS(L54)+1,$A$8:$D$16,4,FALSE),VLOOKUP(ABS(L54)+1,$A$8:$D$16,2,FALSE))</f>
      </c>
      <c r="M74" s="1">
        <f>IF(M54&gt;0,1/VLOOKUP(ABS(M54)+1,$A$8:$D$16,4,FALSE),VLOOKUP(ABS(M54)+1,$A$8:$D$16,2,FALSE))</f>
      </c>
      <c r="N74" s="1">
        <f>IF(N54&gt;0,1/VLOOKUP(ABS(N54)+1,$A$8:$D$16,4,FALSE),VLOOKUP(ABS(N54)+1,$A$8:$D$16,2,FALSE))</f>
      </c>
      <c r="O74" s="1">
        <f>IF(O54&gt;0,1/VLOOKUP(ABS(O54)+1,$A$8:$D$16,4,FALSE),VLOOKUP(ABS(O54)+1,$A$8:$D$16,2,FALSE))</f>
      </c>
      <c r="P74" s="1">
        <f>IF(P54&gt;0,1/VLOOKUP(ABS(P54)+1,$A$8:$D$16,4,FALSE),VLOOKUP(ABS(P54)+1,$A$8:$D$16,2,FALSE))</f>
      </c>
      <c r="Q74" s="1">
        <f>IF(Q54&gt;0,1/VLOOKUP(ABS(Q54)+1,$A$8:$D$16,4,FALSE),VLOOKUP(ABS(Q54)+1,$A$8:$D$16,2,FALSE))</f>
      </c>
      <c r="R74" s="1">
        <f>IF(R54&gt;0,1/VLOOKUP(ABS(R54)+1,$A$8:$D$16,4,FALSE),VLOOKUP(ABS(R54)+1,$A$8:$D$16,2,FALSE))</f>
      </c>
      <c r="S74" s="1">
        <f>IF(S54&gt;0,1/VLOOKUP(ABS(S54)+1,$A$8:$D$16,4,FALSE),VLOOKUP(ABS(S54)+1,$A$8:$D$16,2,FALSE))</f>
      </c>
      <c r="T74" s="1">
        <f>IF(T54&gt;0,1/VLOOKUP(ABS(T54)+1,$A$8:$D$16,4,FALSE),VLOOKUP(ABS(T54)+1,$A$8:$D$16,2,FALSE))</f>
      </c>
      <c r="U74" s="1">
        <f>IF(U54&gt;0,1/VLOOKUP(ABS(U54)+1,$A$8:$D$16,4,FALSE),VLOOKUP(ABS(U54)+1,$A$8:$D$16,2,FALSE))</f>
      </c>
      <c r="V74" s="1">
        <f>IF(V54&gt;0,1/VLOOKUP(ABS(V54)+1,$A$8:$D$16,4,FALSE),VLOOKUP(ABS(V54)+1,$A$8:$D$16,2,FALSE))</f>
      </c>
      <c r="W74" s="1">
        <f>IF(W54&gt;0,1/VLOOKUP(ABS(W54)+1,$A$8:$D$16,4,FALSE),VLOOKUP(ABS(W54)+1,$A$8:$D$16,2,FALSE))</f>
      </c>
    </row>
    <row r="75">
      <c r="A75">
        <v>12</v>
      </c>
      <c r="B75" t="str">
        <v>CP8.3_vs_CP8.6</v>
      </c>
      <c r="C75" s="1">
        <f>IF(C55&gt;0,1/VLOOKUP(ABS(C55)+1,$A$8:$D$16,4,FALSE),VLOOKUP(ABS(C55)+1,$A$8:$D$16,2,FALSE))</f>
      </c>
      <c r="D75" s="1">
        <f>IF(D55&gt;0,1/VLOOKUP(ABS(D55)+1,$A$8:$D$16,4,FALSE),VLOOKUP(ABS(D55)+1,$A$8:$D$16,2,FALSE))</f>
      </c>
      <c r="E75" s="1">
        <f>IF(E55&gt;0,1/VLOOKUP(ABS(E55)+1,$A$8:$D$16,4,FALSE),VLOOKUP(ABS(E55)+1,$A$8:$D$16,2,FALSE))</f>
      </c>
      <c r="F75" s="1">
        <f>IF(F55&gt;0,1/VLOOKUP(ABS(F55)+1,$A$8:$D$16,4,FALSE),VLOOKUP(ABS(F55)+1,$A$8:$D$16,2,FALSE))</f>
      </c>
      <c r="G75" s="1">
        <f>IF(G55&gt;0,1/VLOOKUP(ABS(G55)+1,$A$8:$D$16,4,FALSE),VLOOKUP(ABS(G55)+1,$A$8:$D$16,2,FALSE))</f>
      </c>
      <c r="H75" s="1">
        <f>IF(H55&gt;0,1/VLOOKUP(ABS(H55)+1,$A$8:$D$16,4,FALSE),VLOOKUP(ABS(H55)+1,$A$8:$D$16,2,FALSE))</f>
      </c>
      <c r="I75" s="1">
        <f>IF(I55&gt;0,1/VLOOKUP(ABS(I55)+1,$A$8:$D$16,4,FALSE),VLOOKUP(ABS(I55)+1,$A$8:$D$16,2,FALSE))</f>
      </c>
      <c r="J75" s="1">
        <f>IF(J55&gt;0,1/VLOOKUP(ABS(J55)+1,$A$8:$D$16,4,FALSE),VLOOKUP(ABS(J55)+1,$A$8:$D$16,2,FALSE))</f>
      </c>
      <c r="K75" s="1">
        <f>IF(K55&gt;0,1/VLOOKUP(ABS(K55)+1,$A$8:$D$16,4,FALSE),VLOOKUP(ABS(K55)+1,$A$8:$D$16,2,FALSE))</f>
      </c>
      <c r="L75" s="1">
        <f>IF(L55&gt;0,1/VLOOKUP(ABS(L55)+1,$A$8:$D$16,4,FALSE),VLOOKUP(ABS(L55)+1,$A$8:$D$16,2,FALSE))</f>
      </c>
      <c r="M75" s="1">
        <f>IF(M55&gt;0,1/VLOOKUP(ABS(M55)+1,$A$8:$D$16,4,FALSE),VLOOKUP(ABS(M55)+1,$A$8:$D$16,2,FALSE))</f>
      </c>
      <c r="N75" s="1">
        <f>IF(N55&gt;0,1/VLOOKUP(ABS(N55)+1,$A$8:$D$16,4,FALSE),VLOOKUP(ABS(N55)+1,$A$8:$D$16,2,FALSE))</f>
      </c>
      <c r="O75" s="1">
        <f>IF(O55&gt;0,1/VLOOKUP(ABS(O55)+1,$A$8:$D$16,4,FALSE),VLOOKUP(ABS(O55)+1,$A$8:$D$16,2,FALSE))</f>
      </c>
      <c r="P75" s="1">
        <f>IF(P55&gt;0,1/VLOOKUP(ABS(P55)+1,$A$8:$D$16,4,FALSE),VLOOKUP(ABS(P55)+1,$A$8:$D$16,2,FALSE))</f>
      </c>
      <c r="Q75" s="1">
        <f>IF(Q55&gt;0,1/VLOOKUP(ABS(Q55)+1,$A$8:$D$16,4,FALSE),VLOOKUP(ABS(Q55)+1,$A$8:$D$16,2,FALSE))</f>
      </c>
      <c r="R75" s="1">
        <f>IF(R55&gt;0,1/VLOOKUP(ABS(R55)+1,$A$8:$D$16,4,FALSE),VLOOKUP(ABS(R55)+1,$A$8:$D$16,2,FALSE))</f>
      </c>
      <c r="S75" s="1">
        <f>IF(S55&gt;0,1/VLOOKUP(ABS(S55)+1,$A$8:$D$16,4,FALSE),VLOOKUP(ABS(S55)+1,$A$8:$D$16,2,FALSE))</f>
      </c>
      <c r="T75" s="1">
        <f>IF(T55&gt;0,1/VLOOKUP(ABS(T55)+1,$A$8:$D$16,4,FALSE),VLOOKUP(ABS(T55)+1,$A$8:$D$16,2,FALSE))</f>
      </c>
      <c r="U75" s="1">
        <f>IF(U55&gt;0,1/VLOOKUP(ABS(U55)+1,$A$8:$D$16,4,FALSE),VLOOKUP(ABS(U55)+1,$A$8:$D$16,2,FALSE))</f>
      </c>
      <c r="V75" s="1">
        <f>IF(V55&gt;0,1/VLOOKUP(ABS(V55)+1,$A$8:$D$16,4,FALSE),VLOOKUP(ABS(V55)+1,$A$8:$D$16,2,FALSE))</f>
      </c>
      <c r="W75" s="1">
        <f>IF(W55&gt;0,1/VLOOKUP(ABS(W55)+1,$A$8:$D$16,4,FALSE),VLOOKUP(ABS(W55)+1,$A$8:$D$16,2,FALSE))</f>
      </c>
    </row>
    <row r="76">
      <c r="A76">
        <v>13</v>
      </c>
      <c r="B76" t="str">
        <v>CP8.4_vs_CP8.5</v>
      </c>
      <c r="C76" s="1">
        <f>IF(C56&gt;0,1/VLOOKUP(ABS(C56)+1,$A$8:$D$16,4,FALSE),VLOOKUP(ABS(C56)+1,$A$8:$D$16,2,FALSE))</f>
      </c>
      <c r="D76" s="1">
        <f>IF(D56&gt;0,1/VLOOKUP(ABS(D56)+1,$A$8:$D$16,4,FALSE),VLOOKUP(ABS(D56)+1,$A$8:$D$16,2,FALSE))</f>
      </c>
      <c r="E76" s="1">
        <f>IF(E56&gt;0,1/VLOOKUP(ABS(E56)+1,$A$8:$D$16,4,FALSE),VLOOKUP(ABS(E56)+1,$A$8:$D$16,2,FALSE))</f>
      </c>
      <c r="F76" s="1">
        <f>IF(F56&gt;0,1/VLOOKUP(ABS(F56)+1,$A$8:$D$16,4,FALSE),VLOOKUP(ABS(F56)+1,$A$8:$D$16,2,FALSE))</f>
      </c>
      <c r="G76" s="1">
        <f>IF(G56&gt;0,1/VLOOKUP(ABS(G56)+1,$A$8:$D$16,4,FALSE),VLOOKUP(ABS(G56)+1,$A$8:$D$16,2,FALSE))</f>
      </c>
      <c r="H76" s="1">
        <f>IF(H56&gt;0,1/VLOOKUP(ABS(H56)+1,$A$8:$D$16,4,FALSE),VLOOKUP(ABS(H56)+1,$A$8:$D$16,2,FALSE))</f>
      </c>
      <c r="I76" s="1">
        <f>IF(I56&gt;0,1/VLOOKUP(ABS(I56)+1,$A$8:$D$16,4,FALSE),VLOOKUP(ABS(I56)+1,$A$8:$D$16,2,FALSE))</f>
      </c>
      <c r="J76" s="1">
        <f>IF(J56&gt;0,1/VLOOKUP(ABS(J56)+1,$A$8:$D$16,4,FALSE),VLOOKUP(ABS(J56)+1,$A$8:$D$16,2,FALSE))</f>
      </c>
      <c r="K76" s="1">
        <f>IF(K56&gt;0,1/VLOOKUP(ABS(K56)+1,$A$8:$D$16,4,FALSE),VLOOKUP(ABS(K56)+1,$A$8:$D$16,2,FALSE))</f>
      </c>
      <c r="L76" s="1">
        <f>IF(L56&gt;0,1/VLOOKUP(ABS(L56)+1,$A$8:$D$16,4,FALSE),VLOOKUP(ABS(L56)+1,$A$8:$D$16,2,FALSE))</f>
      </c>
      <c r="M76" s="1">
        <f>IF(M56&gt;0,1/VLOOKUP(ABS(M56)+1,$A$8:$D$16,4,FALSE),VLOOKUP(ABS(M56)+1,$A$8:$D$16,2,FALSE))</f>
      </c>
      <c r="N76" s="1">
        <f>IF(N56&gt;0,1/VLOOKUP(ABS(N56)+1,$A$8:$D$16,4,FALSE),VLOOKUP(ABS(N56)+1,$A$8:$D$16,2,FALSE))</f>
      </c>
      <c r="O76" s="1">
        <f>IF(O56&gt;0,1/VLOOKUP(ABS(O56)+1,$A$8:$D$16,4,FALSE),VLOOKUP(ABS(O56)+1,$A$8:$D$16,2,FALSE))</f>
      </c>
      <c r="P76" s="1">
        <f>IF(P56&gt;0,1/VLOOKUP(ABS(P56)+1,$A$8:$D$16,4,FALSE),VLOOKUP(ABS(P56)+1,$A$8:$D$16,2,FALSE))</f>
      </c>
      <c r="Q76" s="1">
        <f>IF(Q56&gt;0,1/VLOOKUP(ABS(Q56)+1,$A$8:$D$16,4,FALSE),VLOOKUP(ABS(Q56)+1,$A$8:$D$16,2,FALSE))</f>
      </c>
      <c r="R76" s="1">
        <f>IF(R56&gt;0,1/VLOOKUP(ABS(R56)+1,$A$8:$D$16,4,FALSE),VLOOKUP(ABS(R56)+1,$A$8:$D$16,2,FALSE))</f>
      </c>
      <c r="S76" s="1">
        <f>IF(S56&gt;0,1/VLOOKUP(ABS(S56)+1,$A$8:$D$16,4,FALSE),VLOOKUP(ABS(S56)+1,$A$8:$D$16,2,FALSE))</f>
      </c>
      <c r="T76" s="1">
        <f>IF(T56&gt;0,1/VLOOKUP(ABS(T56)+1,$A$8:$D$16,4,FALSE),VLOOKUP(ABS(T56)+1,$A$8:$D$16,2,FALSE))</f>
      </c>
      <c r="U76" s="1">
        <f>IF(U56&gt;0,1/VLOOKUP(ABS(U56)+1,$A$8:$D$16,4,FALSE),VLOOKUP(ABS(U56)+1,$A$8:$D$16,2,FALSE))</f>
      </c>
      <c r="V76" s="1">
        <f>IF(V56&gt;0,1/VLOOKUP(ABS(V56)+1,$A$8:$D$16,4,FALSE),VLOOKUP(ABS(V56)+1,$A$8:$D$16,2,FALSE))</f>
      </c>
      <c r="W76" s="1">
        <f>IF(W56&gt;0,1/VLOOKUP(ABS(W56)+1,$A$8:$D$16,4,FALSE),VLOOKUP(ABS(W56)+1,$A$8:$D$16,2,FALSE))</f>
      </c>
    </row>
    <row r="77">
      <c r="A77">
        <v>14</v>
      </c>
      <c r="B77" t="str">
        <v>CP8.4_vs_CP8.6</v>
      </c>
      <c r="C77" s="1">
        <f>IF(C57&gt;0,1/VLOOKUP(ABS(C57)+1,$A$8:$D$16,4,FALSE),VLOOKUP(ABS(C57)+1,$A$8:$D$16,2,FALSE))</f>
      </c>
      <c r="D77" s="1">
        <f>IF(D57&gt;0,1/VLOOKUP(ABS(D57)+1,$A$8:$D$16,4,FALSE),VLOOKUP(ABS(D57)+1,$A$8:$D$16,2,FALSE))</f>
      </c>
      <c r="E77" s="1">
        <f>IF(E57&gt;0,1/VLOOKUP(ABS(E57)+1,$A$8:$D$16,4,FALSE),VLOOKUP(ABS(E57)+1,$A$8:$D$16,2,FALSE))</f>
      </c>
      <c r="F77" s="1">
        <f>IF(F57&gt;0,1/VLOOKUP(ABS(F57)+1,$A$8:$D$16,4,FALSE),VLOOKUP(ABS(F57)+1,$A$8:$D$16,2,FALSE))</f>
      </c>
      <c r="G77" s="1">
        <f>IF(G57&gt;0,1/VLOOKUP(ABS(G57)+1,$A$8:$D$16,4,FALSE),VLOOKUP(ABS(G57)+1,$A$8:$D$16,2,FALSE))</f>
      </c>
      <c r="H77" s="1">
        <f>IF(H57&gt;0,1/VLOOKUP(ABS(H57)+1,$A$8:$D$16,4,FALSE),VLOOKUP(ABS(H57)+1,$A$8:$D$16,2,FALSE))</f>
      </c>
      <c r="I77" s="1">
        <f>IF(I57&gt;0,1/VLOOKUP(ABS(I57)+1,$A$8:$D$16,4,FALSE),VLOOKUP(ABS(I57)+1,$A$8:$D$16,2,FALSE))</f>
      </c>
      <c r="J77" s="1">
        <f>IF(J57&gt;0,1/VLOOKUP(ABS(J57)+1,$A$8:$D$16,4,FALSE),VLOOKUP(ABS(J57)+1,$A$8:$D$16,2,FALSE))</f>
      </c>
      <c r="K77" s="1">
        <f>IF(K57&gt;0,1/VLOOKUP(ABS(K57)+1,$A$8:$D$16,4,FALSE),VLOOKUP(ABS(K57)+1,$A$8:$D$16,2,FALSE))</f>
      </c>
      <c r="L77" s="1">
        <f>IF(L57&gt;0,1/VLOOKUP(ABS(L57)+1,$A$8:$D$16,4,FALSE),VLOOKUP(ABS(L57)+1,$A$8:$D$16,2,FALSE))</f>
      </c>
      <c r="M77" s="1">
        <f>IF(M57&gt;0,1/VLOOKUP(ABS(M57)+1,$A$8:$D$16,4,FALSE),VLOOKUP(ABS(M57)+1,$A$8:$D$16,2,FALSE))</f>
      </c>
      <c r="N77" s="1">
        <f>IF(N57&gt;0,1/VLOOKUP(ABS(N57)+1,$A$8:$D$16,4,FALSE),VLOOKUP(ABS(N57)+1,$A$8:$D$16,2,FALSE))</f>
      </c>
      <c r="O77" s="1">
        <f>IF(O57&gt;0,1/VLOOKUP(ABS(O57)+1,$A$8:$D$16,4,FALSE),VLOOKUP(ABS(O57)+1,$A$8:$D$16,2,FALSE))</f>
      </c>
      <c r="P77" s="1">
        <f>IF(P57&gt;0,1/VLOOKUP(ABS(P57)+1,$A$8:$D$16,4,FALSE),VLOOKUP(ABS(P57)+1,$A$8:$D$16,2,FALSE))</f>
      </c>
      <c r="Q77" s="1">
        <f>IF(Q57&gt;0,1/VLOOKUP(ABS(Q57)+1,$A$8:$D$16,4,FALSE),VLOOKUP(ABS(Q57)+1,$A$8:$D$16,2,FALSE))</f>
      </c>
      <c r="R77" s="1">
        <f>IF(R57&gt;0,1/VLOOKUP(ABS(R57)+1,$A$8:$D$16,4,FALSE),VLOOKUP(ABS(R57)+1,$A$8:$D$16,2,FALSE))</f>
      </c>
      <c r="S77" s="1">
        <f>IF(S57&gt;0,1/VLOOKUP(ABS(S57)+1,$A$8:$D$16,4,FALSE),VLOOKUP(ABS(S57)+1,$A$8:$D$16,2,FALSE))</f>
      </c>
      <c r="T77" s="1">
        <f>IF(T57&gt;0,1/VLOOKUP(ABS(T57)+1,$A$8:$D$16,4,FALSE),VLOOKUP(ABS(T57)+1,$A$8:$D$16,2,FALSE))</f>
      </c>
      <c r="U77" s="1">
        <f>IF(U57&gt;0,1/VLOOKUP(ABS(U57)+1,$A$8:$D$16,4,FALSE),VLOOKUP(ABS(U57)+1,$A$8:$D$16,2,FALSE))</f>
      </c>
      <c r="V77" s="1">
        <f>IF(V57&gt;0,1/VLOOKUP(ABS(V57)+1,$A$8:$D$16,4,FALSE),VLOOKUP(ABS(V57)+1,$A$8:$D$16,2,FALSE))</f>
      </c>
      <c r="W77" s="1">
        <f>IF(W57&gt;0,1/VLOOKUP(ABS(W57)+1,$A$8:$D$16,4,FALSE),VLOOKUP(ABS(W57)+1,$A$8:$D$16,2,FALSE))</f>
      </c>
    </row>
    <row r="78">
      <c r="A78">
        <v>15</v>
      </c>
      <c r="B78" t="str">
        <v>CP8.5_vs_CP8.6</v>
      </c>
      <c r="C78" s="1">
        <f>IF(C58&gt;0,1/VLOOKUP(ABS(C58)+1,$A$8:$D$16,4,FALSE),VLOOKUP(ABS(C58)+1,$A$8:$D$16,2,FALSE))</f>
      </c>
      <c r="D78" s="1">
        <f>IF(D58&gt;0,1/VLOOKUP(ABS(D58)+1,$A$8:$D$16,4,FALSE),VLOOKUP(ABS(D58)+1,$A$8:$D$16,2,FALSE))</f>
      </c>
      <c r="E78" s="1">
        <f>IF(E58&gt;0,1/VLOOKUP(ABS(E58)+1,$A$8:$D$16,4,FALSE),VLOOKUP(ABS(E58)+1,$A$8:$D$16,2,FALSE))</f>
      </c>
      <c r="F78" s="1">
        <f>IF(F58&gt;0,1/VLOOKUP(ABS(F58)+1,$A$8:$D$16,4,FALSE),VLOOKUP(ABS(F58)+1,$A$8:$D$16,2,FALSE))</f>
      </c>
      <c r="G78" s="1">
        <f>IF(G58&gt;0,1/VLOOKUP(ABS(G58)+1,$A$8:$D$16,4,FALSE),VLOOKUP(ABS(G58)+1,$A$8:$D$16,2,FALSE))</f>
      </c>
      <c r="H78" s="1">
        <f>IF(H58&gt;0,1/VLOOKUP(ABS(H58)+1,$A$8:$D$16,4,FALSE),VLOOKUP(ABS(H58)+1,$A$8:$D$16,2,FALSE))</f>
      </c>
      <c r="I78" s="1">
        <f>IF(I58&gt;0,1/VLOOKUP(ABS(I58)+1,$A$8:$D$16,4,FALSE),VLOOKUP(ABS(I58)+1,$A$8:$D$16,2,FALSE))</f>
      </c>
      <c r="J78" s="1">
        <f>IF(J58&gt;0,1/VLOOKUP(ABS(J58)+1,$A$8:$D$16,4,FALSE),VLOOKUP(ABS(J58)+1,$A$8:$D$16,2,FALSE))</f>
      </c>
      <c r="K78" s="1">
        <f>IF(K58&gt;0,1/VLOOKUP(ABS(K58)+1,$A$8:$D$16,4,FALSE),VLOOKUP(ABS(K58)+1,$A$8:$D$16,2,FALSE))</f>
      </c>
      <c r="L78" s="1">
        <f>IF(L58&gt;0,1/VLOOKUP(ABS(L58)+1,$A$8:$D$16,4,FALSE),VLOOKUP(ABS(L58)+1,$A$8:$D$16,2,FALSE))</f>
      </c>
      <c r="M78" s="1">
        <f>IF(M58&gt;0,1/VLOOKUP(ABS(M58)+1,$A$8:$D$16,4,FALSE),VLOOKUP(ABS(M58)+1,$A$8:$D$16,2,FALSE))</f>
      </c>
      <c r="N78" s="1">
        <f>IF(N58&gt;0,1/VLOOKUP(ABS(N58)+1,$A$8:$D$16,4,FALSE),VLOOKUP(ABS(N58)+1,$A$8:$D$16,2,FALSE))</f>
      </c>
      <c r="O78" s="1">
        <f>IF(O58&gt;0,1/VLOOKUP(ABS(O58)+1,$A$8:$D$16,4,FALSE),VLOOKUP(ABS(O58)+1,$A$8:$D$16,2,FALSE))</f>
      </c>
      <c r="P78" s="1">
        <f>IF(P58&gt;0,1/VLOOKUP(ABS(P58)+1,$A$8:$D$16,4,FALSE),VLOOKUP(ABS(P58)+1,$A$8:$D$16,2,FALSE))</f>
      </c>
      <c r="Q78" s="1">
        <f>IF(Q58&gt;0,1/VLOOKUP(ABS(Q58)+1,$A$8:$D$16,4,FALSE),VLOOKUP(ABS(Q58)+1,$A$8:$D$16,2,FALSE))</f>
      </c>
      <c r="R78" s="1">
        <f>IF(R58&gt;0,1/VLOOKUP(ABS(R58)+1,$A$8:$D$16,4,FALSE),VLOOKUP(ABS(R58)+1,$A$8:$D$16,2,FALSE))</f>
      </c>
      <c r="S78" s="1">
        <f>IF(S58&gt;0,1/VLOOKUP(ABS(S58)+1,$A$8:$D$16,4,FALSE),VLOOKUP(ABS(S58)+1,$A$8:$D$16,2,FALSE))</f>
      </c>
      <c r="T78" s="1">
        <f>IF(T58&gt;0,1/VLOOKUP(ABS(T58)+1,$A$8:$D$16,4,FALSE),VLOOKUP(ABS(T58)+1,$A$8:$D$16,2,FALSE))</f>
      </c>
      <c r="U78" s="1">
        <f>IF(U58&gt;0,1/VLOOKUP(ABS(U58)+1,$A$8:$D$16,4,FALSE),VLOOKUP(ABS(U58)+1,$A$8:$D$16,2,FALSE))</f>
      </c>
      <c r="V78" s="1">
        <f>IF(V58&gt;0,1/VLOOKUP(ABS(V58)+1,$A$8:$D$16,4,FALSE),VLOOKUP(ABS(V58)+1,$A$8:$D$16,2,FALSE))</f>
      </c>
      <c r="W78" s="1">
        <f>IF(W58&gt;0,1/VLOOKUP(ABS(W58)+1,$A$8:$D$16,4,FALSE),VLOOKUP(ABS(W58)+1,$A$8:$D$16,2,FALSE))</f>
      </c>
    </row>
    <row r="81">
      <c r="A81" t="str">
        <v>═══ BAGIAN 3: TFN m (Middle) per Responden ═══</v>
      </c>
    </row>
    <row r="82">
      <c r="A82" t="str">
        <v>No</v>
      </c>
      <c r="B82" t="str">
        <v>Pasangan</v>
      </c>
      <c r="C82" t="str">
        <v>R1_m</v>
      </c>
      <c r="D82" t="str">
        <v>R2_m</v>
      </c>
      <c r="E82" t="str">
        <v>R3_m</v>
      </c>
      <c r="F82" t="str">
        <v>R4_m</v>
      </c>
      <c r="G82" t="str">
        <v>R5_m</v>
      </c>
      <c r="H82" t="str">
        <v>R6_m</v>
      </c>
      <c r="I82" t="str">
        <v>R7_m</v>
      </c>
      <c r="J82" t="str">
        <v>R8_m</v>
      </c>
      <c r="K82" t="str">
        <v>R9_m</v>
      </c>
      <c r="L82" t="str">
        <v>R10_m</v>
      </c>
      <c r="M82" t="str">
        <v>R11_m</v>
      </c>
      <c r="N82" t="str">
        <v>R12_m</v>
      </c>
      <c r="O82" t="str">
        <v>R13_m</v>
      </c>
      <c r="P82" t="str">
        <v>R14_m</v>
      </c>
      <c r="Q82" t="str">
        <v>R15_m</v>
      </c>
      <c r="R82" t="str">
        <v>R16_m</v>
      </c>
      <c r="S82" t="str">
        <v>R17_m</v>
      </c>
      <c r="T82" t="str">
        <v>R18_m</v>
      </c>
      <c r="U82" t="str">
        <v>R19_m</v>
      </c>
      <c r="V82" t="str">
        <v>R20_m</v>
      </c>
      <c r="W82" t="str">
        <v>R21_m</v>
      </c>
    </row>
    <row r="83">
      <c r="A83">
        <v>1</v>
      </c>
      <c r="B83" t="str">
        <v>CP8.1_vs_CP8.2</v>
      </c>
      <c r="C83" s="1">
        <f>IF(C44&gt;0,1/VLOOKUP(ABS(C44)+1,$A$8:$D$16,3,FALSE),VLOOKUP(ABS(C44)+1,$A$8:$D$16,3,FALSE))</f>
      </c>
      <c r="D83" s="1">
        <f>IF(D44&gt;0,1/VLOOKUP(ABS(D44)+1,$A$8:$D$16,3,FALSE),VLOOKUP(ABS(D44)+1,$A$8:$D$16,3,FALSE))</f>
      </c>
      <c r="E83" s="1">
        <f>IF(E44&gt;0,1/VLOOKUP(ABS(E44)+1,$A$8:$D$16,3,FALSE),VLOOKUP(ABS(E44)+1,$A$8:$D$16,3,FALSE))</f>
      </c>
      <c r="F83" s="1">
        <f>IF(F44&gt;0,1/VLOOKUP(ABS(F44)+1,$A$8:$D$16,3,FALSE),VLOOKUP(ABS(F44)+1,$A$8:$D$16,3,FALSE))</f>
      </c>
      <c r="G83" s="1">
        <f>IF(G44&gt;0,1/VLOOKUP(ABS(G44)+1,$A$8:$D$16,3,FALSE),VLOOKUP(ABS(G44)+1,$A$8:$D$16,3,FALSE))</f>
      </c>
      <c r="H83" s="1">
        <f>IF(H44&gt;0,1/VLOOKUP(ABS(H44)+1,$A$8:$D$16,3,FALSE),VLOOKUP(ABS(H44)+1,$A$8:$D$16,3,FALSE))</f>
      </c>
      <c r="I83" s="1">
        <f>IF(I44&gt;0,1/VLOOKUP(ABS(I44)+1,$A$8:$D$16,3,FALSE),VLOOKUP(ABS(I44)+1,$A$8:$D$16,3,FALSE))</f>
      </c>
      <c r="J83" s="1">
        <f>IF(J44&gt;0,1/VLOOKUP(ABS(J44)+1,$A$8:$D$16,3,FALSE),VLOOKUP(ABS(J44)+1,$A$8:$D$16,3,FALSE))</f>
      </c>
      <c r="K83" s="1">
        <f>IF(K44&gt;0,1/VLOOKUP(ABS(K44)+1,$A$8:$D$16,3,FALSE),VLOOKUP(ABS(K44)+1,$A$8:$D$16,3,FALSE))</f>
      </c>
      <c r="L83" s="1">
        <f>IF(L44&gt;0,1/VLOOKUP(ABS(L44)+1,$A$8:$D$16,3,FALSE),VLOOKUP(ABS(L44)+1,$A$8:$D$16,3,FALSE))</f>
      </c>
      <c r="M83" s="1">
        <f>IF(M44&gt;0,1/VLOOKUP(ABS(M44)+1,$A$8:$D$16,3,FALSE),VLOOKUP(ABS(M44)+1,$A$8:$D$16,3,FALSE))</f>
      </c>
      <c r="N83" s="1">
        <f>IF(N44&gt;0,1/VLOOKUP(ABS(N44)+1,$A$8:$D$16,3,FALSE),VLOOKUP(ABS(N44)+1,$A$8:$D$16,3,FALSE))</f>
      </c>
      <c r="O83" s="1">
        <f>IF(O44&gt;0,1/VLOOKUP(ABS(O44)+1,$A$8:$D$16,3,FALSE),VLOOKUP(ABS(O44)+1,$A$8:$D$16,3,FALSE))</f>
      </c>
      <c r="P83" s="1">
        <f>IF(P44&gt;0,1/VLOOKUP(ABS(P44)+1,$A$8:$D$16,3,FALSE),VLOOKUP(ABS(P44)+1,$A$8:$D$16,3,FALSE))</f>
      </c>
      <c r="Q83" s="1">
        <f>IF(Q44&gt;0,1/VLOOKUP(ABS(Q44)+1,$A$8:$D$16,3,FALSE),VLOOKUP(ABS(Q44)+1,$A$8:$D$16,3,FALSE))</f>
      </c>
      <c r="R83" s="1">
        <f>IF(R44&gt;0,1/VLOOKUP(ABS(R44)+1,$A$8:$D$16,3,FALSE),VLOOKUP(ABS(R44)+1,$A$8:$D$16,3,FALSE))</f>
      </c>
      <c r="S83" s="1">
        <f>IF(S44&gt;0,1/VLOOKUP(ABS(S44)+1,$A$8:$D$16,3,FALSE),VLOOKUP(ABS(S44)+1,$A$8:$D$16,3,FALSE))</f>
      </c>
      <c r="T83" s="1">
        <f>IF(T44&gt;0,1/VLOOKUP(ABS(T44)+1,$A$8:$D$16,3,FALSE),VLOOKUP(ABS(T44)+1,$A$8:$D$16,3,FALSE))</f>
      </c>
      <c r="U83" s="1">
        <f>IF(U44&gt;0,1/VLOOKUP(ABS(U44)+1,$A$8:$D$16,3,FALSE),VLOOKUP(ABS(U44)+1,$A$8:$D$16,3,FALSE))</f>
      </c>
      <c r="V83" s="1">
        <f>IF(V44&gt;0,1/VLOOKUP(ABS(V44)+1,$A$8:$D$16,3,FALSE),VLOOKUP(ABS(V44)+1,$A$8:$D$16,3,FALSE))</f>
      </c>
      <c r="W83" s="1">
        <f>IF(W44&gt;0,1/VLOOKUP(ABS(W44)+1,$A$8:$D$16,3,FALSE),VLOOKUP(ABS(W44)+1,$A$8:$D$16,3,FALSE))</f>
      </c>
    </row>
    <row r="84">
      <c r="A84">
        <v>2</v>
      </c>
      <c r="B84" t="str">
        <v>CP8.1_vs_CP8.3</v>
      </c>
      <c r="C84" s="1">
        <f>IF(C45&gt;0,1/VLOOKUP(ABS(C45)+1,$A$8:$D$16,3,FALSE),VLOOKUP(ABS(C45)+1,$A$8:$D$16,3,FALSE))</f>
      </c>
      <c r="D84" s="1">
        <f>IF(D45&gt;0,1/VLOOKUP(ABS(D45)+1,$A$8:$D$16,3,FALSE),VLOOKUP(ABS(D45)+1,$A$8:$D$16,3,FALSE))</f>
      </c>
      <c r="E84" s="1">
        <f>IF(E45&gt;0,1/VLOOKUP(ABS(E45)+1,$A$8:$D$16,3,FALSE),VLOOKUP(ABS(E45)+1,$A$8:$D$16,3,FALSE))</f>
      </c>
      <c r="F84" s="1">
        <f>IF(F45&gt;0,1/VLOOKUP(ABS(F45)+1,$A$8:$D$16,3,FALSE),VLOOKUP(ABS(F45)+1,$A$8:$D$16,3,FALSE))</f>
      </c>
      <c r="G84" s="1">
        <f>IF(G45&gt;0,1/VLOOKUP(ABS(G45)+1,$A$8:$D$16,3,FALSE),VLOOKUP(ABS(G45)+1,$A$8:$D$16,3,FALSE))</f>
      </c>
      <c r="H84" s="1">
        <f>IF(H45&gt;0,1/VLOOKUP(ABS(H45)+1,$A$8:$D$16,3,FALSE),VLOOKUP(ABS(H45)+1,$A$8:$D$16,3,FALSE))</f>
      </c>
      <c r="I84" s="1">
        <f>IF(I45&gt;0,1/VLOOKUP(ABS(I45)+1,$A$8:$D$16,3,FALSE),VLOOKUP(ABS(I45)+1,$A$8:$D$16,3,FALSE))</f>
      </c>
      <c r="J84" s="1">
        <f>IF(J45&gt;0,1/VLOOKUP(ABS(J45)+1,$A$8:$D$16,3,FALSE),VLOOKUP(ABS(J45)+1,$A$8:$D$16,3,FALSE))</f>
      </c>
      <c r="K84" s="1">
        <f>IF(K45&gt;0,1/VLOOKUP(ABS(K45)+1,$A$8:$D$16,3,FALSE),VLOOKUP(ABS(K45)+1,$A$8:$D$16,3,FALSE))</f>
      </c>
      <c r="L84" s="1">
        <f>IF(L45&gt;0,1/VLOOKUP(ABS(L45)+1,$A$8:$D$16,3,FALSE),VLOOKUP(ABS(L45)+1,$A$8:$D$16,3,FALSE))</f>
      </c>
      <c r="M84" s="1">
        <f>IF(M45&gt;0,1/VLOOKUP(ABS(M45)+1,$A$8:$D$16,3,FALSE),VLOOKUP(ABS(M45)+1,$A$8:$D$16,3,FALSE))</f>
      </c>
      <c r="N84" s="1">
        <f>IF(N45&gt;0,1/VLOOKUP(ABS(N45)+1,$A$8:$D$16,3,FALSE),VLOOKUP(ABS(N45)+1,$A$8:$D$16,3,FALSE))</f>
      </c>
      <c r="O84" s="1">
        <f>IF(O45&gt;0,1/VLOOKUP(ABS(O45)+1,$A$8:$D$16,3,FALSE),VLOOKUP(ABS(O45)+1,$A$8:$D$16,3,FALSE))</f>
      </c>
      <c r="P84" s="1">
        <f>IF(P45&gt;0,1/VLOOKUP(ABS(P45)+1,$A$8:$D$16,3,FALSE),VLOOKUP(ABS(P45)+1,$A$8:$D$16,3,FALSE))</f>
      </c>
      <c r="Q84" s="1">
        <f>IF(Q45&gt;0,1/VLOOKUP(ABS(Q45)+1,$A$8:$D$16,3,FALSE),VLOOKUP(ABS(Q45)+1,$A$8:$D$16,3,FALSE))</f>
      </c>
      <c r="R84" s="1">
        <f>IF(R45&gt;0,1/VLOOKUP(ABS(R45)+1,$A$8:$D$16,3,FALSE),VLOOKUP(ABS(R45)+1,$A$8:$D$16,3,FALSE))</f>
      </c>
      <c r="S84" s="1">
        <f>IF(S45&gt;0,1/VLOOKUP(ABS(S45)+1,$A$8:$D$16,3,FALSE),VLOOKUP(ABS(S45)+1,$A$8:$D$16,3,FALSE))</f>
      </c>
      <c r="T84" s="1">
        <f>IF(T45&gt;0,1/VLOOKUP(ABS(T45)+1,$A$8:$D$16,3,FALSE),VLOOKUP(ABS(T45)+1,$A$8:$D$16,3,FALSE))</f>
      </c>
      <c r="U84" s="1">
        <f>IF(U45&gt;0,1/VLOOKUP(ABS(U45)+1,$A$8:$D$16,3,FALSE),VLOOKUP(ABS(U45)+1,$A$8:$D$16,3,FALSE))</f>
      </c>
      <c r="V84" s="1">
        <f>IF(V45&gt;0,1/VLOOKUP(ABS(V45)+1,$A$8:$D$16,3,FALSE),VLOOKUP(ABS(V45)+1,$A$8:$D$16,3,FALSE))</f>
      </c>
      <c r="W84" s="1">
        <f>IF(W45&gt;0,1/VLOOKUP(ABS(W45)+1,$A$8:$D$16,3,FALSE),VLOOKUP(ABS(W45)+1,$A$8:$D$16,3,FALSE))</f>
      </c>
    </row>
    <row r="85">
      <c r="A85">
        <v>3</v>
      </c>
      <c r="B85" t="str">
        <v>CP8.1_vs_CP8.4</v>
      </c>
      <c r="C85" s="1">
        <f>IF(C46&gt;0,1/VLOOKUP(ABS(C46)+1,$A$8:$D$16,3,FALSE),VLOOKUP(ABS(C46)+1,$A$8:$D$16,3,FALSE))</f>
      </c>
      <c r="D85" s="1">
        <f>IF(D46&gt;0,1/VLOOKUP(ABS(D46)+1,$A$8:$D$16,3,FALSE),VLOOKUP(ABS(D46)+1,$A$8:$D$16,3,FALSE))</f>
      </c>
      <c r="E85" s="1">
        <f>IF(E46&gt;0,1/VLOOKUP(ABS(E46)+1,$A$8:$D$16,3,FALSE),VLOOKUP(ABS(E46)+1,$A$8:$D$16,3,FALSE))</f>
      </c>
      <c r="F85" s="1">
        <f>IF(F46&gt;0,1/VLOOKUP(ABS(F46)+1,$A$8:$D$16,3,FALSE),VLOOKUP(ABS(F46)+1,$A$8:$D$16,3,FALSE))</f>
      </c>
      <c r="G85" s="1">
        <f>IF(G46&gt;0,1/VLOOKUP(ABS(G46)+1,$A$8:$D$16,3,FALSE),VLOOKUP(ABS(G46)+1,$A$8:$D$16,3,FALSE))</f>
      </c>
      <c r="H85" s="1">
        <f>IF(H46&gt;0,1/VLOOKUP(ABS(H46)+1,$A$8:$D$16,3,FALSE),VLOOKUP(ABS(H46)+1,$A$8:$D$16,3,FALSE))</f>
      </c>
      <c r="I85" s="1">
        <f>IF(I46&gt;0,1/VLOOKUP(ABS(I46)+1,$A$8:$D$16,3,FALSE),VLOOKUP(ABS(I46)+1,$A$8:$D$16,3,FALSE))</f>
      </c>
      <c r="J85" s="1">
        <f>IF(J46&gt;0,1/VLOOKUP(ABS(J46)+1,$A$8:$D$16,3,FALSE),VLOOKUP(ABS(J46)+1,$A$8:$D$16,3,FALSE))</f>
      </c>
      <c r="K85" s="1">
        <f>IF(K46&gt;0,1/VLOOKUP(ABS(K46)+1,$A$8:$D$16,3,FALSE),VLOOKUP(ABS(K46)+1,$A$8:$D$16,3,FALSE))</f>
      </c>
      <c r="L85" s="1">
        <f>IF(L46&gt;0,1/VLOOKUP(ABS(L46)+1,$A$8:$D$16,3,FALSE),VLOOKUP(ABS(L46)+1,$A$8:$D$16,3,FALSE))</f>
      </c>
      <c r="M85" s="1">
        <f>IF(M46&gt;0,1/VLOOKUP(ABS(M46)+1,$A$8:$D$16,3,FALSE),VLOOKUP(ABS(M46)+1,$A$8:$D$16,3,FALSE))</f>
      </c>
      <c r="N85" s="1">
        <f>IF(N46&gt;0,1/VLOOKUP(ABS(N46)+1,$A$8:$D$16,3,FALSE),VLOOKUP(ABS(N46)+1,$A$8:$D$16,3,FALSE))</f>
      </c>
      <c r="O85" s="1">
        <f>IF(O46&gt;0,1/VLOOKUP(ABS(O46)+1,$A$8:$D$16,3,FALSE),VLOOKUP(ABS(O46)+1,$A$8:$D$16,3,FALSE))</f>
      </c>
      <c r="P85" s="1">
        <f>IF(P46&gt;0,1/VLOOKUP(ABS(P46)+1,$A$8:$D$16,3,FALSE),VLOOKUP(ABS(P46)+1,$A$8:$D$16,3,FALSE))</f>
      </c>
      <c r="Q85" s="1">
        <f>IF(Q46&gt;0,1/VLOOKUP(ABS(Q46)+1,$A$8:$D$16,3,FALSE),VLOOKUP(ABS(Q46)+1,$A$8:$D$16,3,FALSE))</f>
      </c>
      <c r="R85" s="1">
        <f>IF(R46&gt;0,1/VLOOKUP(ABS(R46)+1,$A$8:$D$16,3,FALSE),VLOOKUP(ABS(R46)+1,$A$8:$D$16,3,FALSE))</f>
      </c>
      <c r="S85" s="1">
        <f>IF(S46&gt;0,1/VLOOKUP(ABS(S46)+1,$A$8:$D$16,3,FALSE),VLOOKUP(ABS(S46)+1,$A$8:$D$16,3,FALSE))</f>
      </c>
      <c r="T85" s="1">
        <f>IF(T46&gt;0,1/VLOOKUP(ABS(T46)+1,$A$8:$D$16,3,FALSE),VLOOKUP(ABS(T46)+1,$A$8:$D$16,3,FALSE))</f>
      </c>
      <c r="U85" s="1">
        <f>IF(U46&gt;0,1/VLOOKUP(ABS(U46)+1,$A$8:$D$16,3,FALSE),VLOOKUP(ABS(U46)+1,$A$8:$D$16,3,FALSE))</f>
      </c>
      <c r="V85" s="1">
        <f>IF(V46&gt;0,1/VLOOKUP(ABS(V46)+1,$A$8:$D$16,3,FALSE),VLOOKUP(ABS(V46)+1,$A$8:$D$16,3,FALSE))</f>
      </c>
      <c r="W85" s="1">
        <f>IF(W46&gt;0,1/VLOOKUP(ABS(W46)+1,$A$8:$D$16,3,FALSE),VLOOKUP(ABS(W46)+1,$A$8:$D$16,3,FALSE))</f>
      </c>
    </row>
    <row r="86">
      <c r="A86">
        <v>4</v>
      </c>
      <c r="B86" t="str">
        <v>CP8.1_vs_CP8.5</v>
      </c>
      <c r="C86" s="1">
        <f>IF(C47&gt;0,1/VLOOKUP(ABS(C47)+1,$A$8:$D$16,3,FALSE),VLOOKUP(ABS(C47)+1,$A$8:$D$16,3,FALSE))</f>
      </c>
      <c r="D86" s="1">
        <f>IF(D47&gt;0,1/VLOOKUP(ABS(D47)+1,$A$8:$D$16,3,FALSE),VLOOKUP(ABS(D47)+1,$A$8:$D$16,3,FALSE))</f>
      </c>
      <c r="E86" s="1">
        <f>IF(E47&gt;0,1/VLOOKUP(ABS(E47)+1,$A$8:$D$16,3,FALSE),VLOOKUP(ABS(E47)+1,$A$8:$D$16,3,FALSE))</f>
      </c>
      <c r="F86" s="1">
        <f>IF(F47&gt;0,1/VLOOKUP(ABS(F47)+1,$A$8:$D$16,3,FALSE),VLOOKUP(ABS(F47)+1,$A$8:$D$16,3,FALSE))</f>
      </c>
      <c r="G86" s="1">
        <f>IF(G47&gt;0,1/VLOOKUP(ABS(G47)+1,$A$8:$D$16,3,FALSE),VLOOKUP(ABS(G47)+1,$A$8:$D$16,3,FALSE))</f>
      </c>
      <c r="H86" s="1">
        <f>IF(H47&gt;0,1/VLOOKUP(ABS(H47)+1,$A$8:$D$16,3,FALSE),VLOOKUP(ABS(H47)+1,$A$8:$D$16,3,FALSE))</f>
      </c>
      <c r="I86" s="1">
        <f>IF(I47&gt;0,1/VLOOKUP(ABS(I47)+1,$A$8:$D$16,3,FALSE),VLOOKUP(ABS(I47)+1,$A$8:$D$16,3,FALSE))</f>
      </c>
      <c r="J86" s="1">
        <f>IF(J47&gt;0,1/VLOOKUP(ABS(J47)+1,$A$8:$D$16,3,FALSE),VLOOKUP(ABS(J47)+1,$A$8:$D$16,3,FALSE))</f>
      </c>
      <c r="K86" s="1">
        <f>IF(K47&gt;0,1/VLOOKUP(ABS(K47)+1,$A$8:$D$16,3,FALSE),VLOOKUP(ABS(K47)+1,$A$8:$D$16,3,FALSE))</f>
      </c>
      <c r="L86" s="1">
        <f>IF(L47&gt;0,1/VLOOKUP(ABS(L47)+1,$A$8:$D$16,3,FALSE),VLOOKUP(ABS(L47)+1,$A$8:$D$16,3,FALSE))</f>
      </c>
      <c r="M86" s="1">
        <f>IF(M47&gt;0,1/VLOOKUP(ABS(M47)+1,$A$8:$D$16,3,FALSE),VLOOKUP(ABS(M47)+1,$A$8:$D$16,3,FALSE))</f>
      </c>
      <c r="N86" s="1">
        <f>IF(N47&gt;0,1/VLOOKUP(ABS(N47)+1,$A$8:$D$16,3,FALSE),VLOOKUP(ABS(N47)+1,$A$8:$D$16,3,FALSE))</f>
      </c>
      <c r="O86" s="1">
        <f>IF(O47&gt;0,1/VLOOKUP(ABS(O47)+1,$A$8:$D$16,3,FALSE),VLOOKUP(ABS(O47)+1,$A$8:$D$16,3,FALSE))</f>
      </c>
      <c r="P86" s="1">
        <f>IF(P47&gt;0,1/VLOOKUP(ABS(P47)+1,$A$8:$D$16,3,FALSE),VLOOKUP(ABS(P47)+1,$A$8:$D$16,3,FALSE))</f>
      </c>
      <c r="Q86" s="1">
        <f>IF(Q47&gt;0,1/VLOOKUP(ABS(Q47)+1,$A$8:$D$16,3,FALSE),VLOOKUP(ABS(Q47)+1,$A$8:$D$16,3,FALSE))</f>
      </c>
      <c r="R86" s="1">
        <f>IF(R47&gt;0,1/VLOOKUP(ABS(R47)+1,$A$8:$D$16,3,FALSE),VLOOKUP(ABS(R47)+1,$A$8:$D$16,3,FALSE))</f>
      </c>
      <c r="S86" s="1">
        <f>IF(S47&gt;0,1/VLOOKUP(ABS(S47)+1,$A$8:$D$16,3,FALSE),VLOOKUP(ABS(S47)+1,$A$8:$D$16,3,FALSE))</f>
      </c>
      <c r="T86" s="1">
        <f>IF(T47&gt;0,1/VLOOKUP(ABS(T47)+1,$A$8:$D$16,3,FALSE),VLOOKUP(ABS(T47)+1,$A$8:$D$16,3,FALSE))</f>
      </c>
      <c r="U86" s="1">
        <f>IF(U47&gt;0,1/VLOOKUP(ABS(U47)+1,$A$8:$D$16,3,FALSE),VLOOKUP(ABS(U47)+1,$A$8:$D$16,3,FALSE))</f>
      </c>
      <c r="V86" s="1">
        <f>IF(V47&gt;0,1/VLOOKUP(ABS(V47)+1,$A$8:$D$16,3,FALSE),VLOOKUP(ABS(V47)+1,$A$8:$D$16,3,FALSE))</f>
      </c>
      <c r="W86" s="1">
        <f>IF(W47&gt;0,1/VLOOKUP(ABS(W47)+1,$A$8:$D$16,3,FALSE),VLOOKUP(ABS(W47)+1,$A$8:$D$16,3,FALSE))</f>
      </c>
    </row>
    <row r="87">
      <c r="A87">
        <v>5</v>
      </c>
      <c r="B87" t="str">
        <v>CP8.1_vs_CP8.6</v>
      </c>
      <c r="C87" s="1">
        <f>IF(C48&gt;0,1/VLOOKUP(ABS(C48)+1,$A$8:$D$16,3,FALSE),VLOOKUP(ABS(C48)+1,$A$8:$D$16,3,FALSE))</f>
      </c>
      <c r="D87" s="1">
        <f>IF(D48&gt;0,1/VLOOKUP(ABS(D48)+1,$A$8:$D$16,3,FALSE),VLOOKUP(ABS(D48)+1,$A$8:$D$16,3,FALSE))</f>
      </c>
      <c r="E87" s="1">
        <f>IF(E48&gt;0,1/VLOOKUP(ABS(E48)+1,$A$8:$D$16,3,FALSE),VLOOKUP(ABS(E48)+1,$A$8:$D$16,3,FALSE))</f>
      </c>
      <c r="F87" s="1">
        <f>IF(F48&gt;0,1/VLOOKUP(ABS(F48)+1,$A$8:$D$16,3,FALSE),VLOOKUP(ABS(F48)+1,$A$8:$D$16,3,FALSE))</f>
      </c>
      <c r="G87" s="1">
        <f>IF(G48&gt;0,1/VLOOKUP(ABS(G48)+1,$A$8:$D$16,3,FALSE),VLOOKUP(ABS(G48)+1,$A$8:$D$16,3,FALSE))</f>
      </c>
      <c r="H87" s="1">
        <f>IF(H48&gt;0,1/VLOOKUP(ABS(H48)+1,$A$8:$D$16,3,FALSE),VLOOKUP(ABS(H48)+1,$A$8:$D$16,3,FALSE))</f>
      </c>
      <c r="I87" s="1">
        <f>IF(I48&gt;0,1/VLOOKUP(ABS(I48)+1,$A$8:$D$16,3,FALSE),VLOOKUP(ABS(I48)+1,$A$8:$D$16,3,FALSE))</f>
      </c>
      <c r="J87" s="1">
        <f>IF(J48&gt;0,1/VLOOKUP(ABS(J48)+1,$A$8:$D$16,3,FALSE),VLOOKUP(ABS(J48)+1,$A$8:$D$16,3,FALSE))</f>
      </c>
      <c r="K87" s="1">
        <f>IF(K48&gt;0,1/VLOOKUP(ABS(K48)+1,$A$8:$D$16,3,FALSE),VLOOKUP(ABS(K48)+1,$A$8:$D$16,3,FALSE))</f>
      </c>
      <c r="L87" s="1">
        <f>IF(L48&gt;0,1/VLOOKUP(ABS(L48)+1,$A$8:$D$16,3,FALSE),VLOOKUP(ABS(L48)+1,$A$8:$D$16,3,FALSE))</f>
      </c>
      <c r="M87" s="1">
        <f>IF(M48&gt;0,1/VLOOKUP(ABS(M48)+1,$A$8:$D$16,3,FALSE),VLOOKUP(ABS(M48)+1,$A$8:$D$16,3,FALSE))</f>
      </c>
      <c r="N87" s="1">
        <f>IF(N48&gt;0,1/VLOOKUP(ABS(N48)+1,$A$8:$D$16,3,FALSE),VLOOKUP(ABS(N48)+1,$A$8:$D$16,3,FALSE))</f>
      </c>
      <c r="O87" s="1">
        <f>IF(O48&gt;0,1/VLOOKUP(ABS(O48)+1,$A$8:$D$16,3,FALSE),VLOOKUP(ABS(O48)+1,$A$8:$D$16,3,FALSE))</f>
      </c>
      <c r="P87" s="1">
        <f>IF(P48&gt;0,1/VLOOKUP(ABS(P48)+1,$A$8:$D$16,3,FALSE),VLOOKUP(ABS(P48)+1,$A$8:$D$16,3,FALSE))</f>
      </c>
      <c r="Q87" s="1">
        <f>IF(Q48&gt;0,1/VLOOKUP(ABS(Q48)+1,$A$8:$D$16,3,FALSE),VLOOKUP(ABS(Q48)+1,$A$8:$D$16,3,FALSE))</f>
      </c>
      <c r="R87" s="1">
        <f>IF(R48&gt;0,1/VLOOKUP(ABS(R48)+1,$A$8:$D$16,3,FALSE),VLOOKUP(ABS(R48)+1,$A$8:$D$16,3,FALSE))</f>
      </c>
      <c r="S87" s="1">
        <f>IF(S48&gt;0,1/VLOOKUP(ABS(S48)+1,$A$8:$D$16,3,FALSE),VLOOKUP(ABS(S48)+1,$A$8:$D$16,3,FALSE))</f>
      </c>
      <c r="T87" s="1">
        <f>IF(T48&gt;0,1/VLOOKUP(ABS(T48)+1,$A$8:$D$16,3,FALSE),VLOOKUP(ABS(T48)+1,$A$8:$D$16,3,FALSE))</f>
      </c>
      <c r="U87" s="1">
        <f>IF(U48&gt;0,1/VLOOKUP(ABS(U48)+1,$A$8:$D$16,3,FALSE),VLOOKUP(ABS(U48)+1,$A$8:$D$16,3,FALSE))</f>
      </c>
      <c r="V87" s="1">
        <f>IF(V48&gt;0,1/VLOOKUP(ABS(V48)+1,$A$8:$D$16,3,FALSE),VLOOKUP(ABS(V48)+1,$A$8:$D$16,3,FALSE))</f>
      </c>
      <c r="W87" s="1">
        <f>IF(W48&gt;0,1/VLOOKUP(ABS(W48)+1,$A$8:$D$16,3,FALSE),VLOOKUP(ABS(W48)+1,$A$8:$D$16,3,FALSE))</f>
      </c>
    </row>
    <row r="88">
      <c r="A88">
        <v>6</v>
      </c>
      <c r="B88" t="str">
        <v>CP8.2_vs_CP8.3</v>
      </c>
      <c r="C88" s="1">
        <f>IF(C49&gt;0,1/VLOOKUP(ABS(C49)+1,$A$8:$D$16,3,FALSE),VLOOKUP(ABS(C49)+1,$A$8:$D$16,3,FALSE))</f>
      </c>
      <c r="D88" s="1">
        <f>IF(D49&gt;0,1/VLOOKUP(ABS(D49)+1,$A$8:$D$16,3,FALSE),VLOOKUP(ABS(D49)+1,$A$8:$D$16,3,FALSE))</f>
      </c>
      <c r="E88" s="1">
        <f>IF(E49&gt;0,1/VLOOKUP(ABS(E49)+1,$A$8:$D$16,3,FALSE),VLOOKUP(ABS(E49)+1,$A$8:$D$16,3,FALSE))</f>
      </c>
      <c r="F88" s="1">
        <f>IF(F49&gt;0,1/VLOOKUP(ABS(F49)+1,$A$8:$D$16,3,FALSE),VLOOKUP(ABS(F49)+1,$A$8:$D$16,3,FALSE))</f>
      </c>
      <c r="G88" s="1">
        <f>IF(G49&gt;0,1/VLOOKUP(ABS(G49)+1,$A$8:$D$16,3,FALSE),VLOOKUP(ABS(G49)+1,$A$8:$D$16,3,FALSE))</f>
      </c>
      <c r="H88" s="1">
        <f>IF(H49&gt;0,1/VLOOKUP(ABS(H49)+1,$A$8:$D$16,3,FALSE),VLOOKUP(ABS(H49)+1,$A$8:$D$16,3,FALSE))</f>
      </c>
      <c r="I88" s="1">
        <f>IF(I49&gt;0,1/VLOOKUP(ABS(I49)+1,$A$8:$D$16,3,FALSE),VLOOKUP(ABS(I49)+1,$A$8:$D$16,3,FALSE))</f>
      </c>
      <c r="J88" s="1">
        <f>IF(J49&gt;0,1/VLOOKUP(ABS(J49)+1,$A$8:$D$16,3,FALSE),VLOOKUP(ABS(J49)+1,$A$8:$D$16,3,FALSE))</f>
      </c>
      <c r="K88" s="1">
        <f>IF(K49&gt;0,1/VLOOKUP(ABS(K49)+1,$A$8:$D$16,3,FALSE),VLOOKUP(ABS(K49)+1,$A$8:$D$16,3,FALSE))</f>
      </c>
      <c r="L88" s="1">
        <f>IF(L49&gt;0,1/VLOOKUP(ABS(L49)+1,$A$8:$D$16,3,FALSE),VLOOKUP(ABS(L49)+1,$A$8:$D$16,3,FALSE))</f>
      </c>
      <c r="M88" s="1">
        <f>IF(M49&gt;0,1/VLOOKUP(ABS(M49)+1,$A$8:$D$16,3,FALSE),VLOOKUP(ABS(M49)+1,$A$8:$D$16,3,FALSE))</f>
      </c>
      <c r="N88" s="1">
        <f>IF(N49&gt;0,1/VLOOKUP(ABS(N49)+1,$A$8:$D$16,3,FALSE),VLOOKUP(ABS(N49)+1,$A$8:$D$16,3,FALSE))</f>
      </c>
      <c r="O88" s="1">
        <f>IF(O49&gt;0,1/VLOOKUP(ABS(O49)+1,$A$8:$D$16,3,FALSE),VLOOKUP(ABS(O49)+1,$A$8:$D$16,3,FALSE))</f>
      </c>
      <c r="P88" s="1">
        <f>IF(P49&gt;0,1/VLOOKUP(ABS(P49)+1,$A$8:$D$16,3,FALSE),VLOOKUP(ABS(P49)+1,$A$8:$D$16,3,FALSE))</f>
      </c>
      <c r="Q88" s="1">
        <f>IF(Q49&gt;0,1/VLOOKUP(ABS(Q49)+1,$A$8:$D$16,3,FALSE),VLOOKUP(ABS(Q49)+1,$A$8:$D$16,3,FALSE))</f>
      </c>
      <c r="R88" s="1">
        <f>IF(R49&gt;0,1/VLOOKUP(ABS(R49)+1,$A$8:$D$16,3,FALSE),VLOOKUP(ABS(R49)+1,$A$8:$D$16,3,FALSE))</f>
      </c>
      <c r="S88" s="1">
        <f>IF(S49&gt;0,1/VLOOKUP(ABS(S49)+1,$A$8:$D$16,3,FALSE),VLOOKUP(ABS(S49)+1,$A$8:$D$16,3,FALSE))</f>
      </c>
      <c r="T88" s="1">
        <f>IF(T49&gt;0,1/VLOOKUP(ABS(T49)+1,$A$8:$D$16,3,FALSE),VLOOKUP(ABS(T49)+1,$A$8:$D$16,3,FALSE))</f>
      </c>
      <c r="U88" s="1">
        <f>IF(U49&gt;0,1/VLOOKUP(ABS(U49)+1,$A$8:$D$16,3,FALSE),VLOOKUP(ABS(U49)+1,$A$8:$D$16,3,FALSE))</f>
      </c>
      <c r="V88" s="1">
        <f>IF(V49&gt;0,1/VLOOKUP(ABS(V49)+1,$A$8:$D$16,3,FALSE),VLOOKUP(ABS(V49)+1,$A$8:$D$16,3,FALSE))</f>
      </c>
      <c r="W88" s="1">
        <f>IF(W49&gt;0,1/VLOOKUP(ABS(W49)+1,$A$8:$D$16,3,FALSE),VLOOKUP(ABS(W49)+1,$A$8:$D$16,3,FALSE))</f>
      </c>
    </row>
    <row r="89">
      <c r="A89">
        <v>7</v>
      </c>
      <c r="B89" t="str">
        <v>CP8.2_vs_CP8.4</v>
      </c>
      <c r="C89" s="1">
        <f>IF(C50&gt;0,1/VLOOKUP(ABS(C50)+1,$A$8:$D$16,3,FALSE),VLOOKUP(ABS(C50)+1,$A$8:$D$16,3,FALSE))</f>
      </c>
      <c r="D89" s="1">
        <f>IF(D50&gt;0,1/VLOOKUP(ABS(D50)+1,$A$8:$D$16,3,FALSE),VLOOKUP(ABS(D50)+1,$A$8:$D$16,3,FALSE))</f>
      </c>
      <c r="E89" s="1">
        <f>IF(E50&gt;0,1/VLOOKUP(ABS(E50)+1,$A$8:$D$16,3,FALSE),VLOOKUP(ABS(E50)+1,$A$8:$D$16,3,FALSE))</f>
      </c>
      <c r="F89" s="1">
        <f>IF(F50&gt;0,1/VLOOKUP(ABS(F50)+1,$A$8:$D$16,3,FALSE),VLOOKUP(ABS(F50)+1,$A$8:$D$16,3,FALSE))</f>
      </c>
      <c r="G89" s="1">
        <f>IF(G50&gt;0,1/VLOOKUP(ABS(G50)+1,$A$8:$D$16,3,FALSE),VLOOKUP(ABS(G50)+1,$A$8:$D$16,3,FALSE))</f>
      </c>
      <c r="H89" s="1">
        <f>IF(H50&gt;0,1/VLOOKUP(ABS(H50)+1,$A$8:$D$16,3,FALSE),VLOOKUP(ABS(H50)+1,$A$8:$D$16,3,FALSE))</f>
      </c>
      <c r="I89" s="1">
        <f>IF(I50&gt;0,1/VLOOKUP(ABS(I50)+1,$A$8:$D$16,3,FALSE),VLOOKUP(ABS(I50)+1,$A$8:$D$16,3,FALSE))</f>
      </c>
      <c r="J89" s="1">
        <f>IF(J50&gt;0,1/VLOOKUP(ABS(J50)+1,$A$8:$D$16,3,FALSE),VLOOKUP(ABS(J50)+1,$A$8:$D$16,3,FALSE))</f>
      </c>
      <c r="K89" s="1">
        <f>IF(K50&gt;0,1/VLOOKUP(ABS(K50)+1,$A$8:$D$16,3,FALSE),VLOOKUP(ABS(K50)+1,$A$8:$D$16,3,FALSE))</f>
      </c>
      <c r="L89" s="1">
        <f>IF(L50&gt;0,1/VLOOKUP(ABS(L50)+1,$A$8:$D$16,3,FALSE),VLOOKUP(ABS(L50)+1,$A$8:$D$16,3,FALSE))</f>
      </c>
      <c r="M89" s="1">
        <f>IF(M50&gt;0,1/VLOOKUP(ABS(M50)+1,$A$8:$D$16,3,FALSE),VLOOKUP(ABS(M50)+1,$A$8:$D$16,3,FALSE))</f>
      </c>
      <c r="N89" s="1">
        <f>IF(N50&gt;0,1/VLOOKUP(ABS(N50)+1,$A$8:$D$16,3,FALSE),VLOOKUP(ABS(N50)+1,$A$8:$D$16,3,FALSE))</f>
      </c>
      <c r="O89" s="1">
        <f>IF(O50&gt;0,1/VLOOKUP(ABS(O50)+1,$A$8:$D$16,3,FALSE),VLOOKUP(ABS(O50)+1,$A$8:$D$16,3,FALSE))</f>
      </c>
      <c r="P89" s="1">
        <f>IF(P50&gt;0,1/VLOOKUP(ABS(P50)+1,$A$8:$D$16,3,FALSE),VLOOKUP(ABS(P50)+1,$A$8:$D$16,3,FALSE))</f>
      </c>
      <c r="Q89" s="1">
        <f>IF(Q50&gt;0,1/VLOOKUP(ABS(Q50)+1,$A$8:$D$16,3,FALSE),VLOOKUP(ABS(Q50)+1,$A$8:$D$16,3,FALSE))</f>
      </c>
      <c r="R89" s="1">
        <f>IF(R50&gt;0,1/VLOOKUP(ABS(R50)+1,$A$8:$D$16,3,FALSE),VLOOKUP(ABS(R50)+1,$A$8:$D$16,3,FALSE))</f>
      </c>
      <c r="S89" s="1">
        <f>IF(S50&gt;0,1/VLOOKUP(ABS(S50)+1,$A$8:$D$16,3,FALSE),VLOOKUP(ABS(S50)+1,$A$8:$D$16,3,FALSE))</f>
      </c>
      <c r="T89" s="1">
        <f>IF(T50&gt;0,1/VLOOKUP(ABS(T50)+1,$A$8:$D$16,3,FALSE),VLOOKUP(ABS(T50)+1,$A$8:$D$16,3,FALSE))</f>
      </c>
      <c r="U89" s="1">
        <f>IF(U50&gt;0,1/VLOOKUP(ABS(U50)+1,$A$8:$D$16,3,FALSE),VLOOKUP(ABS(U50)+1,$A$8:$D$16,3,FALSE))</f>
      </c>
      <c r="V89" s="1">
        <f>IF(V50&gt;0,1/VLOOKUP(ABS(V50)+1,$A$8:$D$16,3,FALSE),VLOOKUP(ABS(V50)+1,$A$8:$D$16,3,FALSE))</f>
      </c>
      <c r="W89" s="1">
        <f>IF(W50&gt;0,1/VLOOKUP(ABS(W50)+1,$A$8:$D$16,3,FALSE),VLOOKUP(ABS(W50)+1,$A$8:$D$16,3,FALSE))</f>
      </c>
    </row>
    <row r="90">
      <c r="A90">
        <v>8</v>
      </c>
      <c r="B90" t="str">
        <v>CP8.2_vs_CP8.5</v>
      </c>
      <c r="C90" s="1">
        <f>IF(C51&gt;0,1/VLOOKUP(ABS(C51)+1,$A$8:$D$16,3,FALSE),VLOOKUP(ABS(C51)+1,$A$8:$D$16,3,FALSE))</f>
      </c>
      <c r="D90" s="1">
        <f>IF(D51&gt;0,1/VLOOKUP(ABS(D51)+1,$A$8:$D$16,3,FALSE),VLOOKUP(ABS(D51)+1,$A$8:$D$16,3,FALSE))</f>
      </c>
      <c r="E90" s="1">
        <f>IF(E51&gt;0,1/VLOOKUP(ABS(E51)+1,$A$8:$D$16,3,FALSE),VLOOKUP(ABS(E51)+1,$A$8:$D$16,3,FALSE))</f>
      </c>
      <c r="F90" s="1">
        <f>IF(F51&gt;0,1/VLOOKUP(ABS(F51)+1,$A$8:$D$16,3,FALSE),VLOOKUP(ABS(F51)+1,$A$8:$D$16,3,FALSE))</f>
      </c>
      <c r="G90" s="1">
        <f>IF(G51&gt;0,1/VLOOKUP(ABS(G51)+1,$A$8:$D$16,3,FALSE),VLOOKUP(ABS(G51)+1,$A$8:$D$16,3,FALSE))</f>
      </c>
      <c r="H90" s="1">
        <f>IF(H51&gt;0,1/VLOOKUP(ABS(H51)+1,$A$8:$D$16,3,FALSE),VLOOKUP(ABS(H51)+1,$A$8:$D$16,3,FALSE))</f>
      </c>
      <c r="I90" s="1">
        <f>IF(I51&gt;0,1/VLOOKUP(ABS(I51)+1,$A$8:$D$16,3,FALSE),VLOOKUP(ABS(I51)+1,$A$8:$D$16,3,FALSE))</f>
      </c>
      <c r="J90" s="1">
        <f>IF(J51&gt;0,1/VLOOKUP(ABS(J51)+1,$A$8:$D$16,3,FALSE),VLOOKUP(ABS(J51)+1,$A$8:$D$16,3,FALSE))</f>
      </c>
      <c r="K90" s="1">
        <f>IF(K51&gt;0,1/VLOOKUP(ABS(K51)+1,$A$8:$D$16,3,FALSE),VLOOKUP(ABS(K51)+1,$A$8:$D$16,3,FALSE))</f>
      </c>
      <c r="L90" s="1">
        <f>IF(L51&gt;0,1/VLOOKUP(ABS(L51)+1,$A$8:$D$16,3,FALSE),VLOOKUP(ABS(L51)+1,$A$8:$D$16,3,FALSE))</f>
      </c>
      <c r="M90" s="1">
        <f>IF(M51&gt;0,1/VLOOKUP(ABS(M51)+1,$A$8:$D$16,3,FALSE),VLOOKUP(ABS(M51)+1,$A$8:$D$16,3,FALSE))</f>
      </c>
      <c r="N90" s="1">
        <f>IF(N51&gt;0,1/VLOOKUP(ABS(N51)+1,$A$8:$D$16,3,FALSE),VLOOKUP(ABS(N51)+1,$A$8:$D$16,3,FALSE))</f>
      </c>
      <c r="O90" s="1">
        <f>IF(O51&gt;0,1/VLOOKUP(ABS(O51)+1,$A$8:$D$16,3,FALSE),VLOOKUP(ABS(O51)+1,$A$8:$D$16,3,FALSE))</f>
      </c>
      <c r="P90" s="1">
        <f>IF(P51&gt;0,1/VLOOKUP(ABS(P51)+1,$A$8:$D$16,3,FALSE),VLOOKUP(ABS(P51)+1,$A$8:$D$16,3,FALSE))</f>
      </c>
      <c r="Q90" s="1">
        <f>IF(Q51&gt;0,1/VLOOKUP(ABS(Q51)+1,$A$8:$D$16,3,FALSE),VLOOKUP(ABS(Q51)+1,$A$8:$D$16,3,FALSE))</f>
      </c>
      <c r="R90" s="1">
        <f>IF(R51&gt;0,1/VLOOKUP(ABS(R51)+1,$A$8:$D$16,3,FALSE),VLOOKUP(ABS(R51)+1,$A$8:$D$16,3,FALSE))</f>
      </c>
      <c r="S90" s="1">
        <f>IF(S51&gt;0,1/VLOOKUP(ABS(S51)+1,$A$8:$D$16,3,FALSE),VLOOKUP(ABS(S51)+1,$A$8:$D$16,3,FALSE))</f>
      </c>
      <c r="T90" s="1">
        <f>IF(T51&gt;0,1/VLOOKUP(ABS(T51)+1,$A$8:$D$16,3,FALSE),VLOOKUP(ABS(T51)+1,$A$8:$D$16,3,FALSE))</f>
      </c>
      <c r="U90" s="1">
        <f>IF(U51&gt;0,1/VLOOKUP(ABS(U51)+1,$A$8:$D$16,3,FALSE),VLOOKUP(ABS(U51)+1,$A$8:$D$16,3,FALSE))</f>
      </c>
      <c r="V90" s="1">
        <f>IF(V51&gt;0,1/VLOOKUP(ABS(V51)+1,$A$8:$D$16,3,FALSE),VLOOKUP(ABS(V51)+1,$A$8:$D$16,3,FALSE))</f>
      </c>
      <c r="W90" s="1">
        <f>IF(W51&gt;0,1/VLOOKUP(ABS(W51)+1,$A$8:$D$16,3,FALSE),VLOOKUP(ABS(W51)+1,$A$8:$D$16,3,FALSE))</f>
      </c>
    </row>
    <row r="91">
      <c r="A91">
        <v>9</v>
      </c>
      <c r="B91" t="str">
        <v>CP8.2_vs_CP8.6</v>
      </c>
      <c r="C91" s="1">
        <f>IF(C52&gt;0,1/VLOOKUP(ABS(C52)+1,$A$8:$D$16,3,FALSE),VLOOKUP(ABS(C52)+1,$A$8:$D$16,3,FALSE))</f>
      </c>
      <c r="D91" s="1">
        <f>IF(D52&gt;0,1/VLOOKUP(ABS(D52)+1,$A$8:$D$16,3,FALSE),VLOOKUP(ABS(D52)+1,$A$8:$D$16,3,FALSE))</f>
      </c>
      <c r="E91" s="1">
        <f>IF(E52&gt;0,1/VLOOKUP(ABS(E52)+1,$A$8:$D$16,3,FALSE),VLOOKUP(ABS(E52)+1,$A$8:$D$16,3,FALSE))</f>
      </c>
      <c r="F91" s="1">
        <f>IF(F52&gt;0,1/VLOOKUP(ABS(F52)+1,$A$8:$D$16,3,FALSE),VLOOKUP(ABS(F52)+1,$A$8:$D$16,3,FALSE))</f>
      </c>
      <c r="G91" s="1">
        <f>IF(G52&gt;0,1/VLOOKUP(ABS(G52)+1,$A$8:$D$16,3,FALSE),VLOOKUP(ABS(G52)+1,$A$8:$D$16,3,FALSE))</f>
      </c>
      <c r="H91" s="1">
        <f>IF(H52&gt;0,1/VLOOKUP(ABS(H52)+1,$A$8:$D$16,3,FALSE),VLOOKUP(ABS(H52)+1,$A$8:$D$16,3,FALSE))</f>
      </c>
      <c r="I91" s="1">
        <f>IF(I52&gt;0,1/VLOOKUP(ABS(I52)+1,$A$8:$D$16,3,FALSE),VLOOKUP(ABS(I52)+1,$A$8:$D$16,3,FALSE))</f>
      </c>
      <c r="J91" s="1">
        <f>IF(J52&gt;0,1/VLOOKUP(ABS(J52)+1,$A$8:$D$16,3,FALSE),VLOOKUP(ABS(J52)+1,$A$8:$D$16,3,FALSE))</f>
      </c>
      <c r="K91" s="1">
        <f>IF(K52&gt;0,1/VLOOKUP(ABS(K52)+1,$A$8:$D$16,3,FALSE),VLOOKUP(ABS(K52)+1,$A$8:$D$16,3,FALSE))</f>
      </c>
      <c r="L91" s="1">
        <f>IF(L52&gt;0,1/VLOOKUP(ABS(L52)+1,$A$8:$D$16,3,FALSE),VLOOKUP(ABS(L52)+1,$A$8:$D$16,3,FALSE))</f>
      </c>
      <c r="M91" s="1">
        <f>IF(M52&gt;0,1/VLOOKUP(ABS(M52)+1,$A$8:$D$16,3,FALSE),VLOOKUP(ABS(M52)+1,$A$8:$D$16,3,FALSE))</f>
      </c>
      <c r="N91" s="1">
        <f>IF(N52&gt;0,1/VLOOKUP(ABS(N52)+1,$A$8:$D$16,3,FALSE),VLOOKUP(ABS(N52)+1,$A$8:$D$16,3,FALSE))</f>
      </c>
      <c r="O91" s="1">
        <f>IF(O52&gt;0,1/VLOOKUP(ABS(O52)+1,$A$8:$D$16,3,FALSE),VLOOKUP(ABS(O52)+1,$A$8:$D$16,3,FALSE))</f>
      </c>
      <c r="P91" s="1">
        <f>IF(P52&gt;0,1/VLOOKUP(ABS(P52)+1,$A$8:$D$16,3,FALSE),VLOOKUP(ABS(P52)+1,$A$8:$D$16,3,FALSE))</f>
      </c>
      <c r="Q91" s="1">
        <f>IF(Q52&gt;0,1/VLOOKUP(ABS(Q52)+1,$A$8:$D$16,3,FALSE),VLOOKUP(ABS(Q52)+1,$A$8:$D$16,3,FALSE))</f>
      </c>
      <c r="R91" s="1">
        <f>IF(R52&gt;0,1/VLOOKUP(ABS(R52)+1,$A$8:$D$16,3,FALSE),VLOOKUP(ABS(R52)+1,$A$8:$D$16,3,FALSE))</f>
      </c>
      <c r="S91" s="1">
        <f>IF(S52&gt;0,1/VLOOKUP(ABS(S52)+1,$A$8:$D$16,3,FALSE),VLOOKUP(ABS(S52)+1,$A$8:$D$16,3,FALSE))</f>
      </c>
      <c r="T91" s="1">
        <f>IF(T52&gt;0,1/VLOOKUP(ABS(T52)+1,$A$8:$D$16,3,FALSE),VLOOKUP(ABS(T52)+1,$A$8:$D$16,3,FALSE))</f>
      </c>
      <c r="U91" s="1">
        <f>IF(U52&gt;0,1/VLOOKUP(ABS(U52)+1,$A$8:$D$16,3,FALSE),VLOOKUP(ABS(U52)+1,$A$8:$D$16,3,FALSE))</f>
      </c>
      <c r="V91" s="1">
        <f>IF(V52&gt;0,1/VLOOKUP(ABS(V52)+1,$A$8:$D$16,3,FALSE),VLOOKUP(ABS(V52)+1,$A$8:$D$16,3,FALSE))</f>
      </c>
      <c r="W91" s="1">
        <f>IF(W52&gt;0,1/VLOOKUP(ABS(W52)+1,$A$8:$D$16,3,FALSE),VLOOKUP(ABS(W52)+1,$A$8:$D$16,3,FALSE))</f>
      </c>
    </row>
    <row r="92">
      <c r="A92">
        <v>10</v>
      </c>
      <c r="B92" t="str">
        <v>CP8.3_vs_CP8.4</v>
      </c>
      <c r="C92" s="1">
        <f>IF(C53&gt;0,1/VLOOKUP(ABS(C53)+1,$A$8:$D$16,3,FALSE),VLOOKUP(ABS(C53)+1,$A$8:$D$16,3,FALSE))</f>
      </c>
      <c r="D92" s="1">
        <f>IF(D53&gt;0,1/VLOOKUP(ABS(D53)+1,$A$8:$D$16,3,FALSE),VLOOKUP(ABS(D53)+1,$A$8:$D$16,3,FALSE))</f>
      </c>
      <c r="E92" s="1">
        <f>IF(E53&gt;0,1/VLOOKUP(ABS(E53)+1,$A$8:$D$16,3,FALSE),VLOOKUP(ABS(E53)+1,$A$8:$D$16,3,FALSE))</f>
      </c>
      <c r="F92" s="1">
        <f>IF(F53&gt;0,1/VLOOKUP(ABS(F53)+1,$A$8:$D$16,3,FALSE),VLOOKUP(ABS(F53)+1,$A$8:$D$16,3,FALSE))</f>
      </c>
      <c r="G92" s="1">
        <f>IF(G53&gt;0,1/VLOOKUP(ABS(G53)+1,$A$8:$D$16,3,FALSE),VLOOKUP(ABS(G53)+1,$A$8:$D$16,3,FALSE))</f>
      </c>
      <c r="H92" s="1">
        <f>IF(H53&gt;0,1/VLOOKUP(ABS(H53)+1,$A$8:$D$16,3,FALSE),VLOOKUP(ABS(H53)+1,$A$8:$D$16,3,FALSE))</f>
      </c>
      <c r="I92" s="1">
        <f>IF(I53&gt;0,1/VLOOKUP(ABS(I53)+1,$A$8:$D$16,3,FALSE),VLOOKUP(ABS(I53)+1,$A$8:$D$16,3,FALSE))</f>
      </c>
      <c r="J92" s="1">
        <f>IF(J53&gt;0,1/VLOOKUP(ABS(J53)+1,$A$8:$D$16,3,FALSE),VLOOKUP(ABS(J53)+1,$A$8:$D$16,3,FALSE))</f>
      </c>
      <c r="K92" s="1">
        <f>IF(K53&gt;0,1/VLOOKUP(ABS(K53)+1,$A$8:$D$16,3,FALSE),VLOOKUP(ABS(K53)+1,$A$8:$D$16,3,FALSE))</f>
      </c>
      <c r="L92" s="1">
        <f>IF(L53&gt;0,1/VLOOKUP(ABS(L53)+1,$A$8:$D$16,3,FALSE),VLOOKUP(ABS(L53)+1,$A$8:$D$16,3,FALSE))</f>
      </c>
      <c r="M92" s="1">
        <f>IF(M53&gt;0,1/VLOOKUP(ABS(M53)+1,$A$8:$D$16,3,FALSE),VLOOKUP(ABS(M53)+1,$A$8:$D$16,3,FALSE))</f>
      </c>
      <c r="N92" s="1">
        <f>IF(N53&gt;0,1/VLOOKUP(ABS(N53)+1,$A$8:$D$16,3,FALSE),VLOOKUP(ABS(N53)+1,$A$8:$D$16,3,FALSE))</f>
      </c>
      <c r="O92" s="1">
        <f>IF(O53&gt;0,1/VLOOKUP(ABS(O53)+1,$A$8:$D$16,3,FALSE),VLOOKUP(ABS(O53)+1,$A$8:$D$16,3,FALSE))</f>
      </c>
      <c r="P92" s="1">
        <f>IF(P53&gt;0,1/VLOOKUP(ABS(P53)+1,$A$8:$D$16,3,FALSE),VLOOKUP(ABS(P53)+1,$A$8:$D$16,3,FALSE))</f>
      </c>
      <c r="Q92" s="1">
        <f>IF(Q53&gt;0,1/VLOOKUP(ABS(Q53)+1,$A$8:$D$16,3,FALSE),VLOOKUP(ABS(Q53)+1,$A$8:$D$16,3,FALSE))</f>
      </c>
      <c r="R92" s="1">
        <f>IF(R53&gt;0,1/VLOOKUP(ABS(R53)+1,$A$8:$D$16,3,FALSE),VLOOKUP(ABS(R53)+1,$A$8:$D$16,3,FALSE))</f>
      </c>
      <c r="S92" s="1">
        <f>IF(S53&gt;0,1/VLOOKUP(ABS(S53)+1,$A$8:$D$16,3,FALSE),VLOOKUP(ABS(S53)+1,$A$8:$D$16,3,FALSE))</f>
      </c>
      <c r="T92" s="1">
        <f>IF(T53&gt;0,1/VLOOKUP(ABS(T53)+1,$A$8:$D$16,3,FALSE),VLOOKUP(ABS(T53)+1,$A$8:$D$16,3,FALSE))</f>
      </c>
      <c r="U92" s="1">
        <f>IF(U53&gt;0,1/VLOOKUP(ABS(U53)+1,$A$8:$D$16,3,FALSE),VLOOKUP(ABS(U53)+1,$A$8:$D$16,3,FALSE))</f>
      </c>
      <c r="V92" s="1">
        <f>IF(V53&gt;0,1/VLOOKUP(ABS(V53)+1,$A$8:$D$16,3,FALSE),VLOOKUP(ABS(V53)+1,$A$8:$D$16,3,FALSE))</f>
      </c>
      <c r="W92" s="1">
        <f>IF(W53&gt;0,1/VLOOKUP(ABS(W53)+1,$A$8:$D$16,3,FALSE),VLOOKUP(ABS(W53)+1,$A$8:$D$16,3,FALSE))</f>
      </c>
    </row>
    <row r="93">
      <c r="A93">
        <v>11</v>
      </c>
      <c r="B93" t="str">
        <v>CP8.3_vs_CP8.5</v>
      </c>
      <c r="C93" s="1">
        <f>IF(C54&gt;0,1/VLOOKUP(ABS(C54)+1,$A$8:$D$16,3,FALSE),VLOOKUP(ABS(C54)+1,$A$8:$D$16,3,FALSE))</f>
      </c>
      <c r="D93" s="1">
        <f>IF(D54&gt;0,1/VLOOKUP(ABS(D54)+1,$A$8:$D$16,3,FALSE),VLOOKUP(ABS(D54)+1,$A$8:$D$16,3,FALSE))</f>
      </c>
      <c r="E93" s="1">
        <f>IF(E54&gt;0,1/VLOOKUP(ABS(E54)+1,$A$8:$D$16,3,FALSE),VLOOKUP(ABS(E54)+1,$A$8:$D$16,3,FALSE))</f>
      </c>
      <c r="F93" s="1">
        <f>IF(F54&gt;0,1/VLOOKUP(ABS(F54)+1,$A$8:$D$16,3,FALSE),VLOOKUP(ABS(F54)+1,$A$8:$D$16,3,FALSE))</f>
      </c>
      <c r="G93" s="1">
        <f>IF(G54&gt;0,1/VLOOKUP(ABS(G54)+1,$A$8:$D$16,3,FALSE),VLOOKUP(ABS(G54)+1,$A$8:$D$16,3,FALSE))</f>
      </c>
      <c r="H93" s="1">
        <f>IF(H54&gt;0,1/VLOOKUP(ABS(H54)+1,$A$8:$D$16,3,FALSE),VLOOKUP(ABS(H54)+1,$A$8:$D$16,3,FALSE))</f>
      </c>
      <c r="I93" s="1">
        <f>IF(I54&gt;0,1/VLOOKUP(ABS(I54)+1,$A$8:$D$16,3,FALSE),VLOOKUP(ABS(I54)+1,$A$8:$D$16,3,FALSE))</f>
      </c>
      <c r="J93" s="1">
        <f>IF(J54&gt;0,1/VLOOKUP(ABS(J54)+1,$A$8:$D$16,3,FALSE),VLOOKUP(ABS(J54)+1,$A$8:$D$16,3,FALSE))</f>
      </c>
      <c r="K93" s="1">
        <f>IF(K54&gt;0,1/VLOOKUP(ABS(K54)+1,$A$8:$D$16,3,FALSE),VLOOKUP(ABS(K54)+1,$A$8:$D$16,3,FALSE))</f>
      </c>
      <c r="L93" s="1">
        <f>IF(L54&gt;0,1/VLOOKUP(ABS(L54)+1,$A$8:$D$16,3,FALSE),VLOOKUP(ABS(L54)+1,$A$8:$D$16,3,FALSE))</f>
      </c>
      <c r="M93" s="1">
        <f>IF(M54&gt;0,1/VLOOKUP(ABS(M54)+1,$A$8:$D$16,3,FALSE),VLOOKUP(ABS(M54)+1,$A$8:$D$16,3,FALSE))</f>
      </c>
      <c r="N93" s="1">
        <f>IF(N54&gt;0,1/VLOOKUP(ABS(N54)+1,$A$8:$D$16,3,FALSE),VLOOKUP(ABS(N54)+1,$A$8:$D$16,3,FALSE))</f>
      </c>
      <c r="O93" s="1">
        <f>IF(O54&gt;0,1/VLOOKUP(ABS(O54)+1,$A$8:$D$16,3,FALSE),VLOOKUP(ABS(O54)+1,$A$8:$D$16,3,FALSE))</f>
      </c>
      <c r="P93" s="1">
        <f>IF(P54&gt;0,1/VLOOKUP(ABS(P54)+1,$A$8:$D$16,3,FALSE),VLOOKUP(ABS(P54)+1,$A$8:$D$16,3,FALSE))</f>
      </c>
      <c r="Q93" s="1">
        <f>IF(Q54&gt;0,1/VLOOKUP(ABS(Q54)+1,$A$8:$D$16,3,FALSE),VLOOKUP(ABS(Q54)+1,$A$8:$D$16,3,FALSE))</f>
      </c>
      <c r="R93" s="1">
        <f>IF(R54&gt;0,1/VLOOKUP(ABS(R54)+1,$A$8:$D$16,3,FALSE),VLOOKUP(ABS(R54)+1,$A$8:$D$16,3,FALSE))</f>
      </c>
      <c r="S93" s="1">
        <f>IF(S54&gt;0,1/VLOOKUP(ABS(S54)+1,$A$8:$D$16,3,FALSE),VLOOKUP(ABS(S54)+1,$A$8:$D$16,3,FALSE))</f>
      </c>
      <c r="T93" s="1">
        <f>IF(T54&gt;0,1/VLOOKUP(ABS(T54)+1,$A$8:$D$16,3,FALSE),VLOOKUP(ABS(T54)+1,$A$8:$D$16,3,FALSE))</f>
      </c>
      <c r="U93" s="1">
        <f>IF(U54&gt;0,1/VLOOKUP(ABS(U54)+1,$A$8:$D$16,3,FALSE),VLOOKUP(ABS(U54)+1,$A$8:$D$16,3,FALSE))</f>
      </c>
      <c r="V93" s="1">
        <f>IF(V54&gt;0,1/VLOOKUP(ABS(V54)+1,$A$8:$D$16,3,FALSE),VLOOKUP(ABS(V54)+1,$A$8:$D$16,3,FALSE))</f>
      </c>
      <c r="W93" s="1">
        <f>IF(W54&gt;0,1/VLOOKUP(ABS(W54)+1,$A$8:$D$16,3,FALSE),VLOOKUP(ABS(W54)+1,$A$8:$D$16,3,FALSE))</f>
      </c>
    </row>
    <row r="94">
      <c r="A94">
        <v>12</v>
      </c>
      <c r="B94" t="str">
        <v>CP8.3_vs_CP8.6</v>
      </c>
      <c r="C94" s="1">
        <f>IF(C55&gt;0,1/VLOOKUP(ABS(C55)+1,$A$8:$D$16,3,FALSE),VLOOKUP(ABS(C55)+1,$A$8:$D$16,3,FALSE))</f>
      </c>
      <c r="D94" s="1">
        <f>IF(D55&gt;0,1/VLOOKUP(ABS(D55)+1,$A$8:$D$16,3,FALSE),VLOOKUP(ABS(D55)+1,$A$8:$D$16,3,FALSE))</f>
      </c>
      <c r="E94" s="1">
        <f>IF(E55&gt;0,1/VLOOKUP(ABS(E55)+1,$A$8:$D$16,3,FALSE),VLOOKUP(ABS(E55)+1,$A$8:$D$16,3,FALSE))</f>
      </c>
      <c r="F94" s="1">
        <f>IF(F55&gt;0,1/VLOOKUP(ABS(F55)+1,$A$8:$D$16,3,FALSE),VLOOKUP(ABS(F55)+1,$A$8:$D$16,3,FALSE))</f>
      </c>
      <c r="G94" s="1">
        <f>IF(G55&gt;0,1/VLOOKUP(ABS(G55)+1,$A$8:$D$16,3,FALSE),VLOOKUP(ABS(G55)+1,$A$8:$D$16,3,FALSE))</f>
      </c>
      <c r="H94" s="1">
        <f>IF(H55&gt;0,1/VLOOKUP(ABS(H55)+1,$A$8:$D$16,3,FALSE),VLOOKUP(ABS(H55)+1,$A$8:$D$16,3,FALSE))</f>
      </c>
      <c r="I94" s="1">
        <f>IF(I55&gt;0,1/VLOOKUP(ABS(I55)+1,$A$8:$D$16,3,FALSE),VLOOKUP(ABS(I55)+1,$A$8:$D$16,3,FALSE))</f>
      </c>
      <c r="J94" s="1">
        <f>IF(J55&gt;0,1/VLOOKUP(ABS(J55)+1,$A$8:$D$16,3,FALSE),VLOOKUP(ABS(J55)+1,$A$8:$D$16,3,FALSE))</f>
      </c>
      <c r="K94" s="1">
        <f>IF(K55&gt;0,1/VLOOKUP(ABS(K55)+1,$A$8:$D$16,3,FALSE),VLOOKUP(ABS(K55)+1,$A$8:$D$16,3,FALSE))</f>
      </c>
      <c r="L94" s="1">
        <f>IF(L55&gt;0,1/VLOOKUP(ABS(L55)+1,$A$8:$D$16,3,FALSE),VLOOKUP(ABS(L55)+1,$A$8:$D$16,3,FALSE))</f>
      </c>
      <c r="M94" s="1">
        <f>IF(M55&gt;0,1/VLOOKUP(ABS(M55)+1,$A$8:$D$16,3,FALSE),VLOOKUP(ABS(M55)+1,$A$8:$D$16,3,FALSE))</f>
      </c>
      <c r="N94" s="1">
        <f>IF(N55&gt;0,1/VLOOKUP(ABS(N55)+1,$A$8:$D$16,3,FALSE),VLOOKUP(ABS(N55)+1,$A$8:$D$16,3,FALSE))</f>
      </c>
      <c r="O94" s="1">
        <f>IF(O55&gt;0,1/VLOOKUP(ABS(O55)+1,$A$8:$D$16,3,FALSE),VLOOKUP(ABS(O55)+1,$A$8:$D$16,3,FALSE))</f>
      </c>
      <c r="P94" s="1">
        <f>IF(P55&gt;0,1/VLOOKUP(ABS(P55)+1,$A$8:$D$16,3,FALSE),VLOOKUP(ABS(P55)+1,$A$8:$D$16,3,FALSE))</f>
      </c>
      <c r="Q94" s="1">
        <f>IF(Q55&gt;0,1/VLOOKUP(ABS(Q55)+1,$A$8:$D$16,3,FALSE),VLOOKUP(ABS(Q55)+1,$A$8:$D$16,3,FALSE))</f>
      </c>
      <c r="R94" s="1">
        <f>IF(R55&gt;0,1/VLOOKUP(ABS(R55)+1,$A$8:$D$16,3,FALSE),VLOOKUP(ABS(R55)+1,$A$8:$D$16,3,FALSE))</f>
      </c>
      <c r="S94" s="1">
        <f>IF(S55&gt;0,1/VLOOKUP(ABS(S55)+1,$A$8:$D$16,3,FALSE),VLOOKUP(ABS(S55)+1,$A$8:$D$16,3,FALSE))</f>
      </c>
      <c r="T94" s="1">
        <f>IF(T55&gt;0,1/VLOOKUP(ABS(T55)+1,$A$8:$D$16,3,FALSE),VLOOKUP(ABS(T55)+1,$A$8:$D$16,3,FALSE))</f>
      </c>
      <c r="U94" s="1">
        <f>IF(U55&gt;0,1/VLOOKUP(ABS(U55)+1,$A$8:$D$16,3,FALSE),VLOOKUP(ABS(U55)+1,$A$8:$D$16,3,FALSE))</f>
      </c>
      <c r="V94" s="1">
        <f>IF(V55&gt;0,1/VLOOKUP(ABS(V55)+1,$A$8:$D$16,3,FALSE),VLOOKUP(ABS(V55)+1,$A$8:$D$16,3,FALSE))</f>
      </c>
      <c r="W94" s="1">
        <f>IF(W55&gt;0,1/VLOOKUP(ABS(W55)+1,$A$8:$D$16,3,FALSE),VLOOKUP(ABS(W55)+1,$A$8:$D$16,3,FALSE))</f>
      </c>
    </row>
    <row r="95">
      <c r="A95">
        <v>13</v>
      </c>
      <c r="B95" t="str">
        <v>CP8.4_vs_CP8.5</v>
      </c>
      <c r="C95" s="1">
        <f>IF(C56&gt;0,1/VLOOKUP(ABS(C56)+1,$A$8:$D$16,3,FALSE),VLOOKUP(ABS(C56)+1,$A$8:$D$16,3,FALSE))</f>
      </c>
      <c r="D95" s="1">
        <f>IF(D56&gt;0,1/VLOOKUP(ABS(D56)+1,$A$8:$D$16,3,FALSE),VLOOKUP(ABS(D56)+1,$A$8:$D$16,3,FALSE))</f>
      </c>
      <c r="E95" s="1">
        <f>IF(E56&gt;0,1/VLOOKUP(ABS(E56)+1,$A$8:$D$16,3,FALSE),VLOOKUP(ABS(E56)+1,$A$8:$D$16,3,FALSE))</f>
      </c>
      <c r="F95" s="1">
        <f>IF(F56&gt;0,1/VLOOKUP(ABS(F56)+1,$A$8:$D$16,3,FALSE),VLOOKUP(ABS(F56)+1,$A$8:$D$16,3,FALSE))</f>
      </c>
      <c r="G95" s="1">
        <f>IF(G56&gt;0,1/VLOOKUP(ABS(G56)+1,$A$8:$D$16,3,FALSE),VLOOKUP(ABS(G56)+1,$A$8:$D$16,3,FALSE))</f>
      </c>
      <c r="H95" s="1">
        <f>IF(H56&gt;0,1/VLOOKUP(ABS(H56)+1,$A$8:$D$16,3,FALSE),VLOOKUP(ABS(H56)+1,$A$8:$D$16,3,FALSE))</f>
      </c>
      <c r="I95" s="1">
        <f>IF(I56&gt;0,1/VLOOKUP(ABS(I56)+1,$A$8:$D$16,3,FALSE),VLOOKUP(ABS(I56)+1,$A$8:$D$16,3,FALSE))</f>
      </c>
      <c r="J95" s="1">
        <f>IF(J56&gt;0,1/VLOOKUP(ABS(J56)+1,$A$8:$D$16,3,FALSE),VLOOKUP(ABS(J56)+1,$A$8:$D$16,3,FALSE))</f>
      </c>
      <c r="K95" s="1">
        <f>IF(K56&gt;0,1/VLOOKUP(ABS(K56)+1,$A$8:$D$16,3,FALSE),VLOOKUP(ABS(K56)+1,$A$8:$D$16,3,FALSE))</f>
      </c>
      <c r="L95" s="1">
        <f>IF(L56&gt;0,1/VLOOKUP(ABS(L56)+1,$A$8:$D$16,3,FALSE),VLOOKUP(ABS(L56)+1,$A$8:$D$16,3,FALSE))</f>
      </c>
      <c r="M95" s="1">
        <f>IF(M56&gt;0,1/VLOOKUP(ABS(M56)+1,$A$8:$D$16,3,FALSE),VLOOKUP(ABS(M56)+1,$A$8:$D$16,3,FALSE))</f>
      </c>
      <c r="N95" s="1">
        <f>IF(N56&gt;0,1/VLOOKUP(ABS(N56)+1,$A$8:$D$16,3,FALSE),VLOOKUP(ABS(N56)+1,$A$8:$D$16,3,FALSE))</f>
      </c>
      <c r="O95" s="1">
        <f>IF(O56&gt;0,1/VLOOKUP(ABS(O56)+1,$A$8:$D$16,3,FALSE),VLOOKUP(ABS(O56)+1,$A$8:$D$16,3,FALSE))</f>
      </c>
      <c r="P95" s="1">
        <f>IF(P56&gt;0,1/VLOOKUP(ABS(P56)+1,$A$8:$D$16,3,FALSE),VLOOKUP(ABS(P56)+1,$A$8:$D$16,3,FALSE))</f>
      </c>
      <c r="Q95" s="1">
        <f>IF(Q56&gt;0,1/VLOOKUP(ABS(Q56)+1,$A$8:$D$16,3,FALSE),VLOOKUP(ABS(Q56)+1,$A$8:$D$16,3,FALSE))</f>
      </c>
      <c r="R95" s="1">
        <f>IF(R56&gt;0,1/VLOOKUP(ABS(R56)+1,$A$8:$D$16,3,FALSE),VLOOKUP(ABS(R56)+1,$A$8:$D$16,3,FALSE))</f>
      </c>
      <c r="S95" s="1">
        <f>IF(S56&gt;0,1/VLOOKUP(ABS(S56)+1,$A$8:$D$16,3,FALSE),VLOOKUP(ABS(S56)+1,$A$8:$D$16,3,FALSE))</f>
      </c>
      <c r="T95" s="1">
        <f>IF(T56&gt;0,1/VLOOKUP(ABS(T56)+1,$A$8:$D$16,3,FALSE),VLOOKUP(ABS(T56)+1,$A$8:$D$16,3,FALSE))</f>
      </c>
      <c r="U95" s="1">
        <f>IF(U56&gt;0,1/VLOOKUP(ABS(U56)+1,$A$8:$D$16,3,FALSE),VLOOKUP(ABS(U56)+1,$A$8:$D$16,3,FALSE))</f>
      </c>
      <c r="V95" s="1">
        <f>IF(V56&gt;0,1/VLOOKUP(ABS(V56)+1,$A$8:$D$16,3,FALSE),VLOOKUP(ABS(V56)+1,$A$8:$D$16,3,FALSE))</f>
      </c>
      <c r="W95" s="1">
        <f>IF(W56&gt;0,1/VLOOKUP(ABS(W56)+1,$A$8:$D$16,3,FALSE),VLOOKUP(ABS(W56)+1,$A$8:$D$16,3,FALSE))</f>
      </c>
    </row>
    <row r="96">
      <c r="A96">
        <v>14</v>
      </c>
      <c r="B96" t="str">
        <v>CP8.4_vs_CP8.6</v>
      </c>
      <c r="C96" s="1">
        <f>IF(C57&gt;0,1/VLOOKUP(ABS(C57)+1,$A$8:$D$16,3,FALSE),VLOOKUP(ABS(C57)+1,$A$8:$D$16,3,FALSE))</f>
      </c>
      <c r="D96" s="1">
        <f>IF(D57&gt;0,1/VLOOKUP(ABS(D57)+1,$A$8:$D$16,3,FALSE),VLOOKUP(ABS(D57)+1,$A$8:$D$16,3,FALSE))</f>
      </c>
      <c r="E96" s="1">
        <f>IF(E57&gt;0,1/VLOOKUP(ABS(E57)+1,$A$8:$D$16,3,FALSE),VLOOKUP(ABS(E57)+1,$A$8:$D$16,3,FALSE))</f>
      </c>
      <c r="F96" s="1">
        <f>IF(F57&gt;0,1/VLOOKUP(ABS(F57)+1,$A$8:$D$16,3,FALSE),VLOOKUP(ABS(F57)+1,$A$8:$D$16,3,FALSE))</f>
      </c>
      <c r="G96" s="1">
        <f>IF(G57&gt;0,1/VLOOKUP(ABS(G57)+1,$A$8:$D$16,3,FALSE),VLOOKUP(ABS(G57)+1,$A$8:$D$16,3,FALSE))</f>
      </c>
      <c r="H96" s="1">
        <f>IF(H57&gt;0,1/VLOOKUP(ABS(H57)+1,$A$8:$D$16,3,FALSE),VLOOKUP(ABS(H57)+1,$A$8:$D$16,3,FALSE))</f>
      </c>
      <c r="I96" s="1">
        <f>IF(I57&gt;0,1/VLOOKUP(ABS(I57)+1,$A$8:$D$16,3,FALSE),VLOOKUP(ABS(I57)+1,$A$8:$D$16,3,FALSE))</f>
      </c>
      <c r="J96" s="1">
        <f>IF(J57&gt;0,1/VLOOKUP(ABS(J57)+1,$A$8:$D$16,3,FALSE),VLOOKUP(ABS(J57)+1,$A$8:$D$16,3,FALSE))</f>
      </c>
      <c r="K96" s="1">
        <f>IF(K57&gt;0,1/VLOOKUP(ABS(K57)+1,$A$8:$D$16,3,FALSE),VLOOKUP(ABS(K57)+1,$A$8:$D$16,3,FALSE))</f>
      </c>
      <c r="L96" s="1">
        <f>IF(L57&gt;0,1/VLOOKUP(ABS(L57)+1,$A$8:$D$16,3,FALSE),VLOOKUP(ABS(L57)+1,$A$8:$D$16,3,FALSE))</f>
      </c>
      <c r="M96" s="1">
        <f>IF(M57&gt;0,1/VLOOKUP(ABS(M57)+1,$A$8:$D$16,3,FALSE),VLOOKUP(ABS(M57)+1,$A$8:$D$16,3,FALSE))</f>
      </c>
      <c r="N96" s="1">
        <f>IF(N57&gt;0,1/VLOOKUP(ABS(N57)+1,$A$8:$D$16,3,FALSE),VLOOKUP(ABS(N57)+1,$A$8:$D$16,3,FALSE))</f>
      </c>
      <c r="O96" s="1">
        <f>IF(O57&gt;0,1/VLOOKUP(ABS(O57)+1,$A$8:$D$16,3,FALSE),VLOOKUP(ABS(O57)+1,$A$8:$D$16,3,FALSE))</f>
      </c>
      <c r="P96" s="1">
        <f>IF(P57&gt;0,1/VLOOKUP(ABS(P57)+1,$A$8:$D$16,3,FALSE),VLOOKUP(ABS(P57)+1,$A$8:$D$16,3,FALSE))</f>
      </c>
      <c r="Q96" s="1">
        <f>IF(Q57&gt;0,1/VLOOKUP(ABS(Q57)+1,$A$8:$D$16,3,FALSE),VLOOKUP(ABS(Q57)+1,$A$8:$D$16,3,FALSE))</f>
      </c>
      <c r="R96" s="1">
        <f>IF(R57&gt;0,1/VLOOKUP(ABS(R57)+1,$A$8:$D$16,3,FALSE),VLOOKUP(ABS(R57)+1,$A$8:$D$16,3,FALSE))</f>
      </c>
      <c r="S96" s="1">
        <f>IF(S57&gt;0,1/VLOOKUP(ABS(S57)+1,$A$8:$D$16,3,FALSE),VLOOKUP(ABS(S57)+1,$A$8:$D$16,3,FALSE))</f>
      </c>
      <c r="T96" s="1">
        <f>IF(T57&gt;0,1/VLOOKUP(ABS(T57)+1,$A$8:$D$16,3,FALSE),VLOOKUP(ABS(T57)+1,$A$8:$D$16,3,FALSE))</f>
      </c>
      <c r="U96" s="1">
        <f>IF(U57&gt;0,1/VLOOKUP(ABS(U57)+1,$A$8:$D$16,3,FALSE),VLOOKUP(ABS(U57)+1,$A$8:$D$16,3,FALSE))</f>
      </c>
      <c r="V96" s="1">
        <f>IF(V57&gt;0,1/VLOOKUP(ABS(V57)+1,$A$8:$D$16,3,FALSE),VLOOKUP(ABS(V57)+1,$A$8:$D$16,3,FALSE))</f>
      </c>
      <c r="W96" s="1">
        <f>IF(W57&gt;0,1/VLOOKUP(ABS(W57)+1,$A$8:$D$16,3,FALSE),VLOOKUP(ABS(W57)+1,$A$8:$D$16,3,FALSE))</f>
      </c>
    </row>
    <row r="97">
      <c r="A97">
        <v>15</v>
      </c>
      <c r="B97" t="str">
        <v>CP8.5_vs_CP8.6</v>
      </c>
      <c r="C97" s="1">
        <f>IF(C58&gt;0,1/VLOOKUP(ABS(C58)+1,$A$8:$D$16,3,FALSE),VLOOKUP(ABS(C58)+1,$A$8:$D$16,3,FALSE))</f>
      </c>
      <c r="D97" s="1">
        <f>IF(D58&gt;0,1/VLOOKUP(ABS(D58)+1,$A$8:$D$16,3,FALSE),VLOOKUP(ABS(D58)+1,$A$8:$D$16,3,FALSE))</f>
      </c>
      <c r="E97" s="1">
        <f>IF(E58&gt;0,1/VLOOKUP(ABS(E58)+1,$A$8:$D$16,3,FALSE),VLOOKUP(ABS(E58)+1,$A$8:$D$16,3,FALSE))</f>
      </c>
      <c r="F97" s="1">
        <f>IF(F58&gt;0,1/VLOOKUP(ABS(F58)+1,$A$8:$D$16,3,FALSE),VLOOKUP(ABS(F58)+1,$A$8:$D$16,3,FALSE))</f>
      </c>
      <c r="G97" s="1">
        <f>IF(G58&gt;0,1/VLOOKUP(ABS(G58)+1,$A$8:$D$16,3,FALSE),VLOOKUP(ABS(G58)+1,$A$8:$D$16,3,FALSE))</f>
      </c>
      <c r="H97" s="1">
        <f>IF(H58&gt;0,1/VLOOKUP(ABS(H58)+1,$A$8:$D$16,3,FALSE),VLOOKUP(ABS(H58)+1,$A$8:$D$16,3,FALSE))</f>
      </c>
      <c r="I97" s="1">
        <f>IF(I58&gt;0,1/VLOOKUP(ABS(I58)+1,$A$8:$D$16,3,FALSE),VLOOKUP(ABS(I58)+1,$A$8:$D$16,3,FALSE))</f>
      </c>
      <c r="J97" s="1">
        <f>IF(J58&gt;0,1/VLOOKUP(ABS(J58)+1,$A$8:$D$16,3,FALSE),VLOOKUP(ABS(J58)+1,$A$8:$D$16,3,FALSE))</f>
      </c>
      <c r="K97" s="1">
        <f>IF(K58&gt;0,1/VLOOKUP(ABS(K58)+1,$A$8:$D$16,3,FALSE),VLOOKUP(ABS(K58)+1,$A$8:$D$16,3,FALSE))</f>
      </c>
      <c r="L97" s="1">
        <f>IF(L58&gt;0,1/VLOOKUP(ABS(L58)+1,$A$8:$D$16,3,FALSE),VLOOKUP(ABS(L58)+1,$A$8:$D$16,3,FALSE))</f>
      </c>
      <c r="M97" s="1">
        <f>IF(M58&gt;0,1/VLOOKUP(ABS(M58)+1,$A$8:$D$16,3,FALSE),VLOOKUP(ABS(M58)+1,$A$8:$D$16,3,FALSE))</f>
      </c>
      <c r="N97" s="1">
        <f>IF(N58&gt;0,1/VLOOKUP(ABS(N58)+1,$A$8:$D$16,3,FALSE),VLOOKUP(ABS(N58)+1,$A$8:$D$16,3,FALSE))</f>
      </c>
      <c r="O97" s="1">
        <f>IF(O58&gt;0,1/VLOOKUP(ABS(O58)+1,$A$8:$D$16,3,FALSE),VLOOKUP(ABS(O58)+1,$A$8:$D$16,3,FALSE))</f>
      </c>
      <c r="P97" s="1">
        <f>IF(P58&gt;0,1/VLOOKUP(ABS(P58)+1,$A$8:$D$16,3,FALSE),VLOOKUP(ABS(P58)+1,$A$8:$D$16,3,FALSE))</f>
      </c>
      <c r="Q97" s="1">
        <f>IF(Q58&gt;0,1/VLOOKUP(ABS(Q58)+1,$A$8:$D$16,3,FALSE),VLOOKUP(ABS(Q58)+1,$A$8:$D$16,3,FALSE))</f>
      </c>
      <c r="R97" s="1">
        <f>IF(R58&gt;0,1/VLOOKUP(ABS(R58)+1,$A$8:$D$16,3,FALSE),VLOOKUP(ABS(R58)+1,$A$8:$D$16,3,FALSE))</f>
      </c>
      <c r="S97" s="1">
        <f>IF(S58&gt;0,1/VLOOKUP(ABS(S58)+1,$A$8:$D$16,3,FALSE),VLOOKUP(ABS(S58)+1,$A$8:$D$16,3,FALSE))</f>
      </c>
      <c r="T97" s="1">
        <f>IF(T58&gt;0,1/VLOOKUP(ABS(T58)+1,$A$8:$D$16,3,FALSE),VLOOKUP(ABS(T58)+1,$A$8:$D$16,3,FALSE))</f>
      </c>
      <c r="U97" s="1">
        <f>IF(U58&gt;0,1/VLOOKUP(ABS(U58)+1,$A$8:$D$16,3,FALSE),VLOOKUP(ABS(U58)+1,$A$8:$D$16,3,FALSE))</f>
      </c>
      <c r="V97" s="1">
        <f>IF(V58&gt;0,1/VLOOKUP(ABS(V58)+1,$A$8:$D$16,3,FALSE),VLOOKUP(ABS(V58)+1,$A$8:$D$16,3,FALSE))</f>
      </c>
      <c r="W97" s="1">
        <f>IF(W58&gt;0,1/VLOOKUP(ABS(W58)+1,$A$8:$D$16,3,FALSE),VLOOKUP(ABS(W58)+1,$A$8:$D$16,3,FALSE))</f>
      </c>
    </row>
    <row r="100">
      <c r="A100" t="str">
        <v>═══ BAGIAN 4: TFN u (Upper) per Responden ═══</v>
      </c>
    </row>
    <row r="101">
      <c r="A101" t="str">
        <v>No</v>
      </c>
      <c r="B101" t="str">
        <v>Pasangan</v>
      </c>
      <c r="C101" t="str">
        <v>R1_u</v>
      </c>
      <c r="D101" t="str">
        <v>R2_u</v>
      </c>
      <c r="E101" t="str">
        <v>R3_u</v>
      </c>
      <c r="F101" t="str">
        <v>R4_u</v>
      </c>
      <c r="G101" t="str">
        <v>R5_u</v>
      </c>
      <c r="H101" t="str">
        <v>R6_u</v>
      </c>
      <c r="I101" t="str">
        <v>R7_u</v>
      </c>
      <c r="J101" t="str">
        <v>R8_u</v>
      </c>
      <c r="K101" t="str">
        <v>R9_u</v>
      </c>
      <c r="L101" t="str">
        <v>R10_u</v>
      </c>
      <c r="M101" t="str">
        <v>R11_u</v>
      </c>
      <c r="N101" t="str">
        <v>R12_u</v>
      </c>
      <c r="O101" t="str">
        <v>R13_u</v>
      </c>
      <c r="P101" t="str">
        <v>R14_u</v>
      </c>
      <c r="Q101" t="str">
        <v>R15_u</v>
      </c>
      <c r="R101" t="str">
        <v>R16_u</v>
      </c>
      <c r="S101" t="str">
        <v>R17_u</v>
      </c>
      <c r="T101" t="str">
        <v>R18_u</v>
      </c>
      <c r="U101" t="str">
        <v>R19_u</v>
      </c>
      <c r="V101" t="str">
        <v>R20_u</v>
      </c>
      <c r="W101" t="str">
        <v>R21_u</v>
      </c>
    </row>
    <row r="102">
      <c r="A102">
        <v>1</v>
      </c>
      <c r="B102" t="str">
        <v>CP8.1_vs_CP8.2</v>
      </c>
      <c r="C102" s="1">
        <f>IF(C44&gt;0,1/VLOOKUP(ABS(C44)+1,$A$8:$D$16,2,FALSE),VLOOKUP(ABS(C44)+1,$A$8:$D$16,4,FALSE))</f>
      </c>
      <c r="D102" s="1">
        <f>IF(D44&gt;0,1/VLOOKUP(ABS(D44)+1,$A$8:$D$16,2,FALSE),VLOOKUP(ABS(D44)+1,$A$8:$D$16,4,FALSE))</f>
      </c>
      <c r="E102" s="1">
        <f>IF(E44&gt;0,1/VLOOKUP(ABS(E44)+1,$A$8:$D$16,2,FALSE),VLOOKUP(ABS(E44)+1,$A$8:$D$16,4,FALSE))</f>
      </c>
      <c r="F102" s="1">
        <f>IF(F44&gt;0,1/VLOOKUP(ABS(F44)+1,$A$8:$D$16,2,FALSE),VLOOKUP(ABS(F44)+1,$A$8:$D$16,4,FALSE))</f>
      </c>
      <c r="G102" s="1">
        <f>IF(G44&gt;0,1/VLOOKUP(ABS(G44)+1,$A$8:$D$16,2,FALSE),VLOOKUP(ABS(G44)+1,$A$8:$D$16,4,FALSE))</f>
      </c>
      <c r="H102" s="1">
        <f>IF(H44&gt;0,1/VLOOKUP(ABS(H44)+1,$A$8:$D$16,2,FALSE),VLOOKUP(ABS(H44)+1,$A$8:$D$16,4,FALSE))</f>
      </c>
      <c r="I102" s="1">
        <f>IF(I44&gt;0,1/VLOOKUP(ABS(I44)+1,$A$8:$D$16,2,FALSE),VLOOKUP(ABS(I44)+1,$A$8:$D$16,4,FALSE))</f>
      </c>
      <c r="J102" s="1">
        <f>IF(J44&gt;0,1/VLOOKUP(ABS(J44)+1,$A$8:$D$16,2,FALSE),VLOOKUP(ABS(J44)+1,$A$8:$D$16,4,FALSE))</f>
      </c>
      <c r="K102" s="1">
        <f>IF(K44&gt;0,1/VLOOKUP(ABS(K44)+1,$A$8:$D$16,2,FALSE),VLOOKUP(ABS(K44)+1,$A$8:$D$16,4,FALSE))</f>
      </c>
      <c r="L102" s="1">
        <f>IF(L44&gt;0,1/VLOOKUP(ABS(L44)+1,$A$8:$D$16,2,FALSE),VLOOKUP(ABS(L44)+1,$A$8:$D$16,4,FALSE))</f>
      </c>
      <c r="M102" s="1">
        <f>IF(M44&gt;0,1/VLOOKUP(ABS(M44)+1,$A$8:$D$16,2,FALSE),VLOOKUP(ABS(M44)+1,$A$8:$D$16,4,FALSE))</f>
      </c>
      <c r="N102" s="1">
        <f>IF(N44&gt;0,1/VLOOKUP(ABS(N44)+1,$A$8:$D$16,2,FALSE),VLOOKUP(ABS(N44)+1,$A$8:$D$16,4,FALSE))</f>
      </c>
      <c r="O102" s="1">
        <f>IF(O44&gt;0,1/VLOOKUP(ABS(O44)+1,$A$8:$D$16,2,FALSE),VLOOKUP(ABS(O44)+1,$A$8:$D$16,4,FALSE))</f>
      </c>
      <c r="P102" s="1">
        <f>IF(P44&gt;0,1/VLOOKUP(ABS(P44)+1,$A$8:$D$16,2,FALSE),VLOOKUP(ABS(P44)+1,$A$8:$D$16,4,FALSE))</f>
      </c>
      <c r="Q102" s="1">
        <f>IF(Q44&gt;0,1/VLOOKUP(ABS(Q44)+1,$A$8:$D$16,2,FALSE),VLOOKUP(ABS(Q44)+1,$A$8:$D$16,4,FALSE))</f>
      </c>
      <c r="R102" s="1">
        <f>IF(R44&gt;0,1/VLOOKUP(ABS(R44)+1,$A$8:$D$16,2,FALSE),VLOOKUP(ABS(R44)+1,$A$8:$D$16,4,FALSE))</f>
      </c>
      <c r="S102" s="1">
        <f>IF(S44&gt;0,1/VLOOKUP(ABS(S44)+1,$A$8:$D$16,2,FALSE),VLOOKUP(ABS(S44)+1,$A$8:$D$16,4,FALSE))</f>
      </c>
      <c r="T102" s="1">
        <f>IF(T44&gt;0,1/VLOOKUP(ABS(T44)+1,$A$8:$D$16,2,FALSE),VLOOKUP(ABS(T44)+1,$A$8:$D$16,4,FALSE))</f>
      </c>
      <c r="U102" s="1">
        <f>IF(U44&gt;0,1/VLOOKUP(ABS(U44)+1,$A$8:$D$16,2,FALSE),VLOOKUP(ABS(U44)+1,$A$8:$D$16,4,FALSE))</f>
      </c>
      <c r="V102" s="1">
        <f>IF(V44&gt;0,1/VLOOKUP(ABS(V44)+1,$A$8:$D$16,2,FALSE),VLOOKUP(ABS(V44)+1,$A$8:$D$16,4,FALSE))</f>
      </c>
      <c r="W102" s="1">
        <f>IF(W44&gt;0,1/VLOOKUP(ABS(W44)+1,$A$8:$D$16,2,FALSE),VLOOKUP(ABS(W44)+1,$A$8:$D$16,4,FALSE))</f>
      </c>
    </row>
    <row r="103">
      <c r="A103">
        <v>2</v>
      </c>
      <c r="B103" t="str">
        <v>CP8.1_vs_CP8.3</v>
      </c>
      <c r="C103" s="1">
        <f>IF(C45&gt;0,1/VLOOKUP(ABS(C45)+1,$A$8:$D$16,2,FALSE),VLOOKUP(ABS(C45)+1,$A$8:$D$16,4,FALSE))</f>
      </c>
      <c r="D103" s="1">
        <f>IF(D45&gt;0,1/VLOOKUP(ABS(D45)+1,$A$8:$D$16,2,FALSE),VLOOKUP(ABS(D45)+1,$A$8:$D$16,4,FALSE))</f>
      </c>
      <c r="E103" s="1">
        <f>IF(E45&gt;0,1/VLOOKUP(ABS(E45)+1,$A$8:$D$16,2,FALSE),VLOOKUP(ABS(E45)+1,$A$8:$D$16,4,FALSE))</f>
      </c>
      <c r="F103" s="1">
        <f>IF(F45&gt;0,1/VLOOKUP(ABS(F45)+1,$A$8:$D$16,2,FALSE),VLOOKUP(ABS(F45)+1,$A$8:$D$16,4,FALSE))</f>
      </c>
      <c r="G103" s="1">
        <f>IF(G45&gt;0,1/VLOOKUP(ABS(G45)+1,$A$8:$D$16,2,FALSE),VLOOKUP(ABS(G45)+1,$A$8:$D$16,4,FALSE))</f>
      </c>
      <c r="H103" s="1">
        <f>IF(H45&gt;0,1/VLOOKUP(ABS(H45)+1,$A$8:$D$16,2,FALSE),VLOOKUP(ABS(H45)+1,$A$8:$D$16,4,FALSE))</f>
      </c>
      <c r="I103" s="1">
        <f>IF(I45&gt;0,1/VLOOKUP(ABS(I45)+1,$A$8:$D$16,2,FALSE),VLOOKUP(ABS(I45)+1,$A$8:$D$16,4,FALSE))</f>
      </c>
      <c r="J103" s="1">
        <f>IF(J45&gt;0,1/VLOOKUP(ABS(J45)+1,$A$8:$D$16,2,FALSE),VLOOKUP(ABS(J45)+1,$A$8:$D$16,4,FALSE))</f>
      </c>
      <c r="K103" s="1">
        <f>IF(K45&gt;0,1/VLOOKUP(ABS(K45)+1,$A$8:$D$16,2,FALSE),VLOOKUP(ABS(K45)+1,$A$8:$D$16,4,FALSE))</f>
      </c>
      <c r="L103" s="1">
        <f>IF(L45&gt;0,1/VLOOKUP(ABS(L45)+1,$A$8:$D$16,2,FALSE),VLOOKUP(ABS(L45)+1,$A$8:$D$16,4,FALSE))</f>
      </c>
      <c r="M103" s="1">
        <f>IF(M45&gt;0,1/VLOOKUP(ABS(M45)+1,$A$8:$D$16,2,FALSE),VLOOKUP(ABS(M45)+1,$A$8:$D$16,4,FALSE))</f>
      </c>
      <c r="N103" s="1">
        <f>IF(N45&gt;0,1/VLOOKUP(ABS(N45)+1,$A$8:$D$16,2,FALSE),VLOOKUP(ABS(N45)+1,$A$8:$D$16,4,FALSE))</f>
      </c>
      <c r="O103" s="1">
        <f>IF(O45&gt;0,1/VLOOKUP(ABS(O45)+1,$A$8:$D$16,2,FALSE),VLOOKUP(ABS(O45)+1,$A$8:$D$16,4,FALSE))</f>
      </c>
      <c r="P103" s="1">
        <f>IF(P45&gt;0,1/VLOOKUP(ABS(P45)+1,$A$8:$D$16,2,FALSE),VLOOKUP(ABS(P45)+1,$A$8:$D$16,4,FALSE))</f>
      </c>
      <c r="Q103" s="1">
        <f>IF(Q45&gt;0,1/VLOOKUP(ABS(Q45)+1,$A$8:$D$16,2,FALSE),VLOOKUP(ABS(Q45)+1,$A$8:$D$16,4,FALSE))</f>
      </c>
      <c r="R103" s="1">
        <f>IF(R45&gt;0,1/VLOOKUP(ABS(R45)+1,$A$8:$D$16,2,FALSE),VLOOKUP(ABS(R45)+1,$A$8:$D$16,4,FALSE))</f>
      </c>
      <c r="S103" s="1">
        <f>IF(S45&gt;0,1/VLOOKUP(ABS(S45)+1,$A$8:$D$16,2,FALSE),VLOOKUP(ABS(S45)+1,$A$8:$D$16,4,FALSE))</f>
      </c>
      <c r="T103" s="1">
        <f>IF(T45&gt;0,1/VLOOKUP(ABS(T45)+1,$A$8:$D$16,2,FALSE),VLOOKUP(ABS(T45)+1,$A$8:$D$16,4,FALSE))</f>
      </c>
      <c r="U103" s="1">
        <f>IF(U45&gt;0,1/VLOOKUP(ABS(U45)+1,$A$8:$D$16,2,FALSE),VLOOKUP(ABS(U45)+1,$A$8:$D$16,4,FALSE))</f>
      </c>
      <c r="V103" s="1">
        <f>IF(V45&gt;0,1/VLOOKUP(ABS(V45)+1,$A$8:$D$16,2,FALSE),VLOOKUP(ABS(V45)+1,$A$8:$D$16,4,FALSE))</f>
      </c>
      <c r="W103" s="1">
        <f>IF(W45&gt;0,1/VLOOKUP(ABS(W45)+1,$A$8:$D$16,2,FALSE),VLOOKUP(ABS(W45)+1,$A$8:$D$16,4,FALSE))</f>
      </c>
    </row>
    <row r="104">
      <c r="A104">
        <v>3</v>
      </c>
      <c r="B104" t="str">
        <v>CP8.1_vs_CP8.4</v>
      </c>
      <c r="C104" s="1">
        <f>IF(C46&gt;0,1/VLOOKUP(ABS(C46)+1,$A$8:$D$16,2,FALSE),VLOOKUP(ABS(C46)+1,$A$8:$D$16,4,FALSE))</f>
      </c>
      <c r="D104" s="1">
        <f>IF(D46&gt;0,1/VLOOKUP(ABS(D46)+1,$A$8:$D$16,2,FALSE),VLOOKUP(ABS(D46)+1,$A$8:$D$16,4,FALSE))</f>
      </c>
      <c r="E104" s="1">
        <f>IF(E46&gt;0,1/VLOOKUP(ABS(E46)+1,$A$8:$D$16,2,FALSE),VLOOKUP(ABS(E46)+1,$A$8:$D$16,4,FALSE))</f>
      </c>
      <c r="F104" s="1">
        <f>IF(F46&gt;0,1/VLOOKUP(ABS(F46)+1,$A$8:$D$16,2,FALSE),VLOOKUP(ABS(F46)+1,$A$8:$D$16,4,FALSE))</f>
      </c>
      <c r="G104" s="1">
        <f>IF(G46&gt;0,1/VLOOKUP(ABS(G46)+1,$A$8:$D$16,2,FALSE),VLOOKUP(ABS(G46)+1,$A$8:$D$16,4,FALSE))</f>
      </c>
      <c r="H104" s="1">
        <f>IF(H46&gt;0,1/VLOOKUP(ABS(H46)+1,$A$8:$D$16,2,FALSE),VLOOKUP(ABS(H46)+1,$A$8:$D$16,4,FALSE))</f>
      </c>
      <c r="I104" s="1">
        <f>IF(I46&gt;0,1/VLOOKUP(ABS(I46)+1,$A$8:$D$16,2,FALSE),VLOOKUP(ABS(I46)+1,$A$8:$D$16,4,FALSE))</f>
      </c>
      <c r="J104" s="1">
        <f>IF(J46&gt;0,1/VLOOKUP(ABS(J46)+1,$A$8:$D$16,2,FALSE),VLOOKUP(ABS(J46)+1,$A$8:$D$16,4,FALSE))</f>
      </c>
      <c r="K104" s="1">
        <f>IF(K46&gt;0,1/VLOOKUP(ABS(K46)+1,$A$8:$D$16,2,FALSE),VLOOKUP(ABS(K46)+1,$A$8:$D$16,4,FALSE))</f>
      </c>
      <c r="L104" s="1">
        <f>IF(L46&gt;0,1/VLOOKUP(ABS(L46)+1,$A$8:$D$16,2,FALSE),VLOOKUP(ABS(L46)+1,$A$8:$D$16,4,FALSE))</f>
      </c>
      <c r="M104" s="1">
        <f>IF(M46&gt;0,1/VLOOKUP(ABS(M46)+1,$A$8:$D$16,2,FALSE),VLOOKUP(ABS(M46)+1,$A$8:$D$16,4,FALSE))</f>
      </c>
      <c r="N104" s="1">
        <f>IF(N46&gt;0,1/VLOOKUP(ABS(N46)+1,$A$8:$D$16,2,FALSE),VLOOKUP(ABS(N46)+1,$A$8:$D$16,4,FALSE))</f>
      </c>
      <c r="O104" s="1">
        <f>IF(O46&gt;0,1/VLOOKUP(ABS(O46)+1,$A$8:$D$16,2,FALSE),VLOOKUP(ABS(O46)+1,$A$8:$D$16,4,FALSE))</f>
      </c>
      <c r="P104" s="1">
        <f>IF(P46&gt;0,1/VLOOKUP(ABS(P46)+1,$A$8:$D$16,2,FALSE),VLOOKUP(ABS(P46)+1,$A$8:$D$16,4,FALSE))</f>
      </c>
      <c r="Q104" s="1">
        <f>IF(Q46&gt;0,1/VLOOKUP(ABS(Q46)+1,$A$8:$D$16,2,FALSE),VLOOKUP(ABS(Q46)+1,$A$8:$D$16,4,FALSE))</f>
      </c>
      <c r="R104" s="1">
        <f>IF(R46&gt;0,1/VLOOKUP(ABS(R46)+1,$A$8:$D$16,2,FALSE),VLOOKUP(ABS(R46)+1,$A$8:$D$16,4,FALSE))</f>
      </c>
      <c r="S104" s="1">
        <f>IF(S46&gt;0,1/VLOOKUP(ABS(S46)+1,$A$8:$D$16,2,FALSE),VLOOKUP(ABS(S46)+1,$A$8:$D$16,4,FALSE))</f>
      </c>
      <c r="T104" s="1">
        <f>IF(T46&gt;0,1/VLOOKUP(ABS(T46)+1,$A$8:$D$16,2,FALSE),VLOOKUP(ABS(T46)+1,$A$8:$D$16,4,FALSE))</f>
      </c>
      <c r="U104" s="1">
        <f>IF(U46&gt;0,1/VLOOKUP(ABS(U46)+1,$A$8:$D$16,2,FALSE),VLOOKUP(ABS(U46)+1,$A$8:$D$16,4,FALSE))</f>
      </c>
      <c r="V104" s="1">
        <f>IF(V46&gt;0,1/VLOOKUP(ABS(V46)+1,$A$8:$D$16,2,FALSE),VLOOKUP(ABS(V46)+1,$A$8:$D$16,4,FALSE))</f>
      </c>
      <c r="W104" s="1">
        <f>IF(W46&gt;0,1/VLOOKUP(ABS(W46)+1,$A$8:$D$16,2,FALSE),VLOOKUP(ABS(W46)+1,$A$8:$D$16,4,FALSE))</f>
      </c>
    </row>
    <row r="105">
      <c r="A105">
        <v>4</v>
      </c>
      <c r="B105" t="str">
        <v>CP8.1_vs_CP8.5</v>
      </c>
      <c r="C105" s="1">
        <f>IF(C47&gt;0,1/VLOOKUP(ABS(C47)+1,$A$8:$D$16,2,FALSE),VLOOKUP(ABS(C47)+1,$A$8:$D$16,4,FALSE))</f>
      </c>
      <c r="D105" s="1">
        <f>IF(D47&gt;0,1/VLOOKUP(ABS(D47)+1,$A$8:$D$16,2,FALSE),VLOOKUP(ABS(D47)+1,$A$8:$D$16,4,FALSE))</f>
      </c>
      <c r="E105" s="1">
        <f>IF(E47&gt;0,1/VLOOKUP(ABS(E47)+1,$A$8:$D$16,2,FALSE),VLOOKUP(ABS(E47)+1,$A$8:$D$16,4,FALSE))</f>
      </c>
      <c r="F105" s="1">
        <f>IF(F47&gt;0,1/VLOOKUP(ABS(F47)+1,$A$8:$D$16,2,FALSE),VLOOKUP(ABS(F47)+1,$A$8:$D$16,4,FALSE))</f>
      </c>
      <c r="G105" s="1">
        <f>IF(G47&gt;0,1/VLOOKUP(ABS(G47)+1,$A$8:$D$16,2,FALSE),VLOOKUP(ABS(G47)+1,$A$8:$D$16,4,FALSE))</f>
      </c>
      <c r="H105" s="1">
        <f>IF(H47&gt;0,1/VLOOKUP(ABS(H47)+1,$A$8:$D$16,2,FALSE),VLOOKUP(ABS(H47)+1,$A$8:$D$16,4,FALSE))</f>
      </c>
      <c r="I105" s="1">
        <f>IF(I47&gt;0,1/VLOOKUP(ABS(I47)+1,$A$8:$D$16,2,FALSE),VLOOKUP(ABS(I47)+1,$A$8:$D$16,4,FALSE))</f>
      </c>
      <c r="J105" s="1">
        <f>IF(J47&gt;0,1/VLOOKUP(ABS(J47)+1,$A$8:$D$16,2,FALSE),VLOOKUP(ABS(J47)+1,$A$8:$D$16,4,FALSE))</f>
      </c>
      <c r="K105" s="1">
        <f>IF(K47&gt;0,1/VLOOKUP(ABS(K47)+1,$A$8:$D$16,2,FALSE),VLOOKUP(ABS(K47)+1,$A$8:$D$16,4,FALSE))</f>
      </c>
      <c r="L105" s="1">
        <f>IF(L47&gt;0,1/VLOOKUP(ABS(L47)+1,$A$8:$D$16,2,FALSE),VLOOKUP(ABS(L47)+1,$A$8:$D$16,4,FALSE))</f>
      </c>
      <c r="M105" s="1">
        <f>IF(M47&gt;0,1/VLOOKUP(ABS(M47)+1,$A$8:$D$16,2,FALSE),VLOOKUP(ABS(M47)+1,$A$8:$D$16,4,FALSE))</f>
      </c>
      <c r="N105" s="1">
        <f>IF(N47&gt;0,1/VLOOKUP(ABS(N47)+1,$A$8:$D$16,2,FALSE),VLOOKUP(ABS(N47)+1,$A$8:$D$16,4,FALSE))</f>
      </c>
      <c r="O105" s="1">
        <f>IF(O47&gt;0,1/VLOOKUP(ABS(O47)+1,$A$8:$D$16,2,FALSE),VLOOKUP(ABS(O47)+1,$A$8:$D$16,4,FALSE))</f>
      </c>
      <c r="P105" s="1">
        <f>IF(P47&gt;0,1/VLOOKUP(ABS(P47)+1,$A$8:$D$16,2,FALSE),VLOOKUP(ABS(P47)+1,$A$8:$D$16,4,FALSE))</f>
      </c>
      <c r="Q105" s="1">
        <f>IF(Q47&gt;0,1/VLOOKUP(ABS(Q47)+1,$A$8:$D$16,2,FALSE),VLOOKUP(ABS(Q47)+1,$A$8:$D$16,4,FALSE))</f>
      </c>
      <c r="R105" s="1">
        <f>IF(R47&gt;0,1/VLOOKUP(ABS(R47)+1,$A$8:$D$16,2,FALSE),VLOOKUP(ABS(R47)+1,$A$8:$D$16,4,FALSE))</f>
      </c>
      <c r="S105" s="1">
        <f>IF(S47&gt;0,1/VLOOKUP(ABS(S47)+1,$A$8:$D$16,2,FALSE),VLOOKUP(ABS(S47)+1,$A$8:$D$16,4,FALSE))</f>
      </c>
      <c r="T105" s="1">
        <f>IF(T47&gt;0,1/VLOOKUP(ABS(T47)+1,$A$8:$D$16,2,FALSE),VLOOKUP(ABS(T47)+1,$A$8:$D$16,4,FALSE))</f>
      </c>
      <c r="U105" s="1">
        <f>IF(U47&gt;0,1/VLOOKUP(ABS(U47)+1,$A$8:$D$16,2,FALSE),VLOOKUP(ABS(U47)+1,$A$8:$D$16,4,FALSE))</f>
      </c>
      <c r="V105" s="1">
        <f>IF(V47&gt;0,1/VLOOKUP(ABS(V47)+1,$A$8:$D$16,2,FALSE),VLOOKUP(ABS(V47)+1,$A$8:$D$16,4,FALSE))</f>
      </c>
      <c r="W105" s="1">
        <f>IF(W47&gt;0,1/VLOOKUP(ABS(W47)+1,$A$8:$D$16,2,FALSE),VLOOKUP(ABS(W47)+1,$A$8:$D$16,4,FALSE))</f>
      </c>
    </row>
    <row r="106">
      <c r="A106">
        <v>5</v>
      </c>
      <c r="B106" t="str">
        <v>CP8.1_vs_CP8.6</v>
      </c>
      <c r="C106" s="1">
        <f>IF(C48&gt;0,1/VLOOKUP(ABS(C48)+1,$A$8:$D$16,2,FALSE),VLOOKUP(ABS(C48)+1,$A$8:$D$16,4,FALSE))</f>
      </c>
      <c r="D106" s="1">
        <f>IF(D48&gt;0,1/VLOOKUP(ABS(D48)+1,$A$8:$D$16,2,FALSE),VLOOKUP(ABS(D48)+1,$A$8:$D$16,4,FALSE))</f>
      </c>
      <c r="E106" s="1">
        <f>IF(E48&gt;0,1/VLOOKUP(ABS(E48)+1,$A$8:$D$16,2,FALSE),VLOOKUP(ABS(E48)+1,$A$8:$D$16,4,FALSE))</f>
      </c>
      <c r="F106" s="1">
        <f>IF(F48&gt;0,1/VLOOKUP(ABS(F48)+1,$A$8:$D$16,2,FALSE),VLOOKUP(ABS(F48)+1,$A$8:$D$16,4,FALSE))</f>
      </c>
      <c r="G106" s="1">
        <f>IF(G48&gt;0,1/VLOOKUP(ABS(G48)+1,$A$8:$D$16,2,FALSE),VLOOKUP(ABS(G48)+1,$A$8:$D$16,4,FALSE))</f>
      </c>
      <c r="H106" s="1">
        <f>IF(H48&gt;0,1/VLOOKUP(ABS(H48)+1,$A$8:$D$16,2,FALSE),VLOOKUP(ABS(H48)+1,$A$8:$D$16,4,FALSE))</f>
      </c>
      <c r="I106" s="1">
        <f>IF(I48&gt;0,1/VLOOKUP(ABS(I48)+1,$A$8:$D$16,2,FALSE),VLOOKUP(ABS(I48)+1,$A$8:$D$16,4,FALSE))</f>
      </c>
      <c r="J106" s="1">
        <f>IF(J48&gt;0,1/VLOOKUP(ABS(J48)+1,$A$8:$D$16,2,FALSE),VLOOKUP(ABS(J48)+1,$A$8:$D$16,4,FALSE))</f>
      </c>
      <c r="K106" s="1">
        <f>IF(K48&gt;0,1/VLOOKUP(ABS(K48)+1,$A$8:$D$16,2,FALSE),VLOOKUP(ABS(K48)+1,$A$8:$D$16,4,FALSE))</f>
      </c>
      <c r="L106" s="1">
        <f>IF(L48&gt;0,1/VLOOKUP(ABS(L48)+1,$A$8:$D$16,2,FALSE),VLOOKUP(ABS(L48)+1,$A$8:$D$16,4,FALSE))</f>
      </c>
      <c r="M106" s="1">
        <f>IF(M48&gt;0,1/VLOOKUP(ABS(M48)+1,$A$8:$D$16,2,FALSE),VLOOKUP(ABS(M48)+1,$A$8:$D$16,4,FALSE))</f>
      </c>
      <c r="N106" s="1">
        <f>IF(N48&gt;0,1/VLOOKUP(ABS(N48)+1,$A$8:$D$16,2,FALSE),VLOOKUP(ABS(N48)+1,$A$8:$D$16,4,FALSE))</f>
      </c>
      <c r="O106" s="1">
        <f>IF(O48&gt;0,1/VLOOKUP(ABS(O48)+1,$A$8:$D$16,2,FALSE),VLOOKUP(ABS(O48)+1,$A$8:$D$16,4,FALSE))</f>
      </c>
      <c r="P106" s="1">
        <f>IF(P48&gt;0,1/VLOOKUP(ABS(P48)+1,$A$8:$D$16,2,FALSE),VLOOKUP(ABS(P48)+1,$A$8:$D$16,4,FALSE))</f>
      </c>
      <c r="Q106" s="1">
        <f>IF(Q48&gt;0,1/VLOOKUP(ABS(Q48)+1,$A$8:$D$16,2,FALSE),VLOOKUP(ABS(Q48)+1,$A$8:$D$16,4,FALSE))</f>
      </c>
      <c r="R106" s="1">
        <f>IF(R48&gt;0,1/VLOOKUP(ABS(R48)+1,$A$8:$D$16,2,FALSE),VLOOKUP(ABS(R48)+1,$A$8:$D$16,4,FALSE))</f>
      </c>
      <c r="S106" s="1">
        <f>IF(S48&gt;0,1/VLOOKUP(ABS(S48)+1,$A$8:$D$16,2,FALSE),VLOOKUP(ABS(S48)+1,$A$8:$D$16,4,FALSE))</f>
      </c>
      <c r="T106" s="1">
        <f>IF(T48&gt;0,1/VLOOKUP(ABS(T48)+1,$A$8:$D$16,2,FALSE),VLOOKUP(ABS(T48)+1,$A$8:$D$16,4,FALSE))</f>
      </c>
      <c r="U106" s="1">
        <f>IF(U48&gt;0,1/VLOOKUP(ABS(U48)+1,$A$8:$D$16,2,FALSE),VLOOKUP(ABS(U48)+1,$A$8:$D$16,4,FALSE))</f>
      </c>
      <c r="V106" s="1">
        <f>IF(V48&gt;0,1/VLOOKUP(ABS(V48)+1,$A$8:$D$16,2,FALSE),VLOOKUP(ABS(V48)+1,$A$8:$D$16,4,FALSE))</f>
      </c>
      <c r="W106" s="1">
        <f>IF(W48&gt;0,1/VLOOKUP(ABS(W48)+1,$A$8:$D$16,2,FALSE),VLOOKUP(ABS(W48)+1,$A$8:$D$16,4,FALSE))</f>
      </c>
    </row>
    <row r="107">
      <c r="A107">
        <v>6</v>
      </c>
      <c r="B107" t="str">
        <v>CP8.2_vs_CP8.3</v>
      </c>
      <c r="C107" s="1">
        <f>IF(C49&gt;0,1/VLOOKUP(ABS(C49)+1,$A$8:$D$16,2,FALSE),VLOOKUP(ABS(C49)+1,$A$8:$D$16,4,FALSE))</f>
      </c>
      <c r="D107" s="1">
        <f>IF(D49&gt;0,1/VLOOKUP(ABS(D49)+1,$A$8:$D$16,2,FALSE),VLOOKUP(ABS(D49)+1,$A$8:$D$16,4,FALSE))</f>
      </c>
      <c r="E107" s="1">
        <f>IF(E49&gt;0,1/VLOOKUP(ABS(E49)+1,$A$8:$D$16,2,FALSE),VLOOKUP(ABS(E49)+1,$A$8:$D$16,4,FALSE))</f>
      </c>
      <c r="F107" s="1">
        <f>IF(F49&gt;0,1/VLOOKUP(ABS(F49)+1,$A$8:$D$16,2,FALSE),VLOOKUP(ABS(F49)+1,$A$8:$D$16,4,FALSE))</f>
      </c>
      <c r="G107" s="1">
        <f>IF(G49&gt;0,1/VLOOKUP(ABS(G49)+1,$A$8:$D$16,2,FALSE),VLOOKUP(ABS(G49)+1,$A$8:$D$16,4,FALSE))</f>
      </c>
      <c r="H107" s="1">
        <f>IF(H49&gt;0,1/VLOOKUP(ABS(H49)+1,$A$8:$D$16,2,FALSE),VLOOKUP(ABS(H49)+1,$A$8:$D$16,4,FALSE))</f>
      </c>
      <c r="I107" s="1">
        <f>IF(I49&gt;0,1/VLOOKUP(ABS(I49)+1,$A$8:$D$16,2,FALSE),VLOOKUP(ABS(I49)+1,$A$8:$D$16,4,FALSE))</f>
      </c>
      <c r="J107" s="1">
        <f>IF(J49&gt;0,1/VLOOKUP(ABS(J49)+1,$A$8:$D$16,2,FALSE),VLOOKUP(ABS(J49)+1,$A$8:$D$16,4,FALSE))</f>
      </c>
      <c r="K107" s="1">
        <f>IF(K49&gt;0,1/VLOOKUP(ABS(K49)+1,$A$8:$D$16,2,FALSE),VLOOKUP(ABS(K49)+1,$A$8:$D$16,4,FALSE))</f>
      </c>
      <c r="L107" s="1">
        <f>IF(L49&gt;0,1/VLOOKUP(ABS(L49)+1,$A$8:$D$16,2,FALSE),VLOOKUP(ABS(L49)+1,$A$8:$D$16,4,FALSE))</f>
      </c>
      <c r="M107" s="1">
        <f>IF(M49&gt;0,1/VLOOKUP(ABS(M49)+1,$A$8:$D$16,2,FALSE),VLOOKUP(ABS(M49)+1,$A$8:$D$16,4,FALSE))</f>
      </c>
      <c r="N107" s="1">
        <f>IF(N49&gt;0,1/VLOOKUP(ABS(N49)+1,$A$8:$D$16,2,FALSE),VLOOKUP(ABS(N49)+1,$A$8:$D$16,4,FALSE))</f>
      </c>
      <c r="O107" s="1">
        <f>IF(O49&gt;0,1/VLOOKUP(ABS(O49)+1,$A$8:$D$16,2,FALSE),VLOOKUP(ABS(O49)+1,$A$8:$D$16,4,FALSE))</f>
      </c>
      <c r="P107" s="1">
        <f>IF(P49&gt;0,1/VLOOKUP(ABS(P49)+1,$A$8:$D$16,2,FALSE),VLOOKUP(ABS(P49)+1,$A$8:$D$16,4,FALSE))</f>
      </c>
      <c r="Q107" s="1">
        <f>IF(Q49&gt;0,1/VLOOKUP(ABS(Q49)+1,$A$8:$D$16,2,FALSE),VLOOKUP(ABS(Q49)+1,$A$8:$D$16,4,FALSE))</f>
      </c>
      <c r="R107" s="1">
        <f>IF(R49&gt;0,1/VLOOKUP(ABS(R49)+1,$A$8:$D$16,2,FALSE),VLOOKUP(ABS(R49)+1,$A$8:$D$16,4,FALSE))</f>
      </c>
      <c r="S107" s="1">
        <f>IF(S49&gt;0,1/VLOOKUP(ABS(S49)+1,$A$8:$D$16,2,FALSE),VLOOKUP(ABS(S49)+1,$A$8:$D$16,4,FALSE))</f>
      </c>
      <c r="T107" s="1">
        <f>IF(T49&gt;0,1/VLOOKUP(ABS(T49)+1,$A$8:$D$16,2,FALSE),VLOOKUP(ABS(T49)+1,$A$8:$D$16,4,FALSE))</f>
      </c>
      <c r="U107" s="1">
        <f>IF(U49&gt;0,1/VLOOKUP(ABS(U49)+1,$A$8:$D$16,2,FALSE),VLOOKUP(ABS(U49)+1,$A$8:$D$16,4,FALSE))</f>
      </c>
      <c r="V107" s="1">
        <f>IF(V49&gt;0,1/VLOOKUP(ABS(V49)+1,$A$8:$D$16,2,FALSE),VLOOKUP(ABS(V49)+1,$A$8:$D$16,4,FALSE))</f>
      </c>
      <c r="W107" s="1">
        <f>IF(W49&gt;0,1/VLOOKUP(ABS(W49)+1,$A$8:$D$16,2,FALSE),VLOOKUP(ABS(W49)+1,$A$8:$D$16,4,FALSE))</f>
      </c>
    </row>
    <row r="108">
      <c r="A108">
        <v>7</v>
      </c>
      <c r="B108" t="str">
        <v>CP8.2_vs_CP8.4</v>
      </c>
      <c r="C108" s="1">
        <f>IF(C50&gt;0,1/VLOOKUP(ABS(C50)+1,$A$8:$D$16,2,FALSE),VLOOKUP(ABS(C50)+1,$A$8:$D$16,4,FALSE))</f>
      </c>
      <c r="D108" s="1">
        <f>IF(D50&gt;0,1/VLOOKUP(ABS(D50)+1,$A$8:$D$16,2,FALSE),VLOOKUP(ABS(D50)+1,$A$8:$D$16,4,FALSE))</f>
      </c>
      <c r="E108" s="1">
        <f>IF(E50&gt;0,1/VLOOKUP(ABS(E50)+1,$A$8:$D$16,2,FALSE),VLOOKUP(ABS(E50)+1,$A$8:$D$16,4,FALSE))</f>
      </c>
      <c r="F108" s="1">
        <f>IF(F50&gt;0,1/VLOOKUP(ABS(F50)+1,$A$8:$D$16,2,FALSE),VLOOKUP(ABS(F50)+1,$A$8:$D$16,4,FALSE))</f>
      </c>
      <c r="G108" s="1">
        <f>IF(G50&gt;0,1/VLOOKUP(ABS(G50)+1,$A$8:$D$16,2,FALSE),VLOOKUP(ABS(G50)+1,$A$8:$D$16,4,FALSE))</f>
      </c>
      <c r="H108" s="1">
        <f>IF(H50&gt;0,1/VLOOKUP(ABS(H50)+1,$A$8:$D$16,2,FALSE),VLOOKUP(ABS(H50)+1,$A$8:$D$16,4,FALSE))</f>
      </c>
      <c r="I108" s="1">
        <f>IF(I50&gt;0,1/VLOOKUP(ABS(I50)+1,$A$8:$D$16,2,FALSE),VLOOKUP(ABS(I50)+1,$A$8:$D$16,4,FALSE))</f>
      </c>
      <c r="J108" s="1">
        <f>IF(J50&gt;0,1/VLOOKUP(ABS(J50)+1,$A$8:$D$16,2,FALSE),VLOOKUP(ABS(J50)+1,$A$8:$D$16,4,FALSE))</f>
      </c>
      <c r="K108" s="1">
        <f>IF(K50&gt;0,1/VLOOKUP(ABS(K50)+1,$A$8:$D$16,2,FALSE),VLOOKUP(ABS(K50)+1,$A$8:$D$16,4,FALSE))</f>
      </c>
      <c r="L108" s="1">
        <f>IF(L50&gt;0,1/VLOOKUP(ABS(L50)+1,$A$8:$D$16,2,FALSE),VLOOKUP(ABS(L50)+1,$A$8:$D$16,4,FALSE))</f>
      </c>
      <c r="M108" s="1">
        <f>IF(M50&gt;0,1/VLOOKUP(ABS(M50)+1,$A$8:$D$16,2,FALSE),VLOOKUP(ABS(M50)+1,$A$8:$D$16,4,FALSE))</f>
      </c>
      <c r="N108" s="1">
        <f>IF(N50&gt;0,1/VLOOKUP(ABS(N50)+1,$A$8:$D$16,2,FALSE),VLOOKUP(ABS(N50)+1,$A$8:$D$16,4,FALSE))</f>
      </c>
      <c r="O108" s="1">
        <f>IF(O50&gt;0,1/VLOOKUP(ABS(O50)+1,$A$8:$D$16,2,FALSE),VLOOKUP(ABS(O50)+1,$A$8:$D$16,4,FALSE))</f>
      </c>
      <c r="P108" s="1">
        <f>IF(P50&gt;0,1/VLOOKUP(ABS(P50)+1,$A$8:$D$16,2,FALSE),VLOOKUP(ABS(P50)+1,$A$8:$D$16,4,FALSE))</f>
      </c>
      <c r="Q108" s="1">
        <f>IF(Q50&gt;0,1/VLOOKUP(ABS(Q50)+1,$A$8:$D$16,2,FALSE),VLOOKUP(ABS(Q50)+1,$A$8:$D$16,4,FALSE))</f>
      </c>
      <c r="R108" s="1">
        <f>IF(R50&gt;0,1/VLOOKUP(ABS(R50)+1,$A$8:$D$16,2,FALSE),VLOOKUP(ABS(R50)+1,$A$8:$D$16,4,FALSE))</f>
      </c>
      <c r="S108" s="1">
        <f>IF(S50&gt;0,1/VLOOKUP(ABS(S50)+1,$A$8:$D$16,2,FALSE),VLOOKUP(ABS(S50)+1,$A$8:$D$16,4,FALSE))</f>
      </c>
      <c r="T108" s="1">
        <f>IF(T50&gt;0,1/VLOOKUP(ABS(T50)+1,$A$8:$D$16,2,FALSE),VLOOKUP(ABS(T50)+1,$A$8:$D$16,4,FALSE))</f>
      </c>
      <c r="U108" s="1">
        <f>IF(U50&gt;0,1/VLOOKUP(ABS(U50)+1,$A$8:$D$16,2,FALSE),VLOOKUP(ABS(U50)+1,$A$8:$D$16,4,FALSE))</f>
      </c>
      <c r="V108" s="1">
        <f>IF(V50&gt;0,1/VLOOKUP(ABS(V50)+1,$A$8:$D$16,2,FALSE),VLOOKUP(ABS(V50)+1,$A$8:$D$16,4,FALSE))</f>
      </c>
      <c r="W108" s="1">
        <f>IF(W50&gt;0,1/VLOOKUP(ABS(W50)+1,$A$8:$D$16,2,FALSE),VLOOKUP(ABS(W50)+1,$A$8:$D$16,4,FALSE))</f>
      </c>
    </row>
    <row r="109">
      <c r="A109">
        <v>8</v>
      </c>
      <c r="B109" t="str">
        <v>CP8.2_vs_CP8.5</v>
      </c>
      <c r="C109" s="1">
        <f>IF(C51&gt;0,1/VLOOKUP(ABS(C51)+1,$A$8:$D$16,2,FALSE),VLOOKUP(ABS(C51)+1,$A$8:$D$16,4,FALSE))</f>
      </c>
      <c r="D109" s="1">
        <f>IF(D51&gt;0,1/VLOOKUP(ABS(D51)+1,$A$8:$D$16,2,FALSE),VLOOKUP(ABS(D51)+1,$A$8:$D$16,4,FALSE))</f>
      </c>
      <c r="E109" s="1">
        <f>IF(E51&gt;0,1/VLOOKUP(ABS(E51)+1,$A$8:$D$16,2,FALSE),VLOOKUP(ABS(E51)+1,$A$8:$D$16,4,FALSE))</f>
      </c>
      <c r="F109" s="1">
        <f>IF(F51&gt;0,1/VLOOKUP(ABS(F51)+1,$A$8:$D$16,2,FALSE),VLOOKUP(ABS(F51)+1,$A$8:$D$16,4,FALSE))</f>
      </c>
      <c r="G109" s="1">
        <f>IF(G51&gt;0,1/VLOOKUP(ABS(G51)+1,$A$8:$D$16,2,FALSE),VLOOKUP(ABS(G51)+1,$A$8:$D$16,4,FALSE))</f>
      </c>
      <c r="H109" s="1">
        <f>IF(H51&gt;0,1/VLOOKUP(ABS(H51)+1,$A$8:$D$16,2,FALSE),VLOOKUP(ABS(H51)+1,$A$8:$D$16,4,FALSE))</f>
      </c>
      <c r="I109" s="1">
        <f>IF(I51&gt;0,1/VLOOKUP(ABS(I51)+1,$A$8:$D$16,2,FALSE),VLOOKUP(ABS(I51)+1,$A$8:$D$16,4,FALSE))</f>
      </c>
      <c r="J109" s="1">
        <f>IF(J51&gt;0,1/VLOOKUP(ABS(J51)+1,$A$8:$D$16,2,FALSE),VLOOKUP(ABS(J51)+1,$A$8:$D$16,4,FALSE))</f>
      </c>
      <c r="K109" s="1">
        <f>IF(K51&gt;0,1/VLOOKUP(ABS(K51)+1,$A$8:$D$16,2,FALSE),VLOOKUP(ABS(K51)+1,$A$8:$D$16,4,FALSE))</f>
      </c>
      <c r="L109" s="1">
        <f>IF(L51&gt;0,1/VLOOKUP(ABS(L51)+1,$A$8:$D$16,2,FALSE),VLOOKUP(ABS(L51)+1,$A$8:$D$16,4,FALSE))</f>
      </c>
      <c r="M109" s="1">
        <f>IF(M51&gt;0,1/VLOOKUP(ABS(M51)+1,$A$8:$D$16,2,FALSE),VLOOKUP(ABS(M51)+1,$A$8:$D$16,4,FALSE))</f>
      </c>
      <c r="N109" s="1">
        <f>IF(N51&gt;0,1/VLOOKUP(ABS(N51)+1,$A$8:$D$16,2,FALSE),VLOOKUP(ABS(N51)+1,$A$8:$D$16,4,FALSE))</f>
      </c>
      <c r="O109" s="1">
        <f>IF(O51&gt;0,1/VLOOKUP(ABS(O51)+1,$A$8:$D$16,2,FALSE),VLOOKUP(ABS(O51)+1,$A$8:$D$16,4,FALSE))</f>
      </c>
      <c r="P109" s="1">
        <f>IF(P51&gt;0,1/VLOOKUP(ABS(P51)+1,$A$8:$D$16,2,FALSE),VLOOKUP(ABS(P51)+1,$A$8:$D$16,4,FALSE))</f>
      </c>
      <c r="Q109" s="1">
        <f>IF(Q51&gt;0,1/VLOOKUP(ABS(Q51)+1,$A$8:$D$16,2,FALSE),VLOOKUP(ABS(Q51)+1,$A$8:$D$16,4,FALSE))</f>
      </c>
      <c r="R109" s="1">
        <f>IF(R51&gt;0,1/VLOOKUP(ABS(R51)+1,$A$8:$D$16,2,FALSE),VLOOKUP(ABS(R51)+1,$A$8:$D$16,4,FALSE))</f>
      </c>
      <c r="S109" s="1">
        <f>IF(S51&gt;0,1/VLOOKUP(ABS(S51)+1,$A$8:$D$16,2,FALSE),VLOOKUP(ABS(S51)+1,$A$8:$D$16,4,FALSE))</f>
      </c>
      <c r="T109" s="1">
        <f>IF(T51&gt;0,1/VLOOKUP(ABS(T51)+1,$A$8:$D$16,2,FALSE),VLOOKUP(ABS(T51)+1,$A$8:$D$16,4,FALSE))</f>
      </c>
      <c r="U109" s="1">
        <f>IF(U51&gt;0,1/VLOOKUP(ABS(U51)+1,$A$8:$D$16,2,FALSE),VLOOKUP(ABS(U51)+1,$A$8:$D$16,4,FALSE))</f>
      </c>
      <c r="V109" s="1">
        <f>IF(V51&gt;0,1/VLOOKUP(ABS(V51)+1,$A$8:$D$16,2,FALSE),VLOOKUP(ABS(V51)+1,$A$8:$D$16,4,FALSE))</f>
      </c>
      <c r="W109" s="1">
        <f>IF(W51&gt;0,1/VLOOKUP(ABS(W51)+1,$A$8:$D$16,2,FALSE),VLOOKUP(ABS(W51)+1,$A$8:$D$16,4,FALSE))</f>
      </c>
    </row>
    <row r="110">
      <c r="A110">
        <v>9</v>
      </c>
      <c r="B110" t="str">
        <v>CP8.2_vs_CP8.6</v>
      </c>
      <c r="C110" s="1">
        <f>IF(C52&gt;0,1/VLOOKUP(ABS(C52)+1,$A$8:$D$16,2,FALSE),VLOOKUP(ABS(C52)+1,$A$8:$D$16,4,FALSE))</f>
      </c>
      <c r="D110" s="1">
        <f>IF(D52&gt;0,1/VLOOKUP(ABS(D52)+1,$A$8:$D$16,2,FALSE),VLOOKUP(ABS(D52)+1,$A$8:$D$16,4,FALSE))</f>
      </c>
      <c r="E110" s="1">
        <f>IF(E52&gt;0,1/VLOOKUP(ABS(E52)+1,$A$8:$D$16,2,FALSE),VLOOKUP(ABS(E52)+1,$A$8:$D$16,4,FALSE))</f>
      </c>
      <c r="F110" s="1">
        <f>IF(F52&gt;0,1/VLOOKUP(ABS(F52)+1,$A$8:$D$16,2,FALSE),VLOOKUP(ABS(F52)+1,$A$8:$D$16,4,FALSE))</f>
      </c>
      <c r="G110" s="1">
        <f>IF(G52&gt;0,1/VLOOKUP(ABS(G52)+1,$A$8:$D$16,2,FALSE),VLOOKUP(ABS(G52)+1,$A$8:$D$16,4,FALSE))</f>
      </c>
      <c r="H110" s="1">
        <f>IF(H52&gt;0,1/VLOOKUP(ABS(H52)+1,$A$8:$D$16,2,FALSE),VLOOKUP(ABS(H52)+1,$A$8:$D$16,4,FALSE))</f>
      </c>
      <c r="I110" s="1">
        <f>IF(I52&gt;0,1/VLOOKUP(ABS(I52)+1,$A$8:$D$16,2,FALSE),VLOOKUP(ABS(I52)+1,$A$8:$D$16,4,FALSE))</f>
      </c>
      <c r="J110" s="1">
        <f>IF(J52&gt;0,1/VLOOKUP(ABS(J52)+1,$A$8:$D$16,2,FALSE),VLOOKUP(ABS(J52)+1,$A$8:$D$16,4,FALSE))</f>
      </c>
      <c r="K110" s="1">
        <f>IF(K52&gt;0,1/VLOOKUP(ABS(K52)+1,$A$8:$D$16,2,FALSE),VLOOKUP(ABS(K52)+1,$A$8:$D$16,4,FALSE))</f>
      </c>
      <c r="L110" s="1">
        <f>IF(L52&gt;0,1/VLOOKUP(ABS(L52)+1,$A$8:$D$16,2,FALSE),VLOOKUP(ABS(L52)+1,$A$8:$D$16,4,FALSE))</f>
      </c>
      <c r="M110" s="1">
        <f>IF(M52&gt;0,1/VLOOKUP(ABS(M52)+1,$A$8:$D$16,2,FALSE),VLOOKUP(ABS(M52)+1,$A$8:$D$16,4,FALSE))</f>
      </c>
      <c r="N110" s="1">
        <f>IF(N52&gt;0,1/VLOOKUP(ABS(N52)+1,$A$8:$D$16,2,FALSE),VLOOKUP(ABS(N52)+1,$A$8:$D$16,4,FALSE))</f>
      </c>
      <c r="O110" s="1">
        <f>IF(O52&gt;0,1/VLOOKUP(ABS(O52)+1,$A$8:$D$16,2,FALSE),VLOOKUP(ABS(O52)+1,$A$8:$D$16,4,FALSE))</f>
      </c>
      <c r="P110" s="1">
        <f>IF(P52&gt;0,1/VLOOKUP(ABS(P52)+1,$A$8:$D$16,2,FALSE),VLOOKUP(ABS(P52)+1,$A$8:$D$16,4,FALSE))</f>
      </c>
      <c r="Q110" s="1">
        <f>IF(Q52&gt;0,1/VLOOKUP(ABS(Q52)+1,$A$8:$D$16,2,FALSE),VLOOKUP(ABS(Q52)+1,$A$8:$D$16,4,FALSE))</f>
      </c>
      <c r="R110" s="1">
        <f>IF(R52&gt;0,1/VLOOKUP(ABS(R52)+1,$A$8:$D$16,2,FALSE),VLOOKUP(ABS(R52)+1,$A$8:$D$16,4,FALSE))</f>
      </c>
      <c r="S110" s="1">
        <f>IF(S52&gt;0,1/VLOOKUP(ABS(S52)+1,$A$8:$D$16,2,FALSE),VLOOKUP(ABS(S52)+1,$A$8:$D$16,4,FALSE))</f>
      </c>
      <c r="T110" s="1">
        <f>IF(T52&gt;0,1/VLOOKUP(ABS(T52)+1,$A$8:$D$16,2,FALSE),VLOOKUP(ABS(T52)+1,$A$8:$D$16,4,FALSE))</f>
      </c>
      <c r="U110" s="1">
        <f>IF(U52&gt;0,1/VLOOKUP(ABS(U52)+1,$A$8:$D$16,2,FALSE),VLOOKUP(ABS(U52)+1,$A$8:$D$16,4,FALSE))</f>
      </c>
      <c r="V110" s="1">
        <f>IF(V52&gt;0,1/VLOOKUP(ABS(V52)+1,$A$8:$D$16,2,FALSE),VLOOKUP(ABS(V52)+1,$A$8:$D$16,4,FALSE))</f>
      </c>
      <c r="W110" s="1">
        <f>IF(W52&gt;0,1/VLOOKUP(ABS(W52)+1,$A$8:$D$16,2,FALSE),VLOOKUP(ABS(W52)+1,$A$8:$D$16,4,FALSE))</f>
      </c>
    </row>
    <row r="111">
      <c r="A111">
        <v>10</v>
      </c>
      <c r="B111" t="str">
        <v>CP8.3_vs_CP8.4</v>
      </c>
      <c r="C111" s="1">
        <f>IF(C53&gt;0,1/VLOOKUP(ABS(C53)+1,$A$8:$D$16,2,FALSE),VLOOKUP(ABS(C53)+1,$A$8:$D$16,4,FALSE))</f>
      </c>
      <c r="D111" s="1">
        <f>IF(D53&gt;0,1/VLOOKUP(ABS(D53)+1,$A$8:$D$16,2,FALSE),VLOOKUP(ABS(D53)+1,$A$8:$D$16,4,FALSE))</f>
      </c>
      <c r="E111" s="1">
        <f>IF(E53&gt;0,1/VLOOKUP(ABS(E53)+1,$A$8:$D$16,2,FALSE),VLOOKUP(ABS(E53)+1,$A$8:$D$16,4,FALSE))</f>
      </c>
      <c r="F111" s="1">
        <f>IF(F53&gt;0,1/VLOOKUP(ABS(F53)+1,$A$8:$D$16,2,FALSE),VLOOKUP(ABS(F53)+1,$A$8:$D$16,4,FALSE))</f>
      </c>
      <c r="G111" s="1">
        <f>IF(G53&gt;0,1/VLOOKUP(ABS(G53)+1,$A$8:$D$16,2,FALSE),VLOOKUP(ABS(G53)+1,$A$8:$D$16,4,FALSE))</f>
      </c>
      <c r="H111" s="1">
        <f>IF(H53&gt;0,1/VLOOKUP(ABS(H53)+1,$A$8:$D$16,2,FALSE),VLOOKUP(ABS(H53)+1,$A$8:$D$16,4,FALSE))</f>
      </c>
      <c r="I111" s="1">
        <f>IF(I53&gt;0,1/VLOOKUP(ABS(I53)+1,$A$8:$D$16,2,FALSE),VLOOKUP(ABS(I53)+1,$A$8:$D$16,4,FALSE))</f>
      </c>
      <c r="J111" s="1">
        <f>IF(J53&gt;0,1/VLOOKUP(ABS(J53)+1,$A$8:$D$16,2,FALSE),VLOOKUP(ABS(J53)+1,$A$8:$D$16,4,FALSE))</f>
      </c>
      <c r="K111" s="1">
        <f>IF(K53&gt;0,1/VLOOKUP(ABS(K53)+1,$A$8:$D$16,2,FALSE),VLOOKUP(ABS(K53)+1,$A$8:$D$16,4,FALSE))</f>
      </c>
      <c r="L111" s="1">
        <f>IF(L53&gt;0,1/VLOOKUP(ABS(L53)+1,$A$8:$D$16,2,FALSE),VLOOKUP(ABS(L53)+1,$A$8:$D$16,4,FALSE))</f>
      </c>
      <c r="M111" s="1">
        <f>IF(M53&gt;0,1/VLOOKUP(ABS(M53)+1,$A$8:$D$16,2,FALSE),VLOOKUP(ABS(M53)+1,$A$8:$D$16,4,FALSE))</f>
      </c>
      <c r="N111" s="1">
        <f>IF(N53&gt;0,1/VLOOKUP(ABS(N53)+1,$A$8:$D$16,2,FALSE),VLOOKUP(ABS(N53)+1,$A$8:$D$16,4,FALSE))</f>
      </c>
      <c r="O111" s="1">
        <f>IF(O53&gt;0,1/VLOOKUP(ABS(O53)+1,$A$8:$D$16,2,FALSE),VLOOKUP(ABS(O53)+1,$A$8:$D$16,4,FALSE))</f>
      </c>
      <c r="P111" s="1">
        <f>IF(P53&gt;0,1/VLOOKUP(ABS(P53)+1,$A$8:$D$16,2,FALSE),VLOOKUP(ABS(P53)+1,$A$8:$D$16,4,FALSE))</f>
      </c>
      <c r="Q111" s="1">
        <f>IF(Q53&gt;0,1/VLOOKUP(ABS(Q53)+1,$A$8:$D$16,2,FALSE),VLOOKUP(ABS(Q53)+1,$A$8:$D$16,4,FALSE))</f>
      </c>
      <c r="R111" s="1">
        <f>IF(R53&gt;0,1/VLOOKUP(ABS(R53)+1,$A$8:$D$16,2,FALSE),VLOOKUP(ABS(R53)+1,$A$8:$D$16,4,FALSE))</f>
      </c>
      <c r="S111" s="1">
        <f>IF(S53&gt;0,1/VLOOKUP(ABS(S53)+1,$A$8:$D$16,2,FALSE),VLOOKUP(ABS(S53)+1,$A$8:$D$16,4,FALSE))</f>
      </c>
      <c r="T111" s="1">
        <f>IF(T53&gt;0,1/VLOOKUP(ABS(T53)+1,$A$8:$D$16,2,FALSE),VLOOKUP(ABS(T53)+1,$A$8:$D$16,4,FALSE))</f>
      </c>
      <c r="U111" s="1">
        <f>IF(U53&gt;0,1/VLOOKUP(ABS(U53)+1,$A$8:$D$16,2,FALSE),VLOOKUP(ABS(U53)+1,$A$8:$D$16,4,FALSE))</f>
      </c>
      <c r="V111" s="1">
        <f>IF(V53&gt;0,1/VLOOKUP(ABS(V53)+1,$A$8:$D$16,2,FALSE),VLOOKUP(ABS(V53)+1,$A$8:$D$16,4,FALSE))</f>
      </c>
      <c r="W111" s="1">
        <f>IF(W53&gt;0,1/VLOOKUP(ABS(W53)+1,$A$8:$D$16,2,FALSE),VLOOKUP(ABS(W53)+1,$A$8:$D$16,4,FALSE))</f>
      </c>
    </row>
    <row r="112">
      <c r="A112">
        <v>11</v>
      </c>
      <c r="B112" t="str">
        <v>CP8.3_vs_CP8.5</v>
      </c>
      <c r="C112" s="1">
        <f>IF(C54&gt;0,1/VLOOKUP(ABS(C54)+1,$A$8:$D$16,2,FALSE),VLOOKUP(ABS(C54)+1,$A$8:$D$16,4,FALSE))</f>
      </c>
      <c r="D112" s="1">
        <f>IF(D54&gt;0,1/VLOOKUP(ABS(D54)+1,$A$8:$D$16,2,FALSE),VLOOKUP(ABS(D54)+1,$A$8:$D$16,4,FALSE))</f>
      </c>
      <c r="E112" s="1">
        <f>IF(E54&gt;0,1/VLOOKUP(ABS(E54)+1,$A$8:$D$16,2,FALSE),VLOOKUP(ABS(E54)+1,$A$8:$D$16,4,FALSE))</f>
      </c>
      <c r="F112" s="1">
        <f>IF(F54&gt;0,1/VLOOKUP(ABS(F54)+1,$A$8:$D$16,2,FALSE),VLOOKUP(ABS(F54)+1,$A$8:$D$16,4,FALSE))</f>
      </c>
      <c r="G112" s="1">
        <f>IF(G54&gt;0,1/VLOOKUP(ABS(G54)+1,$A$8:$D$16,2,FALSE),VLOOKUP(ABS(G54)+1,$A$8:$D$16,4,FALSE))</f>
      </c>
      <c r="H112" s="1">
        <f>IF(H54&gt;0,1/VLOOKUP(ABS(H54)+1,$A$8:$D$16,2,FALSE),VLOOKUP(ABS(H54)+1,$A$8:$D$16,4,FALSE))</f>
      </c>
      <c r="I112" s="1">
        <f>IF(I54&gt;0,1/VLOOKUP(ABS(I54)+1,$A$8:$D$16,2,FALSE),VLOOKUP(ABS(I54)+1,$A$8:$D$16,4,FALSE))</f>
      </c>
      <c r="J112" s="1">
        <f>IF(J54&gt;0,1/VLOOKUP(ABS(J54)+1,$A$8:$D$16,2,FALSE),VLOOKUP(ABS(J54)+1,$A$8:$D$16,4,FALSE))</f>
      </c>
      <c r="K112" s="1">
        <f>IF(K54&gt;0,1/VLOOKUP(ABS(K54)+1,$A$8:$D$16,2,FALSE),VLOOKUP(ABS(K54)+1,$A$8:$D$16,4,FALSE))</f>
      </c>
      <c r="L112" s="1">
        <f>IF(L54&gt;0,1/VLOOKUP(ABS(L54)+1,$A$8:$D$16,2,FALSE),VLOOKUP(ABS(L54)+1,$A$8:$D$16,4,FALSE))</f>
      </c>
      <c r="M112" s="1">
        <f>IF(M54&gt;0,1/VLOOKUP(ABS(M54)+1,$A$8:$D$16,2,FALSE),VLOOKUP(ABS(M54)+1,$A$8:$D$16,4,FALSE))</f>
      </c>
      <c r="N112" s="1">
        <f>IF(N54&gt;0,1/VLOOKUP(ABS(N54)+1,$A$8:$D$16,2,FALSE),VLOOKUP(ABS(N54)+1,$A$8:$D$16,4,FALSE))</f>
      </c>
      <c r="O112" s="1">
        <f>IF(O54&gt;0,1/VLOOKUP(ABS(O54)+1,$A$8:$D$16,2,FALSE),VLOOKUP(ABS(O54)+1,$A$8:$D$16,4,FALSE))</f>
      </c>
      <c r="P112" s="1">
        <f>IF(P54&gt;0,1/VLOOKUP(ABS(P54)+1,$A$8:$D$16,2,FALSE),VLOOKUP(ABS(P54)+1,$A$8:$D$16,4,FALSE))</f>
      </c>
      <c r="Q112" s="1">
        <f>IF(Q54&gt;0,1/VLOOKUP(ABS(Q54)+1,$A$8:$D$16,2,FALSE),VLOOKUP(ABS(Q54)+1,$A$8:$D$16,4,FALSE))</f>
      </c>
      <c r="R112" s="1">
        <f>IF(R54&gt;0,1/VLOOKUP(ABS(R54)+1,$A$8:$D$16,2,FALSE),VLOOKUP(ABS(R54)+1,$A$8:$D$16,4,FALSE))</f>
      </c>
      <c r="S112" s="1">
        <f>IF(S54&gt;0,1/VLOOKUP(ABS(S54)+1,$A$8:$D$16,2,FALSE),VLOOKUP(ABS(S54)+1,$A$8:$D$16,4,FALSE))</f>
      </c>
      <c r="T112" s="1">
        <f>IF(T54&gt;0,1/VLOOKUP(ABS(T54)+1,$A$8:$D$16,2,FALSE),VLOOKUP(ABS(T54)+1,$A$8:$D$16,4,FALSE))</f>
      </c>
      <c r="U112" s="1">
        <f>IF(U54&gt;0,1/VLOOKUP(ABS(U54)+1,$A$8:$D$16,2,FALSE),VLOOKUP(ABS(U54)+1,$A$8:$D$16,4,FALSE))</f>
      </c>
      <c r="V112" s="1">
        <f>IF(V54&gt;0,1/VLOOKUP(ABS(V54)+1,$A$8:$D$16,2,FALSE),VLOOKUP(ABS(V54)+1,$A$8:$D$16,4,FALSE))</f>
      </c>
      <c r="W112" s="1">
        <f>IF(W54&gt;0,1/VLOOKUP(ABS(W54)+1,$A$8:$D$16,2,FALSE),VLOOKUP(ABS(W54)+1,$A$8:$D$16,4,FALSE))</f>
      </c>
    </row>
    <row r="113">
      <c r="A113">
        <v>12</v>
      </c>
      <c r="B113" t="str">
        <v>CP8.3_vs_CP8.6</v>
      </c>
      <c r="C113" s="1">
        <f>IF(C55&gt;0,1/VLOOKUP(ABS(C55)+1,$A$8:$D$16,2,FALSE),VLOOKUP(ABS(C55)+1,$A$8:$D$16,4,FALSE))</f>
      </c>
      <c r="D113" s="1">
        <f>IF(D55&gt;0,1/VLOOKUP(ABS(D55)+1,$A$8:$D$16,2,FALSE),VLOOKUP(ABS(D55)+1,$A$8:$D$16,4,FALSE))</f>
      </c>
      <c r="E113" s="1">
        <f>IF(E55&gt;0,1/VLOOKUP(ABS(E55)+1,$A$8:$D$16,2,FALSE),VLOOKUP(ABS(E55)+1,$A$8:$D$16,4,FALSE))</f>
      </c>
      <c r="F113" s="1">
        <f>IF(F55&gt;0,1/VLOOKUP(ABS(F55)+1,$A$8:$D$16,2,FALSE),VLOOKUP(ABS(F55)+1,$A$8:$D$16,4,FALSE))</f>
      </c>
      <c r="G113" s="1">
        <f>IF(G55&gt;0,1/VLOOKUP(ABS(G55)+1,$A$8:$D$16,2,FALSE),VLOOKUP(ABS(G55)+1,$A$8:$D$16,4,FALSE))</f>
      </c>
      <c r="H113" s="1">
        <f>IF(H55&gt;0,1/VLOOKUP(ABS(H55)+1,$A$8:$D$16,2,FALSE),VLOOKUP(ABS(H55)+1,$A$8:$D$16,4,FALSE))</f>
      </c>
      <c r="I113" s="1">
        <f>IF(I55&gt;0,1/VLOOKUP(ABS(I55)+1,$A$8:$D$16,2,FALSE),VLOOKUP(ABS(I55)+1,$A$8:$D$16,4,FALSE))</f>
      </c>
      <c r="J113" s="1">
        <f>IF(J55&gt;0,1/VLOOKUP(ABS(J55)+1,$A$8:$D$16,2,FALSE),VLOOKUP(ABS(J55)+1,$A$8:$D$16,4,FALSE))</f>
      </c>
      <c r="K113" s="1">
        <f>IF(K55&gt;0,1/VLOOKUP(ABS(K55)+1,$A$8:$D$16,2,FALSE),VLOOKUP(ABS(K55)+1,$A$8:$D$16,4,FALSE))</f>
      </c>
      <c r="L113" s="1">
        <f>IF(L55&gt;0,1/VLOOKUP(ABS(L55)+1,$A$8:$D$16,2,FALSE),VLOOKUP(ABS(L55)+1,$A$8:$D$16,4,FALSE))</f>
      </c>
      <c r="M113" s="1">
        <f>IF(M55&gt;0,1/VLOOKUP(ABS(M55)+1,$A$8:$D$16,2,FALSE),VLOOKUP(ABS(M55)+1,$A$8:$D$16,4,FALSE))</f>
      </c>
      <c r="N113" s="1">
        <f>IF(N55&gt;0,1/VLOOKUP(ABS(N55)+1,$A$8:$D$16,2,FALSE),VLOOKUP(ABS(N55)+1,$A$8:$D$16,4,FALSE))</f>
      </c>
      <c r="O113" s="1">
        <f>IF(O55&gt;0,1/VLOOKUP(ABS(O55)+1,$A$8:$D$16,2,FALSE),VLOOKUP(ABS(O55)+1,$A$8:$D$16,4,FALSE))</f>
      </c>
      <c r="P113" s="1">
        <f>IF(P55&gt;0,1/VLOOKUP(ABS(P55)+1,$A$8:$D$16,2,FALSE),VLOOKUP(ABS(P55)+1,$A$8:$D$16,4,FALSE))</f>
      </c>
      <c r="Q113" s="1">
        <f>IF(Q55&gt;0,1/VLOOKUP(ABS(Q55)+1,$A$8:$D$16,2,FALSE),VLOOKUP(ABS(Q55)+1,$A$8:$D$16,4,FALSE))</f>
      </c>
      <c r="R113" s="1">
        <f>IF(R55&gt;0,1/VLOOKUP(ABS(R55)+1,$A$8:$D$16,2,FALSE),VLOOKUP(ABS(R55)+1,$A$8:$D$16,4,FALSE))</f>
      </c>
      <c r="S113" s="1">
        <f>IF(S55&gt;0,1/VLOOKUP(ABS(S55)+1,$A$8:$D$16,2,FALSE),VLOOKUP(ABS(S55)+1,$A$8:$D$16,4,FALSE))</f>
      </c>
      <c r="T113" s="1">
        <f>IF(T55&gt;0,1/VLOOKUP(ABS(T55)+1,$A$8:$D$16,2,FALSE),VLOOKUP(ABS(T55)+1,$A$8:$D$16,4,FALSE))</f>
      </c>
      <c r="U113" s="1">
        <f>IF(U55&gt;0,1/VLOOKUP(ABS(U55)+1,$A$8:$D$16,2,FALSE),VLOOKUP(ABS(U55)+1,$A$8:$D$16,4,FALSE))</f>
      </c>
      <c r="V113" s="1">
        <f>IF(V55&gt;0,1/VLOOKUP(ABS(V55)+1,$A$8:$D$16,2,FALSE),VLOOKUP(ABS(V55)+1,$A$8:$D$16,4,FALSE))</f>
      </c>
      <c r="W113" s="1">
        <f>IF(W55&gt;0,1/VLOOKUP(ABS(W55)+1,$A$8:$D$16,2,FALSE),VLOOKUP(ABS(W55)+1,$A$8:$D$16,4,FALSE))</f>
      </c>
    </row>
    <row r="114">
      <c r="A114">
        <v>13</v>
      </c>
      <c r="B114" t="str">
        <v>CP8.4_vs_CP8.5</v>
      </c>
      <c r="C114" s="1">
        <f>IF(C56&gt;0,1/VLOOKUP(ABS(C56)+1,$A$8:$D$16,2,FALSE),VLOOKUP(ABS(C56)+1,$A$8:$D$16,4,FALSE))</f>
      </c>
      <c r="D114" s="1">
        <f>IF(D56&gt;0,1/VLOOKUP(ABS(D56)+1,$A$8:$D$16,2,FALSE),VLOOKUP(ABS(D56)+1,$A$8:$D$16,4,FALSE))</f>
      </c>
      <c r="E114" s="1">
        <f>IF(E56&gt;0,1/VLOOKUP(ABS(E56)+1,$A$8:$D$16,2,FALSE),VLOOKUP(ABS(E56)+1,$A$8:$D$16,4,FALSE))</f>
      </c>
      <c r="F114" s="1">
        <f>IF(F56&gt;0,1/VLOOKUP(ABS(F56)+1,$A$8:$D$16,2,FALSE),VLOOKUP(ABS(F56)+1,$A$8:$D$16,4,FALSE))</f>
      </c>
      <c r="G114" s="1">
        <f>IF(G56&gt;0,1/VLOOKUP(ABS(G56)+1,$A$8:$D$16,2,FALSE),VLOOKUP(ABS(G56)+1,$A$8:$D$16,4,FALSE))</f>
      </c>
      <c r="H114" s="1">
        <f>IF(H56&gt;0,1/VLOOKUP(ABS(H56)+1,$A$8:$D$16,2,FALSE),VLOOKUP(ABS(H56)+1,$A$8:$D$16,4,FALSE))</f>
      </c>
      <c r="I114" s="1">
        <f>IF(I56&gt;0,1/VLOOKUP(ABS(I56)+1,$A$8:$D$16,2,FALSE),VLOOKUP(ABS(I56)+1,$A$8:$D$16,4,FALSE))</f>
      </c>
      <c r="J114" s="1">
        <f>IF(J56&gt;0,1/VLOOKUP(ABS(J56)+1,$A$8:$D$16,2,FALSE),VLOOKUP(ABS(J56)+1,$A$8:$D$16,4,FALSE))</f>
      </c>
      <c r="K114" s="1">
        <f>IF(K56&gt;0,1/VLOOKUP(ABS(K56)+1,$A$8:$D$16,2,FALSE),VLOOKUP(ABS(K56)+1,$A$8:$D$16,4,FALSE))</f>
      </c>
      <c r="L114" s="1">
        <f>IF(L56&gt;0,1/VLOOKUP(ABS(L56)+1,$A$8:$D$16,2,FALSE),VLOOKUP(ABS(L56)+1,$A$8:$D$16,4,FALSE))</f>
      </c>
      <c r="M114" s="1">
        <f>IF(M56&gt;0,1/VLOOKUP(ABS(M56)+1,$A$8:$D$16,2,FALSE),VLOOKUP(ABS(M56)+1,$A$8:$D$16,4,FALSE))</f>
      </c>
      <c r="N114" s="1">
        <f>IF(N56&gt;0,1/VLOOKUP(ABS(N56)+1,$A$8:$D$16,2,FALSE),VLOOKUP(ABS(N56)+1,$A$8:$D$16,4,FALSE))</f>
      </c>
      <c r="O114" s="1">
        <f>IF(O56&gt;0,1/VLOOKUP(ABS(O56)+1,$A$8:$D$16,2,FALSE),VLOOKUP(ABS(O56)+1,$A$8:$D$16,4,FALSE))</f>
      </c>
      <c r="P114" s="1">
        <f>IF(P56&gt;0,1/VLOOKUP(ABS(P56)+1,$A$8:$D$16,2,FALSE),VLOOKUP(ABS(P56)+1,$A$8:$D$16,4,FALSE))</f>
      </c>
      <c r="Q114" s="1">
        <f>IF(Q56&gt;0,1/VLOOKUP(ABS(Q56)+1,$A$8:$D$16,2,FALSE),VLOOKUP(ABS(Q56)+1,$A$8:$D$16,4,FALSE))</f>
      </c>
      <c r="R114" s="1">
        <f>IF(R56&gt;0,1/VLOOKUP(ABS(R56)+1,$A$8:$D$16,2,FALSE),VLOOKUP(ABS(R56)+1,$A$8:$D$16,4,FALSE))</f>
      </c>
      <c r="S114" s="1">
        <f>IF(S56&gt;0,1/VLOOKUP(ABS(S56)+1,$A$8:$D$16,2,FALSE),VLOOKUP(ABS(S56)+1,$A$8:$D$16,4,FALSE))</f>
      </c>
      <c r="T114" s="1">
        <f>IF(T56&gt;0,1/VLOOKUP(ABS(T56)+1,$A$8:$D$16,2,FALSE),VLOOKUP(ABS(T56)+1,$A$8:$D$16,4,FALSE))</f>
      </c>
      <c r="U114" s="1">
        <f>IF(U56&gt;0,1/VLOOKUP(ABS(U56)+1,$A$8:$D$16,2,FALSE),VLOOKUP(ABS(U56)+1,$A$8:$D$16,4,FALSE))</f>
      </c>
      <c r="V114" s="1">
        <f>IF(V56&gt;0,1/VLOOKUP(ABS(V56)+1,$A$8:$D$16,2,FALSE),VLOOKUP(ABS(V56)+1,$A$8:$D$16,4,FALSE))</f>
      </c>
      <c r="W114" s="1">
        <f>IF(W56&gt;0,1/VLOOKUP(ABS(W56)+1,$A$8:$D$16,2,FALSE),VLOOKUP(ABS(W56)+1,$A$8:$D$16,4,FALSE))</f>
      </c>
    </row>
    <row r="115">
      <c r="A115">
        <v>14</v>
      </c>
      <c r="B115" t="str">
        <v>CP8.4_vs_CP8.6</v>
      </c>
      <c r="C115" s="1">
        <f>IF(C57&gt;0,1/VLOOKUP(ABS(C57)+1,$A$8:$D$16,2,FALSE),VLOOKUP(ABS(C57)+1,$A$8:$D$16,4,FALSE))</f>
      </c>
      <c r="D115" s="1">
        <f>IF(D57&gt;0,1/VLOOKUP(ABS(D57)+1,$A$8:$D$16,2,FALSE),VLOOKUP(ABS(D57)+1,$A$8:$D$16,4,FALSE))</f>
      </c>
      <c r="E115" s="1">
        <f>IF(E57&gt;0,1/VLOOKUP(ABS(E57)+1,$A$8:$D$16,2,FALSE),VLOOKUP(ABS(E57)+1,$A$8:$D$16,4,FALSE))</f>
      </c>
      <c r="F115" s="1">
        <f>IF(F57&gt;0,1/VLOOKUP(ABS(F57)+1,$A$8:$D$16,2,FALSE),VLOOKUP(ABS(F57)+1,$A$8:$D$16,4,FALSE))</f>
      </c>
      <c r="G115" s="1">
        <f>IF(G57&gt;0,1/VLOOKUP(ABS(G57)+1,$A$8:$D$16,2,FALSE),VLOOKUP(ABS(G57)+1,$A$8:$D$16,4,FALSE))</f>
      </c>
      <c r="H115" s="1">
        <f>IF(H57&gt;0,1/VLOOKUP(ABS(H57)+1,$A$8:$D$16,2,FALSE),VLOOKUP(ABS(H57)+1,$A$8:$D$16,4,FALSE))</f>
      </c>
      <c r="I115" s="1">
        <f>IF(I57&gt;0,1/VLOOKUP(ABS(I57)+1,$A$8:$D$16,2,FALSE),VLOOKUP(ABS(I57)+1,$A$8:$D$16,4,FALSE))</f>
      </c>
      <c r="J115" s="1">
        <f>IF(J57&gt;0,1/VLOOKUP(ABS(J57)+1,$A$8:$D$16,2,FALSE),VLOOKUP(ABS(J57)+1,$A$8:$D$16,4,FALSE))</f>
      </c>
      <c r="K115" s="1">
        <f>IF(K57&gt;0,1/VLOOKUP(ABS(K57)+1,$A$8:$D$16,2,FALSE),VLOOKUP(ABS(K57)+1,$A$8:$D$16,4,FALSE))</f>
      </c>
      <c r="L115" s="1">
        <f>IF(L57&gt;0,1/VLOOKUP(ABS(L57)+1,$A$8:$D$16,2,FALSE),VLOOKUP(ABS(L57)+1,$A$8:$D$16,4,FALSE))</f>
      </c>
      <c r="M115" s="1">
        <f>IF(M57&gt;0,1/VLOOKUP(ABS(M57)+1,$A$8:$D$16,2,FALSE),VLOOKUP(ABS(M57)+1,$A$8:$D$16,4,FALSE))</f>
      </c>
      <c r="N115" s="1">
        <f>IF(N57&gt;0,1/VLOOKUP(ABS(N57)+1,$A$8:$D$16,2,FALSE),VLOOKUP(ABS(N57)+1,$A$8:$D$16,4,FALSE))</f>
      </c>
      <c r="O115" s="1">
        <f>IF(O57&gt;0,1/VLOOKUP(ABS(O57)+1,$A$8:$D$16,2,FALSE),VLOOKUP(ABS(O57)+1,$A$8:$D$16,4,FALSE))</f>
      </c>
      <c r="P115" s="1">
        <f>IF(P57&gt;0,1/VLOOKUP(ABS(P57)+1,$A$8:$D$16,2,FALSE),VLOOKUP(ABS(P57)+1,$A$8:$D$16,4,FALSE))</f>
      </c>
      <c r="Q115" s="1">
        <f>IF(Q57&gt;0,1/VLOOKUP(ABS(Q57)+1,$A$8:$D$16,2,FALSE),VLOOKUP(ABS(Q57)+1,$A$8:$D$16,4,FALSE))</f>
      </c>
      <c r="R115" s="1">
        <f>IF(R57&gt;0,1/VLOOKUP(ABS(R57)+1,$A$8:$D$16,2,FALSE),VLOOKUP(ABS(R57)+1,$A$8:$D$16,4,FALSE))</f>
      </c>
      <c r="S115" s="1">
        <f>IF(S57&gt;0,1/VLOOKUP(ABS(S57)+1,$A$8:$D$16,2,FALSE),VLOOKUP(ABS(S57)+1,$A$8:$D$16,4,FALSE))</f>
      </c>
      <c r="T115" s="1">
        <f>IF(T57&gt;0,1/VLOOKUP(ABS(T57)+1,$A$8:$D$16,2,FALSE),VLOOKUP(ABS(T57)+1,$A$8:$D$16,4,FALSE))</f>
      </c>
      <c r="U115" s="1">
        <f>IF(U57&gt;0,1/VLOOKUP(ABS(U57)+1,$A$8:$D$16,2,FALSE),VLOOKUP(ABS(U57)+1,$A$8:$D$16,4,FALSE))</f>
      </c>
      <c r="V115" s="1">
        <f>IF(V57&gt;0,1/VLOOKUP(ABS(V57)+1,$A$8:$D$16,2,FALSE),VLOOKUP(ABS(V57)+1,$A$8:$D$16,4,FALSE))</f>
      </c>
      <c r="W115" s="1">
        <f>IF(W57&gt;0,1/VLOOKUP(ABS(W57)+1,$A$8:$D$16,2,FALSE),VLOOKUP(ABS(W57)+1,$A$8:$D$16,4,FALSE))</f>
      </c>
    </row>
    <row r="116">
      <c r="A116">
        <v>15</v>
      </c>
      <c r="B116" t="str">
        <v>CP8.5_vs_CP8.6</v>
      </c>
      <c r="C116" s="1">
        <f>IF(C58&gt;0,1/VLOOKUP(ABS(C58)+1,$A$8:$D$16,2,FALSE),VLOOKUP(ABS(C58)+1,$A$8:$D$16,4,FALSE))</f>
      </c>
      <c r="D116" s="1">
        <f>IF(D58&gt;0,1/VLOOKUP(ABS(D58)+1,$A$8:$D$16,2,FALSE),VLOOKUP(ABS(D58)+1,$A$8:$D$16,4,FALSE))</f>
      </c>
      <c r="E116" s="1">
        <f>IF(E58&gt;0,1/VLOOKUP(ABS(E58)+1,$A$8:$D$16,2,FALSE),VLOOKUP(ABS(E58)+1,$A$8:$D$16,4,FALSE))</f>
      </c>
      <c r="F116" s="1">
        <f>IF(F58&gt;0,1/VLOOKUP(ABS(F58)+1,$A$8:$D$16,2,FALSE),VLOOKUP(ABS(F58)+1,$A$8:$D$16,4,FALSE))</f>
      </c>
      <c r="G116" s="1">
        <f>IF(G58&gt;0,1/VLOOKUP(ABS(G58)+1,$A$8:$D$16,2,FALSE),VLOOKUP(ABS(G58)+1,$A$8:$D$16,4,FALSE))</f>
      </c>
      <c r="H116" s="1">
        <f>IF(H58&gt;0,1/VLOOKUP(ABS(H58)+1,$A$8:$D$16,2,FALSE),VLOOKUP(ABS(H58)+1,$A$8:$D$16,4,FALSE))</f>
      </c>
      <c r="I116" s="1">
        <f>IF(I58&gt;0,1/VLOOKUP(ABS(I58)+1,$A$8:$D$16,2,FALSE),VLOOKUP(ABS(I58)+1,$A$8:$D$16,4,FALSE))</f>
      </c>
      <c r="J116" s="1">
        <f>IF(J58&gt;0,1/VLOOKUP(ABS(J58)+1,$A$8:$D$16,2,FALSE),VLOOKUP(ABS(J58)+1,$A$8:$D$16,4,FALSE))</f>
      </c>
      <c r="K116" s="1">
        <f>IF(K58&gt;0,1/VLOOKUP(ABS(K58)+1,$A$8:$D$16,2,FALSE),VLOOKUP(ABS(K58)+1,$A$8:$D$16,4,FALSE))</f>
      </c>
      <c r="L116" s="1">
        <f>IF(L58&gt;0,1/VLOOKUP(ABS(L58)+1,$A$8:$D$16,2,FALSE),VLOOKUP(ABS(L58)+1,$A$8:$D$16,4,FALSE))</f>
      </c>
      <c r="M116" s="1">
        <f>IF(M58&gt;0,1/VLOOKUP(ABS(M58)+1,$A$8:$D$16,2,FALSE),VLOOKUP(ABS(M58)+1,$A$8:$D$16,4,FALSE))</f>
      </c>
      <c r="N116" s="1">
        <f>IF(N58&gt;0,1/VLOOKUP(ABS(N58)+1,$A$8:$D$16,2,FALSE),VLOOKUP(ABS(N58)+1,$A$8:$D$16,4,FALSE))</f>
      </c>
      <c r="O116" s="1">
        <f>IF(O58&gt;0,1/VLOOKUP(ABS(O58)+1,$A$8:$D$16,2,FALSE),VLOOKUP(ABS(O58)+1,$A$8:$D$16,4,FALSE))</f>
      </c>
      <c r="P116" s="1">
        <f>IF(P58&gt;0,1/VLOOKUP(ABS(P58)+1,$A$8:$D$16,2,FALSE),VLOOKUP(ABS(P58)+1,$A$8:$D$16,4,FALSE))</f>
      </c>
      <c r="Q116" s="1">
        <f>IF(Q58&gt;0,1/VLOOKUP(ABS(Q58)+1,$A$8:$D$16,2,FALSE),VLOOKUP(ABS(Q58)+1,$A$8:$D$16,4,FALSE))</f>
      </c>
      <c r="R116" s="1">
        <f>IF(R58&gt;0,1/VLOOKUP(ABS(R58)+1,$A$8:$D$16,2,FALSE),VLOOKUP(ABS(R58)+1,$A$8:$D$16,4,FALSE))</f>
      </c>
      <c r="S116" s="1">
        <f>IF(S58&gt;0,1/VLOOKUP(ABS(S58)+1,$A$8:$D$16,2,FALSE),VLOOKUP(ABS(S58)+1,$A$8:$D$16,4,FALSE))</f>
      </c>
      <c r="T116" s="1">
        <f>IF(T58&gt;0,1/VLOOKUP(ABS(T58)+1,$A$8:$D$16,2,FALSE),VLOOKUP(ABS(T58)+1,$A$8:$D$16,4,FALSE))</f>
      </c>
      <c r="U116" s="1">
        <f>IF(U58&gt;0,1/VLOOKUP(ABS(U58)+1,$A$8:$D$16,2,FALSE),VLOOKUP(ABS(U58)+1,$A$8:$D$16,4,FALSE))</f>
      </c>
      <c r="V116" s="1">
        <f>IF(V58&gt;0,1/VLOOKUP(ABS(V58)+1,$A$8:$D$16,2,FALSE),VLOOKUP(ABS(V58)+1,$A$8:$D$16,4,FALSE))</f>
      </c>
      <c r="W116" s="1">
        <f>IF(W58&gt;0,1/VLOOKUP(ABS(W58)+1,$A$8:$D$16,2,FALSE),VLOOKUP(ABS(W58)+1,$A$8:$D$16,4,FALSE))</f>
      </c>
    </row>
    <row r="119">
      <c r="A119" t="str">
        <v>═══ BAGIAN 5: GEOMETRIC MEAN ANTAR RESPONDEN ═══</v>
      </c>
    </row>
    <row r="120">
      <c r="A120" t="str">
        <v>Rumus: GM = PRODUCT(semua R)^(1/21)</v>
      </c>
    </row>
    <row r="121">
      <c r="A121" t="str">
        <v>No</v>
      </c>
      <c r="B121" t="str">
        <v>Pasangan</v>
      </c>
      <c r="C121" t="str">
        <v>GM_l</v>
      </c>
      <c r="D121" t="str">
        <v>GM_m</v>
      </c>
      <c r="E121" t="str">
        <v>GM_u</v>
      </c>
    </row>
    <row r="122">
      <c r="A122">
        <v>1</v>
      </c>
      <c r="B122" t="str">
        <v>CP8.1_vs_CP8.2</v>
      </c>
      <c r="C122" s="1">
        <f>POWER(PRODUCT(C64,D64,E64,F64,G64,H64,I64,J64,K64,L64,M64,N64,O64,P64,Q64,R64,S64,T64,U64,V64,W64),1/21)</f>
      </c>
      <c r="D122" s="1">
        <f>POWER(PRODUCT(C83,D83,E83,F83,G83,H83,I83,J83,K83,L83,M83,N83,O83,P83,Q83,R83,S83,T83,U83,V83,W83),1/21)</f>
      </c>
      <c r="E122" s="1">
        <f>POWER(PRODUCT(C102,D102,E102,F102,G102,H102,I102,J102,K102,L102,M102,N102,O102,P102,Q102,R102,S102,T102,U102,V102,W102),1/21)</f>
      </c>
    </row>
    <row r="123">
      <c r="A123">
        <v>2</v>
      </c>
      <c r="B123" t="str">
        <v>CP8.1_vs_CP8.3</v>
      </c>
      <c r="C123" s="1">
        <f>POWER(PRODUCT(C65,D65,E65,F65,G65,H65,I65,J65,K65,L65,M65,N65,O65,P65,Q65,R65,S65,T65,U65,V65,W65),1/21)</f>
      </c>
      <c r="D123" s="1">
        <f>POWER(PRODUCT(C84,D84,E84,F84,G84,H84,I84,J84,K84,L84,M84,N84,O84,P84,Q84,R84,S84,T84,U84,V84,W84),1/21)</f>
      </c>
      <c r="E123" s="1">
        <f>POWER(PRODUCT(C103,D103,E103,F103,G103,H103,I103,J103,K103,L103,M103,N103,O103,P103,Q103,R103,S103,T103,U103,V103,W103),1/21)</f>
      </c>
    </row>
    <row r="124">
      <c r="A124">
        <v>3</v>
      </c>
      <c r="B124" t="str">
        <v>CP8.1_vs_CP8.4</v>
      </c>
      <c r="C124" s="1">
        <f>POWER(PRODUCT(C66,D66,E66,F66,G66,H66,I66,J66,K66,L66,M66,N66,O66,P66,Q66,R66,S66,T66,U66,V66,W66),1/21)</f>
      </c>
      <c r="D124" s="1">
        <f>POWER(PRODUCT(C85,D85,E85,F85,G85,H85,I85,J85,K85,L85,M85,N85,O85,P85,Q85,R85,S85,T85,U85,V85,W85),1/21)</f>
      </c>
      <c r="E124" s="1">
        <f>POWER(PRODUCT(C104,D104,E104,F104,G104,H104,I104,J104,K104,L104,M104,N104,O104,P104,Q104,R104,S104,T104,U104,V104,W104),1/21)</f>
      </c>
    </row>
    <row r="125">
      <c r="A125">
        <v>4</v>
      </c>
      <c r="B125" t="str">
        <v>CP8.1_vs_CP8.5</v>
      </c>
      <c r="C125" s="1">
        <f>POWER(PRODUCT(C67,D67,E67,F67,G67,H67,I67,J67,K67,L67,M67,N67,O67,P67,Q67,R67,S67,T67,U67,V67,W67),1/21)</f>
      </c>
      <c r="D125" s="1">
        <f>POWER(PRODUCT(C86,D86,E86,F86,G86,H86,I86,J86,K86,L86,M86,N86,O86,P86,Q86,R86,S86,T86,U86,V86,W86),1/21)</f>
      </c>
      <c r="E125" s="1">
        <f>POWER(PRODUCT(C105,D105,E105,F105,G105,H105,I105,J105,K105,L105,M105,N105,O105,P105,Q105,R105,S105,T105,U105,V105,W105),1/21)</f>
      </c>
    </row>
    <row r="126">
      <c r="A126">
        <v>5</v>
      </c>
      <c r="B126" t="str">
        <v>CP8.1_vs_CP8.6</v>
      </c>
      <c r="C126" s="1">
        <f>POWER(PRODUCT(C68,D68,E68,F68,G68,H68,I68,J68,K68,L68,M68,N68,O68,P68,Q68,R68,S68,T68,U68,V68,W68),1/21)</f>
      </c>
      <c r="D126" s="1">
        <f>POWER(PRODUCT(C87,D87,E87,F87,G87,H87,I87,J87,K87,L87,M87,N87,O87,P87,Q87,R87,S87,T87,U87,V87,W87),1/21)</f>
      </c>
      <c r="E126" s="1">
        <f>POWER(PRODUCT(C106,D106,E106,F106,G106,H106,I106,J106,K106,L106,M106,N106,O106,P106,Q106,R106,S106,T106,U106,V106,W106),1/21)</f>
      </c>
    </row>
    <row r="127">
      <c r="A127">
        <v>6</v>
      </c>
      <c r="B127" t="str">
        <v>CP8.2_vs_CP8.3</v>
      </c>
      <c r="C127" s="1">
        <f>POWER(PRODUCT(C69,D69,E69,F69,G69,H69,I69,J69,K69,L69,M69,N69,O69,P69,Q69,R69,S69,T69,U69,V69,W69),1/21)</f>
      </c>
      <c r="D127" s="1">
        <f>POWER(PRODUCT(C88,D88,E88,F88,G88,H88,I88,J88,K88,L88,M88,N88,O88,P88,Q88,R88,S88,T88,U88,V88,W88),1/21)</f>
      </c>
      <c r="E127" s="1">
        <f>POWER(PRODUCT(C107,D107,E107,F107,G107,H107,I107,J107,K107,L107,M107,N107,O107,P107,Q107,R107,S107,T107,U107,V107,W107),1/21)</f>
      </c>
    </row>
    <row r="128">
      <c r="A128">
        <v>7</v>
      </c>
      <c r="B128" t="str">
        <v>CP8.2_vs_CP8.4</v>
      </c>
      <c r="C128" s="1">
        <f>POWER(PRODUCT(C70,D70,E70,F70,G70,H70,I70,J70,K70,L70,M70,N70,O70,P70,Q70,R70,S70,T70,U70,V70,W70),1/21)</f>
      </c>
      <c r="D128" s="1">
        <f>POWER(PRODUCT(C89,D89,E89,F89,G89,H89,I89,J89,K89,L89,M89,N89,O89,P89,Q89,R89,S89,T89,U89,V89,W89),1/21)</f>
      </c>
      <c r="E128" s="1">
        <f>POWER(PRODUCT(C108,D108,E108,F108,G108,H108,I108,J108,K108,L108,M108,N108,O108,P108,Q108,R108,S108,T108,U108,V108,W108),1/21)</f>
      </c>
    </row>
    <row r="129">
      <c r="A129">
        <v>8</v>
      </c>
      <c r="B129" t="str">
        <v>CP8.2_vs_CP8.5</v>
      </c>
      <c r="C129" s="1">
        <f>POWER(PRODUCT(C71,D71,E71,F71,G71,H71,I71,J71,K71,L71,M71,N71,O71,P71,Q71,R71,S71,T71,U71,V71,W71),1/21)</f>
      </c>
      <c r="D129" s="1">
        <f>POWER(PRODUCT(C90,D90,E90,F90,G90,H90,I90,J90,K90,L90,M90,N90,O90,P90,Q90,R90,S90,T90,U90,V90,W90),1/21)</f>
      </c>
      <c r="E129" s="1">
        <f>POWER(PRODUCT(C109,D109,E109,F109,G109,H109,I109,J109,K109,L109,M109,N109,O109,P109,Q109,R109,S109,T109,U109,V109,W109),1/21)</f>
      </c>
    </row>
    <row r="130">
      <c r="A130">
        <v>9</v>
      </c>
      <c r="B130" t="str">
        <v>CP8.2_vs_CP8.6</v>
      </c>
      <c r="C130" s="1">
        <f>POWER(PRODUCT(C72,D72,E72,F72,G72,H72,I72,J72,K72,L72,M72,N72,O72,P72,Q72,R72,S72,T72,U72,V72,W72),1/21)</f>
      </c>
      <c r="D130" s="1">
        <f>POWER(PRODUCT(C91,D91,E91,F91,G91,H91,I91,J91,K91,L91,M91,N91,O91,P91,Q91,R91,S91,T91,U91,V91,W91),1/21)</f>
      </c>
      <c r="E130" s="1">
        <f>POWER(PRODUCT(C110,D110,E110,F110,G110,H110,I110,J110,K110,L110,M110,N110,O110,P110,Q110,R110,S110,T110,U110,V110,W110),1/21)</f>
      </c>
    </row>
    <row r="131">
      <c r="A131">
        <v>10</v>
      </c>
      <c r="B131" t="str">
        <v>CP8.3_vs_CP8.4</v>
      </c>
      <c r="C131" s="1">
        <f>POWER(PRODUCT(C73,D73,E73,F73,G73,H73,I73,J73,K73,L73,M73,N73,O73,P73,Q73,R73,S73,T73,U73,V73,W73),1/21)</f>
      </c>
      <c r="D131" s="1">
        <f>POWER(PRODUCT(C92,D92,E92,F92,G92,H92,I92,J92,K92,L92,M92,N92,O92,P92,Q92,R92,S92,T92,U92,V92,W92),1/21)</f>
      </c>
      <c r="E131" s="1">
        <f>POWER(PRODUCT(C111,D111,E111,F111,G111,H111,I111,J111,K111,L111,M111,N111,O111,P111,Q111,R111,S111,T111,U111,V111,W111),1/21)</f>
      </c>
    </row>
    <row r="132">
      <c r="A132">
        <v>11</v>
      </c>
      <c r="B132" t="str">
        <v>CP8.3_vs_CP8.5</v>
      </c>
      <c r="C132" s="1">
        <f>POWER(PRODUCT(C74,D74,E74,F74,G74,H74,I74,J74,K74,L74,M74,N74,O74,P74,Q74,R74,S74,T74,U74,V74,W74),1/21)</f>
      </c>
      <c r="D132" s="1">
        <f>POWER(PRODUCT(C93,D93,E93,F93,G93,H93,I93,J93,K93,L93,M93,N93,O93,P93,Q93,R93,S93,T93,U93,V93,W93),1/21)</f>
      </c>
      <c r="E132" s="1">
        <f>POWER(PRODUCT(C112,D112,E112,F112,G112,H112,I112,J112,K112,L112,M112,N112,O112,P112,Q112,R112,S112,T112,U112,V112,W112),1/21)</f>
      </c>
    </row>
    <row r="133">
      <c r="A133">
        <v>12</v>
      </c>
      <c r="B133" t="str">
        <v>CP8.3_vs_CP8.6</v>
      </c>
      <c r="C133" s="1">
        <f>POWER(PRODUCT(C75,D75,E75,F75,G75,H75,I75,J75,K75,L75,M75,N75,O75,P75,Q75,R75,S75,T75,U75,V75,W75),1/21)</f>
      </c>
      <c r="D133" s="1">
        <f>POWER(PRODUCT(C94,D94,E94,F94,G94,H94,I94,J94,K94,L94,M94,N94,O94,P94,Q94,R94,S94,T94,U94,V94,W94),1/21)</f>
      </c>
      <c r="E133" s="1">
        <f>POWER(PRODUCT(C113,D113,E113,F113,G113,H113,I113,J113,K113,L113,M113,N113,O113,P113,Q113,R113,S113,T113,U113,V113,W113),1/21)</f>
      </c>
    </row>
    <row r="134">
      <c r="A134">
        <v>13</v>
      </c>
      <c r="B134" t="str">
        <v>CP8.4_vs_CP8.5</v>
      </c>
      <c r="C134" s="1">
        <f>POWER(PRODUCT(C76,D76,E76,F76,G76,H76,I76,J76,K76,L76,M76,N76,O76,P76,Q76,R76,S76,T76,U76,V76,W76),1/21)</f>
      </c>
      <c r="D134" s="1">
        <f>POWER(PRODUCT(C95,D95,E95,F95,G95,H95,I95,J95,K95,L95,M95,N95,O95,P95,Q95,R95,S95,T95,U95,V95,W95),1/21)</f>
      </c>
      <c r="E134" s="1">
        <f>POWER(PRODUCT(C114,D114,E114,F114,G114,H114,I114,J114,K114,L114,M114,N114,O114,P114,Q114,R114,S114,T114,U114,V114,W114),1/21)</f>
      </c>
    </row>
    <row r="135">
      <c r="A135">
        <v>14</v>
      </c>
      <c r="B135" t="str">
        <v>CP8.4_vs_CP8.6</v>
      </c>
      <c r="C135" s="1">
        <f>POWER(PRODUCT(C77,D77,E77,F77,G77,H77,I77,J77,K77,L77,M77,N77,O77,P77,Q77,R77,S77,T77,U77,V77,W77),1/21)</f>
      </c>
      <c r="D135" s="1">
        <f>POWER(PRODUCT(C96,D96,E96,F96,G96,H96,I96,J96,K96,L96,M96,N96,O96,P96,Q96,R96,S96,T96,U96,V96,W96),1/21)</f>
      </c>
      <c r="E135" s="1">
        <f>POWER(PRODUCT(C115,D115,E115,F115,G115,H115,I115,J115,K115,L115,M115,N115,O115,P115,Q115,R115,S115,T115,U115,V115,W115),1/21)</f>
      </c>
    </row>
    <row r="136">
      <c r="A136">
        <v>15</v>
      </c>
      <c r="B136" t="str">
        <v>CP8.5_vs_CP8.6</v>
      </c>
      <c r="C136" s="1">
        <f>POWER(PRODUCT(C78,D78,E78,F78,G78,H78,I78,J78,K78,L78,M78,N78,O78,P78,Q78,R78,S78,T78,U78,V78,W78),1/21)</f>
      </c>
      <c r="D136" s="1">
        <f>POWER(PRODUCT(C97,D97,E97,F97,G97,H97,I97,J97,K97,L97,M97,N97,O97,P97,Q97,R97,S97,T97,U97,V97,W97),1/21)</f>
      </c>
      <c r="E136" s="1">
        <f>POWER(PRODUCT(C116,D116,E116,F116,G116,H116,I116,J116,K116,L116,M116,N116,O116,P116,Q116,R116,S116,T116,U116,V116,W116),1/21)</f>
      </c>
    </row>
    <row r="139">
      <c r="A139" t="str">
        <v>═══ BAGIAN 6: MATRIKS TFN AGREGAT ═══</v>
      </c>
    </row>
    <row r="140">
      <c r="A140" t="str">
        <v>Diagonal=(1,1,1) | Upper=GM | Lower=reciprocal(1/u,1/m,1/l)</v>
      </c>
    </row>
    <row r="141">
      <c r="A141" t="str">
        <v>Matriks l (Lower)</v>
      </c>
    </row>
    <row r="142">
      <c r="A142" t="str">
        <v/>
      </c>
      <c r="B142" t="str">
        <v>CP8.1</v>
      </c>
      <c r="C142" t="str">
        <v>CP8.2</v>
      </c>
      <c r="D142" t="str">
        <v>CP8.3</v>
      </c>
      <c r="E142" t="str">
        <v>CP8.4</v>
      </c>
      <c r="F142" t="str">
        <v>CP8.5</v>
      </c>
      <c r="G142" t="str">
        <v>CP8.6</v>
      </c>
      <c r="H142" t="str">
        <v>Σ Baris</v>
      </c>
    </row>
    <row r="143">
      <c r="A143" t="str">
        <v>CP8.1</v>
      </c>
      <c r="B143">
        <v>1</v>
      </c>
      <c r="C143" s="1">
        <f>C122</f>
      </c>
      <c r="D143" s="1">
        <f>C123</f>
      </c>
      <c r="E143" s="1">
        <f>C124</f>
      </c>
      <c r="F143" s="1">
        <f>C125</f>
      </c>
      <c r="G143" s="1">
        <f>C126</f>
      </c>
      <c r="H143" s="1">
        <f>SUM(B143:G143)</f>
      </c>
    </row>
    <row r="144">
      <c r="A144" t="str">
        <v>CP8.2</v>
      </c>
      <c r="B144" s="1">
        <f>1/E122</f>
      </c>
      <c r="C144">
        <v>1</v>
      </c>
      <c r="D144" s="1">
        <f>C127</f>
      </c>
      <c r="E144" s="1">
        <f>C128</f>
      </c>
      <c r="F144" s="1">
        <f>C129</f>
      </c>
      <c r="G144" s="1">
        <f>C130</f>
      </c>
      <c r="H144" s="1">
        <f>SUM(B144:G144)</f>
      </c>
    </row>
    <row r="145">
      <c r="A145" t="str">
        <v>CP8.3</v>
      </c>
      <c r="B145" s="1">
        <f>1/E123</f>
      </c>
      <c r="C145" s="1">
        <f>1/E127</f>
      </c>
      <c r="D145">
        <v>1</v>
      </c>
      <c r="E145" s="1">
        <f>C131</f>
      </c>
      <c r="F145" s="1">
        <f>C132</f>
      </c>
      <c r="G145" s="1">
        <f>C133</f>
      </c>
      <c r="H145" s="1">
        <f>SUM(B145:G145)</f>
      </c>
    </row>
    <row r="146">
      <c r="A146" t="str">
        <v>CP8.4</v>
      </c>
      <c r="B146" s="1">
        <f>1/E124</f>
      </c>
      <c r="C146" s="1">
        <f>1/E128</f>
      </c>
      <c r="D146" s="1">
        <f>1/E131</f>
      </c>
      <c r="E146">
        <v>1</v>
      </c>
      <c r="F146" s="1">
        <f>C134</f>
      </c>
      <c r="G146" s="1">
        <f>C135</f>
      </c>
      <c r="H146" s="1">
        <f>SUM(B146:G146)</f>
      </c>
    </row>
    <row r="147">
      <c r="A147" t="str">
        <v>CP8.5</v>
      </c>
      <c r="B147" s="1">
        <f>1/E125</f>
      </c>
      <c r="C147" s="1">
        <f>1/E129</f>
      </c>
      <c r="D147" s="1">
        <f>1/E132</f>
      </c>
      <c r="E147" s="1">
        <f>1/E134</f>
      </c>
      <c r="F147">
        <v>1</v>
      </c>
      <c r="G147" s="1">
        <f>C136</f>
      </c>
      <c r="H147" s="1">
        <f>SUM(B147:G147)</f>
      </c>
    </row>
    <row r="148">
      <c r="A148" t="str">
        <v>CP8.6</v>
      </c>
      <c r="B148" s="1">
        <f>1/E126</f>
      </c>
      <c r="C148" s="1">
        <f>1/E130</f>
      </c>
      <c r="D148" s="1">
        <f>1/E133</f>
      </c>
      <c r="E148" s="1">
        <f>1/E135</f>
      </c>
      <c r="F148" s="1">
        <f>1/E136</f>
      </c>
      <c r="G148">
        <v>1</v>
      </c>
      <c r="H148" s="1">
        <f>SUM(B148:G148)</f>
      </c>
    </row>
    <row r="149">
      <c r="G149" t="str">
        <v>TOTAL</v>
      </c>
      <c r="H149" s="1">
        <f>SUM(H143:H148)</f>
      </c>
    </row>
    <row r="151">
      <c r="A151" t="str">
        <v>Matriks m (Middle)</v>
      </c>
    </row>
    <row r="152">
      <c r="A152" t="str">
        <v/>
      </c>
      <c r="B152" t="str">
        <v>CP8.1</v>
      </c>
      <c r="C152" t="str">
        <v>CP8.2</v>
      </c>
      <c r="D152" t="str">
        <v>CP8.3</v>
      </c>
      <c r="E152" t="str">
        <v>CP8.4</v>
      </c>
      <c r="F152" t="str">
        <v>CP8.5</v>
      </c>
      <c r="G152" t="str">
        <v>CP8.6</v>
      </c>
      <c r="H152" t="str">
        <v>Σ Baris</v>
      </c>
    </row>
    <row r="153">
      <c r="A153" t="str">
        <v>CP8.1</v>
      </c>
      <c r="B153">
        <v>1</v>
      </c>
      <c r="C153" s="1">
        <f>D122</f>
      </c>
      <c r="D153" s="1">
        <f>D123</f>
      </c>
      <c r="E153" s="1">
        <f>D124</f>
      </c>
      <c r="F153" s="1">
        <f>D125</f>
      </c>
      <c r="G153" s="1">
        <f>D126</f>
      </c>
      <c r="H153" s="1">
        <f>SUM(B153:G153)</f>
      </c>
    </row>
    <row r="154">
      <c r="A154" t="str">
        <v>CP8.2</v>
      </c>
      <c r="B154" s="1">
        <f>1/D122</f>
      </c>
      <c r="C154">
        <v>1</v>
      </c>
      <c r="D154" s="1">
        <f>D127</f>
      </c>
      <c r="E154" s="1">
        <f>D128</f>
      </c>
      <c r="F154" s="1">
        <f>D129</f>
      </c>
      <c r="G154" s="1">
        <f>D130</f>
      </c>
      <c r="H154" s="1">
        <f>SUM(B154:G154)</f>
      </c>
    </row>
    <row r="155">
      <c r="A155" t="str">
        <v>CP8.3</v>
      </c>
      <c r="B155" s="1">
        <f>1/D123</f>
      </c>
      <c r="C155" s="1">
        <f>1/D127</f>
      </c>
      <c r="D155">
        <v>1</v>
      </c>
      <c r="E155" s="1">
        <f>D131</f>
      </c>
      <c r="F155" s="1">
        <f>D132</f>
      </c>
      <c r="G155" s="1">
        <f>D133</f>
      </c>
      <c r="H155" s="1">
        <f>SUM(B155:G155)</f>
      </c>
    </row>
    <row r="156">
      <c r="A156" t="str">
        <v>CP8.4</v>
      </c>
      <c r="B156" s="1">
        <f>1/D124</f>
      </c>
      <c r="C156" s="1">
        <f>1/D128</f>
      </c>
      <c r="D156" s="1">
        <f>1/D131</f>
      </c>
      <c r="E156">
        <v>1</v>
      </c>
      <c r="F156" s="1">
        <f>D134</f>
      </c>
      <c r="G156" s="1">
        <f>D135</f>
      </c>
      <c r="H156" s="1">
        <f>SUM(B156:G156)</f>
      </c>
    </row>
    <row r="157">
      <c r="A157" t="str">
        <v>CP8.5</v>
      </c>
      <c r="B157" s="1">
        <f>1/D125</f>
      </c>
      <c r="C157" s="1">
        <f>1/D129</f>
      </c>
      <c r="D157" s="1">
        <f>1/D132</f>
      </c>
      <c r="E157" s="1">
        <f>1/D134</f>
      </c>
      <c r="F157">
        <v>1</v>
      </c>
      <c r="G157" s="1">
        <f>D136</f>
      </c>
      <c r="H157" s="1">
        <f>SUM(B157:G157)</f>
      </c>
    </row>
    <row r="158">
      <c r="A158" t="str">
        <v>CP8.6</v>
      </c>
      <c r="B158" s="1">
        <f>1/D126</f>
      </c>
      <c r="C158" s="1">
        <f>1/D130</f>
      </c>
      <c r="D158" s="1">
        <f>1/D133</f>
      </c>
      <c r="E158" s="1">
        <f>1/D135</f>
      </c>
      <c r="F158" s="1">
        <f>1/D136</f>
      </c>
      <c r="G158">
        <v>1</v>
      </c>
      <c r="H158" s="1">
        <f>SUM(B158:G158)</f>
      </c>
    </row>
    <row r="159">
      <c r="G159" t="str">
        <v>TOTAL</v>
      </c>
      <c r="H159" s="1">
        <f>SUM(H153:H158)</f>
      </c>
    </row>
    <row r="161">
      <c r="A161" t="str">
        <v>Matriks u (Upper)</v>
      </c>
    </row>
    <row r="162">
      <c r="A162" t="str">
        <v/>
      </c>
      <c r="B162" t="str">
        <v>CP8.1</v>
      </c>
      <c r="C162" t="str">
        <v>CP8.2</v>
      </c>
      <c r="D162" t="str">
        <v>CP8.3</v>
      </c>
      <c r="E162" t="str">
        <v>CP8.4</v>
      </c>
      <c r="F162" t="str">
        <v>CP8.5</v>
      </c>
      <c r="G162" t="str">
        <v>CP8.6</v>
      </c>
      <c r="H162" t="str">
        <v>Σ Baris</v>
      </c>
    </row>
    <row r="163">
      <c r="A163" t="str">
        <v>CP8.1</v>
      </c>
      <c r="B163">
        <v>1</v>
      </c>
      <c r="C163" s="1">
        <f>E122</f>
      </c>
      <c r="D163" s="1">
        <f>E123</f>
      </c>
      <c r="E163" s="1">
        <f>E124</f>
      </c>
      <c r="F163" s="1">
        <f>E125</f>
      </c>
      <c r="G163" s="1">
        <f>E126</f>
      </c>
      <c r="H163" s="1">
        <f>SUM(B163:G163)</f>
      </c>
    </row>
    <row r="164">
      <c r="A164" t="str">
        <v>CP8.2</v>
      </c>
      <c r="B164" s="1">
        <f>1/C122</f>
      </c>
      <c r="C164">
        <v>1</v>
      </c>
      <c r="D164" s="1">
        <f>E127</f>
      </c>
      <c r="E164" s="1">
        <f>E128</f>
      </c>
      <c r="F164" s="1">
        <f>E129</f>
      </c>
      <c r="G164" s="1">
        <f>E130</f>
      </c>
      <c r="H164" s="1">
        <f>SUM(B164:G164)</f>
      </c>
    </row>
    <row r="165">
      <c r="A165" t="str">
        <v>CP8.3</v>
      </c>
      <c r="B165" s="1">
        <f>1/C123</f>
      </c>
      <c r="C165" s="1">
        <f>1/C127</f>
      </c>
      <c r="D165">
        <v>1</v>
      </c>
      <c r="E165" s="1">
        <f>E131</f>
      </c>
      <c r="F165" s="1">
        <f>E132</f>
      </c>
      <c r="G165" s="1">
        <f>E133</f>
      </c>
      <c r="H165" s="1">
        <f>SUM(B165:G165)</f>
      </c>
    </row>
    <row r="166">
      <c r="A166" t="str">
        <v>CP8.4</v>
      </c>
      <c r="B166" s="1">
        <f>1/C124</f>
      </c>
      <c r="C166" s="1">
        <f>1/C128</f>
      </c>
      <c r="D166" s="1">
        <f>1/C131</f>
      </c>
      <c r="E166">
        <v>1</v>
      </c>
      <c r="F166" s="1">
        <f>E134</f>
      </c>
      <c r="G166" s="1">
        <f>E135</f>
      </c>
      <c r="H166" s="1">
        <f>SUM(B166:G166)</f>
      </c>
    </row>
    <row r="167">
      <c r="A167" t="str">
        <v>CP8.5</v>
      </c>
      <c r="B167" s="1">
        <f>1/C125</f>
      </c>
      <c r="C167" s="1">
        <f>1/C129</f>
      </c>
      <c r="D167" s="1">
        <f>1/C132</f>
      </c>
      <c r="E167" s="1">
        <f>1/C134</f>
      </c>
      <c r="F167">
        <v>1</v>
      </c>
      <c r="G167" s="1">
        <f>E136</f>
      </c>
      <c r="H167" s="1">
        <f>SUM(B167:G167)</f>
      </c>
    </row>
    <row r="168">
      <c r="A168" t="str">
        <v>CP8.6</v>
      </c>
      <c r="B168" s="1">
        <f>1/C126</f>
      </c>
      <c r="C168" s="1">
        <f>1/C130</f>
      </c>
      <c r="D168" s="1">
        <f>1/C133</f>
      </c>
      <c r="E168" s="1">
        <f>1/C135</f>
      </c>
      <c r="F168" s="1">
        <f>1/C136</f>
      </c>
      <c r="G168">
        <v>1</v>
      </c>
      <c r="H168" s="1">
        <f>SUM(B168:G168)</f>
      </c>
    </row>
    <row r="169">
      <c r="G169" t="str">
        <v>TOTAL</v>
      </c>
      <c r="H169" s="1">
        <f>SUM(H163:H168)</f>
      </c>
    </row>
    <row r="171">
      <c r="A171" t="str">
        <v>═══ BAGIAN 7: FUZZY SYNTHETIC EXTENT + BOBOT FINAL ═══</v>
      </c>
    </row>
    <row r="172">
      <c r="A172" t="str">
        <v>Si_l=Σl_i/ΣΣu | Si_m=Σm_i/ΣΣm | Si_u=Σu_i/ΣΣl | Defuzzy=(l+m+u)/3</v>
      </c>
    </row>
    <row r="173">
      <c r="A173" t="str">
        <v>Kriteria</v>
      </c>
      <c r="B173" t="str">
        <v>Σl_i</v>
      </c>
      <c r="C173" t="str">
        <v>Σm_i</v>
      </c>
      <c r="D173" t="str">
        <v>Σu_i</v>
      </c>
      <c r="E173" t="str">
        <v>ΣΣl</v>
      </c>
      <c r="F173" t="str">
        <v>ΣΣm</v>
      </c>
      <c r="G173" t="str">
        <v>ΣΣu</v>
      </c>
      <c r="H173" t="str">
        <v>Si_l</v>
      </c>
      <c r="I173" t="str">
        <v>Si_m</v>
      </c>
      <c r="J173" t="str">
        <v>Si_u</v>
      </c>
      <c r="K173" t="str">
        <v>Defuzzy</v>
      </c>
      <c r="L173" t="str">
        <v>Bobot</v>
      </c>
      <c r="M173" t="str">
        <v>Bobot%</v>
      </c>
      <c r="N173" t="str">
        <v>Rank</v>
      </c>
    </row>
    <row r="174">
      <c r="A174" t="str">
        <v>CP8.1</v>
      </c>
      <c r="B174" s="1">
        <f>H143</f>
      </c>
      <c r="C174" s="1">
        <f>H153</f>
      </c>
      <c r="D174" s="1">
        <f>H163</f>
      </c>
      <c r="E174" s="1">
        <f>H149</f>
      </c>
      <c r="F174" s="1">
        <f>H159</f>
      </c>
      <c r="G174" s="1">
        <f>H169</f>
      </c>
      <c r="H174" s="2">
        <f>B174/G174</f>
      </c>
      <c r="I174" s="2">
        <f>C174/F174</f>
      </c>
      <c r="J174" s="2">
        <f>D174/E174</f>
      </c>
      <c r="K174" s="2">
        <f>(H174+I174+J174)/3</f>
      </c>
      <c r="L174" s="2">
        <f>K174/K180</f>
      </c>
      <c r="M174" s="3">
        <f>L174*100</f>
      </c>
      <c r="N174">
        <f>RANK(L174,L$174:L$179,0)</f>
      </c>
    </row>
    <row r="175">
      <c r="A175" t="str">
        <v>CP8.2</v>
      </c>
      <c r="B175" s="1">
        <f>H144</f>
      </c>
      <c r="C175" s="1">
        <f>H154</f>
      </c>
      <c r="D175" s="1">
        <f>H164</f>
      </c>
      <c r="E175" s="1">
        <f>H149</f>
      </c>
      <c r="F175" s="1">
        <f>H159</f>
      </c>
      <c r="G175" s="1">
        <f>H169</f>
      </c>
      <c r="H175" s="2">
        <f>B175/G175</f>
      </c>
      <c r="I175" s="2">
        <f>C175/F175</f>
      </c>
      <c r="J175" s="2">
        <f>D175/E175</f>
      </c>
      <c r="K175" s="2">
        <f>(H175+I175+J175)/3</f>
      </c>
      <c r="L175" s="2">
        <f>K175/K180</f>
      </c>
      <c r="M175" s="3">
        <f>L175*100</f>
      </c>
      <c r="N175">
        <f>RANK(L175,L$174:L$179,0)</f>
      </c>
    </row>
    <row r="176">
      <c r="A176" t="str">
        <v>CP8.3</v>
      </c>
      <c r="B176" s="1">
        <f>H145</f>
      </c>
      <c r="C176" s="1">
        <f>H155</f>
      </c>
      <c r="D176" s="1">
        <f>H165</f>
      </c>
      <c r="E176" s="1">
        <f>H149</f>
      </c>
      <c r="F176" s="1">
        <f>H159</f>
      </c>
      <c r="G176" s="1">
        <f>H169</f>
      </c>
      <c r="H176" s="2">
        <f>B176/G176</f>
      </c>
      <c r="I176" s="2">
        <f>C176/F176</f>
      </c>
      <c r="J176" s="2">
        <f>D176/E176</f>
      </c>
      <c r="K176" s="2">
        <f>(H176+I176+J176)/3</f>
      </c>
      <c r="L176" s="2">
        <f>K176/K180</f>
      </c>
      <c r="M176" s="3">
        <f>L176*100</f>
      </c>
      <c r="N176">
        <f>RANK(L176,L$174:L$179,0)</f>
      </c>
    </row>
    <row r="177">
      <c r="A177" t="str">
        <v>CP8.4</v>
      </c>
      <c r="B177" s="1">
        <f>H146</f>
      </c>
      <c r="C177" s="1">
        <f>H156</f>
      </c>
      <c r="D177" s="1">
        <f>H166</f>
      </c>
      <c r="E177" s="1">
        <f>H149</f>
      </c>
      <c r="F177" s="1">
        <f>H159</f>
      </c>
      <c r="G177" s="1">
        <f>H169</f>
      </c>
      <c r="H177" s="2">
        <f>B177/G177</f>
      </c>
      <c r="I177" s="2">
        <f>C177/F177</f>
      </c>
      <c r="J177" s="2">
        <f>D177/E177</f>
      </c>
      <c r="K177" s="2">
        <f>(H177+I177+J177)/3</f>
      </c>
      <c r="L177" s="2">
        <f>K177/K180</f>
      </c>
      <c r="M177" s="3">
        <f>L177*100</f>
      </c>
      <c r="N177">
        <f>RANK(L177,L$174:L$179,0)</f>
      </c>
    </row>
    <row r="178">
      <c r="A178" t="str">
        <v>CP8.5</v>
      </c>
      <c r="B178" s="1">
        <f>H147</f>
      </c>
      <c r="C178" s="1">
        <f>H157</f>
      </c>
      <c r="D178" s="1">
        <f>H167</f>
      </c>
      <c r="E178" s="1">
        <f>H149</f>
      </c>
      <c r="F178" s="1">
        <f>H159</f>
      </c>
      <c r="G178" s="1">
        <f>H169</f>
      </c>
      <c r="H178" s="2">
        <f>B178/G178</f>
      </c>
      <c r="I178" s="2">
        <f>C178/F178</f>
      </c>
      <c r="J178" s="2">
        <f>D178/E178</f>
      </c>
      <c r="K178" s="2">
        <f>(H178+I178+J178)/3</f>
      </c>
      <c r="L178" s="2">
        <f>K178/K180</f>
      </c>
      <c r="M178" s="3">
        <f>L178*100</f>
      </c>
      <c r="N178">
        <f>RANK(L178,L$174:L$179,0)</f>
      </c>
    </row>
    <row r="179">
      <c r="A179" t="str">
        <v>CP8.6</v>
      </c>
      <c r="B179" s="1">
        <f>H148</f>
      </c>
      <c r="C179" s="1">
        <f>H158</f>
      </c>
      <c r="D179" s="1">
        <f>H168</f>
      </c>
      <c r="E179" s="1">
        <f>H149</f>
      </c>
      <c r="F179" s="1">
        <f>H159</f>
      </c>
      <c r="G179" s="1">
        <f>H169</f>
      </c>
      <c r="H179" s="2">
        <f>B179/G179</f>
      </c>
      <c r="I179" s="2">
        <f>C179/F179</f>
      </c>
      <c r="J179" s="2">
        <f>D179/E179</f>
      </c>
      <c r="K179" s="2">
        <f>(H179+I179+J179)/3</f>
      </c>
      <c r="L179" s="2">
        <f>K179/K180</f>
      </c>
      <c r="M179" s="3">
        <f>L179*100</f>
      </c>
      <c r="N179">
        <f>RANK(L179,L$174:L$179,0)</f>
      </c>
    </row>
    <row r="180">
      <c r="J180" t="str">
        <v>TOTAL</v>
      </c>
      <c r="K180" s="2">
        <f>SUM(K174:K179)</f>
      </c>
    </row>
    <row r="181">
      <c r="K181" t="str">
        <v>Total Wi</v>
      </c>
      <c r="L181" s="2">
        <f>SUM(L174:L179)</f>
      </c>
      <c r="M181" t="str">
        <v>← harus 1</v>
      </c>
    </row>
    <row r="183">
      <c r="A183" t="str">
        <v>═══ BAGIAN 8: CONSISTENCY RATIO (CR) ═══</v>
      </c>
    </row>
    <row r="184">
      <c r="A184" t="str">
        <v>Dari matriks defuzzified: D(i,j) = (l+m+u)/3</v>
      </c>
    </row>
    <row r="185">
      <c r="A185" t="str">
        <v>Matriks Crisp D(i,j) = (l+m+u)/3</v>
      </c>
    </row>
    <row r="186">
      <c r="A186" t="str">
        <v/>
      </c>
      <c r="B186" t="str">
        <v>CP8.1</v>
      </c>
      <c r="C186" t="str">
        <v>CP8.2</v>
      </c>
      <c r="D186" t="str">
        <v>CP8.3</v>
      </c>
      <c r="E186" t="str">
        <v>CP8.4</v>
      </c>
      <c r="F186" t="str">
        <v>CP8.5</v>
      </c>
      <c r="G186" t="str">
        <v>CP8.6</v>
      </c>
    </row>
    <row r="187">
      <c r="A187" t="str">
        <v>CP8.1</v>
      </c>
      <c r="B187">
        <v>1</v>
      </c>
      <c r="C187" s="1">
        <f>(C143+C153+C163)/3</f>
      </c>
      <c r="D187" s="1">
        <f>(D143+D153+D163)/3</f>
      </c>
      <c r="E187" s="1">
        <f>(E143+E153+E163)/3</f>
      </c>
      <c r="F187" s="1">
        <f>(F143+F153+F163)/3</f>
      </c>
      <c r="G187" s="1">
        <f>(G143+G153+G163)/3</f>
      </c>
    </row>
    <row r="188">
      <c r="A188" t="str">
        <v>CP8.2</v>
      </c>
      <c r="B188" s="1">
        <f>(B144+B154+B164)/3</f>
      </c>
      <c r="C188">
        <v>1</v>
      </c>
      <c r="D188" s="1">
        <f>(D144+D154+D164)/3</f>
      </c>
      <c r="E188" s="1">
        <f>(E144+E154+E164)/3</f>
      </c>
      <c r="F188" s="1">
        <f>(F144+F154+F164)/3</f>
      </c>
      <c r="G188" s="1">
        <f>(G144+G154+G164)/3</f>
      </c>
    </row>
    <row r="189">
      <c r="A189" t="str">
        <v>CP8.3</v>
      </c>
      <c r="B189" s="1">
        <f>(B145+B155+B165)/3</f>
      </c>
      <c r="C189" s="1">
        <f>(C145+C155+C165)/3</f>
      </c>
      <c r="D189">
        <v>1</v>
      </c>
      <c r="E189" s="1">
        <f>(E145+E155+E165)/3</f>
      </c>
      <c r="F189" s="1">
        <f>(F145+F155+F165)/3</f>
      </c>
      <c r="G189" s="1">
        <f>(G145+G155+G165)/3</f>
      </c>
    </row>
    <row r="190">
      <c r="A190" t="str">
        <v>CP8.4</v>
      </c>
      <c r="B190" s="1">
        <f>(B146+B156+B166)/3</f>
      </c>
      <c r="C190" s="1">
        <f>(C146+C156+C166)/3</f>
      </c>
      <c r="D190" s="1">
        <f>(D146+D156+D166)/3</f>
      </c>
      <c r="E190">
        <v>1</v>
      </c>
      <c r="F190" s="1">
        <f>(F146+F156+F166)/3</f>
      </c>
      <c r="G190" s="1">
        <f>(G146+G156+G166)/3</f>
      </c>
    </row>
    <row r="191">
      <c r="A191" t="str">
        <v>CP8.5</v>
      </c>
      <c r="B191" s="1">
        <f>(B147+B157+B167)/3</f>
      </c>
      <c r="C191" s="1">
        <f>(C147+C157+C167)/3</f>
      </c>
      <c r="D191" s="1">
        <f>(D147+D157+D167)/3</f>
      </c>
      <c r="E191" s="1">
        <f>(E147+E157+E167)/3</f>
      </c>
      <c r="F191">
        <v>1</v>
      </c>
      <c r="G191" s="1">
        <f>(G147+G157+G167)/3</f>
      </c>
    </row>
    <row r="192">
      <c r="A192" t="str">
        <v>CP8.6</v>
      </c>
      <c r="B192" s="1">
        <f>(B148+B158+B168)/3</f>
      </c>
      <c r="C192" s="1">
        <f>(C148+C158+C168)/3</f>
      </c>
      <c r="D192" s="1">
        <f>(D148+D158+D168)/3</f>
      </c>
      <c r="E192" s="1">
        <f>(E148+E158+E168)/3</f>
      </c>
      <c r="F192" s="1">
        <f>(F148+F158+F168)/3</f>
      </c>
      <c r="G192">
        <v>1</v>
      </c>
    </row>
    <row r="194">
      <c r="A194" t="str">
        <v>Σ Kolom</v>
      </c>
      <c r="B194" s="1">
        <f>SUM(B187:B192)</f>
      </c>
      <c r="C194" s="1">
        <f>SUM(C187:C192)</f>
      </c>
      <c r="D194" s="1">
        <f>SUM(D187:D192)</f>
      </c>
      <c r="E194" s="1">
        <f>SUM(E187:E192)</f>
      </c>
      <c r="F194" s="1">
        <f>SUM(F187:F192)</f>
      </c>
      <c r="G194" s="1">
        <f>SUM(G187:G192)</f>
      </c>
    </row>
    <row r="196">
      <c r="A196" t="str">
        <v>Normalisasi Kolom + Bobot (Wi=rata2 baris)</v>
      </c>
    </row>
    <row r="197">
      <c r="A197" t="str">
        <v/>
      </c>
      <c r="B197" t="str">
        <v>CP8.1</v>
      </c>
      <c r="C197" t="str">
        <v>CP8.2</v>
      </c>
      <c r="D197" t="str">
        <v>CP8.3</v>
      </c>
      <c r="E197" t="str">
        <v>CP8.4</v>
      </c>
      <c r="F197" t="str">
        <v>CP8.5</v>
      </c>
      <c r="G197" t="str">
        <v>CP8.6</v>
      </c>
      <c r="H197" t="str">
        <v>Wi</v>
      </c>
    </row>
    <row r="198">
      <c r="A198" t="str">
        <v>CP8.1</v>
      </c>
      <c r="B198" s="1">
        <f>B187/B194</f>
      </c>
      <c r="C198" s="1">
        <f>C187/C194</f>
      </c>
      <c r="D198" s="1">
        <f>D187/D194</f>
      </c>
      <c r="E198" s="1">
        <f>E187/E194</f>
      </c>
      <c r="F198" s="1">
        <f>F187/F194</f>
      </c>
      <c r="G198" s="1">
        <f>G187/G194</f>
      </c>
      <c r="H198" s="2">
        <f>AVERAGE(B198:G198)</f>
      </c>
    </row>
    <row r="199">
      <c r="A199" t="str">
        <v>CP8.2</v>
      </c>
      <c r="B199" s="1">
        <f>B188/B194</f>
      </c>
      <c r="C199" s="1">
        <f>C188/C194</f>
      </c>
      <c r="D199" s="1">
        <f>D188/D194</f>
      </c>
      <c r="E199" s="1">
        <f>E188/E194</f>
      </c>
      <c r="F199" s="1">
        <f>F188/F194</f>
      </c>
      <c r="G199" s="1">
        <f>G188/G194</f>
      </c>
      <c r="H199" s="2">
        <f>AVERAGE(B199:G199)</f>
      </c>
    </row>
    <row r="200">
      <c r="A200" t="str">
        <v>CP8.3</v>
      </c>
      <c r="B200" s="1">
        <f>B189/B194</f>
      </c>
      <c r="C200" s="1">
        <f>C189/C194</f>
      </c>
      <c r="D200" s="1">
        <f>D189/D194</f>
      </c>
      <c r="E200" s="1">
        <f>E189/E194</f>
      </c>
      <c r="F200" s="1">
        <f>F189/F194</f>
      </c>
      <c r="G200" s="1">
        <f>G189/G194</f>
      </c>
      <c r="H200" s="2">
        <f>AVERAGE(B200:G200)</f>
      </c>
    </row>
    <row r="201">
      <c r="A201" t="str">
        <v>CP8.4</v>
      </c>
      <c r="B201" s="1">
        <f>B190/B194</f>
      </c>
      <c r="C201" s="1">
        <f>C190/C194</f>
      </c>
      <c r="D201" s="1">
        <f>D190/D194</f>
      </c>
      <c r="E201" s="1">
        <f>E190/E194</f>
      </c>
      <c r="F201" s="1">
        <f>F190/F194</f>
      </c>
      <c r="G201" s="1">
        <f>G190/G194</f>
      </c>
      <c r="H201" s="2">
        <f>AVERAGE(B201:G201)</f>
      </c>
    </row>
    <row r="202">
      <c r="A202" t="str">
        <v>CP8.5</v>
      </c>
      <c r="B202" s="1">
        <f>B191/B194</f>
      </c>
      <c r="C202" s="1">
        <f>C191/C194</f>
      </c>
      <c r="D202" s="1">
        <f>D191/D194</f>
      </c>
      <c r="E202" s="1">
        <f>E191/E194</f>
      </c>
      <c r="F202" s="1">
        <f>F191/F194</f>
      </c>
      <c r="G202" s="1">
        <f>G191/G194</f>
      </c>
      <c r="H202" s="2">
        <f>AVERAGE(B202:G202)</f>
      </c>
    </row>
    <row r="203">
      <c r="A203" t="str">
        <v>CP8.6</v>
      </c>
      <c r="B203" s="1">
        <f>B192/B194</f>
      </c>
      <c r="C203" s="1">
        <f>C192/C194</f>
      </c>
      <c r="D203" s="1">
        <f>D192/D194</f>
      </c>
      <c r="E203" s="1">
        <f>E192/E194</f>
      </c>
      <c r="F203" s="1">
        <f>F192/F194</f>
      </c>
      <c r="G203" s="1">
        <f>G192/G194</f>
      </c>
      <c r="H203" s="2">
        <f>AVERAGE(B203:G203)</f>
      </c>
    </row>
    <row r="205">
      <c r="A205" t="str">
        <v>Aw = Matriks_Crisp × Wi</v>
      </c>
    </row>
    <row r="206">
      <c r="A206" t="str">
        <v>Kriteria</v>
      </c>
      <c r="B206" t="str">
        <v>Wi</v>
      </c>
      <c r="C206" t="str">
        <v>Aw</v>
      </c>
      <c r="D206" t="str">
        <v>Aw/Wi</v>
      </c>
    </row>
    <row r="207">
      <c r="A207" t="str">
        <v>CP8.1</v>
      </c>
      <c r="B207" s="2">
        <f>H198</f>
      </c>
      <c r="C207" s="2">
        <f>B187*$B207+C187*$B208+D187*$B209+E187*$B210+F187*$B211+G187*$B212</f>
      </c>
      <c r="D207" s="1">
        <f>C207/B207</f>
      </c>
    </row>
    <row r="208">
      <c r="A208" t="str">
        <v>CP8.2</v>
      </c>
      <c r="B208" s="2">
        <f>H199</f>
      </c>
      <c r="C208" s="2">
        <f>B188*$B207+C188*$B208+D188*$B209+E188*$B210+F188*$B211+G188*$B212</f>
      </c>
      <c r="D208" s="1">
        <f>C208/B208</f>
      </c>
    </row>
    <row r="209">
      <c r="A209" t="str">
        <v>CP8.3</v>
      </c>
      <c r="B209" s="2">
        <f>H200</f>
      </c>
      <c r="C209" s="2">
        <f>B189*$B207+C189*$B208+D189*$B209+E189*$B210+F189*$B211+G189*$B212</f>
      </c>
      <c r="D209" s="1">
        <f>C209/B209</f>
      </c>
    </row>
    <row r="210">
      <c r="A210" t="str">
        <v>CP8.4</v>
      </c>
      <c r="B210" s="2">
        <f>H201</f>
      </c>
      <c r="C210" s="2">
        <f>B190*$B207+C190*$B208+D190*$B209+E190*$B210+F190*$B211+G190*$B212</f>
      </c>
      <c r="D210" s="1">
        <f>C210/B210</f>
      </c>
    </row>
    <row r="211">
      <c r="A211" t="str">
        <v>CP8.5</v>
      </c>
      <c r="B211" s="2">
        <f>H202</f>
      </c>
      <c r="C211" s="2">
        <f>B191*$B207+C191*$B208+D191*$B209+E191*$B210+F191*$B211+G191*$B212</f>
      </c>
      <c r="D211" s="1">
        <f>C211/B211</f>
      </c>
    </row>
    <row r="212">
      <c r="A212" t="str">
        <v>CP8.6</v>
      </c>
      <c r="B212" s="2">
        <f>H203</f>
      </c>
      <c r="C212" s="2">
        <f>B192*$B207+C192*$B208+D192*$B209+E192*$B210+F192*$B211+G192*$B212</f>
      </c>
      <c r="D212" s="1">
        <f>C212/B212</f>
      </c>
    </row>
    <row r="214">
      <c r="A214" t="str">
        <v>n</v>
      </c>
      <c r="B214">
        <v>6</v>
      </c>
    </row>
    <row r="215">
      <c r="A215" t="str">
        <v>λmax = AVERAGE(Aw/Wi)</v>
      </c>
      <c r="B215" s="1">
        <f>AVERAGE(D207:D212)</f>
      </c>
    </row>
    <row r="216">
      <c r="A216" t="str">
        <v>CI = (λmax-n)/(n-1)</v>
      </c>
      <c r="B216" s="1">
        <f>(B215-B214)/(B214-1)</f>
      </c>
    </row>
    <row r="217">
      <c r="A217" t="str">
        <v>RI (n=6)</v>
      </c>
      <c r="B217">
        <v>1.24</v>
      </c>
    </row>
    <row r="218">
      <c r="A218" t="str">
        <v>CR = CI/RI</v>
      </c>
      <c r="B218" s="1">
        <f>IF(B217=0,0,B216/B217)</f>
      </c>
    </row>
    <row r="219">
      <c r="A219" t="str">
        <v>KESIMPULAN</v>
      </c>
      <c r="B219">
        <f>IF(B218&lt;0.1,"KONSISTEN ✓ (CR&lt;0.10)","TIDAK KONSISTEN ✗ (CR≥0.10)")</f>
      </c>
    </row>
    <row r="222">
      <c r="A222" t="str">
        <v>═══ BAGIAN 9: PERHITUNGAN INDIVIDU PER RESPONDEN (BOBOT &amp; CR) ═══</v>
      </c>
    </row>
    <row r="223">
      <c r="A223" t="str">
        <v>Perhitungan FSE dan CR untuk masing-masing responden secara individual, menggunakan data TFN mereka sendiri.</v>
      </c>
    </row>
    <row r="225">
      <c r="A225" t="str">
        <v>▶ RESPONDEN 1: Muhammad Rizki</v>
      </c>
    </row>
    <row r="226">
      <c r="A226" t="str">
        <v>1. FUZZY SYNTHETIC EXTENT (FSE) &amp; BOBOT FINAL</v>
      </c>
    </row>
    <row r="227">
      <c r="A227" t="str">
        <v>Kriteria</v>
      </c>
      <c r="B227" t="str">
        <v>Σl</v>
      </c>
      <c r="C227" t="str">
        <v>Σm</v>
      </c>
      <c r="D227" t="str">
        <v>Σu</v>
      </c>
      <c r="E227" t="str">
        <v>Si_l</v>
      </c>
      <c r="F227" t="str">
        <v>Si_m</v>
      </c>
      <c r="G227" t="str">
        <v>Si_u</v>
      </c>
      <c r="H227" t="str">
        <v>Defuzzy</v>
      </c>
      <c r="I227" t="str">
        <v>Bobot</v>
      </c>
      <c r="J227" t="str">
        <v>Bobot%</v>
      </c>
      <c r="K227" t="str">
        <v>Rank</v>
      </c>
    </row>
    <row r="228">
      <c r="A228" t="str">
        <v>CP8.1</v>
      </c>
      <c r="B228" s="1">
        <f>1+C64+C65+C66+C67+C68</f>
      </c>
      <c r="C228" s="1">
        <f>1+C83+C84+C85+C86+C87</f>
      </c>
      <c r="D228" s="1">
        <f>1+C102+C103+C104+C105+C106</f>
      </c>
      <c r="E228" s="2">
        <f>B228/$D234</f>
      </c>
      <c r="F228" s="2">
        <f>C228/$C234</f>
      </c>
      <c r="G228" s="2">
        <f>D228/$B234</f>
      </c>
      <c r="H228" s="2">
        <f>(E228+F228+G228)/3</f>
      </c>
      <c r="I228" s="2">
        <f>H228/$H234</f>
      </c>
      <c r="J228" s="3">
        <f>I228*100</f>
      </c>
      <c r="K228">
        <f>RANK(I228,$I$228:$I$233,0)</f>
      </c>
    </row>
    <row r="229">
      <c r="A229" t="str">
        <v>CP8.2</v>
      </c>
      <c r="B229" s="1">
        <f>1+1/C102+C69+C70+C71+C72</f>
      </c>
      <c r="C229" s="1">
        <f>1+1/C83+C88+C89+C90+C91</f>
      </c>
      <c r="D229" s="1">
        <f>1+1/C64+C107+C108+C109+C110</f>
      </c>
      <c r="E229" s="2">
        <f>B229/$D234</f>
      </c>
      <c r="F229" s="2">
        <f>C229/$C234</f>
      </c>
      <c r="G229" s="2">
        <f>D229/$B234</f>
      </c>
      <c r="H229" s="2">
        <f>(E229+F229+G229)/3</f>
      </c>
      <c r="I229" s="2">
        <f>H229/$H234</f>
      </c>
      <c r="J229" s="3">
        <f>I229*100</f>
      </c>
      <c r="K229">
        <f>RANK(I229,$I$228:$I$233,0)</f>
      </c>
    </row>
    <row r="230">
      <c r="A230" t="str">
        <v>CP8.3</v>
      </c>
      <c r="B230" s="1">
        <f>1+1/C103+1/C107+C73+C74+C75</f>
      </c>
      <c r="C230" s="1">
        <f>1+1/C84+1/C88+C92+C93+C94</f>
      </c>
      <c r="D230" s="1">
        <f>1+1/C65+1/C69+C111+C112+C113</f>
      </c>
      <c r="E230" s="2">
        <f>B230/$D234</f>
      </c>
      <c r="F230" s="2">
        <f>C230/$C234</f>
      </c>
      <c r="G230" s="2">
        <f>D230/$B234</f>
      </c>
      <c r="H230" s="2">
        <f>(E230+F230+G230)/3</f>
      </c>
      <c r="I230" s="2">
        <f>H230/$H234</f>
      </c>
      <c r="J230" s="3">
        <f>I230*100</f>
      </c>
      <c r="K230">
        <f>RANK(I230,$I$228:$I$233,0)</f>
      </c>
    </row>
    <row r="231">
      <c r="A231" t="str">
        <v>CP8.4</v>
      </c>
      <c r="B231" s="1">
        <f>1+1/C104+1/C108+1/C111+C76+C77</f>
      </c>
      <c r="C231" s="1">
        <f>1+1/C85+1/C89+1/C92+C95+C96</f>
      </c>
      <c r="D231" s="1">
        <f>1+1/C66+1/C70+1/C73+C114+C115</f>
      </c>
      <c r="E231" s="2">
        <f>B231/$D234</f>
      </c>
      <c r="F231" s="2">
        <f>C231/$C234</f>
      </c>
      <c r="G231" s="2">
        <f>D231/$B234</f>
      </c>
      <c r="H231" s="2">
        <f>(E231+F231+G231)/3</f>
      </c>
      <c r="I231" s="2">
        <f>H231/$H234</f>
      </c>
      <c r="J231" s="3">
        <f>I231*100</f>
      </c>
      <c r="K231">
        <f>RANK(I231,$I$228:$I$233,0)</f>
      </c>
    </row>
    <row r="232">
      <c r="A232" t="str">
        <v>CP8.5</v>
      </c>
      <c r="B232" s="1">
        <f>1+1/C105+1/C109+1/C112+1/C114+C78</f>
      </c>
      <c r="C232" s="1">
        <f>1+1/C86+1/C90+1/C93+1/C95+C97</f>
      </c>
      <c r="D232" s="1">
        <f>1+1/C67+1/C71+1/C74+1/C76+C116</f>
      </c>
      <c r="E232" s="2">
        <f>B232/$D234</f>
      </c>
      <c r="F232" s="2">
        <f>C232/$C234</f>
      </c>
      <c r="G232" s="2">
        <f>D232/$B234</f>
      </c>
      <c r="H232" s="2">
        <f>(E232+F232+G232)/3</f>
      </c>
      <c r="I232" s="2">
        <f>H232/$H234</f>
      </c>
      <c r="J232" s="3">
        <f>I232*100</f>
      </c>
      <c r="K232">
        <f>RANK(I232,$I$228:$I$233,0)</f>
      </c>
    </row>
    <row r="233">
      <c r="A233" t="str">
        <v>CP8.6</v>
      </c>
      <c r="B233" s="1">
        <f>1+1/C106+1/C110+1/C113+1/C115+1/C116</f>
      </c>
      <c r="C233" s="1">
        <f>1+1/C87+1/C91+1/C94+1/C96+1/C97</f>
      </c>
      <c r="D233" s="1">
        <f>1+1/C68+1/C72+1/C75+1/C77+1/C78</f>
      </c>
      <c r="E233" s="2">
        <f>B233/$D234</f>
      </c>
      <c r="F233" s="2">
        <f>C233/$C234</f>
      </c>
      <c r="G233" s="2">
        <f>D233/$B234</f>
      </c>
      <c r="H233" s="2">
        <f>(E233+F233+G233)/3</f>
      </c>
      <c r="I233" s="2">
        <f>H233/$H234</f>
      </c>
      <c r="J233" s="3">
        <f>I233*100</f>
      </c>
      <c r="K233">
        <f>RANK(I233,$I$228:$I$233,0)</f>
      </c>
    </row>
    <row r="234">
      <c r="A234" t="str">
        <v>TOTAL</v>
      </c>
      <c r="B234" s="1">
        <f>SUM(B228:B233)</f>
      </c>
      <c r="C234" s="1">
        <f>SUM(C228:C233)</f>
      </c>
      <c r="D234" s="1">
        <f>SUM(D228:D233)</f>
      </c>
      <c r="H234" s="2">
        <f>SUM(H228:H233)</f>
      </c>
    </row>
    <row r="236">
      <c r="A236" t="str">
        <v>2. KONSISTENSI (CR)</v>
      </c>
    </row>
    <row r="237">
      <c r="A237" t="str">
        <v>Matriks Crisp (Defuzzified) &amp; Normalisasi &amp; Aw</v>
      </c>
    </row>
    <row r="238">
      <c r="A238" t="str">
        <v>Kriteria</v>
      </c>
      <c r="B238" t="str">
        <v>CP8.1</v>
      </c>
      <c r="C238" t="str">
        <v>CP8.2</v>
      </c>
      <c r="D238" t="str">
        <v>CP8.3</v>
      </c>
      <c r="E238" t="str">
        <v>CP8.4</v>
      </c>
      <c r="F238" t="str">
        <v>CP8.5</v>
      </c>
      <c r="G238" t="str">
        <v>CP8.6</v>
      </c>
      <c r="H238" t="str">
        <v>Wi (Bobot CR)</v>
      </c>
      <c r="I238" t="str">
        <v>Aw</v>
      </c>
      <c r="J238" t="str">
        <v>Aw/Wi</v>
      </c>
    </row>
    <row r="239">
      <c r="A239" t="str">
        <v>CP8.1</v>
      </c>
      <c r="B239">
        <v>1</v>
      </c>
      <c r="C239" s="1">
        <f>(C64+C83+C102)/3</f>
      </c>
      <c r="D239" s="1">
        <f>(C65+C84+C103)/3</f>
      </c>
      <c r="E239" s="1">
        <f>(C66+C85+C104)/3</f>
      </c>
      <c r="F239" s="1">
        <f>(C67+C86+C105)/3</f>
      </c>
      <c r="G239" s="1">
        <f>(C68+C87+C106)/3</f>
      </c>
      <c r="H239" s="2">
        <f>(B239/$B245+C239/$C245+D239/$D245+E239/$E245+F239/$F245+G239/$G245)/6</f>
      </c>
      <c r="I239" s="2">
        <f>B239*$H239+C239*$H240+D239*$H241+E239*$H242+F239*$H243+G239*$H244</f>
      </c>
      <c r="J239" s="1">
        <f>I239/H239</f>
      </c>
    </row>
    <row r="240">
      <c r="A240" t="str">
        <v>CP8.2</v>
      </c>
      <c r="B240" s="1">
        <f>(1/C102+1/C83+1/C64)/3</f>
      </c>
      <c r="C240">
        <v>1</v>
      </c>
      <c r="D240" s="1">
        <f>(C69+C88+C107)/3</f>
      </c>
      <c r="E240" s="1">
        <f>(C70+C89+C108)/3</f>
      </c>
      <c r="F240" s="1">
        <f>(C71+C90+C109)/3</f>
      </c>
      <c r="G240" s="1">
        <f>(C72+C91+C110)/3</f>
      </c>
      <c r="H240" s="2">
        <f>(B240/$B245+C240/$C245+D240/$D245+E240/$E245+F240/$F245+G240/$G245)/6</f>
      </c>
      <c r="I240" s="2">
        <f>B240*$H239+C240*$H240+D240*$H241+E240*$H242+F240*$H243+G240*$H244</f>
      </c>
      <c r="J240" s="1">
        <f>I240/H240</f>
      </c>
    </row>
    <row r="241">
      <c r="A241" t="str">
        <v>CP8.3</v>
      </c>
      <c r="B241" s="1">
        <f>(1/C103+1/C84+1/C65)/3</f>
      </c>
      <c r="C241" s="1">
        <f>(1/C107+1/C88+1/C69)/3</f>
      </c>
      <c r="D241">
        <v>1</v>
      </c>
      <c r="E241" s="1">
        <f>(C73+C92+C111)/3</f>
      </c>
      <c r="F241" s="1">
        <f>(C74+C93+C112)/3</f>
      </c>
      <c r="G241" s="1">
        <f>(C75+C94+C113)/3</f>
      </c>
      <c r="H241" s="2">
        <f>(B241/$B245+C241/$C245+D241/$D245+E241/$E245+F241/$F245+G241/$G245)/6</f>
      </c>
      <c r="I241" s="2">
        <f>B241*$H239+C241*$H240+D241*$H241+E241*$H242+F241*$H243+G241*$H244</f>
      </c>
      <c r="J241" s="1">
        <f>I241/H241</f>
      </c>
    </row>
    <row r="242">
      <c r="A242" t="str">
        <v>CP8.4</v>
      </c>
      <c r="B242" s="1">
        <f>(1/C104+1/C85+1/C66)/3</f>
      </c>
      <c r="C242" s="1">
        <f>(1/C108+1/C89+1/C70)/3</f>
      </c>
      <c r="D242" s="1">
        <f>(1/C111+1/C92+1/C73)/3</f>
      </c>
      <c r="E242">
        <v>1</v>
      </c>
      <c r="F242" s="1">
        <f>(C76+C95+C114)/3</f>
      </c>
      <c r="G242" s="1">
        <f>(C77+C96+C115)/3</f>
      </c>
      <c r="H242" s="2">
        <f>(B242/$B245+C242/$C245+D242/$D245+E242/$E245+F242/$F245+G242/$G245)/6</f>
      </c>
      <c r="I242" s="2">
        <f>B242*$H239+C242*$H240+D242*$H241+E242*$H242+F242*$H243+G242*$H244</f>
      </c>
      <c r="J242" s="1">
        <f>I242/H242</f>
      </c>
    </row>
    <row r="243">
      <c r="A243" t="str">
        <v>CP8.5</v>
      </c>
      <c r="B243" s="1">
        <f>(1/C105+1/C86+1/C67)/3</f>
      </c>
      <c r="C243" s="1">
        <f>(1/C109+1/C90+1/C71)/3</f>
      </c>
      <c r="D243" s="1">
        <f>(1/C112+1/C93+1/C74)/3</f>
      </c>
      <c r="E243" s="1">
        <f>(1/C114+1/C95+1/C76)/3</f>
      </c>
      <c r="F243">
        <v>1</v>
      </c>
      <c r="G243" s="1">
        <f>(C78+C97+C116)/3</f>
      </c>
      <c r="H243" s="2">
        <f>(B243/$B245+C243/$C245+D243/$D245+E243/$E245+F243/$F245+G243/$G245)/6</f>
      </c>
      <c r="I243" s="2">
        <f>B243*$H239+C243*$H240+D243*$H241+E243*$H242+F243*$H243+G243*$H244</f>
      </c>
      <c r="J243" s="1">
        <f>I243/H243</f>
      </c>
    </row>
    <row r="244">
      <c r="A244" t="str">
        <v>CP8.6</v>
      </c>
      <c r="B244" s="1">
        <f>(1/C106+1/C87+1/C68)/3</f>
      </c>
      <c r="C244" s="1">
        <f>(1/C110+1/C91+1/C72)/3</f>
      </c>
      <c r="D244" s="1">
        <f>(1/C113+1/C94+1/C75)/3</f>
      </c>
      <c r="E244" s="1">
        <f>(1/C115+1/C96+1/C77)/3</f>
      </c>
      <c r="F244" s="1">
        <f>(1/C116+1/C97+1/C78)/3</f>
      </c>
      <c r="G244">
        <v>1</v>
      </c>
      <c r="H244" s="2">
        <f>(B244/$B245+C244/$C245+D244/$D245+E244/$E245+F244/$F245+G244/$G245)/6</f>
      </c>
      <c r="I244" s="2">
        <f>B244*$H239+C244*$H240+D244*$H241+E244*$H242+F244*$H243+G244*$H244</f>
      </c>
      <c r="J244" s="1">
        <f>I244/H244</f>
      </c>
    </row>
    <row r="245">
      <c r="A245" t="str">
        <v>Σ Kolom</v>
      </c>
      <c r="B245" s="1">
        <f>SUM(B239:B244)</f>
      </c>
      <c r="C245" s="1">
        <f>SUM(C239:C244)</f>
      </c>
      <c r="D245" s="1">
        <f>SUM(D239:D244)</f>
      </c>
      <c r="E245" s="1">
        <f>SUM(E239:E244)</f>
      </c>
      <c r="F245" s="1">
        <f>SUM(F239:F244)</f>
      </c>
      <c r="G245" s="1">
        <f>SUM(G239:G244)</f>
      </c>
    </row>
    <row r="247">
      <c r="A247" t="str">
        <v>λmax</v>
      </c>
      <c r="B247" s="1">
        <f>AVERAGE(J239:J244)</f>
      </c>
    </row>
    <row r="248">
      <c r="A248" t="str">
        <v>CI</v>
      </c>
      <c r="B248" s="1">
        <f>(B247-6)/(6-1)</f>
      </c>
    </row>
    <row r="249">
      <c r="A249" t="str">
        <v>CR</v>
      </c>
      <c r="B249" s="1">
        <f>IF(1.24=0,0,B248/1.24)</f>
      </c>
    </row>
    <row r="250">
      <c r="A250" t="str">
        <v>Status</v>
      </c>
      <c r="B250">
        <f>IF(B249&lt;0.1,"KONSISTEN ✓","TIDAK KONSISTEN ✗")</f>
      </c>
    </row>
    <row r="253">
      <c r="A253" t="str">
        <v>▶ RESPONDEN 2: Irdha Mirdayati</v>
      </c>
    </row>
    <row r="254">
      <c r="A254" t="str">
        <v>1. FUZZY SYNTHETIC EXTENT (FSE) &amp; BOBOT FINAL</v>
      </c>
    </row>
    <row r="255">
      <c r="A255" t="str">
        <v>Kriteria</v>
      </c>
      <c r="B255" t="str">
        <v>Σl</v>
      </c>
      <c r="C255" t="str">
        <v>Σm</v>
      </c>
      <c r="D255" t="str">
        <v>Σu</v>
      </c>
      <c r="E255" t="str">
        <v>Si_l</v>
      </c>
      <c r="F255" t="str">
        <v>Si_m</v>
      </c>
      <c r="G255" t="str">
        <v>Si_u</v>
      </c>
      <c r="H255" t="str">
        <v>Defuzzy</v>
      </c>
      <c r="I255" t="str">
        <v>Bobot</v>
      </c>
      <c r="J255" t="str">
        <v>Bobot%</v>
      </c>
      <c r="K255" t="str">
        <v>Rank</v>
      </c>
    </row>
    <row r="256">
      <c r="A256" t="str">
        <v>CP8.1</v>
      </c>
      <c r="B256" s="1">
        <f>1+D64+D65+D66+D67+D68</f>
      </c>
      <c r="C256" s="1">
        <f>1+D83+D84+D85+D86+D87</f>
      </c>
      <c r="D256" s="1">
        <f>1+D102+D103+D104+D105+D106</f>
      </c>
      <c r="E256" s="2">
        <f>B256/$D262</f>
      </c>
      <c r="F256" s="2">
        <f>C256/$C262</f>
      </c>
      <c r="G256" s="2">
        <f>D256/$B262</f>
      </c>
      <c r="H256" s="2">
        <f>(E256+F256+G256)/3</f>
      </c>
      <c r="I256" s="2">
        <f>H256/$H262</f>
      </c>
      <c r="J256" s="3">
        <f>I256*100</f>
      </c>
      <c r="K256">
        <f>RANK(I256,$I$256:$I$261,0)</f>
      </c>
    </row>
    <row r="257">
      <c r="A257" t="str">
        <v>CP8.2</v>
      </c>
      <c r="B257" s="1">
        <f>1+1/D102+D69+D70+D71+D72</f>
      </c>
      <c r="C257" s="1">
        <f>1+1/D83+D88+D89+D90+D91</f>
      </c>
      <c r="D257" s="1">
        <f>1+1/D64+D107+D108+D109+D110</f>
      </c>
      <c r="E257" s="2">
        <f>B257/$D262</f>
      </c>
      <c r="F257" s="2">
        <f>C257/$C262</f>
      </c>
      <c r="G257" s="2">
        <f>D257/$B262</f>
      </c>
      <c r="H257" s="2">
        <f>(E257+F257+G257)/3</f>
      </c>
      <c r="I257" s="2">
        <f>H257/$H262</f>
      </c>
      <c r="J257" s="3">
        <f>I257*100</f>
      </c>
      <c r="K257">
        <f>RANK(I257,$I$256:$I$261,0)</f>
      </c>
    </row>
    <row r="258">
      <c r="A258" t="str">
        <v>CP8.3</v>
      </c>
      <c r="B258" s="1">
        <f>1+1/D103+1/D107+D73+D74+D75</f>
      </c>
      <c r="C258" s="1">
        <f>1+1/D84+1/D88+D92+D93+D94</f>
      </c>
      <c r="D258" s="1">
        <f>1+1/D65+1/D69+D111+D112+D113</f>
      </c>
      <c r="E258" s="2">
        <f>B258/$D262</f>
      </c>
      <c r="F258" s="2">
        <f>C258/$C262</f>
      </c>
      <c r="G258" s="2">
        <f>D258/$B262</f>
      </c>
      <c r="H258" s="2">
        <f>(E258+F258+G258)/3</f>
      </c>
      <c r="I258" s="2">
        <f>H258/$H262</f>
      </c>
      <c r="J258" s="3">
        <f>I258*100</f>
      </c>
      <c r="K258">
        <f>RANK(I258,$I$256:$I$261,0)</f>
      </c>
    </row>
    <row r="259">
      <c r="A259" t="str">
        <v>CP8.4</v>
      </c>
      <c r="B259" s="1">
        <f>1+1/D104+1/D108+1/D111+D76+D77</f>
      </c>
      <c r="C259" s="1">
        <f>1+1/D85+1/D89+1/D92+D95+D96</f>
      </c>
      <c r="D259" s="1">
        <f>1+1/D66+1/D70+1/D73+D114+D115</f>
      </c>
      <c r="E259" s="2">
        <f>B259/$D262</f>
      </c>
      <c r="F259" s="2">
        <f>C259/$C262</f>
      </c>
      <c r="G259" s="2">
        <f>D259/$B262</f>
      </c>
      <c r="H259" s="2">
        <f>(E259+F259+G259)/3</f>
      </c>
      <c r="I259" s="2">
        <f>H259/$H262</f>
      </c>
      <c r="J259" s="3">
        <f>I259*100</f>
      </c>
      <c r="K259">
        <f>RANK(I259,$I$256:$I$261,0)</f>
      </c>
    </row>
    <row r="260">
      <c r="A260" t="str">
        <v>CP8.5</v>
      </c>
      <c r="B260" s="1">
        <f>1+1/D105+1/D109+1/D112+1/D114+D78</f>
      </c>
      <c r="C260" s="1">
        <f>1+1/D86+1/D90+1/D93+1/D95+D97</f>
      </c>
      <c r="D260" s="1">
        <f>1+1/D67+1/D71+1/D74+1/D76+D116</f>
      </c>
      <c r="E260" s="2">
        <f>B260/$D262</f>
      </c>
      <c r="F260" s="2">
        <f>C260/$C262</f>
      </c>
      <c r="G260" s="2">
        <f>D260/$B262</f>
      </c>
      <c r="H260" s="2">
        <f>(E260+F260+G260)/3</f>
      </c>
      <c r="I260" s="2">
        <f>H260/$H262</f>
      </c>
      <c r="J260" s="3">
        <f>I260*100</f>
      </c>
      <c r="K260">
        <f>RANK(I260,$I$256:$I$261,0)</f>
      </c>
    </row>
    <row r="261">
      <c r="A261" t="str">
        <v>CP8.6</v>
      </c>
      <c r="B261" s="1">
        <f>1+1/D106+1/D110+1/D113+1/D115+1/D116</f>
      </c>
      <c r="C261" s="1">
        <f>1+1/D87+1/D91+1/D94+1/D96+1/D97</f>
      </c>
      <c r="D261" s="1">
        <f>1+1/D68+1/D72+1/D75+1/D77+1/D78</f>
      </c>
      <c r="E261" s="2">
        <f>B261/$D262</f>
      </c>
      <c r="F261" s="2">
        <f>C261/$C262</f>
      </c>
      <c r="G261" s="2">
        <f>D261/$B262</f>
      </c>
      <c r="H261" s="2">
        <f>(E261+F261+G261)/3</f>
      </c>
      <c r="I261" s="2">
        <f>H261/$H262</f>
      </c>
      <c r="J261" s="3">
        <f>I261*100</f>
      </c>
      <c r="K261">
        <f>RANK(I261,$I$256:$I$261,0)</f>
      </c>
    </row>
    <row r="262">
      <c r="A262" t="str">
        <v>TOTAL</v>
      </c>
      <c r="B262" s="1">
        <f>SUM(B256:B261)</f>
      </c>
      <c r="C262" s="1">
        <f>SUM(C256:C261)</f>
      </c>
      <c r="D262" s="1">
        <f>SUM(D256:D261)</f>
      </c>
      <c r="H262" s="2">
        <f>SUM(H256:H261)</f>
      </c>
    </row>
    <row r="264">
      <c r="A264" t="str">
        <v>2. KONSISTENSI (CR)</v>
      </c>
    </row>
    <row r="265">
      <c r="A265" t="str">
        <v>Matriks Crisp (Defuzzified) &amp; Normalisasi &amp; Aw</v>
      </c>
    </row>
    <row r="266">
      <c r="A266" t="str">
        <v>Kriteria</v>
      </c>
      <c r="B266" t="str">
        <v>CP8.1</v>
      </c>
      <c r="C266" t="str">
        <v>CP8.2</v>
      </c>
      <c r="D266" t="str">
        <v>CP8.3</v>
      </c>
      <c r="E266" t="str">
        <v>CP8.4</v>
      </c>
      <c r="F266" t="str">
        <v>CP8.5</v>
      </c>
      <c r="G266" t="str">
        <v>CP8.6</v>
      </c>
      <c r="H266" t="str">
        <v>Wi (Bobot CR)</v>
      </c>
      <c r="I266" t="str">
        <v>Aw</v>
      </c>
      <c r="J266" t="str">
        <v>Aw/Wi</v>
      </c>
    </row>
    <row r="267">
      <c r="A267" t="str">
        <v>CP8.1</v>
      </c>
      <c r="B267">
        <v>1</v>
      </c>
      <c r="C267" s="1">
        <f>(D64+D83+D102)/3</f>
      </c>
      <c r="D267" s="1">
        <f>(D65+D84+D103)/3</f>
      </c>
      <c r="E267" s="1">
        <f>(D66+D85+D104)/3</f>
      </c>
      <c r="F267" s="1">
        <f>(D67+D86+D105)/3</f>
      </c>
      <c r="G267" s="1">
        <f>(D68+D87+D106)/3</f>
      </c>
      <c r="H267" s="2">
        <f>(B267/$B273+C267/$C273+D267/$D273+E267/$E273+F267/$F273+G267/$G273)/6</f>
      </c>
      <c r="I267" s="2">
        <f>B267*$H267+C267*$H268+D267*$H269+E267*$H270+F267*$H271+G267*$H272</f>
      </c>
      <c r="J267" s="1">
        <f>I267/H267</f>
      </c>
    </row>
    <row r="268">
      <c r="A268" t="str">
        <v>CP8.2</v>
      </c>
      <c r="B268" s="1">
        <f>(1/D102+1/D83+1/D64)/3</f>
      </c>
      <c r="C268">
        <v>1</v>
      </c>
      <c r="D268" s="1">
        <f>(D69+D88+D107)/3</f>
      </c>
      <c r="E268" s="1">
        <f>(D70+D89+D108)/3</f>
      </c>
      <c r="F268" s="1">
        <f>(D71+D90+D109)/3</f>
      </c>
      <c r="G268" s="1">
        <f>(D72+D91+D110)/3</f>
      </c>
      <c r="H268" s="2">
        <f>(B268/$B273+C268/$C273+D268/$D273+E268/$E273+F268/$F273+G268/$G273)/6</f>
      </c>
      <c r="I268" s="2">
        <f>B268*$H267+C268*$H268+D268*$H269+E268*$H270+F268*$H271+G268*$H272</f>
      </c>
      <c r="J268" s="1">
        <f>I268/H268</f>
      </c>
    </row>
    <row r="269">
      <c r="A269" t="str">
        <v>CP8.3</v>
      </c>
      <c r="B269" s="1">
        <f>(1/D103+1/D84+1/D65)/3</f>
      </c>
      <c r="C269" s="1">
        <f>(1/D107+1/D88+1/D69)/3</f>
      </c>
      <c r="D269">
        <v>1</v>
      </c>
      <c r="E269" s="1">
        <f>(D73+D92+D111)/3</f>
      </c>
      <c r="F269" s="1">
        <f>(D74+D93+D112)/3</f>
      </c>
      <c r="G269" s="1">
        <f>(D75+D94+D113)/3</f>
      </c>
      <c r="H269" s="2">
        <f>(B269/$B273+C269/$C273+D269/$D273+E269/$E273+F269/$F273+G269/$G273)/6</f>
      </c>
      <c r="I269" s="2">
        <f>B269*$H267+C269*$H268+D269*$H269+E269*$H270+F269*$H271+G269*$H272</f>
      </c>
      <c r="J269" s="1">
        <f>I269/H269</f>
      </c>
    </row>
    <row r="270">
      <c r="A270" t="str">
        <v>CP8.4</v>
      </c>
      <c r="B270" s="1">
        <f>(1/D104+1/D85+1/D66)/3</f>
      </c>
      <c r="C270" s="1">
        <f>(1/D108+1/D89+1/D70)/3</f>
      </c>
      <c r="D270" s="1">
        <f>(1/D111+1/D92+1/D73)/3</f>
      </c>
      <c r="E270">
        <v>1</v>
      </c>
      <c r="F270" s="1">
        <f>(D76+D95+D114)/3</f>
      </c>
      <c r="G270" s="1">
        <f>(D77+D96+D115)/3</f>
      </c>
      <c r="H270" s="2">
        <f>(B270/$B273+C270/$C273+D270/$D273+E270/$E273+F270/$F273+G270/$G273)/6</f>
      </c>
      <c r="I270" s="2">
        <f>B270*$H267+C270*$H268+D270*$H269+E270*$H270+F270*$H271+G270*$H272</f>
      </c>
      <c r="J270" s="1">
        <f>I270/H270</f>
      </c>
    </row>
    <row r="271">
      <c r="A271" t="str">
        <v>CP8.5</v>
      </c>
      <c r="B271" s="1">
        <f>(1/D105+1/D86+1/D67)/3</f>
      </c>
      <c r="C271" s="1">
        <f>(1/D109+1/D90+1/D71)/3</f>
      </c>
      <c r="D271" s="1">
        <f>(1/D112+1/D93+1/D74)/3</f>
      </c>
      <c r="E271" s="1">
        <f>(1/D114+1/D95+1/D76)/3</f>
      </c>
      <c r="F271">
        <v>1</v>
      </c>
      <c r="G271" s="1">
        <f>(D78+D97+D116)/3</f>
      </c>
      <c r="H271" s="2">
        <f>(B271/$B273+C271/$C273+D271/$D273+E271/$E273+F271/$F273+G271/$G273)/6</f>
      </c>
      <c r="I271" s="2">
        <f>B271*$H267+C271*$H268+D271*$H269+E271*$H270+F271*$H271+G271*$H272</f>
      </c>
      <c r="J271" s="1">
        <f>I271/H271</f>
      </c>
    </row>
    <row r="272">
      <c r="A272" t="str">
        <v>CP8.6</v>
      </c>
      <c r="B272" s="1">
        <f>(1/D106+1/D87+1/D68)/3</f>
      </c>
      <c r="C272" s="1">
        <f>(1/D110+1/D91+1/D72)/3</f>
      </c>
      <c r="D272" s="1">
        <f>(1/D113+1/D94+1/D75)/3</f>
      </c>
      <c r="E272" s="1">
        <f>(1/D115+1/D96+1/D77)/3</f>
      </c>
      <c r="F272" s="1">
        <f>(1/D116+1/D97+1/D78)/3</f>
      </c>
      <c r="G272">
        <v>1</v>
      </c>
      <c r="H272" s="2">
        <f>(B272/$B273+C272/$C273+D272/$D273+E272/$E273+F272/$F273+G272/$G273)/6</f>
      </c>
      <c r="I272" s="2">
        <f>B272*$H267+C272*$H268+D272*$H269+E272*$H270+F272*$H271+G272*$H272</f>
      </c>
      <c r="J272" s="1">
        <f>I272/H272</f>
      </c>
    </row>
    <row r="273">
      <c r="A273" t="str">
        <v>Σ Kolom</v>
      </c>
      <c r="B273" s="1">
        <f>SUM(B267:B272)</f>
      </c>
      <c r="C273" s="1">
        <f>SUM(C267:C272)</f>
      </c>
      <c r="D273" s="1">
        <f>SUM(D267:D272)</f>
      </c>
      <c r="E273" s="1">
        <f>SUM(E267:E272)</f>
      </c>
      <c r="F273" s="1">
        <f>SUM(F267:F272)</f>
      </c>
      <c r="G273" s="1">
        <f>SUM(G267:G272)</f>
      </c>
    </row>
    <row r="275">
      <c r="A275" t="str">
        <v>λmax</v>
      </c>
      <c r="B275" s="1">
        <f>AVERAGE(J267:J272)</f>
      </c>
    </row>
    <row r="276">
      <c r="A276" t="str">
        <v>CI</v>
      </c>
      <c r="B276" s="1">
        <f>(B275-6)/(6-1)</f>
      </c>
    </row>
    <row r="277">
      <c r="A277" t="str">
        <v>CR</v>
      </c>
      <c r="B277" s="1">
        <f>IF(1.24=0,0,B276/1.24)</f>
      </c>
    </row>
    <row r="278">
      <c r="A278" t="str">
        <v>Status</v>
      </c>
      <c r="B278">
        <f>IF(B277&lt;0.1,"KONSISTEN ✓","TIDAK KONSISTEN ✗")</f>
      </c>
    </row>
    <row r="281">
      <c r="A281" t="str">
        <v>▶ RESPONDEN 3: Fakhrul Roza</v>
      </c>
    </row>
    <row r="282">
      <c r="A282" t="str">
        <v>1. FUZZY SYNTHETIC EXTENT (FSE) &amp; BOBOT FINAL</v>
      </c>
    </row>
    <row r="283">
      <c r="A283" t="str">
        <v>Kriteria</v>
      </c>
      <c r="B283" t="str">
        <v>Σl</v>
      </c>
      <c r="C283" t="str">
        <v>Σm</v>
      </c>
      <c r="D283" t="str">
        <v>Σu</v>
      </c>
      <c r="E283" t="str">
        <v>Si_l</v>
      </c>
      <c r="F283" t="str">
        <v>Si_m</v>
      </c>
      <c r="G283" t="str">
        <v>Si_u</v>
      </c>
      <c r="H283" t="str">
        <v>Defuzzy</v>
      </c>
      <c r="I283" t="str">
        <v>Bobot</v>
      </c>
      <c r="J283" t="str">
        <v>Bobot%</v>
      </c>
      <c r="K283" t="str">
        <v>Rank</v>
      </c>
    </row>
    <row r="284">
      <c r="A284" t="str">
        <v>CP8.1</v>
      </c>
      <c r="B284" s="1">
        <f>1+E64+E65+E66+E67+E68</f>
      </c>
      <c r="C284" s="1">
        <f>1+E83+E84+E85+E86+E87</f>
      </c>
      <c r="D284" s="1">
        <f>1+E102+E103+E104+E105+E106</f>
      </c>
      <c r="E284" s="2">
        <f>B284/$D290</f>
      </c>
      <c r="F284" s="2">
        <f>C284/$C290</f>
      </c>
      <c r="G284" s="2">
        <f>D284/$B290</f>
      </c>
      <c r="H284" s="2">
        <f>(E284+F284+G284)/3</f>
      </c>
      <c r="I284" s="2">
        <f>H284/$H290</f>
      </c>
      <c r="J284" s="3">
        <f>I284*100</f>
      </c>
      <c r="K284">
        <f>RANK(I284,$I$284:$I$289,0)</f>
      </c>
    </row>
    <row r="285">
      <c r="A285" t="str">
        <v>CP8.2</v>
      </c>
      <c r="B285" s="1">
        <f>1+1/E102+E69+E70+E71+E72</f>
      </c>
      <c r="C285" s="1">
        <f>1+1/E83+E88+E89+E90+E91</f>
      </c>
      <c r="D285" s="1">
        <f>1+1/E64+E107+E108+E109+E110</f>
      </c>
      <c r="E285" s="2">
        <f>B285/$D290</f>
      </c>
      <c r="F285" s="2">
        <f>C285/$C290</f>
      </c>
      <c r="G285" s="2">
        <f>D285/$B290</f>
      </c>
      <c r="H285" s="2">
        <f>(E285+F285+G285)/3</f>
      </c>
      <c r="I285" s="2">
        <f>H285/$H290</f>
      </c>
      <c r="J285" s="3">
        <f>I285*100</f>
      </c>
      <c r="K285">
        <f>RANK(I285,$I$284:$I$289,0)</f>
      </c>
    </row>
    <row r="286">
      <c r="A286" t="str">
        <v>CP8.3</v>
      </c>
      <c r="B286" s="1">
        <f>1+1/E103+1/E107+E73+E74+E75</f>
      </c>
      <c r="C286" s="1">
        <f>1+1/E84+1/E88+E92+E93+E94</f>
      </c>
      <c r="D286" s="1">
        <f>1+1/E65+1/E69+E111+E112+E113</f>
      </c>
      <c r="E286" s="2">
        <f>B286/$D290</f>
      </c>
      <c r="F286" s="2">
        <f>C286/$C290</f>
      </c>
      <c r="G286" s="2">
        <f>D286/$B290</f>
      </c>
      <c r="H286" s="2">
        <f>(E286+F286+G286)/3</f>
      </c>
      <c r="I286" s="2">
        <f>H286/$H290</f>
      </c>
      <c r="J286" s="3">
        <f>I286*100</f>
      </c>
      <c r="K286">
        <f>RANK(I286,$I$284:$I$289,0)</f>
      </c>
    </row>
    <row r="287">
      <c r="A287" t="str">
        <v>CP8.4</v>
      </c>
      <c r="B287" s="1">
        <f>1+1/E104+1/E108+1/E111+E76+E77</f>
      </c>
      <c r="C287" s="1">
        <f>1+1/E85+1/E89+1/E92+E95+E96</f>
      </c>
      <c r="D287" s="1">
        <f>1+1/E66+1/E70+1/E73+E114+E115</f>
      </c>
      <c r="E287" s="2">
        <f>B287/$D290</f>
      </c>
      <c r="F287" s="2">
        <f>C287/$C290</f>
      </c>
      <c r="G287" s="2">
        <f>D287/$B290</f>
      </c>
      <c r="H287" s="2">
        <f>(E287+F287+G287)/3</f>
      </c>
      <c r="I287" s="2">
        <f>H287/$H290</f>
      </c>
      <c r="J287" s="3">
        <f>I287*100</f>
      </c>
      <c r="K287">
        <f>RANK(I287,$I$284:$I$289,0)</f>
      </c>
    </row>
    <row r="288">
      <c r="A288" t="str">
        <v>CP8.5</v>
      </c>
      <c r="B288" s="1">
        <f>1+1/E105+1/E109+1/E112+1/E114+E78</f>
      </c>
      <c r="C288" s="1">
        <f>1+1/E86+1/E90+1/E93+1/E95+E97</f>
      </c>
      <c r="D288" s="1">
        <f>1+1/E67+1/E71+1/E74+1/E76+E116</f>
      </c>
      <c r="E288" s="2">
        <f>B288/$D290</f>
      </c>
      <c r="F288" s="2">
        <f>C288/$C290</f>
      </c>
      <c r="G288" s="2">
        <f>D288/$B290</f>
      </c>
      <c r="H288" s="2">
        <f>(E288+F288+G288)/3</f>
      </c>
      <c r="I288" s="2">
        <f>H288/$H290</f>
      </c>
      <c r="J288" s="3">
        <f>I288*100</f>
      </c>
      <c r="K288">
        <f>RANK(I288,$I$284:$I$289,0)</f>
      </c>
    </row>
    <row r="289">
      <c r="A289" t="str">
        <v>CP8.6</v>
      </c>
      <c r="B289" s="1">
        <f>1+1/E106+1/E110+1/E113+1/E115+1/E116</f>
      </c>
      <c r="C289" s="1">
        <f>1+1/E87+1/E91+1/E94+1/E96+1/E97</f>
      </c>
      <c r="D289" s="1">
        <f>1+1/E68+1/E72+1/E75+1/E77+1/E78</f>
      </c>
      <c r="E289" s="2">
        <f>B289/$D290</f>
      </c>
      <c r="F289" s="2">
        <f>C289/$C290</f>
      </c>
      <c r="G289" s="2">
        <f>D289/$B290</f>
      </c>
      <c r="H289" s="2">
        <f>(E289+F289+G289)/3</f>
      </c>
      <c r="I289" s="2">
        <f>H289/$H290</f>
      </c>
      <c r="J289" s="3">
        <f>I289*100</f>
      </c>
      <c r="K289">
        <f>RANK(I289,$I$284:$I$289,0)</f>
      </c>
    </row>
    <row r="290">
      <c r="A290" t="str">
        <v>TOTAL</v>
      </c>
      <c r="B290" s="1">
        <f>SUM(B284:B289)</f>
      </c>
      <c r="C290" s="1">
        <f>SUM(C284:C289)</f>
      </c>
      <c r="D290" s="1">
        <f>SUM(D284:D289)</f>
      </c>
      <c r="H290" s="2">
        <f>SUM(H284:H289)</f>
      </c>
    </row>
    <row r="292">
      <c r="A292" t="str">
        <v>2. KONSISTENSI (CR)</v>
      </c>
    </row>
    <row r="293">
      <c r="A293" t="str">
        <v>Matriks Crisp (Defuzzified) &amp; Normalisasi &amp; Aw</v>
      </c>
    </row>
    <row r="294">
      <c r="A294" t="str">
        <v>Kriteria</v>
      </c>
      <c r="B294" t="str">
        <v>CP8.1</v>
      </c>
      <c r="C294" t="str">
        <v>CP8.2</v>
      </c>
      <c r="D294" t="str">
        <v>CP8.3</v>
      </c>
      <c r="E294" t="str">
        <v>CP8.4</v>
      </c>
      <c r="F294" t="str">
        <v>CP8.5</v>
      </c>
      <c r="G294" t="str">
        <v>CP8.6</v>
      </c>
      <c r="H294" t="str">
        <v>Wi (Bobot CR)</v>
      </c>
      <c r="I294" t="str">
        <v>Aw</v>
      </c>
      <c r="J294" t="str">
        <v>Aw/Wi</v>
      </c>
    </row>
    <row r="295">
      <c r="A295" t="str">
        <v>CP8.1</v>
      </c>
      <c r="B295">
        <v>1</v>
      </c>
      <c r="C295" s="1">
        <f>(E64+E83+E102)/3</f>
      </c>
      <c r="D295" s="1">
        <f>(E65+E84+E103)/3</f>
      </c>
      <c r="E295" s="1">
        <f>(E66+E85+E104)/3</f>
      </c>
      <c r="F295" s="1">
        <f>(E67+E86+E105)/3</f>
      </c>
      <c r="G295" s="1">
        <f>(E68+E87+E106)/3</f>
      </c>
      <c r="H295" s="2">
        <f>(B295/$B301+C295/$C301+D295/$D301+E295/$E301+F295/$F301+G295/$G301)/6</f>
      </c>
      <c r="I295" s="2">
        <f>B295*$H295+C295*$H296+D295*$H297+E295*$H298+F295*$H299+G295*$H300</f>
      </c>
      <c r="J295" s="1">
        <f>I295/H295</f>
      </c>
    </row>
    <row r="296">
      <c r="A296" t="str">
        <v>CP8.2</v>
      </c>
      <c r="B296" s="1">
        <f>(1/E102+1/E83+1/E64)/3</f>
      </c>
      <c r="C296">
        <v>1</v>
      </c>
      <c r="D296" s="1">
        <f>(E69+E88+E107)/3</f>
      </c>
      <c r="E296" s="1">
        <f>(E70+E89+E108)/3</f>
      </c>
      <c r="F296" s="1">
        <f>(E71+E90+E109)/3</f>
      </c>
      <c r="G296" s="1">
        <f>(E72+E91+E110)/3</f>
      </c>
      <c r="H296" s="2">
        <f>(B296/$B301+C296/$C301+D296/$D301+E296/$E301+F296/$F301+G296/$G301)/6</f>
      </c>
      <c r="I296" s="2">
        <f>B296*$H295+C296*$H296+D296*$H297+E296*$H298+F296*$H299+G296*$H300</f>
      </c>
      <c r="J296" s="1">
        <f>I296/H296</f>
      </c>
    </row>
    <row r="297">
      <c r="A297" t="str">
        <v>CP8.3</v>
      </c>
      <c r="B297" s="1">
        <f>(1/E103+1/E84+1/E65)/3</f>
      </c>
      <c r="C297" s="1">
        <f>(1/E107+1/E88+1/E69)/3</f>
      </c>
      <c r="D297">
        <v>1</v>
      </c>
      <c r="E297" s="1">
        <f>(E73+E92+E111)/3</f>
      </c>
      <c r="F297" s="1">
        <f>(E74+E93+E112)/3</f>
      </c>
      <c r="G297" s="1">
        <f>(E75+E94+E113)/3</f>
      </c>
      <c r="H297" s="2">
        <f>(B297/$B301+C297/$C301+D297/$D301+E297/$E301+F297/$F301+G297/$G301)/6</f>
      </c>
      <c r="I297" s="2">
        <f>B297*$H295+C297*$H296+D297*$H297+E297*$H298+F297*$H299+G297*$H300</f>
      </c>
      <c r="J297" s="1">
        <f>I297/H297</f>
      </c>
    </row>
    <row r="298">
      <c r="A298" t="str">
        <v>CP8.4</v>
      </c>
      <c r="B298" s="1">
        <f>(1/E104+1/E85+1/E66)/3</f>
      </c>
      <c r="C298" s="1">
        <f>(1/E108+1/E89+1/E70)/3</f>
      </c>
      <c r="D298" s="1">
        <f>(1/E111+1/E92+1/E73)/3</f>
      </c>
      <c r="E298">
        <v>1</v>
      </c>
      <c r="F298" s="1">
        <f>(E76+E95+E114)/3</f>
      </c>
      <c r="G298" s="1">
        <f>(E77+E96+E115)/3</f>
      </c>
      <c r="H298" s="2">
        <f>(B298/$B301+C298/$C301+D298/$D301+E298/$E301+F298/$F301+G298/$G301)/6</f>
      </c>
      <c r="I298" s="2">
        <f>B298*$H295+C298*$H296+D298*$H297+E298*$H298+F298*$H299+G298*$H300</f>
      </c>
      <c r="J298" s="1">
        <f>I298/H298</f>
      </c>
    </row>
    <row r="299">
      <c r="A299" t="str">
        <v>CP8.5</v>
      </c>
      <c r="B299" s="1">
        <f>(1/E105+1/E86+1/E67)/3</f>
      </c>
      <c r="C299" s="1">
        <f>(1/E109+1/E90+1/E71)/3</f>
      </c>
      <c r="D299" s="1">
        <f>(1/E112+1/E93+1/E74)/3</f>
      </c>
      <c r="E299" s="1">
        <f>(1/E114+1/E95+1/E76)/3</f>
      </c>
      <c r="F299">
        <v>1</v>
      </c>
      <c r="G299" s="1">
        <f>(E78+E97+E116)/3</f>
      </c>
      <c r="H299" s="2">
        <f>(B299/$B301+C299/$C301+D299/$D301+E299/$E301+F299/$F301+G299/$G301)/6</f>
      </c>
      <c r="I299" s="2">
        <f>B299*$H295+C299*$H296+D299*$H297+E299*$H298+F299*$H299+G299*$H300</f>
      </c>
      <c r="J299" s="1">
        <f>I299/H299</f>
      </c>
    </row>
    <row r="300">
      <c r="A300" t="str">
        <v>CP8.6</v>
      </c>
      <c r="B300" s="1">
        <f>(1/E106+1/E87+1/E68)/3</f>
      </c>
      <c r="C300" s="1">
        <f>(1/E110+1/E91+1/E72)/3</f>
      </c>
      <c r="D300" s="1">
        <f>(1/E113+1/E94+1/E75)/3</f>
      </c>
      <c r="E300" s="1">
        <f>(1/E115+1/E96+1/E77)/3</f>
      </c>
      <c r="F300" s="1">
        <f>(1/E116+1/E97+1/E78)/3</f>
      </c>
      <c r="G300">
        <v>1</v>
      </c>
      <c r="H300" s="2">
        <f>(B300/$B301+C300/$C301+D300/$D301+E300/$E301+F300/$F301+G300/$G301)/6</f>
      </c>
      <c r="I300" s="2">
        <f>B300*$H295+C300*$H296+D300*$H297+E300*$H298+F300*$H299+G300*$H300</f>
      </c>
      <c r="J300" s="1">
        <f>I300/H300</f>
      </c>
    </row>
    <row r="301">
      <c r="A301" t="str">
        <v>Σ Kolom</v>
      </c>
      <c r="B301" s="1">
        <f>SUM(B295:B300)</f>
      </c>
      <c r="C301" s="1">
        <f>SUM(C295:C300)</f>
      </c>
      <c r="D301" s="1">
        <f>SUM(D295:D300)</f>
      </c>
      <c r="E301" s="1">
        <f>SUM(E295:E300)</f>
      </c>
      <c r="F301" s="1">
        <f>SUM(F295:F300)</f>
      </c>
      <c r="G301" s="1">
        <f>SUM(G295:G300)</f>
      </c>
    </row>
    <row r="303">
      <c r="A303" t="str">
        <v>λmax</v>
      </c>
      <c r="B303" s="1">
        <f>AVERAGE(J295:J300)</f>
      </c>
    </row>
    <row r="304">
      <c r="A304" t="str">
        <v>CI</v>
      </c>
      <c r="B304" s="1">
        <f>(B303-6)/(6-1)</f>
      </c>
    </row>
    <row r="305">
      <c r="A305" t="str">
        <v>CR</v>
      </c>
      <c r="B305" s="1">
        <f>IF(1.24=0,0,B304/1.24)</f>
      </c>
    </row>
    <row r="306">
      <c r="A306" t="str">
        <v>Status</v>
      </c>
      <c r="B306">
        <f>IF(B305&lt;0.1,"KONSISTEN ✓","TIDAK KONSISTEN ✗")</f>
      </c>
    </row>
    <row r="309">
      <c r="A309" t="str">
        <v>▶ RESPONDEN 4: Mahyarni</v>
      </c>
    </row>
    <row r="310">
      <c r="A310" t="str">
        <v>1. FUZZY SYNTHETIC EXTENT (FSE) &amp; BOBOT FINAL</v>
      </c>
    </row>
    <row r="311">
      <c r="A311" t="str">
        <v>Kriteria</v>
      </c>
      <c r="B311" t="str">
        <v>Σl</v>
      </c>
      <c r="C311" t="str">
        <v>Σm</v>
      </c>
      <c r="D311" t="str">
        <v>Σu</v>
      </c>
      <c r="E311" t="str">
        <v>Si_l</v>
      </c>
      <c r="F311" t="str">
        <v>Si_m</v>
      </c>
      <c r="G311" t="str">
        <v>Si_u</v>
      </c>
      <c r="H311" t="str">
        <v>Defuzzy</v>
      </c>
      <c r="I311" t="str">
        <v>Bobot</v>
      </c>
      <c r="J311" t="str">
        <v>Bobot%</v>
      </c>
      <c r="K311" t="str">
        <v>Rank</v>
      </c>
    </row>
    <row r="312">
      <c r="A312" t="str">
        <v>CP8.1</v>
      </c>
      <c r="B312" s="1">
        <f>1+F64+F65+F66+F67+F68</f>
      </c>
      <c r="C312" s="1">
        <f>1+F83+F84+F85+F86+F87</f>
      </c>
      <c r="D312" s="1">
        <f>1+F102+F103+F104+F105+F106</f>
      </c>
      <c r="E312" s="2">
        <f>B312/$D318</f>
      </c>
      <c r="F312" s="2">
        <f>C312/$C318</f>
      </c>
      <c r="G312" s="2">
        <f>D312/$B318</f>
      </c>
      <c r="H312" s="2">
        <f>(E312+F312+G312)/3</f>
      </c>
      <c r="I312" s="2">
        <f>H312/$H318</f>
      </c>
      <c r="J312" s="3">
        <f>I312*100</f>
      </c>
      <c r="K312">
        <f>RANK(I312,$I$312:$I$317,0)</f>
      </c>
    </row>
    <row r="313">
      <c r="A313" t="str">
        <v>CP8.2</v>
      </c>
      <c r="B313" s="1">
        <f>1+1/F102+F69+F70+F71+F72</f>
      </c>
      <c r="C313" s="1">
        <f>1+1/F83+F88+F89+F90+F91</f>
      </c>
      <c r="D313" s="1">
        <f>1+1/F64+F107+F108+F109+F110</f>
      </c>
      <c r="E313" s="2">
        <f>B313/$D318</f>
      </c>
      <c r="F313" s="2">
        <f>C313/$C318</f>
      </c>
      <c r="G313" s="2">
        <f>D313/$B318</f>
      </c>
      <c r="H313" s="2">
        <f>(E313+F313+G313)/3</f>
      </c>
      <c r="I313" s="2">
        <f>H313/$H318</f>
      </c>
      <c r="J313" s="3">
        <f>I313*100</f>
      </c>
      <c r="K313">
        <f>RANK(I313,$I$312:$I$317,0)</f>
      </c>
    </row>
    <row r="314">
      <c r="A314" t="str">
        <v>CP8.3</v>
      </c>
      <c r="B314" s="1">
        <f>1+1/F103+1/F107+F73+F74+F75</f>
      </c>
      <c r="C314" s="1">
        <f>1+1/F84+1/F88+F92+F93+F94</f>
      </c>
      <c r="D314" s="1">
        <f>1+1/F65+1/F69+F111+F112+F113</f>
      </c>
      <c r="E314" s="2">
        <f>B314/$D318</f>
      </c>
      <c r="F314" s="2">
        <f>C314/$C318</f>
      </c>
      <c r="G314" s="2">
        <f>D314/$B318</f>
      </c>
      <c r="H314" s="2">
        <f>(E314+F314+G314)/3</f>
      </c>
      <c r="I314" s="2">
        <f>H314/$H318</f>
      </c>
      <c r="J314" s="3">
        <f>I314*100</f>
      </c>
      <c r="K314">
        <f>RANK(I314,$I$312:$I$317,0)</f>
      </c>
    </row>
    <row r="315">
      <c r="A315" t="str">
        <v>CP8.4</v>
      </c>
      <c r="B315" s="1">
        <f>1+1/F104+1/F108+1/F111+F76+F77</f>
      </c>
      <c r="C315" s="1">
        <f>1+1/F85+1/F89+1/F92+F95+F96</f>
      </c>
      <c r="D315" s="1">
        <f>1+1/F66+1/F70+1/F73+F114+F115</f>
      </c>
      <c r="E315" s="2">
        <f>B315/$D318</f>
      </c>
      <c r="F315" s="2">
        <f>C315/$C318</f>
      </c>
      <c r="G315" s="2">
        <f>D315/$B318</f>
      </c>
      <c r="H315" s="2">
        <f>(E315+F315+G315)/3</f>
      </c>
      <c r="I315" s="2">
        <f>H315/$H318</f>
      </c>
      <c r="J315" s="3">
        <f>I315*100</f>
      </c>
      <c r="K315">
        <f>RANK(I315,$I$312:$I$317,0)</f>
      </c>
    </row>
    <row r="316">
      <c r="A316" t="str">
        <v>CP8.5</v>
      </c>
      <c r="B316" s="1">
        <f>1+1/F105+1/F109+1/F112+1/F114+F78</f>
      </c>
      <c r="C316" s="1">
        <f>1+1/F86+1/F90+1/F93+1/F95+F97</f>
      </c>
      <c r="D316" s="1">
        <f>1+1/F67+1/F71+1/F74+1/F76+F116</f>
      </c>
      <c r="E316" s="2">
        <f>B316/$D318</f>
      </c>
      <c r="F316" s="2">
        <f>C316/$C318</f>
      </c>
      <c r="G316" s="2">
        <f>D316/$B318</f>
      </c>
      <c r="H316" s="2">
        <f>(E316+F316+G316)/3</f>
      </c>
      <c r="I316" s="2">
        <f>H316/$H318</f>
      </c>
      <c r="J316" s="3">
        <f>I316*100</f>
      </c>
      <c r="K316">
        <f>RANK(I316,$I$312:$I$317,0)</f>
      </c>
    </row>
    <row r="317">
      <c r="A317" t="str">
        <v>CP8.6</v>
      </c>
      <c r="B317" s="1">
        <f>1+1/F106+1/F110+1/F113+1/F115+1/F116</f>
      </c>
      <c r="C317" s="1">
        <f>1+1/F87+1/F91+1/F94+1/F96+1/F97</f>
      </c>
      <c r="D317" s="1">
        <f>1+1/F68+1/F72+1/F75+1/F77+1/F78</f>
      </c>
      <c r="E317" s="2">
        <f>B317/$D318</f>
      </c>
      <c r="F317" s="2">
        <f>C317/$C318</f>
      </c>
      <c r="G317" s="2">
        <f>D317/$B318</f>
      </c>
      <c r="H317" s="2">
        <f>(E317+F317+G317)/3</f>
      </c>
      <c r="I317" s="2">
        <f>H317/$H318</f>
      </c>
      <c r="J317" s="3">
        <f>I317*100</f>
      </c>
      <c r="K317">
        <f>RANK(I317,$I$312:$I$317,0)</f>
      </c>
    </row>
    <row r="318">
      <c r="A318" t="str">
        <v>TOTAL</v>
      </c>
      <c r="B318" s="1">
        <f>SUM(B312:B317)</f>
      </c>
      <c r="C318" s="1">
        <f>SUM(C312:C317)</f>
      </c>
      <c r="D318" s="1">
        <f>SUM(D312:D317)</f>
      </c>
      <c r="H318" s="2">
        <f>SUM(H312:H317)</f>
      </c>
    </row>
    <row r="320">
      <c r="A320" t="str">
        <v>2. KONSISTENSI (CR)</v>
      </c>
    </row>
    <row r="321">
      <c r="A321" t="str">
        <v>Matriks Crisp (Defuzzified) &amp; Normalisasi &amp; Aw</v>
      </c>
    </row>
    <row r="322">
      <c r="A322" t="str">
        <v>Kriteria</v>
      </c>
      <c r="B322" t="str">
        <v>CP8.1</v>
      </c>
      <c r="C322" t="str">
        <v>CP8.2</v>
      </c>
      <c r="D322" t="str">
        <v>CP8.3</v>
      </c>
      <c r="E322" t="str">
        <v>CP8.4</v>
      </c>
      <c r="F322" t="str">
        <v>CP8.5</v>
      </c>
      <c r="G322" t="str">
        <v>CP8.6</v>
      </c>
      <c r="H322" t="str">
        <v>Wi (Bobot CR)</v>
      </c>
      <c r="I322" t="str">
        <v>Aw</v>
      </c>
      <c r="J322" t="str">
        <v>Aw/Wi</v>
      </c>
    </row>
    <row r="323">
      <c r="A323" t="str">
        <v>CP8.1</v>
      </c>
      <c r="B323">
        <v>1</v>
      </c>
      <c r="C323" s="1">
        <f>(F64+F83+F102)/3</f>
      </c>
      <c r="D323" s="1">
        <f>(F65+F84+F103)/3</f>
      </c>
      <c r="E323" s="1">
        <f>(F66+F85+F104)/3</f>
      </c>
      <c r="F323" s="1">
        <f>(F67+F86+F105)/3</f>
      </c>
      <c r="G323" s="1">
        <f>(F68+F87+F106)/3</f>
      </c>
      <c r="H323" s="2">
        <f>(B323/$B329+C323/$C329+D323/$D329+E323/$E329+F323/$F329+G323/$G329)/6</f>
      </c>
      <c r="I323" s="2">
        <f>B323*$H323+C323*$H324+D323*$H325+E323*$H326+F323*$H327+G323*$H328</f>
      </c>
      <c r="J323" s="1">
        <f>I323/H323</f>
      </c>
    </row>
    <row r="324">
      <c r="A324" t="str">
        <v>CP8.2</v>
      </c>
      <c r="B324" s="1">
        <f>(1/F102+1/F83+1/F64)/3</f>
      </c>
      <c r="C324">
        <v>1</v>
      </c>
      <c r="D324" s="1">
        <f>(F69+F88+F107)/3</f>
      </c>
      <c r="E324" s="1">
        <f>(F70+F89+F108)/3</f>
      </c>
      <c r="F324" s="1">
        <f>(F71+F90+F109)/3</f>
      </c>
      <c r="G324" s="1">
        <f>(F72+F91+F110)/3</f>
      </c>
      <c r="H324" s="2">
        <f>(B324/$B329+C324/$C329+D324/$D329+E324/$E329+F324/$F329+G324/$G329)/6</f>
      </c>
      <c r="I324" s="2">
        <f>B324*$H323+C324*$H324+D324*$H325+E324*$H326+F324*$H327+G324*$H328</f>
      </c>
      <c r="J324" s="1">
        <f>I324/H324</f>
      </c>
    </row>
    <row r="325">
      <c r="A325" t="str">
        <v>CP8.3</v>
      </c>
      <c r="B325" s="1">
        <f>(1/F103+1/F84+1/F65)/3</f>
      </c>
      <c r="C325" s="1">
        <f>(1/F107+1/F88+1/F69)/3</f>
      </c>
      <c r="D325">
        <v>1</v>
      </c>
      <c r="E325" s="1">
        <f>(F73+F92+F111)/3</f>
      </c>
      <c r="F325" s="1">
        <f>(F74+F93+F112)/3</f>
      </c>
      <c r="G325" s="1">
        <f>(F75+F94+F113)/3</f>
      </c>
      <c r="H325" s="2">
        <f>(B325/$B329+C325/$C329+D325/$D329+E325/$E329+F325/$F329+G325/$G329)/6</f>
      </c>
      <c r="I325" s="2">
        <f>B325*$H323+C325*$H324+D325*$H325+E325*$H326+F325*$H327+G325*$H328</f>
      </c>
      <c r="J325" s="1">
        <f>I325/H325</f>
      </c>
    </row>
    <row r="326">
      <c r="A326" t="str">
        <v>CP8.4</v>
      </c>
      <c r="B326" s="1">
        <f>(1/F104+1/F85+1/F66)/3</f>
      </c>
      <c r="C326" s="1">
        <f>(1/F108+1/F89+1/F70)/3</f>
      </c>
      <c r="D326" s="1">
        <f>(1/F111+1/F92+1/F73)/3</f>
      </c>
      <c r="E326">
        <v>1</v>
      </c>
      <c r="F326" s="1">
        <f>(F76+F95+F114)/3</f>
      </c>
      <c r="G326" s="1">
        <f>(F77+F96+F115)/3</f>
      </c>
      <c r="H326" s="2">
        <f>(B326/$B329+C326/$C329+D326/$D329+E326/$E329+F326/$F329+G326/$G329)/6</f>
      </c>
      <c r="I326" s="2">
        <f>B326*$H323+C326*$H324+D326*$H325+E326*$H326+F326*$H327+G326*$H328</f>
      </c>
      <c r="J326" s="1">
        <f>I326/H326</f>
      </c>
    </row>
    <row r="327">
      <c r="A327" t="str">
        <v>CP8.5</v>
      </c>
      <c r="B327" s="1">
        <f>(1/F105+1/F86+1/F67)/3</f>
      </c>
      <c r="C327" s="1">
        <f>(1/F109+1/F90+1/F71)/3</f>
      </c>
      <c r="D327" s="1">
        <f>(1/F112+1/F93+1/F74)/3</f>
      </c>
      <c r="E327" s="1">
        <f>(1/F114+1/F95+1/F76)/3</f>
      </c>
      <c r="F327">
        <v>1</v>
      </c>
      <c r="G327" s="1">
        <f>(F78+F97+F116)/3</f>
      </c>
      <c r="H327" s="2">
        <f>(B327/$B329+C327/$C329+D327/$D329+E327/$E329+F327/$F329+G327/$G329)/6</f>
      </c>
      <c r="I327" s="2">
        <f>B327*$H323+C327*$H324+D327*$H325+E327*$H326+F327*$H327+G327*$H328</f>
      </c>
      <c r="J327" s="1">
        <f>I327/H327</f>
      </c>
    </row>
    <row r="328">
      <c r="A328" t="str">
        <v>CP8.6</v>
      </c>
      <c r="B328" s="1">
        <f>(1/F106+1/F87+1/F68)/3</f>
      </c>
      <c r="C328" s="1">
        <f>(1/F110+1/F91+1/F72)/3</f>
      </c>
      <c r="D328" s="1">
        <f>(1/F113+1/F94+1/F75)/3</f>
      </c>
      <c r="E328" s="1">
        <f>(1/F115+1/F96+1/F77)/3</f>
      </c>
      <c r="F328" s="1">
        <f>(1/F116+1/F97+1/F78)/3</f>
      </c>
      <c r="G328">
        <v>1</v>
      </c>
      <c r="H328" s="2">
        <f>(B328/$B329+C328/$C329+D328/$D329+E328/$E329+F328/$F329+G328/$G329)/6</f>
      </c>
      <c r="I328" s="2">
        <f>B328*$H323+C328*$H324+D328*$H325+E328*$H326+F328*$H327+G328*$H328</f>
      </c>
      <c r="J328" s="1">
        <f>I328/H328</f>
      </c>
    </row>
    <row r="329">
      <c r="A329" t="str">
        <v>Σ Kolom</v>
      </c>
      <c r="B329" s="1">
        <f>SUM(B323:B328)</f>
      </c>
      <c r="C329" s="1">
        <f>SUM(C323:C328)</f>
      </c>
      <c r="D329" s="1">
        <f>SUM(D323:D328)</f>
      </c>
      <c r="E329" s="1">
        <f>SUM(E323:E328)</f>
      </c>
      <c r="F329" s="1">
        <f>SUM(F323:F328)</f>
      </c>
      <c r="G329" s="1">
        <f>SUM(G323:G328)</f>
      </c>
    </row>
    <row r="331">
      <c r="A331" t="str">
        <v>λmax</v>
      </c>
      <c r="B331" s="1">
        <f>AVERAGE(J323:J328)</f>
      </c>
    </row>
    <row r="332">
      <c r="A332" t="str">
        <v>CI</v>
      </c>
      <c r="B332" s="1">
        <f>(B331-6)/(6-1)</f>
      </c>
    </row>
    <row r="333">
      <c r="A333" t="str">
        <v>CR</v>
      </c>
      <c r="B333" s="1">
        <f>IF(1.24=0,0,B332/1.24)</f>
      </c>
    </row>
    <row r="334">
      <c r="A334" t="str">
        <v>Status</v>
      </c>
      <c r="B334">
        <f>IF(B333&lt;0.1,"KONSISTEN ✓","TIDAK KONSISTEN ✗")</f>
      </c>
    </row>
    <row r="337">
      <c r="A337" t="str">
        <v>▶ RESPONDEN 5: Dino Lagridho Satria</v>
      </c>
    </row>
    <row r="338">
      <c r="A338" t="str">
        <v>1. FUZZY SYNTHETIC EXTENT (FSE) &amp; BOBOT FINAL</v>
      </c>
    </row>
    <row r="339">
      <c r="A339" t="str">
        <v>Kriteria</v>
      </c>
      <c r="B339" t="str">
        <v>Σl</v>
      </c>
      <c r="C339" t="str">
        <v>Σm</v>
      </c>
      <c r="D339" t="str">
        <v>Σu</v>
      </c>
      <c r="E339" t="str">
        <v>Si_l</v>
      </c>
      <c r="F339" t="str">
        <v>Si_m</v>
      </c>
      <c r="G339" t="str">
        <v>Si_u</v>
      </c>
      <c r="H339" t="str">
        <v>Defuzzy</v>
      </c>
      <c r="I339" t="str">
        <v>Bobot</v>
      </c>
      <c r="J339" t="str">
        <v>Bobot%</v>
      </c>
      <c r="K339" t="str">
        <v>Rank</v>
      </c>
    </row>
    <row r="340">
      <c r="A340" t="str">
        <v>CP8.1</v>
      </c>
      <c r="B340" s="1">
        <f>1+G64+G65+G66+G67+G68</f>
      </c>
      <c r="C340" s="1">
        <f>1+G83+G84+G85+G86+G87</f>
      </c>
      <c r="D340" s="1">
        <f>1+G102+G103+G104+G105+G106</f>
      </c>
      <c r="E340" s="2">
        <f>B340/$D346</f>
      </c>
      <c r="F340" s="2">
        <f>C340/$C346</f>
      </c>
      <c r="G340" s="2">
        <f>D340/$B346</f>
      </c>
      <c r="H340" s="2">
        <f>(E340+F340+G340)/3</f>
      </c>
      <c r="I340" s="2">
        <f>H340/$H346</f>
      </c>
      <c r="J340" s="3">
        <f>I340*100</f>
      </c>
      <c r="K340">
        <f>RANK(I340,$I$340:$I$345,0)</f>
      </c>
    </row>
    <row r="341">
      <c r="A341" t="str">
        <v>CP8.2</v>
      </c>
      <c r="B341" s="1">
        <f>1+1/G102+G69+G70+G71+G72</f>
      </c>
      <c r="C341" s="1">
        <f>1+1/G83+G88+G89+G90+G91</f>
      </c>
      <c r="D341" s="1">
        <f>1+1/G64+G107+G108+G109+G110</f>
      </c>
      <c r="E341" s="2">
        <f>B341/$D346</f>
      </c>
      <c r="F341" s="2">
        <f>C341/$C346</f>
      </c>
      <c r="G341" s="2">
        <f>D341/$B346</f>
      </c>
      <c r="H341" s="2">
        <f>(E341+F341+G341)/3</f>
      </c>
      <c r="I341" s="2">
        <f>H341/$H346</f>
      </c>
      <c r="J341" s="3">
        <f>I341*100</f>
      </c>
      <c r="K341">
        <f>RANK(I341,$I$340:$I$345,0)</f>
      </c>
    </row>
    <row r="342">
      <c r="A342" t="str">
        <v>CP8.3</v>
      </c>
      <c r="B342" s="1">
        <f>1+1/G103+1/G107+G73+G74+G75</f>
      </c>
      <c r="C342" s="1">
        <f>1+1/G84+1/G88+G92+G93+G94</f>
      </c>
      <c r="D342" s="1">
        <f>1+1/G65+1/G69+G111+G112+G113</f>
      </c>
      <c r="E342" s="2">
        <f>B342/$D346</f>
      </c>
      <c r="F342" s="2">
        <f>C342/$C346</f>
      </c>
      <c r="G342" s="2">
        <f>D342/$B346</f>
      </c>
      <c r="H342" s="2">
        <f>(E342+F342+G342)/3</f>
      </c>
      <c r="I342" s="2">
        <f>H342/$H346</f>
      </c>
      <c r="J342" s="3">
        <f>I342*100</f>
      </c>
      <c r="K342">
        <f>RANK(I342,$I$340:$I$345,0)</f>
      </c>
    </row>
    <row r="343">
      <c r="A343" t="str">
        <v>CP8.4</v>
      </c>
      <c r="B343" s="1">
        <f>1+1/G104+1/G108+1/G111+G76+G77</f>
      </c>
      <c r="C343" s="1">
        <f>1+1/G85+1/G89+1/G92+G95+G96</f>
      </c>
      <c r="D343" s="1">
        <f>1+1/G66+1/G70+1/G73+G114+G115</f>
      </c>
      <c r="E343" s="2">
        <f>B343/$D346</f>
      </c>
      <c r="F343" s="2">
        <f>C343/$C346</f>
      </c>
      <c r="G343" s="2">
        <f>D343/$B346</f>
      </c>
      <c r="H343" s="2">
        <f>(E343+F343+G343)/3</f>
      </c>
      <c r="I343" s="2">
        <f>H343/$H346</f>
      </c>
      <c r="J343" s="3">
        <f>I343*100</f>
      </c>
      <c r="K343">
        <f>RANK(I343,$I$340:$I$345,0)</f>
      </c>
    </row>
    <row r="344">
      <c r="A344" t="str">
        <v>CP8.5</v>
      </c>
      <c r="B344" s="1">
        <f>1+1/G105+1/G109+1/G112+1/G114+G78</f>
      </c>
      <c r="C344" s="1">
        <f>1+1/G86+1/G90+1/G93+1/G95+G97</f>
      </c>
      <c r="D344" s="1">
        <f>1+1/G67+1/G71+1/G74+1/G76+G116</f>
      </c>
      <c r="E344" s="2">
        <f>B344/$D346</f>
      </c>
      <c r="F344" s="2">
        <f>C344/$C346</f>
      </c>
      <c r="G344" s="2">
        <f>D344/$B346</f>
      </c>
      <c r="H344" s="2">
        <f>(E344+F344+G344)/3</f>
      </c>
      <c r="I344" s="2">
        <f>H344/$H346</f>
      </c>
      <c r="J344" s="3">
        <f>I344*100</f>
      </c>
      <c r="K344">
        <f>RANK(I344,$I$340:$I$345,0)</f>
      </c>
    </row>
    <row r="345">
      <c r="A345" t="str">
        <v>CP8.6</v>
      </c>
      <c r="B345" s="1">
        <f>1+1/G106+1/G110+1/G113+1/G115+1/G116</f>
      </c>
      <c r="C345" s="1">
        <f>1+1/G87+1/G91+1/G94+1/G96+1/G97</f>
      </c>
      <c r="D345" s="1">
        <f>1+1/G68+1/G72+1/G75+1/G77+1/G78</f>
      </c>
      <c r="E345" s="2">
        <f>B345/$D346</f>
      </c>
      <c r="F345" s="2">
        <f>C345/$C346</f>
      </c>
      <c r="G345" s="2">
        <f>D345/$B346</f>
      </c>
      <c r="H345" s="2">
        <f>(E345+F345+G345)/3</f>
      </c>
      <c r="I345" s="2">
        <f>H345/$H346</f>
      </c>
      <c r="J345" s="3">
        <f>I345*100</f>
      </c>
      <c r="K345">
        <f>RANK(I345,$I$340:$I$345,0)</f>
      </c>
    </row>
    <row r="346">
      <c r="A346" t="str">
        <v>TOTAL</v>
      </c>
      <c r="B346" s="1">
        <f>SUM(B340:B345)</f>
      </c>
      <c r="C346" s="1">
        <f>SUM(C340:C345)</f>
      </c>
      <c r="D346" s="1">
        <f>SUM(D340:D345)</f>
      </c>
      <c r="H346" s="2">
        <f>SUM(H340:H345)</f>
      </c>
    </row>
    <row r="348">
      <c r="A348" t="str">
        <v>2. KONSISTENSI (CR)</v>
      </c>
    </row>
    <row r="349">
      <c r="A349" t="str">
        <v>Matriks Crisp (Defuzzified) &amp; Normalisasi &amp; Aw</v>
      </c>
    </row>
    <row r="350">
      <c r="A350" t="str">
        <v>Kriteria</v>
      </c>
      <c r="B350" t="str">
        <v>CP8.1</v>
      </c>
      <c r="C350" t="str">
        <v>CP8.2</v>
      </c>
      <c r="D350" t="str">
        <v>CP8.3</v>
      </c>
      <c r="E350" t="str">
        <v>CP8.4</v>
      </c>
      <c r="F350" t="str">
        <v>CP8.5</v>
      </c>
      <c r="G350" t="str">
        <v>CP8.6</v>
      </c>
      <c r="H350" t="str">
        <v>Wi (Bobot CR)</v>
      </c>
      <c r="I350" t="str">
        <v>Aw</v>
      </c>
      <c r="J350" t="str">
        <v>Aw/Wi</v>
      </c>
    </row>
    <row r="351">
      <c r="A351" t="str">
        <v>CP8.1</v>
      </c>
      <c r="B351">
        <v>1</v>
      </c>
      <c r="C351" s="1">
        <f>(G64+G83+G102)/3</f>
      </c>
      <c r="D351" s="1">
        <f>(G65+G84+G103)/3</f>
      </c>
      <c r="E351" s="1">
        <f>(G66+G85+G104)/3</f>
      </c>
      <c r="F351" s="1">
        <f>(G67+G86+G105)/3</f>
      </c>
      <c r="G351" s="1">
        <f>(G68+G87+G106)/3</f>
      </c>
      <c r="H351" s="2">
        <f>(B351/$B357+C351/$C357+D351/$D357+E351/$E357+F351/$F357+G351/$G357)/6</f>
      </c>
      <c r="I351" s="2">
        <f>B351*$H351+C351*$H352+D351*$H353+E351*$H354+F351*$H355+G351*$H356</f>
      </c>
      <c r="J351" s="1">
        <f>I351/H351</f>
      </c>
    </row>
    <row r="352">
      <c r="A352" t="str">
        <v>CP8.2</v>
      </c>
      <c r="B352" s="1">
        <f>(1/G102+1/G83+1/G64)/3</f>
      </c>
      <c r="C352">
        <v>1</v>
      </c>
      <c r="D352" s="1">
        <f>(G69+G88+G107)/3</f>
      </c>
      <c r="E352" s="1">
        <f>(G70+G89+G108)/3</f>
      </c>
      <c r="F352" s="1">
        <f>(G71+G90+G109)/3</f>
      </c>
      <c r="G352" s="1">
        <f>(G72+G91+G110)/3</f>
      </c>
      <c r="H352" s="2">
        <f>(B352/$B357+C352/$C357+D352/$D357+E352/$E357+F352/$F357+G352/$G357)/6</f>
      </c>
      <c r="I352" s="2">
        <f>B352*$H351+C352*$H352+D352*$H353+E352*$H354+F352*$H355+G352*$H356</f>
      </c>
      <c r="J352" s="1">
        <f>I352/H352</f>
      </c>
    </row>
    <row r="353">
      <c r="A353" t="str">
        <v>CP8.3</v>
      </c>
      <c r="B353" s="1">
        <f>(1/G103+1/G84+1/G65)/3</f>
      </c>
      <c r="C353" s="1">
        <f>(1/G107+1/G88+1/G69)/3</f>
      </c>
      <c r="D353">
        <v>1</v>
      </c>
      <c r="E353" s="1">
        <f>(G73+G92+G111)/3</f>
      </c>
      <c r="F353" s="1">
        <f>(G74+G93+G112)/3</f>
      </c>
      <c r="G353" s="1">
        <f>(G75+G94+G113)/3</f>
      </c>
      <c r="H353" s="2">
        <f>(B353/$B357+C353/$C357+D353/$D357+E353/$E357+F353/$F357+G353/$G357)/6</f>
      </c>
      <c r="I353" s="2">
        <f>B353*$H351+C353*$H352+D353*$H353+E353*$H354+F353*$H355+G353*$H356</f>
      </c>
      <c r="J353" s="1">
        <f>I353/H353</f>
      </c>
    </row>
    <row r="354">
      <c r="A354" t="str">
        <v>CP8.4</v>
      </c>
      <c r="B354" s="1">
        <f>(1/G104+1/G85+1/G66)/3</f>
      </c>
      <c r="C354" s="1">
        <f>(1/G108+1/G89+1/G70)/3</f>
      </c>
      <c r="D354" s="1">
        <f>(1/G111+1/G92+1/G73)/3</f>
      </c>
      <c r="E354">
        <v>1</v>
      </c>
      <c r="F354" s="1">
        <f>(G76+G95+G114)/3</f>
      </c>
      <c r="G354" s="1">
        <f>(G77+G96+G115)/3</f>
      </c>
      <c r="H354" s="2">
        <f>(B354/$B357+C354/$C357+D354/$D357+E354/$E357+F354/$F357+G354/$G357)/6</f>
      </c>
      <c r="I354" s="2">
        <f>B354*$H351+C354*$H352+D354*$H353+E354*$H354+F354*$H355+G354*$H356</f>
      </c>
      <c r="J354" s="1">
        <f>I354/H354</f>
      </c>
    </row>
    <row r="355">
      <c r="A355" t="str">
        <v>CP8.5</v>
      </c>
      <c r="B355" s="1">
        <f>(1/G105+1/G86+1/G67)/3</f>
      </c>
      <c r="C355" s="1">
        <f>(1/G109+1/G90+1/G71)/3</f>
      </c>
      <c r="D355" s="1">
        <f>(1/G112+1/G93+1/G74)/3</f>
      </c>
      <c r="E355" s="1">
        <f>(1/G114+1/G95+1/G76)/3</f>
      </c>
      <c r="F355">
        <v>1</v>
      </c>
      <c r="G355" s="1">
        <f>(G78+G97+G116)/3</f>
      </c>
      <c r="H355" s="2">
        <f>(B355/$B357+C355/$C357+D355/$D357+E355/$E357+F355/$F357+G355/$G357)/6</f>
      </c>
      <c r="I355" s="2">
        <f>B355*$H351+C355*$H352+D355*$H353+E355*$H354+F355*$H355+G355*$H356</f>
      </c>
      <c r="J355" s="1">
        <f>I355/H355</f>
      </c>
    </row>
    <row r="356">
      <c r="A356" t="str">
        <v>CP8.6</v>
      </c>
      <c r="B356" s="1">
        <f>(1/G106+1/G87+1/G68)/3</f>
      </c>
      <c r="C356" s="1">
        <f>(1/G110+1/G91+1/G72)/3</f>
      </c>
      <c r="D356" s="1">
        <f>(1/G113+1/G94+1/G75)/3</f>
      </c>
      <c r="E356" s="1">
        <f>(1/G115+1/G96+1/G77)/3</f>
      </c>
      <c r="F356" s="1">
        <f>(1/G116+1/G97+1/G78)/3</f>
      </c>
      <c r="G356">
        <v>1</v>
      </c>
      <c r="H356" s="2">
        <f>(B356/$B357+C356/$C357+D356/$D357+E356/$E357+F356/$F357+G356/$G357)/6</f>
      </c>
      <c r="I356" s="2">
        <f>B356*$H351+C356*$H352+D356*$H353+E356*$H354+F356*$H355+G356*$H356</f>
      </c>
      <c r="J356" s="1">
        <f>I356/H356</f>
      </c>
    </row>
    <row r="357">
      <c r="A357" t="str">
        <v>Σ Kolom</v>
      </c>
      <c r="B357" s="1">
        <f>SUM(B351:B356)</f>
      </c>
      <c r="C357" s="1">
        <f>SUM(C351:C356)</f>
      </c>
      <c r="D357" s="1">
        <f>SUM(D351:D356)</f>
      </c>
      <c r="E357" s="1">
        <f>SUM(E351:E356)</f>
      </c>
      <c r="F357" s="1">
        <f>SUM(F351:F356)</f>
      </c>
      <c r="G357" s="1">
        <f>SUM(G351:G356)</f>
      </c>
    </row>
    <row r="359">
      <c r="A359" t="str">
        <v>λmax</v>
      </c>
      <c r="B359" s="1">
        <f>AVERAGE(J351:J356)</f>
      </c>
    </row>
    <row r="360">
      <c r="A360" t="str">
        <v>CI</v>
      </c>
      <c r="B360" s="1">
        <f>(B359-6)/(6-1)</f>
      </c>
    </row>
    <row r="361">
      <c r="A361" t="str">
        <v>CR</v>
      </c>
      <c r="B361" s="1">
        <f>IF(1.24=0,0,B360/1.24)</f>
      </c>
    </row>
    <row r="362">
      <c r="A362" t="str">
        <v>Status</v>
      </c>
      <c r="B362">
        <f>IF(B361&lt;0.1,"KONSISTEN ✓","TIDAK KONSISTEN ✗")</f>
      </c>
    </row>
    <row r="365">
      <c r="A365" t="str">
        <v>▶ RESPONDEN 6: Arief Rakhman</v>
      </c>
    </row>
    <row r="366">
      <c r="A366" t="str">
        <v>1. FUZZY SYNTHETIC EXTENT (FSE) &amp; BOBOT FINAL</v>
      </c>
    </row>
    <row r="367">
      <c r="A367" t="str">
        <v>Kriteria</v>
      </c>
      <c r="B367" t="str">
        <v>Σl</v>
      </c>
      <c r="C367" t="str">
        <v>Σm</v>
      </c>
      <c r="D367" t="str">
        <v>Σu</v>
      </c>
      <c r="E367" t="str">
        <v>Si_l</v>
      </c>
      <c r="F367" t="str">
        <v>Si_m</v>
      </c>
      <c r="G367" t="str">
        <v>Si_u</v>
      </c>
      <c r="H367" t="str">
        <v>Defuzzy</v>
      </c>
      <c r="I367" t="str">
        <v>Bobot</v>
      </c>
      <c r="J367" t="str">
        <v>Bobot%</v>
      </c>
      <c r="K367" t="str">
        <v>Rank</v>
      </c>
    </row>
    <row r="368">
      <c r="A368" t="str">
        <v>CP8.1</v>
      </c>
      <c r="B368" s="1">
        <f>1+H64+H65+H66+H67+H68</f>
      </c>
      <c r="C368" s="1">
        <f>1+H83+H84+H85+H86+H87</f>
      </c>
      <c r="D368" s="1">
        <f>1+H102+H103+H104+H105+H106</f>
      </c>
      <c r="E368" s="2">
        <f>B368/$D374</f>
      </c>
      <c r="F368" s="2">
        <f>C368/$C374</f>
      </c>
      <c r="G368" s="2">
        <f>D368/$B374</f>
      </c>
      <c r="H368" s="2">
        <f>(E368+F368+G368)/3</f>
      </c>
      <c r="I368" s="2">
        <f>H368/$H374</f>
      </c>
      <c r="J368" s="3">
        <f>I368*100</f>
      </c>
      <c r="K368">
        <f>RANK(I368,$I$368:$I$373,0)</f>
      </c>
    </row>
    <row r="369">
      <c r="A369" t="str">
        <v>CP8.2</v>
      </c>
      <c r="B369" s="1">
        <f>1+1/H102+H69+H70+H71+H72</f>
      </c>
      <c r="C369" s="1">
        <f>1+1/H83+H88+H89+H90+H91</f>
      </c>
      <c r="D369" s="1">
        <f>1+1/H64+H107+H108+H109+H110</f>
      </c>
      <c r="E369" s="2">
        <f>B369/$D374</f>
      </c>
      <c r="F369" s="2">
        <f>C369/$C374</f>
      </c>
      <c r="G369" s="2">
        <f>D369/$B374</f>
      </c>
      <c r="H369" s="2">
        <f>(E369+F369+G369)/3</f>
      </c>
      <c r="I369" s="2">
        <f>H369/$H374</f>
      </c>
      <c r="J369" s="3">
        <f>I369*100</f>
      </c>
      <c r="K369">
        <f>RANK(I369,$I$368:$I$373,0)</f>
      </c>
    </row>
    <row r="370">
      <c r="A370" t="str">
        <v>CP8.3</v>
      </c>
      <c r="B370" s="1">
        <f>1+1/H103+1/H107+H73+H74+H75</f>
      </c>
      <c r="C370" s="1">
        <f>1+1/H84+1/H88+H92+H93+H94</f>
      </c>
      <c r="D370" s="1">
        <f>1+1/H65+1/H69+H111+H112+H113</f>
      </c>
      <c r="E370" s="2">
        <f>B370/$D374</f>
      </c>
      <c r="F370" s="2">
        <f>C370/$C374</f>
      </c>
      <c r="G370" s="2">
        <f>D370/$B374</f>
      </c>
      <c r="H370" s="2">
        <f>(E370+F370+G370)/3</f>
      </c>
      <c r="I370" s="2">
        <f>H370/$H374</f>
      </c>
      <c r="J370" s="3">
        <f>I370*100</f>
      </c>
      <c r="K370">
        <f>RANK(I370,$I$368:$I$373,0)</f>
      </c>
    </row>
    <row r="371">
      <c r="A371" t="str">
        <v>CP8.4</v>
      </c>
      <c r="B371" s="1">
        <f>1+1/H104+1/H108+1/H111+H76+H77</f>
      </c>
      <c r="C371" s="1">
        <f>1+1/H85+1/H89+1/H92+H95+H96</f>
      </c>
      <c r="D371" s="1">
        <f>1+1/H66+1/H70+1/H73+H114+H115</f>
      </c>
      <c r="E371" s="2">
        <f>B371/$D374</f>
      </c>
      <c r="F371" s="2">
        <f>C371/$C374</f>
      </c>
      <c r="G371" s="2">
        <f>D371/$B374</f>
      </c>
      <c r="H371" s="2">
        <f>(E371+F371+G371)/3</f>
      </c>
      <c r="I371" s="2">
        <f>H371/$H374</f>
      </c>
      <c r="J371" s="3">
        <f>I371*100</f>
      </c>
      <c r="K371">
        <f>RANK(I371,$I$368:$I$373,0)</f>
      </c>
    </row>
    <row r="372">
      <c r="A372" t="str">
        <v>CP8.5</v>
      </c>
      <c r="B372" s="1">
        <f>1+1/H105+1/H109+1/H112+1/H114+H78</f>
      </c>
      <c r="C372" s="1">
        <f>1+1/H86+1/H90+1/H93+1/H95+H97</f>
      </c>
      <c r="D372" s="1">
        <f>1+1/H67+1/H71+1/H74+1/H76+H116</f>
      </c>
      <c r="E372" s="2">
        <f>B372/$D374</f>
      </c>
      <c r="F372" s="2">
        <f>C372/$C374</f>
      </c>
      <c r="G372" s="2">
        <f>D372/$B374</f>
      </c>
      <c r="H372" s="2">
        <f>(E372+F372+G372)/3</f>
      </c>
      <c r="I372" s="2">
        <f>H372/$H374</f>
      </c>
      <c r="J372" s="3">
        <f>I372*100</f>
      </c>
      <c r="K372">
        <f>RANK(I372,$I$368:$I$373,0)</f>
      </c>
    </row>
    <row r="373">
      <c r="A373" t="str">
        <v>CP8.6</v>
      </c>
      <c r="B373" s="1">
        <f>1+1/H106+1/H110+1/H113+1/H115+1/H116</f>
      </c>
      <c r="C373" s="1">
        <f>1+1/H87+1/H91+1/H94+1/H96+1/H97</f>
      </c>
      <c r="D373" s="1">
        <f>1+1/H68+1/H72+1/H75+1/H77+1/H78</f>
      </c>
      <c r="E373" s="2">
        <f>B373/$D374</f>
      </c>
      <c r="F373" s="2">
        <f>C373/$C374</f>
      </c>
      <c r="G373" s="2">
        <f>D373/$B374</f>
      </c>
      <c r="H373" s="2">
        <f>(E373+F373+G373)/3</f>
      </c>
      <c r="I373" s="2">
        <f>H373/$H374</f>
      </c>
      <c r="J373" s="3">
        <f>I373*100</f>
      </c>
      <c r="K373">
        <f>RANK(I373,$I$368:$I$373,0)</f>
      </c>
    </row>
    <row r="374">
      <c r="A374" t="str">
        <v>TOTAL</v>
      </c>
      <c r="B374" s="1">
        <f>SUM(B368:B373)</f>
      </c>
      <c r="C374" s="1">
        <f>SUM(C368:C373)</f>
      </c>
      <c r="D374" s="1">
        <f>SUM(D368:D373)</f>
      </c>
      <c r="H374" s="2">
        <f>SUM(H368:H373)</f>
      </c>
    </row>
    <row r="376">
      <c r="A376" t="str">
        <v>2. KONSISTENSI (CR)</v>
      </c>
    </row>
    <row r="377">
      <c r="A377" t="str">
        <v>Matriks Crisp (Defuzzified) &amp; Normalisasi &amp; Aw</v>
      </c>
    </row>
    <row r="378">
      <c r="A378" t="str">
        <v>Kriteria</v>
      </c>
      <c r="B378" t="str">
        <v>CP8.1</v>
      </c>
      <c r="C378" t="str">
        <v>CP8.2</v>
      </c>
      <c r="D378" t="str">
        <v>CP8.3</v>
      </c>
      <c r="E378" t="str">
        <v>CP8.4</v>
      </c>
      <c r="F378" t="str">
        <v>CP8.5</v>
      </c>
      <c r="G378" t="str">
        <v>CP8.6</v>
      </c>
      <c r="H378" t="str">
        <v>Wi (Bobot CR)</v>
      </c>
      <c r="I378" t="str">
        <v>Aw</v>
      </c>
      <c r="J378" t="str">
        <v>Aw/Wi</v>
      </c>
    </row>
    <row r="379">
      <c r="A379" t="str">
        <v>CP8.1</v>
      </c>
      <c r="B379">
        <v>1</v>
      </c>
      <c r="C379" s="1">
        <f>(H64+H83+H102)/3</f>
      </c>
      <c r="D379" s="1">
        <f>(H65+H84+H103)/3</f>
      </c>
      <c r="E379" s="1">
        <f>(H66+H85+H104)/3</f>
      </c>
      <c r="F379" s="1">
        <f>(H67+H86+H105)/3</f>
      </c>
      <c r="G379" s="1">
        <f>(H68+H87+H106)/3</f>
      </c>
      <c r="H379" s="2">
        <f>(B379/$B385+C379/$C385+D379/$D385+E379/$E385+F379/$F385+G379/$G385)/6</f>
      </c>
      <c r="I379" s="2">
        <f>B379*$H379+C379*$H380+D379*$H381+E379*$H382+F379*$H383+G379*$H384</f>
      </c>
      <c r="J379" s="1">
        <f>I379/H379</f>
      </c>
    </row>
    <row r="380">
      <c r="A380" t="str">
        <v>CP8.2</v>
      </c>
      <c r="B380" s="1">
        <f>(1/H102+1/H83+1/H64)/3</f>
      </c>
      <c r="C380">
        <v>1</v>
      </c>
      <c r="D380" s="1">
        <f>(H69+H88+H107)/3</f>
      </c>
      <c r="E380" s="1">
        <f>(H70+H89+H108)/3</f>
      </c>
      <c r="F380" s="1">
        <f>(H71+H90+H109)/3</f>
      </c>
      <c r="G380" s="1">
        <f>(H72+H91+H110)/3</f>
      </c>
      <c r="H380" s="2">
        <f>(B380/$B385+C380/$C385+D380/$D385+E380/$E385+F380/$F385+G380/$G385)/6</f>
      </c>
      <c r="I380" s="2">
        <f>B380*$H379+C380*$H380+D380*$H381+E380*$H382+F380*$H383+G380*$H384</f>
      </c>
      <c r="J380" s="1">
        <f>I380/H380</f>
      </c>
    </row>
    <row r="381">
      <c r="A381" t="str">
        <v>CP8.3</v>
      </c>
      <c r="B381" s="1">
        <f>(1/H103+1/H84+1/H65)/3</f>
      </c>
      <c r="C381" s="1">
        <f>(1/H107+1/H88+1/H69)/3</f>
      </c>
      <c r="D381">
        <v>1</v>
      </c>
      <c r="E381" s="1">
        <f>(H73+H92+H111)/3</f>
      </c>
      <c r="F381" s="1">
        <f>(H74+H93+H112)/3</f>
      </c>
      <c r="G381" s="1">
        <f>(H75+H94+H113)/3</f>
      </c>
      <c r="H381" s="2">
        <f>(B381/$B385+C381/$C385+D381/$D385+E381/$E385+F381/$F385+G381/$G385)/6</f>
      </c>
      <c r="I381" s="2">
        <f>B381*$H379+C381*$H380+D381*$H381+E381*$H382+F381*$H383+G381*$H384</f>
      </c>
      <c r="J381" s="1">
        <f>I381/H381</f>
      </c>
    </row>
    <row r="382">
      <c r="A382" t="str">
        <v>CP8.4</v>
      </c>
      <c r="B382" s="1">
        <f>(1/H104+1/H85+1/H66)/3</f>
      </c>
      <c r="C382" s="1">
        <f>(1/H108+1/H89+1/H70)/3</f>
      </c>
      <c r="D382" s="1">
        <f>(1/H111+1/H92+1/H73)/3</f>
      </c>
      <c r="E382">
        <v>1</v>
      </c>
      <c r="F382" s="1">
        <f>(H76+H95+H114)/3</f>
      </c>
      <c r="G382" s="1">
        <f>(H77+H96+H115)/3</f>
      </c>
      <c r="H382" s="2">
        <f>(B382/$B385+C382/$C385+D382/$D385+E382/$E385+F382/$F385+G382/$G385)/6</f>
      </c>
      <c r="I382" s="2">
        <f>B382*$H379+C382*$H380+D382*$H381+E382*$H382+F382*$H383+G382*$H384</f>
      </c>
      <c r="J382" s="1">
        <f>I382/H382</f>
      </c>
    </row>
    <row r="383">
      <c r="A383" t="str">
        <v>CP8.5</v>
      </c>
      <c r="B383" s="1">
        <f>(1/H105+1/H86+1/H67)/3</f>
      </c>
      <c r="C383" s="1">
        <f>(1/H109+1/H90+1/H71)/3</f>
      </c>
      <c r="D383" s="1">
        <f>(1/H112+1/H93+1/H74)/3</f>
      </c>
      <c r="E383" s="1">
        <f>(1/H114+1/H95+1/H76)/3</f>
      </c>
      <c r="F383">
        <v>1</v>
      </c>
      <c r="G383" s="1">
        <f>(H78+H97+H116)/3</f>
      </c>
      <c r="H383" s="2">
        <f>(B383/$B385+C383/$C385+D383/$D385+E383/$E385+F383/$F385+G383/$G385)/6</f>
      </c>
      <c r="I383" s="2">
        <f>B383*$H379+C383*$H380+D383*$H381+E383*$H382+F383*$H383+G383*$H384</f>
      </c>
      <c r="J383" s="1">
        <f>I383/H383</f>
      </c>
    </row>
    <row r="384">
      <c r="A384" t="str">
        <v>CP8.6</v>
      </c>
      <c r="B384" s="1">
        <f>(1/H106+1/H87+1/H68)/3</f>
      </c>
      <c r="C384" s="1">
        <f>(1/H110+1/H91+1/H72)/3</f>
      </c>
      <c r="D384" s="1">
        <f>(1/H113+1/H94+1/H75)/3</f>
      </c>
      <c r="E384" s="1">
        <f>(1/H115+1/H96+1/H77)/3</f>
      </c>
      <c r="F384" s="1">
        <f>(1/H116+1/H97+1/H78)/3</f>
      </c>
      <c r="G384">
        <v>1</v>
      </c>
      <c r="H384" s="2">
        <f>(B384/$B385+C384/$C385+D384/$D385+E384/$E385+F384/$F385+G384/$G385)/6</f>
      </c>
      <c r="I384" s="2">
        <f>B384*$H379+C384*$H380+D384*$H381+E384*$H382+F384*$H383+G384*$H384</f>
      </c>
      <c r="J384" s="1">
        <f>I384/H384</f>
      </c>
    </row>
    <row r="385">
      <c r="A385" t="str">
        <v>Σ Kolom</v>
      </c>
      <c r="B385" s="1">
        <f>SUM(B379:B384)</f>
      </c>
      <c r="C385" s="1">
        <f>SUM(C379:C384)</f>
      </c>
      <c r="D385" s="1">
        <f>SUM(D379:D384)</f>
      </c>
      <c r="E385" s="1">
        <f>SUM(E379:E384)</f>
      </c>
      <c r="F385" s="1">
        <f>SUM(F379:F384)</f>
      </c>
      <c r="G385" s="1">
        <f>SUM(G379:G384)</f>
      </c>
    </row>
    <row r="387">
      <c r="A387" t="str">
        <v>λmax</v>
      </c>
      <c r="B387" s="1">
        <f>AVERAGE(J379:J384)</f>
      </c>
    </row>
    <row r="388">
      <c r="A388" t="str">
        <v>CI</v>
      </c>
      <c r="B388" s="1">
        <f>(B387-6)/(6-1)</f>
      </c>
    </row>
    <row r="389">
      <c r="A389" t="str">
        <v>CR</v>
      </c>
      <c r="B389" s="1">
        <f>IF(1.24=0,0,B388/1.24)</f>
      </c>
    </row>
    <row r="390">
      <c r="A390" t="str">
        <v>Status</v>
      </c>
      <c r="B390">
        <f>IF(B389&lt;0.1,"KONSISTEN ✓","TIDAK KONSISTEN ✗")</f>
      </c>
    </row>
    <row r="393">
      <c r="A393" t="str">
        <v>▶ RESPONDEN 7: Muhammad ilham</v>
      </c>
    </row>
    <row r="394">
      <c r="A394" t="str">
        <v>1. FUZZY SYNTHETIC EXTENT (FSE) &amp; BOBOT FINAL</v>
      </c>
    </row>
    <row r="395">
      <c r="A395" t="str">
        <v>Kriteria</v>
      </c>
      <c r="B395" t="str">
        <v>Σl</v>
      </c>
      <c r="C395" t="str">
        <v>Σm</v>
      </c>
      <c r="D395" t="str">
        <v>Σu</v>
      </c>
      <c r="E395" t="str">
        <v>Si_l</v>
      </c>
      <c r="F395" t="str">
        <v>Si_m</v>
      </c>
      <c r="G395" t="str">
        <v>Si_u</v>
      </c>
      <c r="H395" t="str">
        <v>Defuzzy</v>
      </c>
      <c r="I395" t="str">
        <v>Bobot</v>
      </c>
      <c r="J395" t="str">
        <v>Bobot%</v>
      </c>
      <c r="K395" t="str">
        <v>Rank</v>
      </c>
    </row>
    <row r="396">
      <c r="A396" t="str">
        <v>CP8.1</v>
      </c>
      <c r="B396" s="1">
        <f>1+I64+I65+I66+I67+I68</f>
      </c>
      <c r="C396" s="1">
        <f>1+I83+I84+I85+I86+I87</f>
      </c>
      <c r="D396" s="1">
        <f>1+I102+I103+I104+I105+I106</f>
      </c>
      <c r="E396" s="2">
        <f>B396/$D402</f>
      </c>
      <c r="F396" s="2">
        <f>C396/$C402</f>
      </c>
      <c r="G396" s="2">
        <f>D396/$B402</f>
      </c>
      <c r="H396" s="2">
        <f>(E396+F396+G396)/3</f>
      </c>
      <c r="I396" s="2">
        <f>H396/$H402</f>
      </c>
      <c r="J396" s="3">
        <f>I396*100</f>
      </c>
      <c r="K396">
        <f>RANK(I396,$I$396:$I$401,0)</f>
      </c>
    </row>
    <row r="397">
      <c r="A397" t="str">
        <v>CP8.2</v>
      </c>
      <c r="B397" s="1">
        <f>1+1/I102+I69+I70+I71+I72</f>
      </c>
      <c r="C397" s="1">
        <f>1+1/I83+I88+I89+I90+I91</f>
      </c>
      <c r="D397" s="1">
        <f>1+1/I64+I107+I108+I109+I110</f>
      </c>
      <c r="E397" s="2">
        <f>B397/$D402</f>
      </c>
      <c r="F397" s="2">
        <f>C397/$C402</f>
      </c>
      <c r="G397" s="2">
        <f>D397/$B402</f>
      </c>
      <c r="H397" s="2">
        <f>(E397+F397+G397)/3</f>
      </c>
      <c r="I397" s="2">
        <f>H397/$H402</f>
      </c>
      <c r="J397" s="3">
        <f>I397*100</f>
      </c>
      <c r="K397">
        <f>RANK(I397,$I$396:$I$401,0)</f>
      </c>
    </row>
    <row r="398">
      <c r="A398" t="str">
        <v>CP8.3</v>
      </c>
      <c r="B398" s="1">
        <f>1+1/I103+1/I107+I73+I74+I75</f>
      </c>
      <c r="C398" s="1">
        <f>1+1/I84+1/I88+I92+I93+I94</f>
      </c>
      <c r="D398" s="1">
        <f>1+1/I65+1/I69+I111+I112+I113</f>
      </c>
      <c r="E398" s="2">
        <f>B398/$D402</f>
      </c>
      <c r="F398" s="2">
        <f>C398/$C402</f>
      </c>
      <c r="G398" s="2">
        <f>D398/$B402</f>
      </c>
      <c r="H398" s="2">
        <f>(E398+F398+G398)/3</f>
      </c>
      <c r="I398" s="2">
        <f>H398/$H402</f>
      </c>
      <c r="J398" s="3">
        <f>I398*100</f>
      </c>
      <c r="K398">
        <f>RANK(I398,$I$396:$I$401,0)</f>
      </c>
    </row>
    <row r="399">
      <c r="A399" t="str">
        <v>CP8.4</v>
      </c>
      <c r="B399" s="1">
        <f>1+1/I104+1/I108+1/I111+I76+I77</f>
      </c>
      <c r="C399" s="1">
        <f>1+1/I85+1/I89+1/I92+I95+I96</f>
      </c>
      <c r="D399" s="1">
        <f>1+1/I66+1/I70+1/I73+I114+I115</f>
      </c>
      <c r="E399" s="2">
        <f>B399/$D402</f>
      </c>
      <c r="F399" s="2">
        <f>C399/$C402</f>
      </c>
      <c r="G399" s="2">
        <f>D399/$B402</f>
      </c>
      <c r="H399" s="2">
        <f>(E399+F399+G399)/3</f>
      </c>
      <c r="I399" s="2">
        <f>H399/$H402</f>
      </c>
      <c r="J399" s="3">
        <f>I399*100</f>
      </c>
      <c r="K399">
        <f>RANK(I399,$I$396:$I$401,0)</f>
      </c>
    </row>
    <row r="400">
      <c r="A400" t="str">
        <v>CP8.5</v>
      </c>
      <c r="B400" s="1">
        <f>1+1/I105+1/I109+1/I112+1/I114+I78</f>
      </c>
      <c r="C400" s="1">
        <f>1+1/I86+1/I90+1/I93+1/I95+I97</f>
      </c>
      <c r="D400" s="1">
        <f>1+1/I67+1/I71+1/I74+1/I76+I116</f>
      </c>
      <c r="E400" s="2">
        <f>B400/$D402</f>
      </c>
      <c r="F400" s="2">
        <f>C400/$C402</f>
      </c>
      <c r="G400" s="2">
        <f>D400/$B402</f>
      </c>
      <c r="H400" s="2">
        <f>(E400+F400+G400)/3</f>
      </c>
      <c r="I400" s="2">
        <f>H400/$H402</f>
      </c>
      <c r="J400" s="3">
        <f>I400*100</f>
      </c>
      <c r="K400">
        <f>RANK(I400,$I$396:$I$401,0)</f>
      </c>
    </row>
    <row r="401">
      <c r="A401" t="str">
        <v>CP8.6</v>
      </c>
      <c r="B401" s="1">
        <f>1+1/I106+1/I110+1/I113+1/I115+1/I116</f>
      </c>
      <c r="C401" s="1">
        <f>1+1/I87+1/I91+1/I94+1/I96+1/I97</f>
      </c>
      <c r="D401" s="1">
        <f>1+1/I68+1/I72+1/I75+1/I77+1/I78</f>
      </c>
      <c r="E401" s="2">
        <f>B401/$D402</f>
      </c>
      <c r="F401" s="2">
        <f>C401/$C402</f>
      </c>
      <c r="G401" s="2">
        <f>D401/$B402</f>
      </c>
      <c r="H401" s="2">
        <f>(E401+F401+G401)/3</f>
      </c>
      <c r="I401" s="2">
        <f>H401/$H402</f>
      </c>
      <c r="J401" s="3">
        <f>I401*100</f>
      </c>
      <c r="K401">
        <f>RANK(I401,$I$396:$I$401,0)</f>
      </c>
    </row>
    <row r="402">
      <c r="A402" t="str">
        <v>TOTAL</v>
      </c>
      <c r="B402" s="1">
        <f>SUM(B396:B401)</f>
      </c>
      <c r="C402" s="1">
        <f>SUM(C396:C401)</f>
      </c>
      <c r="D402" s="1">
        <f>SUM(D396:D401)</f>
      </c>
      <c r="H402" s="2">
        <f>SUM(H396:H401)</f>
      </c>
    </row>
    <row r="404">
      <c r="A404" t="str">
        <v>2. KONSISTENSI (CR)</v>
      </c>
    </row>
    <row r="405">
      <c r="A405" t="str">
        <v>Matriks Crisp (Defuzzified) &amp; Normalisasi &amp; Aw</v>
      </c>
    </row>
    <row r="406">
      <c r="A406" t="str">
        <v>Kriteria</v>
      </c>
      <c r="B406" t="str">
        <v>CP8.1</v>
      </c>
      <c r="C406" t="str">
        <v>CP8.2</v>
      </c>
      <c r="D406" t="str">
        <v>CP8.3</v>
      </c>
      <c r="E406" t="str">
        <v>CP8.4</v>
      </c>
      <c r="F406" t="str">
        <v>CP8.5</v>
      </c>
      <c r="G406" t="str">
        <v>CP8.6</v>
      </c>
      <c r="H406" t="str">
        <v>Wi (Bobot CR)</v>
      </c>
      <c r="I406" t="str">
        <v>Aw</v>
      </c>
      <c r="J406" t="str">
        <v>Aw/Wi</v>
      </c>
    </row>
    <row r="407">
      <c r="A407" t="str">
        <v>CP8.1</v>
      </c>
      <c r="B407">
        <v>1</v>
      </c>
      <c r="C407" s="1">
        <f>(I64+I83+I102)/3</f>
      </c>
      <c r="D407" s="1">
        <f>(I65+I84+I103)/3</f>
      </c>
      <c r="E407" s="1">
        <f>(I66+I85+I104)/3</f>
      </c>
      <c r="F407" s="1">
        <f>(I67+I86+I105)/3</f>
      </c>
      <c r="G407" s="1">
        <f>(I68+I87+I106)/3</f>
      </c>
      <c r="H407" s="2">
        <f>(B407/$B413+C407/$C413+D407/$D413+E407/$E413+F407/$F413+G407/$G413)/6</f>
      </c>
      <c r="I407" s="2">
        <f>B407*$H407+C407*$H408+D407*$H409+E407*$H410+F407*$H411+G407*$H412</f>
      </c>
      <c r="J407" s="1">
        <f>I407/H407</f>
      </c>
    </row>
    <row r="408">
      <c r="A408" t="str">
        <v>CP8.2</v>
      </c>
      <c r="B408" s="1">
        <f>(1/I102+1/I83+1/I64)/3</f>
      </c>
      <c r="C408">
        <v>1</v>
      </c>
      <c r="D408" s="1">
        <f>(I69+I88+I107)/3</f>
      </c>
      <c r="E408" s="1">
        <f>(I70+I89+I108)/3</f>
      </c>
      <c r="F408" s="1">
        <f>(I71+I90+I109)/3</f>
      </c>
      <c r="G408" s="1">
        <f>(I72+I91+I110)/3</f>
      </c>
      <c r="H408" s="2">
        <f>(B408/$B413+C408/$C413+D408/$D413+E408/$E413+F408/$F413+G408/$G413)/6</f>
      </c>
      <c r="I408" s="2">
        <f>B408*$H407+C408*$H408+D408*$H409+E408*$H410+F408*$H411+G408*$H412</f>
      </c>
      <c r="J408" s="1">
        <f>I408/H408</f>
      </c>
    </row>
    <row r="409">
      <c r="A409" t="str">
        <v>CP8.3</v>
      </c>
      <c r="B409" s="1">
        <f>(1/I103+1/I84+1/I65)/3</f>
      </c>
      <c r="C409" s="1">
        <f>(1/I107+1/I88+1/I69)/3</f>
      </c>
      <c r="D409">
        <v>1</v>
      </c>
      <c r="E409" s="1">
        <f>(I73+I92+I111)/3</f>
      </c>
      <c r="F409" s="1">
        <f>(I74+I93+I112)/3</f>
      </c>
      <c r="G409" s="1">
        <f>(I75+I94+I113)/3</f>
      </c>
      <c r="H409" s="2">
        <f>(B409/$B413+C409/$C413+D409/$D413+E409/$E413+F409/$F413+G409/$G413)/6</f>
      </c>
      <c r="I409" s="2">
        <f>B409*$H407+C409*$H408+D409*$H409+E409*$H410+F409*$H411+G409*$H412</f>
      </c>
      <c r="J409" s="1">
        <f>I409/H409</f>
      </c>
    </row>
    <row r="410">
      <c r="A410" t="str">
        <v>CP8.4</v>
      </c>
      <c r="B410" s="1">
        <f>(1/I104+1/I85+1/I66)/3</f>
      </c>
      <c r="C410" s="1">
        <f>(1/I108+1/I89+1/I70)/3</f>
      </c>
      <c r="D410" s="1">
        <f>(1/I111+1/I92+1/I73)/3</f>
      </c>
      <c r="E410">
        <v>1</v>
      </c>
      <c r="F410" s="1">
        <f>(I76+I95+I114)/3</f>
      </c>
      <c r="G410" s="1">
        <f>(I77+I96+I115)/3</f>
      </c>
      <c r="H410" s="2">
        <f>(B410/$B413+C410/$C413+D410/$D413+E410/$E413+F410/$F413+G410/$G413)/6</f>
      </c>
      <c r="I410" s="2">
        <f>B410*$H407+C410*$H408+D410*$H409+E410*$H410+F410*$H411+G410*$H412</f>
      </c>
      <c r="J410" s="1">
        <f>I410/H410</f>
      </c>
    </row>
    <row r="411">
      <c r="A411" t="str">
        <v>CP8.5</v>
      </c>
      <c r="B411" s="1">
        <f>(1/I105+1/I86+1/I67)/3</f>
      </c>
      <c r="C411" s="1">
        <f>(1/I109+1/I90+1/I71)/3</f>
      </c>
      <c r="D411" s="1">
        <f>(1/I112+1/I93+1/I74)/3</f>
      </c>
      <c r="E411" s="1">
        <f>(1/I114+1/I95+1/I76)/3</f>
      </c>
      <c r="F411">
        <v>1</v>
      </c>
      <c r="G411" s="1">
        <f>(I78+I97+I116)/3</f>
      </c>
      <c r="H411" s="2">
        <f>(B411/$B413+C411/$C413+D411/$D413+E411/$E413+F411/$F413+G411/$G413)/6</f>
      </c>
      <c r="I411" s="2">
        <f>B411*$H407+C411*$H408+D411*$H409+E411*$H410+F411*$H411+G411*$H412</f>
      </c>
      <c r="J411" s="1">
        <f>I411/H411</f>
      </c>
    </row>
    <row r="412">
      <c r="A412" t="str">
        <v>CP8.6</v>
      </c>
      <c r="B412" s="1">
        <f>(1/I106+1/I87+1/I68)/3</f>
      </c>
      <c r="C412" s="1">
        <f>(1/I110+1/I91+1/I72)/3</f>
      </c>
      <c r="D412" s="1">
        <f>(1/I113+1/I94+1/I75)/3</f>
      </c>
      <c r="E412" s="1">
        <f>(1/I115+1/I96+1/I77)/3</f>
      </c>
      <c r="F412" s="1">
        <f>(1/I116+1/I97+1/I78)/3</f>
      </c>
      <c r="G412">
        <v>1</v>
      </c>
      <c r="H412" s="2">
        <f>(B412/$B413+C412/$C413+D412/$D413+E412/$E413+F412/$F413+G412/$G413)/6</f>
      </c>
      <c r="I412" s="2">
        <f>B412*$H407+C412*$H408+D412*$H409+E412*$H410+F412*$H411+G412*$H412</f>
      </c>
      <c r="J412" s="1">
        <f>I412/H412</f>
      </c>
    </row>
    <row r="413">
      <c r="A413" t="str">
        <v>Σ Kolom</v>
      </c>
      <c r="B413" s="1">
        <f>SUM(B407:B412)</f>
      </c>
      <c r="C413" s="1">
        <f>SUM(C407:C412)</f>
      </c>
      <c r="D413" s="1">
        <f>SUM(D407:D412)</f>
      </c>
      <c r="E413" s="1">
        <f>SUM(E407:E412)</f>
      </c>
      <c r="F413" s="1">
        <f>SUM(F407:F412)</f>
      </c>
      <c r="G413" s="1">
        <f>SUM(G407:G412)</f>
      </c>
    </row>
    <row r="415">
      <c r="A415" t="str">
        <v>λmax</v>
      </c>
      <c r="B415" s="1">
        <f>AVERAGE(J407:J412)</f>
      </c>
    </row>
    <row r="416">
      <c r="A416" t="str">
        <v>CI</v>
      </c>
      <c r="B416" s="1">
        <f>(B415-6)/(6-1)</f>
      </c>
    </row>
    <row r="417">
      <c r="A417" t="str">
        <v>CR</v>
      </c>
      <c r="B417" s="1">
        <f>IF(1.24=0,0,B416/1.24)</f>
      </c>
    </row>
    <row r="418">
      <c r="A418" t="str">
        <v>Status</v>
      </c>
      <c r="B418">
        <f>IF(B417&lt;0.1,"KONSISTEN ✓","TIDAK KONSISTEN ✗")</f>
      </c>
    </row>
    <row r="421">
      <c r="A421" t="str">
        <v xml:space="preserve">▶ RESPONDEN 8: Fadly Wahid </v>
      </c>
    </row>
    <row r="422">
      <c r="A422" t="str">
        <v>1. FUZZY SYNTHETIC EXTENT (FSE) &amp; BOBOT FINAL</v>
      </c>
    </row>
    <row r="423">
      <c r="A423" t="str">
        <v>Kriteria</v>
      </c>
      <c r="B423" t="str">
        <v>Σl</v>
      </c>
      <c r="C423" t="str">
        <v>Σm</v>
      </c>
      <c r="D423" t="str">
        <v>Σu</v>
      </c>
      <c r="E423" t="str">
        <v>Si_l</v>
      </c>
      <c r="F423" t="str">
        <v>Si_m</v>
      </c>
      <c r="G423" t="str">
        <v>Si_u</v>
      </c>
      <c r="H423" t="str">
        <v>Defuzzy</v>
      </c>
      <c r="I423" t="str">
        <v>Bobot</v>
      </c>
      <c r="J423" t="str">
        <v>Bobot%</v>
      </c>
      <c r="K423" t="str">
        <v>Rank</v>
      </c>
    </row>
    <row r="424">
      <c r="A424" t="str">
        <v>CP8.1</v>
      </c>
      <c r="B424" s="1">
        <f>1+J64+J65+J66+J67+J68</f>
      </c>
      <c r="C424" s="1">
        <f>1+J83+J84+J85+J86+J87</f>
      </c>
      <c r="D424" s="1">
        <f>1+J102+J103+J104+J105+J106</f>
      </c>
      <c r="E424" s="2">
        <f>B424/$D430</f>
      </c>
      <c r="F424" s="2">
        <f>C424/$C430</f>
      </c>
      <c r="G424" s="2">
        <f>D424/$B430</f>
      </c>
      <c r="H424" s="2">
        <f>(E424+F424+G424)/3</f>
      </c>
      <c r="I424" s="2">
        <f>H424/$H430</f>
      </c>
      <c r="J424" s="3">
        <f>I424*100</f>
      </c>
      <c r="K424">
        <f>RANK(I424,$I$424:$I$429,0)</f>
      </c>
    </row>
    <row r="425">
      <c r="A425" t="str">
        <v>CP8.2</v>
      </c>
      <c r="B425" s="1">
        <f>1+1/J102+J69+J70+J71+J72</f>
      </c>
      <c r="C425" s="1">
        <f>1+1/J83+J88+J89+J90+J91</f>
      </c>
      <c r="D425" s="1">
        <f>1+1/J64+J107+J108+J109+J110</f>
      </c>
      <c r="E425" s="2">
        <f>B425/$D430</f>
      </c>
      <c r="F425" s="2">
        <f>C425/$C430</f>
      </c>
      <c r="G425" s="2">
        <f>D425/$B430</f>
      </c>
      <c r="H425" s="2">
        <f>(E425+F425+G425)/3</f>
      </c>
      <c r="I425" s="2">
        <f>H425/$H430</f>
      </c>
      <c r="J425" s="3">
        <f>I425*100</f>
      </c>
      <c r="K425">
        <f>RANK(I425,$I$424:$I$429,0)</f>
      </c>
    </row>
    <row r="426">
      <c r="A426" t="str">
        <v>CP8.3</v>
      </c>
      <c r="B426" s="1">
        <f>1+1/J103+1/J107+J73+J74+J75</f>
      </c>
      <c r="C426" s="1">
        <f>1+1/J84+1/J88+J92+J93+J94</f>
      </c>
      <c r="D426" s="1">
        <f>1+1/J65+1/J69+J111+J112+J113</f>
      </c>
      <c r="E426" s="2">
        <f>B426/$D430</f>
      </c>
      <c r="F426" s="2">
        <f>C426/$C430</f>
      </c>
      <c r="G426" s="2">
        <f>D426/$B430</f>
      </c>
      <c r="H426" s="2">
        <f>(E426+F426+G426)/3</f>
      </c>
      <c r="I426" s="2">
        <f>H426/$H430</f>
      </c>
      <c r="J426" s="3">
        <f>I426*100</f>
      </c>
      <c r="K426">
        <f>RANK(I426,$I$424:$I$429,0)</f>
      </c>
    </row>
    <row r="427">
      <c r="A427" t="str">
        <v>CP8.4</v>
      </c>
      <c r="B427" s="1">
        <f>1+1/J104+1/J108+1/J111+J76+J77</f>
      </c>
      <c r="C427" s="1">
        <f>1+1/J85+1/J89+1/J92+J95+J96</f>
      </c>
      <c r="D427" s="1">
        <f>1+1/J66+1/J70+1/J73+J114+J115</f>
      </c>
      <c r="E427" s="2">
        <f>B427/$D430</f>
      </c>
      <c r="F427" s="2">
        <f>C427/$C430</f>
      </c>
      <c r="G427" s="2">
        <f>D427/$B430</f>
      </c>
      <c r="H427" s="2">
        <f>(E427+F427+G427)/3</f>
      </c>
      <c r="I427" s="2">
        <f>H427/$H430</f>
      </c>
      <c r="J427" s="3">
        <f>I427*100</f>
      </c>
      <c r="K427">
        <f>RANK(I427,$I$424:$I$429,0)</f>
      </c>
    </row>
    <row r="428">
      <c r="A428" t="str">
        <v>CP8.5</v>
      </c>
      <c r="B428" s="1">
        <f>1+1/J105+1/J109+1/J112+1/J114+J78</f>
      </c>
      <c r="C428" s="1">
        <f>1+1/J86+1/J90+1/J93+1/J95+J97</f>
      </c>
      <c r="D428" s="1">
        <f>1+1/J67+1/J71+1/J74+1/J76+J116</f>
      </c>
      <c r="E428" s="2">
        <f>B428/$D430</f>
      </c>
      <c r="F428" s="2">
        <f>C428/$C430</f>
      </c>
      <c r="G428" s="2">
        <f>D428/$B430</f>
      </c>
      <c r="H428" s="2">
        <f>(E428+F428+G428)/3</f>
      </c>
      <c r="I428" s="2">
        <f>H428/$H430</f>
      </c>
      <c r="J428" s="3">
        <f>I428*100</f>
      </c>
      <c r="K428">
        <f>RANK(I428,$I$424:$I$429,0)</f>
      </c>
    </row>
    <row r="429">
      <c r="A429" t="str">
        <v>CP8.6</v>
      </c>
      <c r="B429" s="1">
        <f>1+1/J106+1/J110+1/J113+1/J115+1/J116</f>
      </c>
      <c r="C429" s="1">
        <f>1+1/J87+1/J91+1/J94+1/J96+1/J97</f>
      </c>
      <c r="D429" s="1">
        <f>1+1/J68+1/J72+1/J75+1/J77+1/J78</f>
      </c>
      <c r="E429" s="2">
        <f>B429/$D430</f>
      </c>
      <c r="F429" s="2">
        <f>C429/$C430</f>
      </c>
      <c r="G429" s="2">
        <f>D429/$B430</f>
      </c>
      <c r="H429" s="2">
        <f>(E429+F429+G429)/3</f>
      </c>
      <c r="I429" s="2">
        <f>H429/$H430</f>
      </c>
      <c r="J429" s="3">
        <f>I429*100</f>
      </c>
      <c r="K429">
        <f>RANK(I429,$I$424:$I$429,0)</f>
      </c>
    </row>
    <row r="430">
      <c r="A430" t="str">
        <v>TOTAL</v>
      </c>
      <c r="B430" s="1">
        <f>SUM(B424:B429)</f>
      </c>
      <c r="C430" s="1">
        <f>SUM(C424:C429)</f>
      </c>
      <c r="D430" s="1">
        <f>SUM(D424:D429)</f>
      </c>
      <c r="H430" s="2">
        <f>SUM(H424:H429)</f>
      </c>
    </row>
    <row r="432">
      <c r="A432" t="str">
        <v>2. KONSISTENSI (CR)</v>
      </c>
    </row>
    <row r="433">
      <c r="A433" t="str">
        <v>Matriks Crisp (Defuzzified) &amp; Normalisasi &amp; Aw</v>
      </c>
    </row>
    <row r="434">
      <c r="A434" t="str">
        <v>Kriteria</v>
      </c>
      <c r="B434" t="str">
        <v>CP8.1</v>
      </c>
      <c r="C434" t="str">
        <v>CP8.2</v>
      </c>
      <c r="D434" t="str">
        <v>CP8.3</v>
      </c>
      <c r="E434" t="str">
        <v>CP8.4</v>
      </c>
      <c r="F434" t="str">
        <v>CP8.5</v>
      </c>
      <c r="G434" t="str">
        <v>CP8.6</v>
      </c>
      <c r="H434" t="str">
        <v>Wi (Bobot CR)</v>
      </c>
      <c r="I434" t="str">
        <v>Aw</v>
      </c>
      <c r="J434" t="str">
        <v>Aw/Wi</v>
      </c>
    </row>
    <row r="435">
      <c r="A435" t="str">
        <v>CP8.1</v>
      </c>
      <c r="B435">
        <v>1</v>
      </c>
      <c r="C435" s="1">
        <f>(J64+J83+J102)/3</f>
      </c>
      <c r="D435" s="1">
        <f>(J65+J84+J103)/3</f>
      </c>
      <c r="E435" s="1">
        <f>(J66+J85+J104)/3</f>
      </c>
      <c r="F435" s="1">
        <f>(J67+J86+J105)/3</f>
      </c>
      <c r="G435" s="1">
        <f>(J68+J87+J106)/3</f>
      </c>
      <c r="H435" s="2">
        <f>(B435/$B441+C435/$C441+D435/$D441+E435/$E441+F435/$F441+G435/$G441)/6</f>
      </c>
      <c r="I435" s="2">
        <f>B435*$H435+C435*$H436+D435*$H437+E435*$H438+F435*$H439+G435*$H440</f>
      </c>
      <c r="J435" s="1">
        <f>I435/H435</f>
      </c>
    </row>
    <row r="436">
      <c r="A436" t="str">
        <v>CP8.2</v>
      </c>
      <c r="B436" s="1">
        <f>(1/J102+1/J83+1/J64)/3</f>
      </c>
      <c r="C436">
        <v>1</v>
      </c>
      <c r="D436" s="1">
        <f>(J69+J88+J107)/3</f>
      </c>
      <c r="E436" s="1">
        <f>(J70+J89+J108)/3</f>
      </c>
      <c r="F436" s="1">
        <f>(J71+J90+J109)/3</f>
      </c>
      <c r="G436" s="1">
        <f>(J72+J91+J110)/3</f>
      </c>
      <c r="H436" s="2">
        <f>(B436/$B441+C436/$C441+D436/$D441+E436/$E441+F436/$F441+G436/$G441)/6</f>
      </c>
      <c r="I436" s="2">
        <f>B436*$H435+C436*$H436+D436*$H437+E436*$H438+F436*$H439+G436*$H440</f>
      </c>
      <c r="J436" s="1">
        <f>I436/H436</f>
      </c>
    </row>
    <row r="437">
      <c r="A437" t="str">
        <v>CP8.3</v>
      </c>
      <c r="B437" s="1">
        <f>(1/J103+1/J84+1/J65)/3</f>
      </c>
      <c r="C437" s="1">
        <f>(1/J107+1/J88+1/J69)/3</f>
      </c>
      <c r="D437">
        <v>1</v>
      </c>
      <c r="E437" s="1">
        <f>(J73+J92+J111)/3</f>
      </c>
      <c r="F437" s="1">
        <f>(J74+J93+J112)/3</f>
      </c>
      <c r="G437" s="1">
        <f>(J75+J94+J113)/3</f>
      </c>
      <c r="H437" s="2">
        <f>(B437/$B441+C437/$C441+D437/$D441+E437/$E441+F437/$F441+G437/$G441)/6</f>
      </c>
      <c r="I437" s="2">
        <f>B437*$H435+C437*$H436+D437*$H437+E437*$H438+F437*$H439+G437*$H440</f>
      </c>
      <c r="J437" s="1">
        <f>I437/H437</f>
      </c>
    </row>
    <row r="438">
      <c r="A438" t="str">
        <v>CP8.4</v>
      </c>
      <c r="B438" s="1">
        <f>(1/J104+1/J85+1/J66)/3</f>
      </c>
      <c r="C438" s="1">
        <f>(1/J108+1/J89+1/J70)/3</f>
      </c>
      <c r="D438" s="1">
        <f>(1/J111+1/J92+1/J73)/3</f>
      </c>
      <c r="E438">
        <v>1</v>
      </c>
      <c r="F438" s="1">
        <f>(J76+J95+J114)/3</f>
      </c>
      <c r="G438" s="1">
        <f>(J77+J96+J115)/3</f>
      </c>
      <c r="H438" s="2">
        <f>(B438/$B441+C438/$C441+D438/$D441+E438/$E441+F438/$F441+G438/$G441)/6</f>
      </c>
      <c r="I438" s="2">
        <f>B438*$H435+C438*$H436+D438*$H437+E438*$H438+F438*$H439+G438*$H440</f>
      </c>
      <c r="J438" s="1">
        <f>I438/H438</f>
      </c>
    </row>
    <row r="439">
      <c r="A439" t="str">
        <v>CP8.5</v>
      </c>
      <c r="B439" s="1">
        <f>(1/J105+1/J86+1/J67)/3</f>
      </c>
      <c r="C439" s="1">
        <f>(1/J109+1/J90+1/J71)/3</f>
      </c>
      <c r="D439" s="1">
        <f>(1/J112+1/J93+1/J74)/3</f>
      </c>
      <c r="E439" s="1">
        <f>(1/J114+1/J95+1/J76)/3</f>
      </c>
      <c r="F439">
        <v>1</v>
      </c>
      <c r="G439" s="1">
        <f>(J78+J97+J116)/3</f>
      </c>
      <c r="H439" s="2">
        <f>(B439/$B441+C439/$C441+D439/$D441+E439/$E441+F439/$F441+G439/$G441)/6</f>
      </c>
      <c r="I439" s="2">
        <f>B439*$H435+C439*$H436+D439*$H437+E439*$H438+F439*$H439+G439*$H440</f>
      </c>
      <c r="J439" s="1">
        <f>I439/H439</f>
      </c>
    </row>
    <row r="440">
      <c r="A440" t="str">
        <v>CP8.6</v>
      </c>
      <c r="B440" s="1">
        <f>(1/J106+1/J87+1/J68)/3</f>
      </c>
      <c r="C440" s="1">
        <f>(1/J110+1/J91+1/J72)/3</f>
      </c>
      <c r="D440" s="1">
        <f>(1/J113+1/J94+1/J75)/3</f>
      </c>
      <c r="E440" s="1">
        <f>(1/J115+1/J96+1/J77)/3</f>
      </c>
      <c r="F440" s="1">
        <f>(1/J116+1/J97+1/J78)/3</f>
      </c>
      <c r="G440">
        <v>1</v>
      </c>
      <c r="H440" s="2">
        <f>(B440/$B441+C440/$C441+D440/$D441+E440/$E441+F440/$F441+G440/$G441)/6</f>
      </c>
      <c r="I440" s="2">
        <f>B440*$H435+C440*$H436+D440*$H437+E440*$H438+F440*$H439+G440*$H440</f>
      </c>
      <c r="J440" s="1">
        <f>I440/H440</f>
      </c>
    </row>
    <row r="441">
      <c r="A441" t="str">
        <v>Σ Kolom</v>
      </c>
      <c r="B441" s="1">
        <f>SUM(B435:B440)</f>
      </c>
      <c r="C441" s="1">
        <f>SUM(C435:C440)</f>
      </c>
      <c r="D441" s="1">
        <f>SUM(D435:D440)</f>
      </c>
      <c r="E441" s="1">
        <f>SUM(E435:E440)</f>
      </c>
      <c r="F441" s="1">
        <f>SUM(F435:F440)</f>
      </c>
      <c r="G441" s="1">
        <f>SUM(G435:G440)</f>
      </c>
    </row>
    <row r="443">
      <c r="A443" t="str">
        <v>λmax</v>
      </c>
      <c r="B443" s="1">
        <f>AVERAGE(J435:J440)</f>
      </c>
    </row>
    <row r="444">
      <c r="A444" t="str">
        <v>CI</v>
      </c>
      <c r="B444" s="1">
        <f>(B443-6)/(6-1)</f>
      </c>
    </row>
    <row r="445">
      <c r="A445" t="str">
        <v>CR</v>
      </c>
      <c r="B445" s="1">
        <f>IF(1.24=0,0,B444/1.24)</f>
      </c>
    </row>
    <row r="446">
      <c r="A446" t="str">
        <v>Status</v>
      </c>
      <c r="B446">
        <f>IF(B445&lt;0.1,"KONSISTEN ✓","TIDAK KONSISTEN ✗")</f>
      </c>
    </row>
    <row r="449">
      <c r="A449" t="str">
        <v>▶ RESPONDEN 9: Amrul Hidayat</v>
      </c>
    </row>
    <row r="450">
      <c r="A450" t="str">
        <v>1. FUZZY SYNTHETIC EXTENT (FSE) &amp; BOBOT FINAL</v>
      </c>
    </row>
    <row r="451">
      <c r="A451" t="str">
        <v>Kriteria</v>
      </c>
      <c r="B451" t="str">
        <v>Σl</v>
      </c>
      <c r="C451" t="str">
        <v>Σm</v>
      </c>
      <c r="D451" t="str">
        <v>Σu</v>
      </c>
      <c r="E451" t="str">
        <v>Si_l</v>
      </c>
      <c r="F451" t="str">
        <v>Si_m</v>
      </c>
      <c r="G451" t="str">
        <v>Si_u</v>
      </c>
      <c r="H451" t="str">
        <v>Defuzzy</v>
      </c>
      <c r="I451" t="str">
        <v>Bobot</v>
      </c>
      <c r="J451" t="str">
        <v>Bobot%</v>
      </c>
      <c r="K451" t="str">
        <v>Rank</v>
      </c>
    </row>
    <row r="452">
      <c r="A452" t="str">
        <v>CP8.1</v>
      </c>
      <c r="B452" s="1">
        <f>1+K64+K65+K66+K67+K68</f>
      </c>
      <c r="C452" s="1">
        <f>1+K83+K84+K85+K86+K87</f>
      </c>
      <c r="D452" s="1">
        <f>1+K102+K103+K104+K105+K106</f>
      </c>
      <c r="E452" s="2">
        <f>B452/$D458</f>
      </c>
      <c r="F452" s="2">
        <f>C452/$C458</f>
      </c>
      <c r="G452" s="2">
        <f>D452/$B458</f>
      </c>
      <c r="H452" s="2">
        <f>(E452+F452+G452)/3</f>
      </c>
      <c r="I452" s="2">
        <f>H452/$H458</f>
      </c>
      <c r="J452" s="3">
        <f>I452*100</f>
      </c>
      <c r="K452">
        <f>RANK(I452,$I$452:$I$457,0)</f>
      </c>
    </row>
    <row r="453">
      <c r="A453" t="str">
        <v>CP8.2</v>
      </c>
      <c r="B453" s="1">
        <f>1+1/K102+K69+K70+K71+K72</f>
      </c>
      <c r="C453" s="1">
        <f>1+1/K83+K88+K89+K90+K91</f>
      </c>
      <c r="D453" s="1">
        <f>1+1/K64+K107+K108+K109+K110</f>
      </c>
      <c r="E453" s="2">
        <f>B453/$D458</f>
      </c>
      <c r="F453" s="2">
        <f>C453/$C458</f>
      </c>
      <c r="G453" s="2">
        <f>D453/$B458</f>
      </c>
      <c r="H453" s="2">
        <f>(E453+F453+G453)/3</f>
      </c>
      <c r="I453" s="2">
        <f>H453/$H458</f>
      </c>
      <c r="J453" s="3">
        <f>I453*100</f>
      </c>
      <c r="K453">
        <f>RANK(I453,$I$452:$I$457,0)</f>
      </c>
    </row>
    <row r="454">
      <c r="A454" t="str">
        <v>CP8.3</v>
      </c>
      <c r="B454" s="1">
        <f>1+1/K103+1/K107+K73+K74+K75</f>
      </c>
      <c r="C454" s="1">
        <f>1+1/K84+1/K88+K92+K93+K94</f>
      </c>
      <c r="D454" s="1">
        <f>1+1/K65+1/K69+K111+K112+K113</f>
      </c>
      <c r="E454" s="2">
        <f>B454/$D458</f>
      </c>
      <c r="F454" s="2">
        <f>C454/$C458</f>
      </c>
      <c r="G454" s="2">
        <f>D454/$B458</f>
      </c>
      <c r="H454" s="2">
        <f>(E454+F454+G454)/3</f>
      </c>
      <c r="I454" s="2">
        <f>H454/$H458</f>
      </c>
      <c r="J454" s="3">
        <f>I454*100</f>
      </c>
      <c r="K454">
        <f>RANK(I454,$I$452:$I$457,0)</f>
      </c>
    </row>
    <row r="455">
      <c r="A455" t="str">
        <v>CP8.4</v>
      </c>
      <c r="B455" s="1">
        <f>1+1/K104+1/K108+1/K111+K76+K77</f>
      </c>
      <c r="C455" s="1">
        <f>1+1/K85+1/K89+1/K92+K95+K96</f>
      </c>
      <c r="D455" s="1">
        <f>1+1/K66+1/K70+1/K73+K114+K115</f>
      </c>
      <c r="E455" s="2">
        <f>B455/$D458</f>
      </c>
      <c r="F455" s="2">
        <f>C455/$C458</f>
      </c>
      <c r="G455" s="2">
        <f>D455/$B458</f>
      </c>
      <c r="H455" s="2">
        <f>(E455+F455+G455)/3</f>
      </c>
      <c r="I455" s="2">
        <f>H455/$H458</f>
      </c>
      <c r="J455" s="3">
        <f>I455*100</f>
      </c>
      <c r="K455">
        <f>RANK(I455,$I$452:$I$457,0)</f>
      </c>
    </row>
    <row r="456">
      <c r="A456" t="str">
        <v>CP8.5</v>
      </c>
      <c r="B456" s="1">
        <f>1+1/K105+1/K109+1/K112+1/K114+K78</f>
      </c>
      <c r="C456" s="1">
        <f>1+1/K86+1/K90+1/K93+1/K95+K97</f>
      </c>
      <c r="D456" s="1">
        <f>1+1/K67+1/K71+1/K74+1/K76+K116</f>
      </c>
      <c r="E456" s="2">
        <f>B456/$D458</f>
      </c>
      <c r="F456" s="2">
        <f>C456/$C458</f>
      </c>
      <c r="G456" s="2">
        <f>D456/$B458</f>
      </c>
      <c r="H456" s="2">
        <f>(E456+F456+G456)/3</f>
      </c>
      <c r="I456" s="2">
        <f>H456/$H458</f>
      </c>
      <c r="J456" s="3">
        <f>I456*100</f>
      </c>
      <c r="K456">
        <f>RANK(I456,$I$452:$I$457,0)</f>
      </c>
    </row>
    <row r="457">
      <c r="A457" t="str">
        <v>CP8.6</v>
      </c>
      <c r="B457" s="1">
        <f>1+1/K106+1/K110+1/K113+1/K115+1/K116</f>
      </c>
      <c r="C457" s="1">
        <f>1+1/K87+1/K91+1/K94+1/K96+1/K97</f>
      </c>
      <c r="D457" s="1">
        <f>1+1/K68+1/K72+1/K75+1/K77+1/K78</f>
      </c>
      <c r="E457" s="2">
        <f>B457/$D458</f>
      </c>
      <c r="F457" s="2">
        <f>C457/$C458</f>
      </c>
      <c r="G457" s="2">
        <f>D457/$B458</f>
      </c>
      <c r="H457" s="2">
        <f>(E457+F457+G457)/3</f>
      </c>
      <c r="I457" s="2">
        <f>H457/$H458</f>
      </c>
      <c r="J457" s="3">
        <f>I457*100</f>
      </c>
      <c r="K457">
        <f>RANK(I457,$I$452:$I$457,0)</f>
      </c>
    </row>
    <row r="458">
      <c r="A458" t="str">
        <v>TOTAL</v>
      </c>
      <c r="B458" s="1">
        <f>SUM(B452:B457)</f>
      </c>
      <c r="C458" s="1">
        <f>SUM(C452:C457)</f>
      </c>
      <c r="D458" s="1">
        <f>SUM(D452:D457)</f>
      </c>
      <c r="H458" s="2">
        <f>SUM(H452:H457)</f>
      </c>
    </row>
    <row r="460">
      <c r="A460" t="str">
        <v>2. KONSISTENSI (CR)</v>
      </c>
    </row>
    <row r="461">
      <c r="A461" t="str">
        <v>Matriks Crisp (Defuzzified) &amp; Normalisasi &amp; Aw</v>
      </c>
    </row>
    <row r="462">
      <c r="A462" t="str">
        <v>Kriteria</v>
      </c>
      <c r="B462" t="str">
        <v>CP8.1</v>
      </c>
      <c r="C462" t="str">
        <v>CP8.2</v>
      </c>
      <c r="D462" t="str">
        <v>CP8.3</v>
      </c>
      <c r="E462" t="str">
        <v>CP8.4</v>
      </c>
      <c r="F462" t="str">
        <v>CP8.5</v>
      </c>
      <c r="G462" t="str">
        <v>CP8.6</v>
      </c>
      <c r="H462" t="str">
        <v>Wi (Bobot CR)</v>
      </c>
      <c r="I462" t="str">
        <v>Aw</v>
      </c>
      <c r="J462" t="str">
        <v>Aw/Wi</v>
      </c>
    </row>
    <row r="463">
      <c r="A463" t="str">
        <v>CP8.1</v>
      </c>
      <c r="B463">
        <v>1</v>
      </c>
      <c r="C463" s="1">
        <f>(K64+K83+K102)/3</f>
      </c>
      <c r="D463" s="1">
        <f>(K65+K84+K103)/3</f>
      </c>
      <c r="E463" s="1">
        <f>(K66+K85+K104)/3</f>
      </c>
      <c r="F463" s="1">
        <f>(K67+K86+K105)/3</f>
      </c>
      <c r="G463" s="1">
        <f>(K68+K87+K106)/3</f>
      </c>
      <c r="H463" s="2">
        <f>(B463/$B469+C463/$C469+D463/$D469+E463/$E469+F463/$F469+G463/$G469)/6</f>
      </c>
      <c r="I463" s="2">
        <f>B463*$H463+C463*$H464+D463*$H465+E463*$H466+F463*$H467+G463*$H468</f>
      </c>
      <c r="J463" s="1">
        <f>I463/H463</f>
      </c>
    </row>
    <row r="464">
      <c r="A464" t="str">
        <v>CP8.2</v>
      </c>
      <c r="B464" s="1">
        <f>(1/K102+1/K83+1/K64)/3</f>
      </c>
      <c r="C464">
        <v>1</v>
      </c>
      <c r="D464" s="1">
        <f>(K69+K88+K107)/3</f>
      </c>
      <c r="E464" s="1">
        <f>(K70+K89+K108)/3</f>
      </c>
      <c r="F464" s="1">
        <f>(K71+K90+K109)/3</f>
      </c>
      <c r="G464" s="1">
        <f>(K72+K91+K110)/3</f>
      </c>
      <c r="H464" s="2">
        <f>(B464/$B469+C464/$C469+D464/$D469+E464/$E469+F464/$F469+G464/$G469)/6</f>
      </c>
      <c r="I464" s="2">
        <f>B464*$H463+C464*$H464+D464*$H465+E464*$H466+F464*$H467+G464*$H468</f>
      </c>
      <c r="J464" s="1">
        <f>I464/H464</f>
      </c>
    </row>
    <row r="465">
      <c r="A465" t="str">
        <v>CP8.3</v>
      </c>
      <c r="B465" s="1">
        <f>(1/K103+1/K84+1/K65)/3</f>
      </c>
      <c r="C465" s="1">
        <f>(1/K107+1/K88+1/K69)/3</f>
      </c>
      <c r="D465">
        <v>1</v>
      </c>
      <c r="E465" s="1">
        <f>(K73+K92+K111)/3</f>
      </c>
      <c r="F465" s="1">
        <f>(K74+K93+K112)/3</f>
      </c>
      <c r="G465" s="1">
        <f>(K75+K94+K113)/3</f>
      </c>
      <c r="H465" s="2">
        <f>(B465/$B469+C465/$C469+D465/$D469+E465/$E469+F465/$F469+G465/$G469)/6</f>
      </c>
      <c r="I465" s="2">
        <f>B465*$H463+C465*$H464+D465*$H465+E465*$H466+F465*$H467+G465*$H468</f>
      </c>
      <c r="J465" s="1">
        <f>I465/H465</f>
      </c>
    </row>
    <row r="466">
      <c r="A466" t="str">
        <v>CP8.4</v>
      </c>
      <c r="B466" s="1">
        <f>(1/K104+1/K85+1/K66)/3</f>
      </c>
      <c r="C466" s="1">
        <f>(1/K108+1/K89+1/K70)/3</f>
      </c>
      <c r="D466" s="1">
        <f>(1/K111+1/K92+1/K73)/3</f>
      </c>
      <c r="E466">
        <v>1</v>
      </c>
      <c r="F466" s="1">
        <f>(K76+K95+K114)/3</f>
      </c>
      <c r="G466" s="1">
        <f>(K77+K96+K115)/3</f>
      </c>
      <c r="H466" s="2">
        <f>(B466/$B469+C466/$C469+D466/$D469+E466/$E469+F466/$F469+G466/$G469)/6</f>
      </c>
      <c r="I466" s="2">
        <f>B466*$H463+C466*$H464+D466*$H465+E466*$H466+F466*$H467+G466*$H468</f>
      </c>
      <c r="J466" s="1">
        <f>I466/H466</f>
      </c>
    </row>
    <row r="467">
      <c r="A467" t="str">
        <v>CP8.5</v>
      </c>
      <c r="B467" s="1">
        <f>(1/K105+1/K86+1/K67)/3</f>
      </c>
      <c r="C467" s="1">
        <f>(1/K109+1/K90+1/K71)/3</f>
      </c>
      <c r="D467" s="1">
        <f>(1/K112+1/K93+1/K74)/3</f>
      </c>
      <c r="E467" s="1">
        <f>(1/K114+1/K95+1/K76)/3</f>
      </c>
      <c r="F467">
        <v>1</v>
      </c>
      <c r="G467" s="1">
        <f>(K78+K97+K116)/3</f>
      </c>
      <c r="H467" s="2">
        <f>(B467/$B469+C467/$C469+D467/$D469+E467/$E469+F467/$F469+G467/$G469)/6</f>
      </c>
      <c r="I467" s="2">
        <f>B467*$H463+C467*$H464+D467*$H465+E467*$H466+F467*$H467+G467*$H468</f>
      </c>
      <c r="J467" s="1">
        <f>I467/H467</f>
      </c>
    </row>
    <row r="468">
      <c r="A468" t="str">
        <v>CP8.6</v>
      </c>
      <c r="B468" s="1">
        <f>(1/K106+1/K87+1/K68)/3</f>
      </c>
      <c r="C468" s="1">
        <f>(1/K110+1/K91+1/K72)/3</f>
      </c>
      <c r="D468" s="1">
        <f>(1/K113+1/K94+1/K75)/3</f>
      </c>
      <c r="E468" s="1">
        <f>(1/K115+1/K96+1/K77)/3</f>
      </c>
      <c r="F468" s="1">
        <f>(1/K116+1/K97+1/K78)/3</f>
      </c>
      <c r="G468">
        <v>1</v>
      </c>
      <c r="H468" s="2">
        <f>(B468/$B469+C468/$C469+D468/$D469+E468/$E469+F468/$F469+G468/$G469)/6</f>
      </c>
      <c r="I468" s="2">
        <f>B468*$H463+C468*$H464+D468*$H465+E468*$H466+F468*$H467+G468*$H468</f>
      </c>
      <c r="J468" s="1">
        <f>I468/H468</f>
      </c>
    </row>
    <row r="469">
      <c r="A469" t="str">
        <v>Σ Kolom</v>
      </c>
      <c r="B469" s="1">
        <f>SUM(B463:B468)</f>
      </c>
      <c r="C469" s="1">
        <f>SUM(C463:C468)</f>
      </c>
      <c r="D469" s="1">
        <f>SUM(D463:D468)</f>
      </c>
      <c r="E469" s="1">
        <f>SUM(E463:E468)</f>
      </c>
      <c r="F469" s="1">
        <f>SUM(F463:F468)</f>
      </c>
      <c r="G469" s="1">
        <f>SUM(G463:G468)</f>
      </c>
    </row>
    <row r="471">
      <c r="A471" t="str">
        <v>λmax</v>
      </c>
      <c r="B471" s="1">
        <f>AVERAGE(J463:J468)</f>
      </c>
    </row>
    <row r="472">
      <c r="A472" t="str">
        <v>CI</v>
      </c>
      <c r="B472" s="1">
        <f>(B471-6)/(6-1)</f>
      </c>
    </row>
    <row r="473">
      <c r="A473" t="str">
        <v>CR</v>
      </c>
      <c r="B473" s="1">
        <f>IF(1.24=0,0,B472/1.24)</f>
      </c>
    </row>
    <row r="474">
      <c r="A474" t="str">
        <v>Status</v>
      </c>
      <c r="B474">
        <f>IF(B473&lt;0.1,"KONSISTEN ✓","TIDAK KONSISTEN ✗")</f>
      </c>
    </row>
    <row r="477">
      <c r="A477" t="str">
        <v>▶ RESPONDEN 10: Drh Guswandi</v>
      </c>
    </row>
    <row r="478">
      <c r="A478" t="str">
        <v>1. FUZZY SYNTHETIC EXTENT (FSE) &amp; BOBOT FINAL</v>
      </c>
    </row>
    <row r="479">
      <c r="A479" t="str">
        <v>Kriteria</v>
      </c>
      <c r="B479" t="str">
        <v>Σl</v>
      </c>
      <c r="C479" t="str">
        <v>Σm</v>
      </c>
      <c r="D479" t="str">
        <v>Σu</v>
      </c>
      <c r="E479" t="str">
        <v>Si_l</v>
      </c>
      <c r="F479" t="str">
        <v>Si_m</v>
      </c>
      <c r="G479" t="str">
        <v>Si_u</v>
      </c>
      <c r="H479" t="str">
        <v>Defuzzy</v>
      </c>
      <c r="I479" t="str">
        <v>Bobot</v>
      </c>
      <c r="J479" t="str">
        <v>Bobot%</v>
      </c>
      <c r="K479" t="str">
        <v>Rank</v>
      </c>
    </row>
    <row r="480">
      <c r="A480" t="str">
        <v>CP8.1</v>
      </c>
      <c r="B480" s="1">
        <f>1+L64+L65+L66+L67+L68</f>
      </c>
      <c r="C480" s="1">
        <f>1+L83+L84+L85+L86+L87</f>
      </c>
      <c r="D480" s="1">
        <f>1+L102+L103+L104+L105+L106</f>
      </c>
      <c r="E480" s="2">
        <f>B480/$D486</f>
      </c>
      <c r="F480" s="2">
        <f>C480/$C486</f>
      </c>
      <c r="G480" s="2">
        <f>D480/$B486</f>
      </c>
      <c r="H480" s="2">
        <f>(E480+F480+G480)/3</f>
      </c>
      <c r="I480" s="2">
        <f>H480/$H486</f>
      </c>
      <c r="J480" s="3">
        <f>I480*100</f>
      </c>
      <c r="K480">
        <f>RANK(I480,$I$480:$I$485,0)</f>
      </c>
    </row>
    <row r="481">
      <c r="A481" t="str">
        <v>CP8.2</v>
      </c>
      <c r="B481" s="1">
        <f>1+1/L102+L69+L70+L71+L72</f>
      </c>
      <c r="C481" s="1">
        <f>1+1/L83+L88+L89+L90+L91</f>
      </c>
      <c r="D481" s="1">
        <f>1+1/L64+L107+L108+L109+L110</f>
      </c>
      <c r="E481" s="2">
        <f>B481/$D486</f>
      </c>
      <c r="F481" s="2">
        <f>C481/$C486</f>
      </c>
      <c r="G481" s="2">
        <f>D481/$B486</f>
      </c>
      <c r="H481" s="2">
        <f>(E481+F481+G481)/3</f>
      </c>
      <c r="I481" s="2">
        <f>H481/$H486</f>
      </c>
      <c r="J481" s="3">
        <f>I481*100</f>
      </c>
      <c r="K481">
        <f>RANK(I481,$I$480:$I$485,0)</f>
      </c>
    </row>
    <row r="482">
      <c r="A482" t="str">
        <v>CP8.3</v>
      </c>
      <c r="B482" s="1">
        <f>1+1/L103+1/L107+L73+L74+L75</f>
      </c>
      <c r="C482" s="1">
        <f>1+1/L84+1/L88+L92+L93+L94</f>
      </c>
      <c r="D482" s="1">
        <f>1+1/L65+1/L69+L111+L112+L113</f>
      </c>
      <c r="E482" s="2">
        <f>B482/$D486</f>
      </c>
      <c r="F482" s="2">
        <f>C482/$C486</f>
      </c>
      <c r="G482" s="2">
        <f>D482/$B486</f>
      </c>
      <c r="H482" s="2">
        <f>(E482+F482+G482)/3</f>
      </c>
      <c r="I482" s="2">
        <f>H482/$H486</f>
      </c>
      <c r="J482" s="3">
        <f>I482*100</f>
      </c>
      <c r="K482">
        <f>RANK(I482,$I$480:$I$485,0)</f>
      </c>
    </row>
    <row r="483">
      <c r="A483" t="str">
        <v>CP8.4</v>
      </c>
      <c r="B483" s="1">
        <f>1+1/L104+1/L108+1/L111+L76+L77</f>
      </c>
      <c r="C483" s="1">
        <f>1+1/L85+1/L89+1/L92+L95+L96</f>
      </c>
      <c r="D483" s="1">
        <f>1+1/L66+1/L70+1/L73+L114+L115</f>
      </c>
      <c r="E483" s="2">
        <f>B483/$D486</f>
      </c>
      <c r="F483" s="2">
        <f>C483/$C486</f>
      </c>
      <c r="G483" s="2">
        <f>D483/$B486</f>
      </c>
      <c r="H483" s="2">
        <f>(E483+F483+G483)/3</f>
      </c>
      <c r="I483" s="2">
        <f>H483/$H486</f>
      </c>
      <c r="J483" s="3">
        <f>I483*100</f>
      </c>
      <c r="K483">
        <f>RANK(I483,$I$480:$I$485,0)</f>
      </c>
    </row>
    <row r="484">
      <c r="A484" t="str">
        <v>CP8.5</v>
      </c>
      <c r="B484" s="1">
        <f>1+1/L105+1/L109+1/L112+1/L114+L78</f>
      </c>
      <c r="C484" s="1">
        <f>1+1/L86+1/L90+1/L93+1/L95+L97</f>
      </c>
      <c r="D484" s="1">
        <f>1+1/L67+1/L71+1/L74+1/L76+L116</f>
      </c>
      <c r="E484" s="2">
        <f>B484/$D486</f>
      </c>
      <c r="F484" s="2">
        <f>C484/$C486</f>
      </c>
      <c r="G484" s="2">
        <f>D484/$B486</f>
      </c>
      <c r="H484" s="2">
        <f>(E484+F484+G484)/3</f>
      </c>
      <c r="I484" s="2">
        <f>H484/$H486</f>
      </c>
      <c r="J484" s="3">
        <f>I484*100</f>
      </c>
      <c r="K484">
        <f>RANK(I484,$I$480:$I$485,0)</f>
      </c>
    </row>
    <row r="485">
      <c r="A485" t="str">
        <v>CP8.6</v>
      </c>
      <c r="B485" s="1">
        <f>1+1/L106+1/L110+1/L113+1/L115+1/L116</f>
      </c>
      <c r="C485" s="1">
        <f>1+1/L87+1/L91+1/L94+1/L96+1/L97</f>
      </c>
      <c r="D485" s="1">
        <f>1+1/L68+1/L72+1/L75+1/L77+1/L78</f>
      </c>
      <c r="E485" s="2">
        <f>B485/$D486</f>
      </c>
      <c r="F485" s="2">
        <f>C485/$C486</f>
      </c>
      <c r="G485" s="2">
        <f>D485/$B486</f>
      </c>
      <c r="H485" s="2">
        <f>(E485+F485+G485)/3</f>
      </c>
      <c r="I485" s="2">
        <f>H485/$H486</f>
      </c>
      <c r="J485" s="3">
        <f>I485*100</f>
      </c>
      <c r="K485">
        <f>RANK(I485,$I$480:$I$485,0)</f>
      </c>
    </row>
    <row r="486">
      <c r="A486" t="str">
        <v>TOTAL</v>
      </c>
      <c r="B486" s="1">
        <f>SUM(B480:B485)</f>
      </c>
      <c r="C486" s="1">
        <f>SUM(C480:C485)</f>
      </c>
      <c r="D486" s="1">
        <f>SUM(D480:D485)</f>
      </c>
      <c r="H486" s="2">
        <f>SUM(H480:H485)</f>
      </c>
    </row>
    <row r="488">
      <c r="A488" t="str">
        <v>2. KONSISTENSI (CR)</v>
      </c>
    </row>
    <row r="489">
      <c r="A489" t="str">
        <v>Matriks Crisp (Defuzzified) &amp; Normalisasi &amp; Aw</v>
      </c>
    </row>
    <row r="490">
      <c r="A490" t="str">
        <v>Kriteria</v>
      </c>
      <c r="B490" t="str">
        <v>CP8.1</v>
      </c>
      <c r="C490" t="str">
        <v>CP8.2</v>
      </c>
      <c r="D490" t="str">
        <v>CP8.3</v>
      </c>
      <c r="E490" t="str">
        <v>CP8.4</v>
      </c>
      <c r="F490" t="str">
        <v>CP8.5</v>
      </c>
      <c r="G490" t="str">
        <v>CP8.6</v>
      </c>
      <c r="H490" t="str">
        <v>Wi (Bobot CR)</v>
      </c>
      <c r="I490" t="str">
        <v>Aw</v>
      </c>
      <c r="J490" t="str">
        <v>Aw/Wi</v>
      </c>
    </row>
    <row r="491">
      <c r="A491" t="str">
        <v>CP8.1</v>
      </c>
      <c r="B491">
        <v>1</v>
      </c>
      <c r="C491" s="1">
        <f>(L64+L83+L102)/3</f>
      </c>
      <c r="D491" s="1">
        <f>(L65+L84+L103)/3</f>
      </c>
      <c r="E491" s="1">
        <f>(L66+L85+L104)/3</f>
      </c>
      <c r="F491" s="1">
        <f>(L67+L86+L105)/3</f>
      </c>
      <c r="G491" s="1">
        <f>(L68+L87+L106)/3</f>
      </c>
      <c r="H491" s="2">
        <f>(B491/$B497+C491/$C497+D491/$D497+E491/$E497+F491/$F497+G491/$G497)/6</f>
      </c>
      <c r="I491" s="2">
        <f>B491*$H491+C491*$H492+D491*$H493+E491*$H494+F491*$H495+G491*$H496</f>
      </c>
      <c r="J491" s="1">
        <f>I491/H491</f>
      </c>
    </row>
    <row r="492">
      <c r="A492" t="str">
        <v>CP8.2</v>
      </c>
      <c r="B492" s="1">
        <f>(1/L102+1/L83+1/L64)/3</f>
      </c>
      <c r="C492">
        <v>1</v>
      </c>
      <c r="D492" s="1">
        <f>(L69+L88+L107)/3</f>
      </c>
      <c r="E492" s="1">
        <f>(L70+L89+L108)/3</f>
      </c>
      <c r="F492" s="1">
        <f>(L71+L90+L109)/3</f>
      </c>
      <c r="G492" s="1">
        <f>(L72+L91+L110)/3</f>
      </c>
      <c r="H492" s="2">
        <f>(B492/$B497+C492/$C497+D492/$D497+E492/$E497+F492/$F497+G492/$G497)/6</f>
      </c>
      <c r="I492" s="2">
        <f>B492*$H491+C492*$H492+D492*$H493+E492*$H494+F492*$H495+G492*$H496</f>
      </c>
      <c r="J492" s="1">
        <f>I492/H492</f>
      </c>
    </row>
    <row r="493">
      <c r="A493" t="str">
        <v>CP8.3</v>
      </c>
      <c r="B493" s="1">
        <f>(1/L103+1/L84+1/L65)/3</f>
      </c>
      <c r="C493" s="1">
        <f>(1/L107+1/L88+1/L69)/3</f>
      </c>
      <c r="D493">
        <v>1</v>
      </c>
      <c r="E493" s="1">
        <f>(L73+L92+L111)/3</f>
      </c>
      <c r="F493" s="1">
        <f>(L74+L93+L112)/3</f>
      </c>
      <c r="G493" s="1">
        <f>(L75+L94+L113)/3</f>
      </c>
      <c r="H493" s="2">
        <f>(B493/$B497+C493/$C497+D493/$D497+E493/$E497+F493/$F497+G493/$G497)/6</f>
      </c>
      <c r="I493" s="2">
        <f>B493*$H491+C493*$H492+D493*$H493+E493*$H494+F493*$H495+G493*$H496</f>
      </c>
      <c r="J493" s="1">
        <f>I493/H493</f>
      </c>
    </row>
    <row r="494">
      <c r="A494" t="str">
        <v>CP8.4</v>
      </c>
      <c r="B494" s="1">
        <f>(1/L104+1/L85+1/L66)/3</f>
      </c>
      <c r="C494" s="1">
        <f>(1/L108+1/L89+1/L70)/3</f>
      </c>
      <c r="D494" s="1">
        <f>(1/L111+1/L92+1/L73)/3</f>
      </c>
      <c r="E494">
        <v>1</v>
      </c>
      <c r="F494" s="1">
        <f>(L76+L95+L114)/3</f>
      </c>
      <c r="G494" s="1">
        <f>(L77+L96+L115)/3</f>
      </c>
      <c r="H494" s="2">
        <f>(B494/$B497+C494/$C497+D494/$D497+E494/$E497+F494/$F497+G494/$G497)/6</f>
      </c>
      <c r="I494" s="2">
        <f>B494*$H491+C494*$H492+D494*$H493+E494*$H494+F494*$H495+G494*$H496</f>
      </c>
      <c r="J494" s="1">
        <f>I494/H494</f>
      </c>
    </row>
    <row r="495">
      <c r="A495" t="str">
        <v>CP8.5</v>
      </c>
      <c r="B495" s="1">
        <f>(1/L105+1/L86+1/L67)/3</f>
      </c>
      <c r="C495" s="1">
        <f>(1/L109+1/L90+1/L71)/3</f>
      </c>
      <c r="D495" s="1">
        <f>(1/L112+1/L93+1/L74)/3</f>
      </c>
      <c r="E495" s="1">
        <f>(1/L114+1/L95+1/L76)/3</f>
      </c>
      <c r="F495">
        <v>1</v>
      </c>
      <c r="G495" s="1">
        <f>(L78+L97+L116)/3</f>
      </c>
      <c r="H495" s="2">
        <f>(B495/$B497+C495/$C497+D495/$D497+E495/$E497+F495/$F497+G495/$G497)/6</f>
      </c>
      <c r="I495" s="2">
        <f>B495*$H491+C495*$H492+D495*$H493+E495*$H494+F495*$H495+G495*$H496</f>
      </c>
      <c r="J495" s="1">
        <f>I495/H495</f>
      </c>
    </row>
    <row r="496">
      <c r="A496" t="str">
        <v>CP8.6</v>
      </c>
      <c r="B496" s="1">
        <f>(1/L106+1/L87+1/L68)/3</f>
      </c>
      <c r="C496" s="1">
        <f>(1/L110+1/L91+1/L72)/3</f>
      </c>
      <c r="D496" s="1">
        <f>(1/L113+1/L94+1/L75)/3</f>
      </c>
      <c r="E496" s="1">
        <f>(1/L115+1/L96+1/L77)/3</f>
      </c>
      <c r="F496" s="1">
        <f>(1/L116+1/L97+1/L78)/3</f>
      </c>
      <c r="G496">
        <v>1</v>
      </c>
      <c r="H496" s="2">
        <f>(B496/$B497+C496/$C497+D496/$D497+E496/$E497+F496/$F497+G496/$G497)/6</f>
      </c>
      <c r="I496" s="2">
        <f>B496*$H491+C496*$H492+D496*$H493+E496*$H494+F496*$H495+G496*$H496</f>
      </c>
      <c r="J496" s="1">
        <f>I496/H496</f>
      </c>
    </row>
    <row r="497">
      <c r="A497" t="str">
        <v>Σ Kolom</v>
      </c>
      <c r="B497" s="1">
        <f>SUM(B491:B496)</f>
      </c>
      <c r="C497" s="1">
        <f>SUM(C491:C496)</f>
      </c>
      <c r="D497" s="1">
        <f>SUM(D491:D496)</f>
      </c>
      <c r="E497" s="1">
        <f>SUM(E491:E496)</f>
      </c>
      <c r="F497" s="1">
        <f>SUM(F491:F496)</f>
      </c>
      <c r="G497" s="1">
        <f>SUM(G491:G496)</f>
      </c>
    </row>
    <row r="499">
      <c r="A499" t="str">
        <v>λmax</v>
      </c>
      <c r="B499" s="1">
        <f>AVERAGE(J491:J496)</f>
      </c>
    </row>
    <row r="500">
      <c r="A500" t="str">
        <v>CI</v>
      </c>
      <c r="B500" s="1">
        <f>(B499-6)/(6-1)</f>
      </c>
    </row>
    <row r="501">
      <c r="A501" t="str">
        <v>CR</v>
      </c>
      <c r="B501" s="1">
        <f>IF(1.24=0,0,B500/1.24)</f>
      </c>
    </row>
    <row r="502">
      <c r="A502" t="str">
        <v>Status</v>
      </c>
      <c r="B502">
        <f>IF(B501&lt;0.1,"KONSISTEN ✓","TIDAK KONSISTEN ✗")</f>
      </c>
    </row>
    <row r="505">
      <c r="A505" t="str">
        <v>▶ RESPONDEN 11: Drh. Indahlia Syahfitri Bangun</v>
      </c>
    </row>
    <row r="506">
      <c r="A506" t="str">
        <v>1. FUZZY SYNTHETIC EXTENT (FSE) &amp; BOBOT FINAL</v>
      </c>
    </row>
    <row r="507">
      <c r="A507" t="str">
        <v>Kriteria</v>
      </c>
      <c r="B507" t="str">
        <v>Σl</v>
      </c>
      <c r="C507" t="str">
        <v>Σm</v>
      </c>
      <c r="D507" t="str">
        <v>Σu</v>
      </c>
      <c r="E507" t="str">
        <v>Si_l</v>
      </c>
      <c r="F507" t="str">
        <v>Si_m</v>
      </c>
      <c r="G507" t="str">
        <v>Si_u</v>
      </c>
      <c r="H507" t="str">
        <v>Defuzzy</v>
      </c>
      <c r="I507" t="str">
        <v>Bobot</v>
      </c>
      <c r="J507" t="str">
        <v>Bobot%</v>
      </c>
      <c r="K507" t="str">
        <v>Rank</v>
      </c>
    </row>
    <row r="508">
      <c r="A508" t="str">
        <v>CP8.1</v>
      </c>
      <c r="B508" s="1">
        <f>1+M64+M65+M66+M67+M68</f>
      </c>
      <c r="C508" s="1">
        <f>1+M83+M84+M85+M86+M87</f>
      </c>
      <c r="D508" s="1">
        <f>1+M102+M103+M104+M105+M106</f>
      </c>
      <c r="E508" s="2">
        <f>B508/$D514</f>
      </c>
      <c r="F508" s="2">
        <f>C508/$C514</f>
      </c>
      <c r="G508" s="2">
        <f>D508/$B514</f>
      </c>
      <c r="H508" s="2">
        <f>(E508+F508+G508)/3</f>
      </c>
      <c r="I508" s="2">
        <f>H508/$H514</f>
      </c>
      <c r="J508" s="3">
        <f>I508*100</f>
      </c>
      <c r="K508">
        <f>RANK(I508,$I$508:$I$513,0)</f>
      </c>
    </row>
    <row r="509">
      <c r="A509" t="str">
        <v>CP8.2</v>
      </c>
      <c r="B509" s="1">
        <f>1+1/M102+M69+M70+M71+M72</f>
      </c>
      <c r="C509" s="1">
        <f>1+1/M83+M88+M89+M90+M91</f>
      </c>
      <c r="D509" s="1">
        <f>1+1/M64+M107+M108+M109+M110</f>
      </c>
      <c r="E509" s="2">
        <f>B509/$D514</f>
      </c>
      <c r="F509" s="2">
        <f>C509/$C514</f>
      </c>
      <c r="G509" s="2">
        <f>D509/$B514</f>
      </c>
      <c r="H509" s="2">
        <f>(E509+F509+G509)/3</f>
      </c>
      <c r="I509" s="2">
        <f>H509/$H514</f>
      </c>
      <c r="J509" s="3">
        <f>I509*100</f>
      </c>
      <c r="K509">
        <f>RANK(I509,$I$508:$I$513,0)</f>
      </c>
    </row>
    <row r="510">
      <c r="A510" t="str">
        <v>CP8.3</v>
      </c>
      <c r="B510" s="1">
        <f>1+1/M103+1/M107+M73+M74+M75</f>
      </c>
      <c r="C510" s="1">
        <f>1+1/M84+1/M88+M92+M93+M94</f>
      </c>
      <c r="D510" s="1">
        <f>1+1/M65+1/M69+M111+M112+M113</f>
      </c>
      <c r="E510" s="2">
        <f>B510/$D514</f>
      </c>
      <c r="F510" s="2">
        <f>C510/$C514</f>
      </c>
      <c r="G510" s="2">
        <f>D510/$B514</f>
      </c>
      <c r="H510" s="2">
        <f>(E510+F510+G510)/3</f>
      </c>
      <c r="I510" s="2">
        <f>H510/$H514</f>
      </c>
      <c r="J510" s="3">
        <f>I510*100</f>
      </c>
      <c r="K510">
        <f>RANK(I510,$I$508:$I$513,0)</f>
      </c>
    </row>
    <row r="511">
      <c r="A511" t="str">
        <v>CP8.4</v>
      </c>
      <c r="B511" s="1">
        <f>1+1/M104+1/M108+1/M111+M76+M77</f>
      </c>
      <c r="C511" s="1">
        <f>1+1/M85+1/M89+1/M92+M95+M96</f>
      </c>
      <c r="D511" s="1">
        <f>1+1/M66+1/M70+1/M73+M114+M115</f>
      </c>
      <c r="E511" s="2">
        <f>B511/$D514</f>
      </c>
      <c r="F511" s="2">
        <f>C511/$C514</f>
      </c>
      <c r="G511" s="2">
        <f>D511/$B514</f>
      </c>
      <c r="H511" s="2">
        <f>(E511+F511+G511)/3</f>
      </c>
      <c r="I511" s="2">
        <f>H511/$H514</f>
      </c>
      <c r="J511" s="3">
        <f>I511*100</f>
      </c>
      <c r="K511">
        <f>RANK(I511,$I$508:$I$513,0)</f>
      </c>
    </row>
    <row r="512">
      <c r="A512" t="str">
        <v>CP8.5</v>
      </c>
      <c r="B512" s="1">
        <f>1+1/M105+1/M109+1/M112+1/M114+M78</f>
      </c>
      <c r="C512" s="1">
        <f>1+1/M86+1/M90+1/M93+1/M95+M97</f>
      </c>
      <c r="D512" s="1">
        <f>1+1/M67+1/M71+1/M74+1/M76+M116</f>
      </c>
      <c r="E512" s="2">
        <f>B512/$D514</f>
      </c>
      <c r="F512" s="2">
        <f>C512/$C514</f>
      </c>
      <c r="G512" s="2">
        <f>D512/$B514</f>
      </c>
      <c r="H512" s="2">
        <f>(E512+F512+G512)/3</f>
      </c>
      <c r="I512" s="2">
        <f>H512/$H514</f>
      </c>
      <c r="J512" s="3">
        <f>I512*100</f>
      </c>
      <c r="K512">
        <f>RANK(I512,$I$508:$I$513,0)</f>
      </c>
    </row>
    <row r="513">
      <c r="A513" t="str">
        <v>CP8.6</v>
      </c>
      <c r="B513" s="1">
        <f>1+1/M106+1/M110+1/M113+1/M115+1/M116</f>
      </c>
      <c r="C513" s="1">
        <f>1+1/M87+1/M91+1/M94+1/M96+1/M97</f>
      </c>
      <c r="D513" s="1">
        <f>1+1/M68+1/M72+1/M75+1/M77+1/M78</f>
      </c>
      <c r="E513" s="2">
        <f>B513/$D514</f>
      </c>
      <c r="F513" s="2">
        <f>C513/$C514</f>
      </c>
      <c r="G513" s="2">
        <f>D513/$B514</f>
      </c>
      <c r="H513" s="2">
        <f>(E513+F513+G513)/3</f>
      </c>
      <c r="I513" s="2">
        <f>H513/$H514</f>
      </c>
      <c r="J513" s="3">
        <f>I513*100</f>
      </c>
      <c r="K513">
        <f>RANK(I513,$I$508:$I$513,0)</f>
      </c>
    </row>
    <row r="514">
      <c r="A514" t="str">
        <v>TOTAL</v>
      </c>
      <c r="B514" s="1">
        <f>SUM(B508:B513)</f>
      </c>
      <c r="C514" s="1">
        <f>SUM(C508:C513)</f>
      </c>
      <c r="D514" s="1">
        <f>SUM(D508:D513)</f>
      </c>
      <c r="H514" s="2">
        <f>SUM(H508:H513)</f>
      </c>
    </row>
    <row r="516">
      <c r="A516" t="str">
        <v>2. KONSISTENSI (CR)</v>
      </c>
    </row>
    <row r="517">
      <c r="A517" t="str">
        <v>Matriks Crisp (Defuzzified) &amp; Normalisasi &amp; Aw</v>
      </c>
    </row>
    <row r="518">
      <c r="A518" t="str">
        <v>Kriteria</v>
      </c>
      <c r="B518" t="str">
        <v>CP8.1</v>
      </c>
      <c r="C518" t="str">
        <v>CP8.2</v>
      </c>
      <c r="D518" t="str">
        <v>CP8.3</v>
      </c>
      <c r="E518" t="str">
        <v>CP8.4</v>
      </c>
      <c r="F518" t="str">
        <v>CP8.5</v>
      </c>
      <c r="G518" t="str">
        <v>CP8.6</v>
      </c>
      <c r="H518" t="str">
        <v>Wi (Bobot CR)</v>
      </c>
      <c r="I518" t="str">
        <v>Aw</v>
      </c>
      <c r="J518" t="str">
        <v>Aw/Wi</v>
      </c>
    </row>
    <row r="519">
      <c r="A519" t="str">
        <v>CP8.1</v>
      </c>
      <c r="B519">
        <v>1</v>
      </c>
      <c r="C519" s="1">
        <f>(M64+M83+M102)/3</f>
      </c>
      <c r="D519" s="1">
        <f>(M65+M84+M103)/3</f>
      </c>
      <c r="E519" s="1">
        <f>(M66+M85+M104)/3</f>
      </c>
      <c r="F519" s="1">
        <f>(M67+M86+M105)/3</f>
      </c>
      <c r="G519" s="1">
        <f>(M68+M87+M106)/3</f>
      </c>
      <c r="H519" s="2">
        <f>(B519/$B525+C519/$C525+D519/$D525+E519/$E525+F519/$F525+G519/$G525)/6</f>
      </c>
      <c r="I519" s="2">
        <f>B519*$H519+C519*$H520+D519*$H521+E519*$H522+F519*$H523+G519*$H524</f>
      </c>
      <c r="J519" s="1">
        <f>I519/H519</f>
      </c>
    </row>
    <row r="520">
      <c r="A520" t="str">
        <v>CP8.2</v>
      </c>
      <c r="B520" s="1">
        <f>(1/M102+1/M83+1/M64)/3</f>
      </c>
      <c r="C520">
        <v>1</v>
      </c>
      <c r="D520" s="1">
        <f>(M69+M88+M107)/3</f>
      </c>
      <c r="E520" s="1">
        <f>(M70+M89+M108)/3</f>
      </c>
      <c r="F520" s="1">
        <f>(M71+M90+M109)/3</f>
      </c>
      <c r="G520" s="1">
        <f>(M72+M91+M110)/3</f>
      </c>
      <c r="H520" s="2">
        <f>(B520/$B525+C520/$C525+D520/$D525+E520/$E525+F520/$F525+G520/$G525)/6</f>
      </c>
      <c r="I520" s="2">
        <f>B520*$H519+C520*$H520+D520*$H521+E520*$H522+F520*$H523+G520*$H524</f>
      </c>
      <c r="J520" s="1">
        <f>I520/H520</f>
      </c>
    </row>
    <row r="521">
      <c r="A521" t="str">
        <v>CP8.3</v>
      </c>
      <c r="B521" s="1">
        <f>(1/M103+1/M84+1/M65)/3</f>
      </c>
      <c r="C521" s="1">
        <f>(1/M107+1/M88+1/M69)/3</f>
      </c>
      <c r="D521">
        <v>1</v>
      </c>
      <c r="E521" s="1">
        <f>(M73+M92+M111)/3</f>
      </c>
      <c r="F521" s="1">
        <f>(M74+M93+M112)/3</f>
      </c>
      <c r="G521" s="1">
        <f>(M75+M94+M113)/3</f>
      </c>
      <c r="H521" s="2">
        <f>(B521/$B525+C521/$C525+D521/$D525+E521/$E525+F521/$F525+G521/$G525)/6</f>
      </c>
      <c r="I521" s="2">
        <f>B521*$H519+C521*$H520+D521*$H521+E521*$H522+F521*$H523+G521*$H524</f>
      </c>
      <c r="J521" s="1">
        <f>I521/H521</f>
      </c>
    </row>
    <row r="522">
      <c r="A522" t="str">
        <v>CP8.4</v>
      </c>
      <c r="B522" s="1">
        <f>(1/M104+1/M85+1/M66)/3</f>
      </c>
      <c r="C522" s="1">
        <f>(1/M108+1/M89+1/M70)/3</f>
      </c>
      <c r="D522" s="1">
        <f>(1/M111+1/M92+1/M73)/3</f>
      </c>
      <c r="E522">
        <v>1</v>
      </c>
      <c r="F522" s="1">
        <f>(M76+M95+M114)/3</f>
      </c>
      <c r="G522" s="1">
        <f>(M77+M96+M115)/3</f>
      </c>
      <c r="H522" s="2">
        <f>(B522/$B525+C522/$C525+D522/$D525+E522/$E525+F522/$F525+G522/$G525)/6</f>
      </c>
      <c r="I522" s="2">
        <f>B522*$H519+C522*$H520+D522*$H521+E522*$H522+F522*$H523+G522*$H524</f>
      </c>
      <c r="J522" s="1">
        <f>I522/H522</f>
      </c>
    </row>
    <row r="523">
      <c r="A523" t="str">
        <v>CP8.5</v>
      </c>
      <c r="B523" s="1">
        <f>(1/M105+1/M86+1/M67)/3</f>
      </c>
      <c r="C523" s="1">
        <f>(1/M109+1/M90+1/M71)/3</f>
      </c>
      <c r="D523" s="1">
        <f>(1/M112+1/M93+1/M74)/3</f>
      </c>
      <c r="E523" s="1">
        <f>(1/M114+1/M95+1/M76)/3</f>
      </c>
      <c r="F523">
        <v>1</v>
      </c>
      <c r="G523" s="1">
        <f>(M78+M97+M116)/3</f>
      </c>
      <c r="H523" s="2">
        <f>(B523/$B525+C523/$C525+D523/$D525+E523/$E525+F523/$F525+G523/$G525)/6</f>
      </c>
      <c r="I523" s="2">
        <f>B523*$H519+C523*$H520+D523*$H521+E523*$H522+F523*$H523+G523*$H524</f>
      </c>
      <c r="J523" s="1">
        <f>I523/H523</f>
      </c>
    </row>
    <row r="524">
      <c r="A524" t="str">
        <v>CP8.6</v>
      </c>
      <c r="B524" s="1">
        <f>(1/M106+1/M87+1/M68)/3</f>
      </c>
      <c r="C524" s="1">
        <f>(1/M110+1/M91+1/M72)/3</f>
      </c>
      <c r="D524" s="1">
        <f>(1/M113+1/M94+1/M75)/3</f>
      </c>
      <c r="E524" s="1">
        <f>(1/M115+1/M96+1/M77)/3</f>
      </c>
      <c r="F524" s="1">
        <f>(1/M116+1/M97+1/M78)/3</f>
      </c>
      <c r="G524">
        <v>1</v>
      </c>
      <c r="H524" s="2">
        <f>(B524/$B525+C524/$C525+D524/$D525+E524/$E525+F524/$F525+G524/$G525)/6</f>
      </c>
      <c r="I524" s="2">
        <f>B524*$H519+C524*$H520+D524*$H521+E524*$H522+F524*$H523+G524*$H524</f>
      </c>
      <c r="J524" s="1">
        <f>I524/H524</f>
      </c>
    </row>
    <row r="525">
      <c r="A525" t="str">
        <v>Σ Kolom</v>
      </c>
      <c r="B525" s="1">
        <f>SUM(B519:B524)</f>
      </c>
      <c r="C525" s="1">
        <f>SUM(C519:C524)</f>
      </c>
      <c r="D525" s="1">
        <f>SUM(D519:D524)</f>
      </c>
      <c r="E525" s="1">
        <f>SUM(E519:E524)</f>
      </c>
      <c r="F525" s="1">
        <f>SUM(F519:F524)</f>
      </c>
      <c r="G525" s="1">
        <f>SUM(G519:G524)</f>
      </c>
    </row>
    <row r="527">
      <c r="A527" t="str">
        <v>λmax</v>
      </c>
      <c r="B527" s="1">
        <f>AVERAGE(J519:J524)</f>
      </c>
    </row>
    <row r="528">
      <c r="A528" t="str">
        <v>CI</v>
      </c>
      <c r="B528" s="1">
        <f>(B527-6)/(6-1)</f>
      </c>
    </row>
    <row r="529">
      <c r="A529" t="str">
        <v>CR</v>
      </c>
      <c r="B529" s="1">
        <f>IF(1.24=0,0,B528/1.24)</f>
      </c>
    </row>
    <row r="530">
      <c r="A530" t="str">
        <v>Status</v>
      </c>
      <c r="B530">
        <f>IF(B529&lt;0.1,"KONSISTEN ✓","TIDAK KONSISTEN ✗")</f>
      </c>
    </row>
    <row r="533">
      <c r="A533" t="str">
        <v>▶ RESPONDEN 12: drh. Sri Wening Kurniajati</v>
      </c>
    </row>
    <row r="534">
      <c r="A534" t="str">
        <v>1. FUZZY SYNTHETIC EXTENT (FSE) &amp; BOBOT FINAL</v>
      </c>
    </row>
    <row r="535">
      <c r="A535" t="str">
        <v>Kriteria</v>
      </c>
      <c r="B535" t="str">
        <v>Σl</v>
      </c>
      <c r="C535" t="str">
        <v>Σm</v>
      </c>
      <c r="D535" t="str">
        <v>Σu</v>
      </c>
      <c r="E535" t="str">
        <v>Si_l</v>
      </c>
      <c r="F535" t="str">
        <v>Si_m</v>
      </c>
      <c r="G535" t="str">
        <v>Si_u</v>
      </c>
      <c r="H535" t="str">
        <v>Defuzzy</v>
      </c>
      <c r="I535" t="str">
        <v>Bobot</v>
      </c>
      <c r="J535" t="str">
        <v>Bobot%</v>
      </c>
      <c r="K535" t="str">
        <v>Rank</v>
      </c>
    </row>
    <row r="536">
      <c r="A536" t="str">
        <v>CP8.1</v>
      </c>
      <c r="B536" s="1">
        <f>1+N64+N65+N66+N67+N68</f>
      </c>
      <c r="C536" s="1">
        <f>1+N83+N84+N85+N86+N87</f>
      </c>
      <c r="D536" s="1">
        <f>1+N102+N103+N104+N105+N106</f>
      </c>
      <c r="E536" s="2">
        <f>B536/$D542</f>
      </c>
      <c r="F536" s="2">
        <f>C536/$C542</f>
      </c>
      <c r="G536" s="2">
        <f>D536/$B542</f>
      </c>
      <c r="H536" s="2">
        <f>(E536+F536+G536)/3</f>
      </c>
      <c r="I536" s="2">
        <f>H536/$H542</f>
      </c>
      <c r="J536" s="3">
        <f>I536*100</f>
      </c>
      <c r="K536">
        <f>RANK(I536,$I$536:$I$541,0)</f>
      </c>
    </row>
    <row r="537">
      <c r="A537" t="str">
        <v>CP8.2</v>
      </c>
      <c r="B537" s="1">
        <f>1+1/N102+N69+N70+N71+N72</f>
      </c>
      <c r="C537" s="1">
        <f>1+1/N83+N88+N89+N90+N91</f>
      </c>
      <c r="D537" s="1">
        <f>1+1/N64+N107+N108+N109+N110</f>
      </c>
      <c r="E537" s="2">
        <f>B537/$D542</f>
      </c>
      <c r="F537" s="2">
        <f>C537/$C542</f>
      </c>
      <c r="G537" s="2">
        <f>D537/$B542</f>
      </c>
      <c r="H537" s="2">
        <f>(E537+F537+G537)/3</f>
      </c>
      <c r="I537" s="2">
        <f>H537/$H542</f>
      </c>
      <c r="J537" s="3">
        <f>I537*100</f>
      </c>
      <c r="K537">
        <f>RANK(I537,$I$536:$I$541,0)</f>
      </c>
    </row>
    <row r="538">
      <c r="A538" t="str">
        <v>CP8.3</v>
      </c>
      <c r="B538" s="1">
        <f>1+1/N103+1/N107+N73+N74+N75</f>
      </c>
      <c r="C538" s="1">
        <f>1+1/N84+1/N88+N92+N93+N94</f>
      </c>
      <c r="D538" s="1">
        <f>1+1/N65+1/N69+N111+N112+N113</f>
      </c>
      <c r="E538" s="2">
        <f>B538/$D542</f>
      </c>
      <c r="F538" s="2">
        <f>C538/$C542</f>
      </c>
      <c r="G538" s="2">
        <f>D538/$B542</f>
      </c>
      <c r="H538" s="2">
        <f>(E538+F538+G538)/3</f>
      </c>
      <c r="I538" s="2">
        <f>H538/$H542</f>
      </c>
      <c r="J538" s="3">
        <f>I538*100</f>
      </c>
      <c r="K538">
        <f>RANK(I538,$I$536:$I$541,0)</f>
      </c>
    </row>
    <row r="539">
      <c r="A539" t="str">
        <v>CP8.4</v>
      </c>
      <c r="B539" s="1">
        <f>1+1/N104+1/N108+1/N111+N76+N77</f>
      </c>
      <c r="C539" s="1">
        <f>1+1/N85+1/N89+1/N92+N95+N96</f>
      </c>
      <c r="D539" s="1">
        <f>1+1/N66+1/N70+1/N73+N114+N115</f>
      </c>
      <c r="E539" s="2">
        <f>B539/$D542</f>
      </c>
      <c r="F539" s="2">
        <f>C539/$C542</f>
      </c>
      <c r="G539" s="2">
        <f>D539/$B542</f>
      </c>
      <c r="H539" s="2">
        <f>(E539+F539+G539)/3</f>
      </c>
      <c r="I539" s="2">
        <f>H539/$H542</f>
      </c>
      <c r="J539" s="3">
        <f>I539*100</f>
      </c>
      <c r="K539">
        <f>RANK(I539,$I$536:$I$541,0)</f>
      </c>
    </row>
    <row r="540">
      <c r="A540" t="str">
        <v>CP8.5</v>
      </c>
      <c r="B540" s="1">
        <f>1+1/N105+1/N109+1/N112+1/N114+N78</f>
      </c>
      <c r="C540" s="1">
        <f>1+1/N86+1/N90+1/N93+1/N95+N97</f>
      </c>
      <c r="D540" s="1">
        <f>1+1/N67+1/N71+1/N74+1/N76+N116</f>
      </c>
      <c r="E540" s="2">
        <f>B540/$D542</f>
      </c>
      <c r="F540" s="2">
        <f>C540/$C542</f>
      </c>
      <c r="G540" s="2">
        <f>D540/$B542</f>
      </c>
      <c r="H540" s="2">
        <f>(E540+F540+G540)/3</f>
      </c>
      <c r="I540" s="2">
        <f>H540/$H542</f>
      </c>
      <c r="J540" s="3">
        <f>I540*100</f>
      </c>
      <c r="K540">
        <f>RANK(I540,$I$536:$I$541,0)</f>
      </c>
    </row>
    <row r="541">
      <c r="A541" t="str">
        <v>CP8.6</v>
      </c>
      <c r="B541" s="1">
        <f>1+1/N106+1/N110+1/N113+1/N115+1/N116</f>
      </c>
      <c r="C541" s="1">
        <f>1+1/N87+1/N91+1/N94+1/N96+1/N97</f>
      </c>
      <c r="D541" s="1">
        <f>1+1/N68+1/N72+1/N75+1/N77+1/N78</f>
      </c>
      <c r="E541" s="2">
        <f>B541/$D542</f>
      </c>
      <c r="F541" s="2">
        <f>C541/$C542</f>
      </c>
      <c r="G541" s="2">
        <f>D541/$B542</f>
      </c>
      <c r="H541" s="2">
        <f>(E541+F541+G541)/3</f>
      </c>
      <c r="I541" s="2">
        <f>H541/$H542</f>
      </c>
      <c r="J541" s="3">
        <f>I541*100</f>
      </c>
      <c r="K541">
        <f>RANK(I541,$I$536:$I$541,0)</f>
      </c>
    </row>
    <row r="542">
      <c r="A542" t="str">
        <v>TOTAL</v>
      </c>
      <c r="B542" s="1">
        <f>SUM(B536:B541)</f>
      </c>
      <c r="C542" s="1">
        <f>SUM(C536:C541)</f>
      </c>
      <c r="D542" s="1">
        <f>SUM(D536:D541)</f>
      </c>
      <c r="H542" s="2">
        <f>SUM(H536:H541)</f>
      </c>
    </row>
    <row r="544">
      <c r="A544" t="str">
        <v>2. KONSISTENSI (CR)</v>
      </c>
    </row>
    <row r="545">
      <c r="A545" t="str">
        <v>Matriks Crisp (Defuzzified) &amp; Normalisasi &amp; Aw</v>
      </c>
    </row>
    <row r="546">
      <c r="A546" t="str">
        <v>Kriteria</v>
      </c>
      <c r="B546" t="str">
        <v>CP8.1</v>
      </c>
      <c r="C546" t="str">
        <v>CP8.2</v>
      </c>
      <c r="D546" t="str">
        <v>CP8.3</v>
      </c>
      <c r="E546" t="str">
        <v>CP8.4</v>
      </c>
      <c r="F546" t="str">
        <v>CP8.5</v>
      </c>
      <c r="G546" t="str">
        <v>CP8.6</v>
      </c>
      <c r="H546" t="str">
        <v>Wi (Bobot CR)</v>
      </c>
      <c r="I546" t="str">
        <v>Aw</v>
      </c>
      <c r="J546" t="str">
        <v>Aw/Wi</v>
      </c>
    </row>
    <row r="547">
      <c r="A547" t="str">
        <v>CP8.1</v>
      </c>
      <c r="B547">
        <v>1</v>
      </c>
      <c r="C547" s="1">
        <f>(N64+N83+N102)/3</f>
      </c>
      <c r="D547" s="1">
        <f>(N65+N84+N103)/3</f>
      </c>
      <c r="E547" s="1">
        <f>(N66+N85+N104)/3</f>
      </c>
      <c r="F547" s="1">
        <f>(N67+N86+N105)/3</f>
      </c>
      <c r="G547" s="1">
        <f>(N68+N87+N106)/3</f>
      </c>
      <c r="H547" s="2">
        <f>(B547/$B553+C547/$C553+D547/$D553+E547/$E553+F547/$F553+G547/$G553)/6</f>
      </c>
      <c r="I547" s="2">
        <f>B547*$H547+C547*$H548+D547*$H549+E547*$H550+F547*$H551+G547*$H552</f>
      </c>
      <c r="J547" s="1">
        <f>I547/H547</f>
      </c>
    </row>
    <row r="548">
      <c r="A548" t="str">
        <v>CP8.2</v>
      </c>
      <c r="B548" s="1">
        <f>(1/N102+1/N83+1/N64)/3</f>
      </c>
      <c r="C548">
        <v>1</v>
      </c>
      <c r="D548" s="1">
        <f>(N69+N88+N107)/3</f>
      </c>
      <c r="E548" s="1">
        <f>(N70+N89+N108)/3</f>
      </c>
      <c r="F548" s="1">
        <f>(N71+N90+N109)/3</f>
      </c>
      <c r="G548" s="1">
        <f>(N72+N91+N110)/3</f>
      </c>
      <c r="H548" s="2">
        <f>(B548/$B553+C548/$C553+D548/$D553+E548/$E553+F548/$F553+G548/$G553)/6</f>
      </c>
      <c r="I548" s="2">
        <f>B548*$H547+C548*$H548+D548*$H549+E548*$H550+F548*$H551+G548*$H552</f>
      </c>
      <c r="J548" s="1">
        <f>I548/H548</f>
      </c>
    </row>
    <row r="549">
      <c r="A549" t="str">
        <v>CP8.3</v>
      </c>
      <c r="B549" s="1">
        <f>(1/N103+1/N84+1/N65)/3</f>
      </c>
      <c r="C549" s="1">
        <f>(1/N107+1/N88+1/N69)/3</f>
      </c>
      <c r="D549">
        <v>1</v>
      </c>
      <c r="E549" s="1">
        <f>(N73+N92+N111)/3</f>
      </c>
      <c r="F549" s="1">
        <f>(N74+N93+N112)/3</f>
      </c>
      <c r="G549" s="1">
        <f>(N75+N94+N113)/3</f>
      </c>
      <c r="H549" s="2">
        <f>(B549/$B553+C549/$C553+D549/$D553+E549/$E553+F549/$F553+G549/$G553)/6</f>
      </c>
      <c r="I549" s="2">
        <f>B549*$H547+C549*$H548+D549*$H549+E549*$H550+F549*$H551+G549*$H552</f>
      </c>
      <c r="J549" s="1">
        <f>I549/H549</f>
      </c>
    </row>
    <row r="550">
      <c r="A550" t="str">
        <v>CP8.4</v>
      </c>
      <c r="B550" s="1">
        <f>(1/N104+1/N85+1/N66)/3</f>
      </c>
      <c r="C550" s="1">
        <f>(1/N108+1/N89+1/N70)/3</f>
      </c>
      <c r="D550" s="1">
        <f>(1/N111+1/N92+1/N73)/3</f>
      </c>
      <c r="E550">
        <v>1</v>
      </c>
      <c r="F550" s="1">
        <f>(N76+N95+N114)/3</f>
      </c>
      <c r="G550" s="1">
        <f>(N77+N96+N115)/3</f>
      </c>
      <c r="H550" s="2">
        <f>(B550/$B553+C550/$C553+D550/$D553+E550/$E553+F550/$F553+G550/$G553)/6</f>
      </c>
      <c r="I550" s="2">
        <f>B550*$H547+C550*$H548+D550*$H549+E550*$H550+F550*$H551+G550*$H552</f>
      </c>
      <c r="J550" s="1">
        <f>I550/H550</f>
      </c>
    </row>
    <row r="551">
      <c r="A551" t="str">
        <v>CP8.5</v>
      </c>
      <c r="B551" s="1">
        <f>(1/N105+1/N86+1/N67)/3</f>
      </c>
      <c r="C551" s="1">
        <f>(1/N109+1/N90+1/N71)/3</f>
      </c>
      <c r="D551" s="1">
        <f>(1/N112+1/N93+1/N74)/3</f>
      </c>
      <c r="E551" s="1">
        <f>(1/N114+1/N95+1/N76)/3</f>
      </c>
      <c r="F551">
        <v>1</v>
      </c>
      <c r="G551" s="1">
        <f>(N78+N97+N116)/3</f>
      </c>
      <c r="H551" s="2">
        <f>(B551/$B553+C551/$C553+D551/$D553+E551/$E553+F551/$F553+G551/$G553)/6</f>
      </c>
      <c r="I551" s="2">
        <f>B551*$H547+C551*$H548+D551*$H549+E551*$H550+F551*$H551+G551*$H552</f>
      </c>
      <c r="J551" s="1">
        <f>I551/H551</f>
      </c>
    </row>
    <row r="552">
      <c r="A552" t="str">
        <v>CP8.6</v>
      </c>
      <c r="B552" s="1">
        <f>(1/N106+1/N87+1/N68)/3</f>
      </c>
      <c r="C552" s="1">
        <f>(1/N110+1/N91+1/N72)/3</f>
      </c>
      <c r="D552" s="1">
        <f>(1/N113+1/N94+1/N75)/3</f>
      </c>
      <c r="E552" s="1">
        <f>(1/N115+1/N96+1/N77)/3</f>
      </c>
      <c r="F552" s="1">
        <f>(1/N116+1/N97+1/N78)/3</f>
      </c>
      <c r="G552">
        <v>1</v>
      </c>
      <c r="H552" s="2">
        <f>(B552/$B553+C552/$C553+D552/$D553+E552/$E553+F552/$F553+G552/$G553)/6</f>
      </c>
      <c r="I552" s="2">
        <f>B552*$H547+C552*$H548+D552*$H549+E552*$H550+F552*$H551+G552*$H552</f>
      </c>
      <c r="J552" s="1">
        <f>I552/H552</f>
      </c>
    </row>
    <row r="553">
      <c r="A553" t="str">
        <v>Σ Kolom</v>
      </c>
      <c r="B553" s="1">
        <f>SUM(B547:B552)</f>
      </c>
      <c r="C553" s="1">
        <f>SUM(C547:C552)</f>
      </c>
      <c r="D553" s="1">
        <f>SUM(D547:D552)</f>
      </c>
      <c r="E553" s="1">
        <f>SUM(E547:E552)</f>
      </c>
      <c r="F553" s="1">
        <f>SUM(F547:F552)</f>
      </c>
      <c r="G553" s="1">
        <f>SUM(G547:G552)</f>
      </c>
    </row>
    <row r="555">
      <c r="A555" t="str">
        <v>λmax</v>
      </c>
      <c r="B555" s="1">
        <f>AVERAGE(J547:J552)</f>
      </c>
    </row>
    <row r="556">
      <c r="A556" t="str">
        <v>CI</v>
      </c>
      <c r="B556" s="1">
        <f>(B555-6)/(6-1)</f>
      </c>
    </row>
    <row r="557">
      <c r="A557" t="str">
        <v>CR</v>
      </c>
      <c r="B557" s="1">
        <f>IF(1.24=0,0,B556/1.24)</f>
      </c>
    </row>
    <row r="558">
      <c r="A558" t="str">
        <v>Status</v>
      </c>
      <c r="B558">
        <f>IF(B557&lt;0.1,"KONSISTEN ✓","TIDAK KONSISTEN ✗")</f>
      </c>
    </row>
    <row r="561">
      <c r="A561" t="str">
        <v>▶ RESPONDEN 13: Dea Astrina Harefa</v>
      </c>
    </row>
    <row r="562">
      <c r="A562" t="str">
        <v>1. FUZZY SYNTHETIC EXTENT (FSE) &amp; BOBOT FINAL</v>
      </c>
    </row>
    <row r="563">
      <c r="A563" t="str">
        <v>Kriteria</v>
      </c>
      <c r="B563" t="str">
        <v>Σl</v>
      </c>
      <c r="C563" t="str">
        <v>Σm</v>
      </c>
      <c r="D563" t="str">
        <v>Σu</v>
      </c>
      <c r="E563" t="str">
        <v>Si_l</v>
      </c>
      <c r="F563" t="str">
        <v>Si_m</v>
      </c>
      <c r="G563" t="str">
        <v>Si_u</v>
      </c>
      <c r="H563" t="str">
        <v>Defuzzy</v>
      </c>
      <c r="I563" t="str">
        <v>Bobot</v>
      </c>
      <c r="J563" t="str">
        <v>Bobot%</v>
      </c>
      <c r="K563" t="str">
        <v>Rank</v>
      </c>
    </row>
    <row r="564">
      <c r="A564" t="str">
        <v>CP8.1</v>
      </c>
      <c r="B564" s="1">
        <f>1+O64+O65+O66+O67+O68</f>
      </c>
      <c r="C564" s="1">
        <f>1+O83+O84+O85+O86+O87</f>
      </c>
      <c r="D564" s="1">
        <f>1+O102+O103+O104+O105+O106</f>
      </c>
      <c r="E564" s="2">
        <f>B564/$D570</f>
      </c>
      <c r="F564" s="2">
        <f>C564/$C570</f>
      </c>
      <c r="G564" s="2">
        <f>D564/$B570</f>
      </c>
      <c r="H564" s="2">
        <f>(E564+F564+G564)/3</f>
      </c>
      <c r="I564" s="2">
        <f>H564/$H570</f>
      </c>
      <c r="J564" s="3">
        <f>I564*100</f>
      </c>
      <c r="K564">
        <f>RANK(I564,$I$564:$I$569,0)</f>
      </c>
    </row>
    <row r="565">
      <c r="A565" t="str">
        <v>CP8.2</v>
      </c>
      <c r="B565" s="1">
        <f>1+1/O102+O69+O70+O71+O72</f>
      </c>
      <c r="C565" s="1">
        <f>1+1/O83+O88+O89+O90+O91</f>
      </c>
      <c r="D565" s="1">
        <f>1+1/O64+O107+O108+O109+O110</f>
      </c>
      <c r="E565" s="2">
        <f>B565/$D570</f>
      </c>
      <c r="F565" s="2">
        <f>C565/$C570</f>
      </c>
      <c r="G565" s="2">
        <f>D565/$B570</f>
      </c>
      <c r="H565" s="2">
        <f>(E565+F565+G565)/3</f>
      </c>
      <c r="I565" s="2">
        <f>H565/$H570</f>
      </c>
      <c r="J565" s="3">
        <f>I565*100</f>
      </c>
      <c r="K565">
        <f>RANK(I565,$I$564:$I$569,0)</f>
      </c>
    </row>
    <row r="566">
      <c r="A566" t="str">
        <v>CP8.3</v>
      </c>
      <c r="B566" s="1">
        <f>1+1/O103+1/O107+O73+O74+O75</f>
      </c>
      <c r="C566" s="1">
        <f>1+1/O84+1/O88+O92+O93+O94</f>
      </c>
      <c r="D566" s="1">
        <f>1+1/O65+1/O69+O111+O112+O113</f>
      </c>
      <c r="E566" s="2">
        <f>B566/$D570</f>
      </c>
      <c r="F566" s="2">
        <f>C566/$C570</f>
      </c>
      <c r="G566" s="2">
        <f>D566/$B570</f>
      </c>
      <c r="H566" s="2">
        <f>(E566+F566+G566)/3</f>
      </c>
      <c r="I566" s="2">
        <f>H566/$H570</f>
      </c>
      <c r="J566" s="3">
        <f>I566*100</f>
      </c>
      <c r="K566">
        <f>RANK(I566,$I$564:$I$569,0)</f>
      </c>
    </row>
    <row r="567">
      <c r="A567" t="str">
        <v>CP8.4</v>
      </c>
      <c r="B567" s="1">
        <f>1+1/O104+1/O108+1/O111+O76+O77</f>
      </c>
      <c r="C567" s="1">
        <f>1+1/O85+1/O89+1/O92+O95+O96</f>
      </c>
      <c r="D567" s="1">
        <f>1+1/O66+1/O70+1/O73+O114+O115</f>
      </c>
      <c r="E567" s="2">
        <f>B567/$D570</f>
      </c>
      <c r="F567" s="2">
        <f>C567/$C570</f>
      </c>
      <c r="G567" s="2">
        <f>D567/$B570</f>
      </c>
      <c r="H567" s="2">
        <f>(E567+F567+G567)/3</f>
      </c>
      <c r="I567" s="2">
        <f>H567/$H570</f>
      </c>
      <c r="J567" s="3">
        <f>I567*100</f>
      </c>
      <c r="K567">
        <f>RANK(I567,$I$564:$I$569,0)</f>
      </c>
    </row>
    <row r="568">
      <c r="A568" t="str">
        <v>CP8.5</v>
      </c>
      <c r="B568" s="1">
        <f>1+1/O105+1/O109+1/O112+1/O114+O78</f>
      </c>
      <c r="C568" s="1">
        <f>1+1/O86+1/O90+1/O93+1/O95+O97</f>
      </c>
      <c r="D568" s="1">
        <f>1+1/O67+1/O71+1/O74+1/O76+O116</f>
      </c>
      <c r="E568" s="2">
        <f>B568/$D570</f>
      </c>
      <c r="F568" s="2">
        <f>C568/$C570</f>
      </c>
      <c r="G568" s="2">
        <f>D568/$B570</f>
      </c>
      <c r="H568" s="2">
        <f>(E568+F568+G568)/3</f>
      </c>
      <c r="I568" s="2">
        <f>H568/$H570</f>
      </c>
      <c r="J568" s="3">
        <f>I568*100</f>
      </c>
      <c r="K568">
        <f>RANK(I568,$I$564:$I$569,0)</f>
      </c>
    </row>
    <row r="569">
      <c r="A569" t="str">
        <v>CP8.6</v>
      </c>
      <c r="B569" s="1">
        <f>1+1/O106+1/O110+1/O113+1/O115+1/O116</f>
      </c>
      <c r="C569" s="1">
        <f>1+1/O87+1/O91+1/O94+1/O96+1/O97</f>
      </c>
      <c r="D569" s="1">
        <f>1+1/O68+1/O72+1/O75+1/O77+1/O78</f>
      </c>
      <c r="E569" s="2">
        <f>B569/$D570</f>
      </c>
      <c r="F569" s="2">
        <f>C569/$C570</f>
      </c>
      <c r="G569" s="2">
        <f>D569/$B570</f>
      </c>
      <c r="H569" s="2">
        <f>(E569+F569+G569)/3</f>
      </c>
      <c r="I569" s="2">
        <f>H569/$H570</f>
      </c>
      <c r="J569" s="3">
        <f>I569*100</f>
      </c>
      <c r="K569">
        <f>RANK(I569,$I$564:$I$569,0)</f>
      </c>
    </row>
    <row r="570">
      <c r="A570" t="str">
        <v>TOTAL</v>
      </c>
      <c r="B570" s="1">
        <f>SUM(B564:B569)</f>
      </c>
      <c r="C570" s="1">
        <f>SUM(C564:C569)</f>
      </c>
      <c r="D570" s="1">
        <f>SUM(D564:D569)</f>
      </c>
      <c r="H570" s="2">
        <f>SUM(H564:H569)</f>
      </c>
    </row>
    <row r="572">
      <c r="A572" t="str">
        <v>2. KONSISTENSI (CR)</v>
      </c>
    </row>
    <row r="573">
      <c r="A573" t="str">
        <v>Matriks Crisp (Defuzzified) &amp; Normalisasi &amp; Aw</v>
      </c>
    </row>
    <row r="574">
      <c r="A574" t="str">
        <v>Kriteria</v>
      </c>
      <c r="B574" t="str">
        <v>CP8.1</v>
      </c>
      <c r="C574" t="str">
        <v>CP8.2</v>
      </c>
      <c r="D574" t="str">
        <v>CP8.3</v>
      </c>
      <c r="E574" t="str">
        <v>CP8.4</v>
      </c>
      <c r="F574" t="str">
        <v>CP8.5</v>
      </c>
      <c r="G574" t="str">
        <v>CP8.6</v>
      </c>
      <c r="H574" t="str">
        <v>Wi (Bobot CR)</v>
      </c>
      <c r="I574" t="str">
        <v>Aw</v>
      </c>
      <c r="J574" t="str">
        <v>Aw/Wi</v>
      </c>
    </row>
    <row r="575">
      <c r="A575" t="str">
        <v>CP8.1</v>
      </c>
      <c r="B575">
        <v>1</v>
      </c>
      <c r="C575" s="1">
        <f>(O64+O83+O102)/3</f>
      </c>
      <c r="D575" s="1">
        <f>(O65+O84+O103)/3</f>
      </c>
      <c r="E575" s="1">
        <f>(O66+O85+O104)/3</f>
      </c>
      <c r="F575" s="1">
        <f>(O67+O86+O105)/3</f>
      </c>
      <c r="G575" s="1">
        <f>(O68+O87+O106)/3</f>
      </c>
      <c r="H575" s="2">
        <f>(B575/$B581+C575/$C581+D575/$D581+E575/$E581+F575/$F581+G575/$G581)/6</f>
      </c>
      <c r="I575" s="2">
        <f>B575*$H575+C575*$H576+D575*$H577+E575*$H578+F575*$H579+G575*$H580</f>
      </c>
      <c r="J575" s="1">
        <f>I575/H575</f>
      </c>
    </row>
    <row r="576">
      <c r="A576" t="str">
        <v>CP8.2</v>
      </c>
      <c r="B576" s="1">
        <f>(1/O102+1/O83+1/O64)/3</f>
      </c>
      <c r="C576">
        <v>1</v>
      </c>
      <c r="D576" s="1">
        <f>(O69+O88+O107)/3</f>
      </c>
      <c r="E576" s="1">
        <f>(O70+O89+O108)/3</f>
      </c>
      <c r="F576" s="1">
        <f>(O71+O90+O109)/3</f>
      </c>
      <c r="G576" s="1">
        <f>(O72+O91+O110)/3</f>
      </c>
      <c r="H576" s="2">
        <f>(B576/$B581+C576/$C581+D576/$D581+E576/$E581+F576/$F581+G576/$G581)/6</f>
      </c>
      <c r="I576" s="2">
        <f>B576*$H575+C576*$H576+D576*$H577+E576*$H578+F576*$H579+G576*$H580</f>
      </c>
      <c r="J576" s="1">
        <f>I576/H576</f>
      </c>
    </row>
    <row r="577">
      <c r="A577" t="str">
        <v>CP8.3</v>
      </c>
      <c r="B577" s="1">
        <f>(1/O103+1/O84+1/O65)/3</f>
      </c>
      <c r="C577" s="1">
        <f>(1/O107+1/O88+1/O69)/3</f>
      </c>
      <c r="D577">
        <v>1</v>
      </c>
      <c r="E577" s="1">
        <f>(O73+O92+O111)/3</f>
      </c>
      <c r="F577" s="1">
        <f>(O74+O93+O112)/3</f>
      </c>
      <c r="G577" s="1">
        <f>(O75+O94+O113)/3</f>
      </c>
      <c r="H577" s="2">
        <f>(B577/$B581+C577/$C581+D577/$D581+E577/$E581+F577/$F581+G577/$G581)/6</f>
      </c>
      <c r="I577" s="2">
        <f>B577*$H575+C577*$H576+D577*$H577+E577*$H578+F577*$H579+G577*$H580</f>
      </c>
      <c r="J577" s="1">
        <f>I577/H577</f>
      </c>
    </row>
    <row r="578">
      <c r="A578" t="str">
        <v>CP8.4</v>
      </c>
      <c r="B578" s="1">
        <f>(1/O104+1/O85+1/O66)/3</f>
      </c>
      <c r="C578" s="1">
        <f>(1/O108+1/O89+1/O70)/3</f>
      </c>
      <c r="D578" s="1">
        <f>(1/O111+1/O92+1/O73)/3</f>
      </c>
      <c r="E578">
        <v>1</v>
      </c>
      <c r="F578" s="1">
        <f>(O76+O95+O114)/3</f>
      </c>
      <c r="G578" s="1">
        <f>(O77+O96+O115)/3</f>
      </c>
      <c r="H578" s="2">
        <f>(B578/$B581+C578/$C581+D578/$D581+E578/$E581+F578/$F581+G578/$G581)/6</f>
      </c>
      <c r="I578" s="2">
        <f>B578*$H575+C578*$H576+D578*$H577+E578*$H578+F578*$H579+G578*$H580</f>
      </c>
      <c r="J578" s="1">
        <f>I578/H578</f>
      </c>
    </row>
    <row r="579">
      <c r="A579" t="str">
        <v>CP8.5</v>
      </c>
      <c r="B579" s="1">
        <f>(1/O105+1/O86+1/O67)/3</f>
      </c>
      <c r="C579" s="1">
        <f>(1/O109+1/O90+1/O71)/3</f>
      </c>
      <c r="D579" s="1">
        <f>(1/O112+1/O93+1/O74)/3</f>
      </c>
      <c r="E579" s="1">
        <f>(1/O114+1/O95+1/O76)/3</f>
      </c>
      <c r="F579">
        <v>1</v>
      </c>
      <c r="G579" s="1">
        <f>(O78+O97+O116)/3</f>
      </c>
      <c r="H579" s="2">
        <f>(B579/$B581+C579/$C581+D579/$D581+E579/$E581+F579/$F581+G579/$G581)/6</f>
      </c>
      <c r="I579" s="2">
        <f>B579*$H575+C579*$H576+D579*$H577+E579*$H578+F579*$H579+G579*$H580</f>
      </c>
      <c r="J579" s="1">
        <f>I579/H579</f>
      </c>
    </row>
    <row r="580">
      <c r="A580" t="str">
        <v>CP8.6</v>
      </c>
      <c r="B580" s="1">
        <f>(1/O106+1/O87+1/O68)/3</f>
      </c>
      <c r="C580" s="1">
        <f>(1/O110+1/O91+1/O72)/3</f>
      </c>
      <c r="D580" s="1">
        <f>(1/O113+1/O94+1/O75)/3</f>
      </c>
      <c r="E580" s="1">
        <f>(1/O115+1/O96+1/O77)/3</f>
      </c>
      <c r="F580" s="1">
        <f>(1/O116+1/O97+1/O78)/3</f>
      </c>
      <c r="G580">
        <v>1</v>
      </c>
      <c r="H580" s="2">
        <f>(B580/$B581+C580/$C581+D580/$D581+E580/$E581+F580/$F581+G580/$G581)/6</f>
      </c>
      <c r="I580" s="2">
        <f>B580*$H575+C580*$H576+D580*$H577+E580*$H578+F580*$H579+G580*$H580</f>
      </c>
      <c r="J580" s="1">
        <f>I580/H580</f>
      </c>
    </row>
    <row r="581">
      <c r="A581" t="str">
        <v>Σ Kolom</v>
      </c>
      <c r="B581" s="1">
        <f>SUM(B575:B580)</f>
      </c>
      <c r="C581" s="1">
        <f>SUM(C575:C580)</f>
      </c>
      <c r="D581" s="1">
        <f>SUM(D575:D580)</f>
      </c>
      <c r="E581" s="1">
        <f>SUM(E575:E580)</f>
      </c>
      <c r="F581" s="1">
        <f>SUM(F575:F580)</f>
      </c>
      <c r="G581" s="1">
        <f>SUM(G575:G580)</f>
      </c>
    </row>
    <row r="583">
      <c r="A583" t="str">
        <v>λmax</v>
      </c>
      <c r="B583" s="1">
        <f>AVERAGE(J575:J580)</f>
      </c>
    </row>
    <row r="584">
      <c r="A584" t="str">
        <v>CI</v>
      </c>
      <c r="B584" s="1">
        <f>(B583-6)/(6-1)</f>
      </c>
    </row>
    <row r="585">
      <c r="A585" t="str">
        <v>CR</v>
      </c>
      <c r="B585" s="1">
        <f>IF(1.24=0,0,B584/1.24)</f>
      </c>
    </row>
    <row r="586">
      <c r="A586" t="str">
        <v>Status</v>
      </c>
      <c r="B586">
        <f>IF(B585&lt;0.1,"KONSISTEN ✓","TIDAK KONSISTEN ✗")</f>
      </c>
    </row>
    <row r="589">
      <c r="A589" t="str">
        <v>▶ RESPONDEN 14: drh. Sri Rahmila Indris</v>
      </c>
    </row>
    <row r="590">
      <c r="A590" t="str">
        <v>1. FUZZY SYNTHETIC EXTENT (FSE) &amp; BOBOT FINAL</v>
      </c>
    </row>
    <row r="591">
      <c r="A591" t="str">
        <v>Kriteria</v>
      </c>
      <c r="B591" t="str">
        <v>Σl</v>
      </c>
      <c r="C591" t="str">
        <v>Σm</v>
      </c>
      <c r="D591" t="str">
        <v>Σu</v>
      </c>
      <c r="E591" t="str">
        <v>Si_l</v>
      </c>
      <c r="F591" t="str">
        <v>Si_m</v>
      </c>
      <c r="G591" t="str">
        <v>Si_u</v>
      </c>
      <c r="H591" t="str">
        <v>Defuzzy</v>
      </c>
      <c r="I591" t="str">
        <v>Bobot</v>
      </c>
      <c r="J591" t="str">
        <v>Bobot%</v>
      </c>
      <c r="K591" t="str">
        <v>Rank</v>
      </c>
    </row>
    <row r="592">
      <c r="A592" t="str">
        <v>CP8.1</v>
      </c>
      <c r="B592" s="1">
        <f>1+P64+P65+P66+P67+P68</f>
      </c>
      <c r="C592" s="1">
        <f>1+P83+P84+P85+P86+P87</f>
      </c>
      <c r="D592" s="1">
        <f>1+P102+P103+P104+P105+P106</f>
      </c>
      <c r="E592" s="2">
        <f>B592/$D598</f>
      </c>
      <c r="F592" s="2">
        <f>C592/$C598</f>
      </c>
      <c r="G592" s="2">
        <f>D592/$B598</f>
      </c>
      <c r="H592" s="2">
        <f>(E592+F592+G592)/3</f>
      </c>
      <c r="I592" s="2">
        <f>H592/$H598</f>
      </c>
      <c r="J592" s="3">
        <f>I592*100</f>
      </c>
      <c r="K592">
        <f>RANK(I592,$I$592:$I$597,0)</f>
      </c>
    </row>
    <row r="593">
      <c r="A593" t="str">
        <v>CP8.2</v>
      </c>
      <c r="B593" s="1">
        <f>1+1/P102+P69+P70+P71+P72</f>
      </c>
      <c r="C593" s="1">
        <f>1+1/P83+P88+P89+P90+P91</f>
      </c>
      <c r="D593" s="1">
        <f>1+1/P64+P107+P108+P109+P110</f>
      </c>
      <c r="E593" s="2">
        <f>B593/$D598</f>
      </c>
      <c r="F593" s="2">
        <f>C593/$C598</f>
      </c>
      <c r="G593" s="2">
        <f>D593/$B598</f>
      </c>
      <c r="H593" s="2">
        <f>(E593+F593+G593)/3</f>
      </c>
      <c r="I593" s="2">
        <f>H593/$H598</f>
      </c>
      <c r="J593" s="3">
        <f>I593*100</f>
      </c>
      <c r="K593">
        <f>RANK(I593,$I$592:$I$597,0)</f>
      </c>
    </row>
    <row r="594">
      <c r="A594" t="str">
        <v>CP8.3</v>
      </c>
      <c r="B594" s="1">
        <f>1+1/P103+1/P107+P73+P74+P75</f>
      </c>
      <c r="C594" s="1">
        <f>1+1/P84+1/P88+P92+P93+P94</f>
      </c>
      <c r="D594" s="1">
        <f>1+1/P65+1/P69+P111+P112+P113</f>
      </c>
      <c r="E594" s="2">
        <f>B594/$D598</f>
      </c>
      <c r="F594" s="2">
        <f>C594/$C598</f>
      </c>
      <c r="G594" s="2">
        <f>D594/$B598</f>
      </c>
      <c r="H594" s="2">
        <f>(E594+F594+G594)/3</f>
      </c>
      <c r="I594" s="2">
        <f>H594/$H598</f>
      </c>
      <c r="J594" s="3">
        <f>I594*100</f>
      </c>
      <c r="K594">
        <f>RANK(I594,$I$592:$I$597,0)</f>
      </c>
    </row>
    <row r="595">
      <c r="A595" t="str">
        <v>CP8.4</v>
      </c>
      <c r="B595" s="1">
        <f>1+1/P104+1/P108+1/P111+P76+P77</f>
      </c>
      <c r="C595" s="1">
        <f>1+1/P85+1/P89+1/P92+P95+P96</f>
      </c>
      <c r="D595" s="1">
        <f>1+1/P66+1/P70+1/P73+P114+P115</f>
      </c>
      <c r="E595" s="2">
        <f>B595/$D598</f>
      </c>
      <c r="F595" s="2">
        <f>C595/$C598</f>
      </c>
      <c r="G595" s="2">
        <f>D595/$B598</f>
      </c>
      <c r="H595" s="2">
        <f>(E595+F595+G595)/3</f>
      </c>
      <c r="I595" s="2">
        <f>H595/$H598</f>
      </c>
      <c r="J595" s="3">
        <f>I595*100</f>
      </c>
      <c r="K595">
        <f>RANK(I595,$I$592:$I$597,0)</f>
      </c>
    </row>
    <row r="596">
      <c r="A596" t="str">
        <v>CP8.5</v>
      </c>
      <c r="B596" s="1">
        <f>1+1/P105+1/P109+1/P112+1/P114+P78</f>
      </c>
      <c r="C596" s="1">
        <f>1+1/P86+1/P90+1/P93+1/P95+P97</f>
      </c>
      <c r="D596" s="1">
        <f>1+1/P67+1/P71+1/P74+1/P76+P116</f>
      </c>
      <c r="E596" s="2">
        <f>B596/$D598</f>
      </c>
      <c r="F596" s="2">
        <f>C596/$C598</f>
      </c>
      <c r="G596" s="2">
        <f>D596/$B598</f>
      </c>
      <c r="H596" s="2">
        <f>(E596+F596+G596)/3</f>
      </c>
      <c r="I596" s="2">
        <f>H596/$H598</f>
      </c>
      <c r="J596" s="3">
        <f>I596*100</f>
      </c>
      <c r="K596">
        <f>RANK(I596,$I$592:$I$597,0)</f>
      </c>
    </row>
    <row r="597">
      <c r="A597" t="str">
        <v>CP8.6</v>
      </c>
      <c r="B597" s="1">
        <f>1+1/P106+1/P110+1/P113+1/P115+1/P116</f>
      </c>
      <c r="C597" s="1">
        <f>1+1/P87+1/P91+1/P94+1/P96+1/P97</f>
      </c>
      <c r="D597" s="1">
        <f>1+1/P68+1/P72+1/P75+1/P77+1/P78</f>
      </c>
      <c r="E597" s="2">
        <f>B597/$D598</f>
      </c>
      <c r="F597" s="2">
        <f>C597/$C598</f>
      </c>
      <c r="G597" s="2">
        <f>D597/$B598</f>
      </c>
      <c r="H597" s="2">
        <f>(E597+F597+G597)/3</f>
      </c>
      <c r="I597" s="2">
        <f>H597/$H598</f>
      </c>
      <c r="J597" s="3">
        <f>I597*100</f>
      </c>
      <c r="K597">
        <f>RANK(I597,$I$592:$I$597,0)</f>
      </c>
    </row>
    <row r="598">
      <c r="A598" t="str">
        <v>TOTAL</v>
      </c>
      <c r="B598" s="1">
        <f>SUM(B592:B597)</f>
      </c>
      <c r="C598" s="1">
        <f>SUM(C592:C597)</f>
      </c>
      <c r="D598" s="1">
        <f>SUM(D592:D597)</f>
      </c>
      <c r="H598" s="2">
        <f>SUM(H592:H597)</f>
      </c>
    </row>
    <row r="600">
      <c r="A600" t="str">
        <v>2. KONSISTENSI (CR)</v>
      </c>
    </row>
    <row r="601">
      <c r="A601" t="str">
        <v>Matriks Crisp (Defuzzified) &amp; Normalisasi &amp; Aw</v>
      </c>
    </row>
    <row r="602">
      <c r="A602" t="str">
        <v>Kriteria</v>
      </c>
      <c r="B602" t="str">
        <v>CP8.1</v>
      </c>
      <c r="C602" t="str">
        <v>CP8.2</v>
      </c>
      <c r="D602" t="str">
        <v>CP8.3</v>
      </c>
      <c r="E602" t="str">
        <v>CP8.4</v>
      </c>
      <c r="F602" t="str">
        <v>CP8.5</v>
      </c>
      <c r="G602" t="str">
        <v>CP8.6</v>
      </c>
      <c r="H602" t="str">
        <v>Wi (Bobot CR)</v>
      </c>
      <c r="I602" t="str">
        <v>Aw</v>
      </c>
      <c r="J602" t="str">
        <v>Aw/Wi</v>
      </c>
    </row>
    <row r="603">
      <c r="A603" t="str">
        <v>CP8.1</v>
      </c>
      <c r="B603">
        <v>1</v>
      </c>
      <c r="C603" s="1">
        <f>(P64+P83+P102)/3</f>
      </c>
      <c r="D603" s="1">
        <f>(P65+P84+P103)/3</f>
      </c>
      <c r="E603" s="1">
        <f>(P66+P85+P104)/3</f>
      </c>
      <c r="F603" s="1">
        <f>(P67+P86+P105)/3</f>
      </c>
      <c r="G603" s="1">
        <f>(P68+P87+P106)/3</f>
      </c>
      <c r="H603" s="2">
        <f>(B603/$B609+C603/$C609+D603/$D609+E603/$E609+F603/$F609+G603/$G609)/6</f>
      </c>
      <c r="I603" s="2">
        <f>B603*$H603+C603*$H604+D603*$H605+E603*$H606+F603*$H607+G603*$H608</f>
      </c>
      <c r="J603" s="1">
        <f>I603/H603</f>
      </c>
    </row>
    <row r="604">
      <c r="A604" t="str">
        <v>CP8.2</v>
      </c>
      <c r="B604" s="1">
        <f>(1/P102+1/P83+1/P64)/3</f>
      </c>
      <c r="C604">
        <v>1</v>
      </c>
      <c r="D604" s="1">
        <f>(P69+P88+P107)/3</f>
      </c>
      <c r="E604" s="1">
        <f>(P70+P89+P108)/3</f>
      </c>
      <c r="F604" s="1">
        <f>(P71+P90+P109)/3</f>
      </c>
      <c r="G604" s="1">
        <f>(P72+P91+P110)/3</f>
      </c>
      <c r="H604" s="2">
        <f>(B604/$B609+C604/$C609+D604/$D609+E604/$E609+F604/$F609+G604/$G609)/6</f>
      </c>
      <c r="I604" s="2">
        <f>B604*$H603+C604*$H604+D604*$H605+E604*$H606+F604*$H607+G604*$H608</f>
      </c>
      <c r="J604" s="1">
        <f>I604/H604</f>
      </c>
    </row>
    <row r="605">
      <c r="A605" t="str">
        <v>CP8.3</v>
      </c>
      <c r="B605" s="1">
        <f>(1/P103+1/P84+1/P65)/3</f>
      </c>
      <c r="C605" s="1">
        <f>(1/P107+1/P88+1/P69)/3</f>
      </c>
      <c r="D605">
        <v>1</v>
      </c>
      <c r="E605" s="1">
        <f>(P73+P92+P111)/3</f>
      </c>
      <c r="F605" s="1">
        <f>(P74+P93+P112)/3</f>
      </c>
      <c r="G605" s="1">
        <f>(P75+P94+P113)/3</f>
      </c>
      <c r="H605" s="2">
        <f>(B605/$B609+C605/$C609+D605/$D609+E605/$E609+F605/$F609+G605/$G609)/6</f>
      </c>
      <c r="I605" s="2">
        <f>B605*$H603+C605*$H604+D605*$H605+E605*$H606+F605*$H607+G605*$H608</f>
      </c>
      <c r="J605" s="1">
        <f>I605/H605</f>
      </c>
    </row>
    <row r="606">
      <c r="A606" t="str">
        <v>CP8.4</v>
      </c>
      <c r="B606" s="1">
        <f>(1/P104+1/P85+1/P66)/3</f>
      </c>
      <c r="C606" s="1">
        <f>(1/P108+1/P89+1/P70)/3</f>
      </c>
      <c r="D606" s="1">
        <f>(1/P111+1/P92+1/P73)/3</f>
      </c>
      <c r="E606">
        <v>1</v>
      </c>
      <c r="F606" s="1">
        <f>(P76+P95+P114)/3</f>
      </c>
      <c r="G606" s="1">
        <f>(P77+P96+P115)/3</f>
      </c>
      <c r="H606" s="2">
        <f>(B606/$B609+C606/$C609+D606/$D609+E606/$E609+F606/$F609+G606/$G609)/6</f>
      </c>
      <c r="I606" s="2">
        <f>B606*$H603+C606*$H604+D606*$H605+E606*$H606+F606*$H607+G606*$H608</f>
      </c>
      <c r="J606" s="1">
        <f>I606/H606</f>
      </c>
    </row>
    <row r="607">
      <c r="A607" t="str">
        <v>CP8.5</v>
      </c>
      <c r="B607" s="1">
        <f>(1/P105+1/P86+1/P67)/3</f>
      </c>
      <c r="C607" s="1">
        <f>(1/P109+1/P90+1/P71)/3</f>
      </c>
      <c r="D607" s="1">
        <f>(1/P112+1/P93+1/P74)/3</f>
      </c>
      <c r="E607" s="1">
        <f>(1/P114+1/P95+1/P76)/3</f>
      </c>
      <c r="F607">
        <v>1</v>
      </c>
      <c r="G607" s="1">
        <f>(P78+P97+P116)/3</f>
      </c>
      <c r="H607" s="2">
        <f>(B607/$B609+C607/$C609+D607/$D609+E607/$E609+F607/$F609+G607/$G609)/6</f>
      </c>
      <c r="I607" s="2">
        <f>B607*$H603+C607*$H604+D607*$H605+E607*$H606+F607*$H607+G607*$H608</f>
      </c>
      <c r="J607" s="1">
        <f>I607/H607</f>
      </c>
    </row>
    <row r="608">
      <c r="A608" t="str">
        <v>CP8.6</v>
      </c>
      <c r="B608" s="1">
        <f>(1/P106+1/P87+1/P68)/3</f>
      </c>
      <c r="C608" s="1">
        <f>(1/P110+1/P91+1/P72)/3</f>
      </c>
      <c r="D608" s="1">
        <f>(1/P113+1/P94+1/P75)/3</f>
      </c>
      <c r="E608" s="1">
        <f>(1/P115+1/P96+1/P77)/3</f>
      </c>
      <c r="F608" s="1">
        <f>(1/P116+1/P97+1/P78)/3</f>
      </c>
      <c r="G608">
        <v>1</v>
      </c>
      <c r="H608" s="2">
        <f>(B608/$B609+C608/$C609+D608/$D609+E608/$E609+F608/$F609+G608/$G609)/6</f>
      </c>
      <c r="I608" s="2">
        <f>B608*$H603+C608*$H604+D608*$H605+E608*$H606+F608*$H607+G608*$H608</f>
      </c>
      <c r="J608" s="1">
        <f>I608/H608</f>
      </c>
    </row>
    <row r="609">
      <c r="A609" t="str">
        <v>Σ Kolom</v>
      </c>
      <c r="B609" s="1">
        <f>SUM(B603:B608)</f>
      </c>
      <c r="C609" s="1">
        <f>SUM(C603:C608)</f>
      </c>
      <c r="D609" s="1">
        <f>SUM(D603:D608)</f>
      </c>
      <c r="E609" s="1">
        <f>SUM(E603:E608)</f>
      </c>
      <c r="F609" s="1">
        <f>SUM(F603:F608)</f>
      </c>
      <c r="G609" s="1">
        <f>SUM(G603:G608)</f>
      </c>
    </row>
    <row r="611">
      <c r="A611" t="str">
        <v>λmax</v>
      </c>
      <c r="B611" s="1">
        <f>AVERAGE(J603:J608)</f>
      </c>
    </row>
    <row r="612">
      <c r="A612" t="str">
        <v>CI</v>
      </c>
      <c r="B612" s="1">
        <f>(B611-6)/(6-1)</f>
      </c>
    </row>
    <row r="613">
      <c r="A613" t="str">
        <v>CR</v>
      </c>
      <c r="B613" s="1">
        <f>IF(1.24=0,0,B612/1.24)</f>
      </c>
    </row>
    <row r="614">
      <c r="A614" t="str">
        <v>Status</v>
      </c>
      <c r="B614">
        <f>IF(B613&lt;0.1,"KONSISTEN ✓","TIDAK KONSISTEN ✗")</f>
      </c>
    </row>
    <row r="617">
      <c r="A617" t="str">
        <v xml:space="preserve">▶ RESPONDEN 15: SRI NOVRIANI </v>
      </c>
    </row>
    <row r="618">
      <c r="A618" t="str">
        <v>1. FUZZY SYNTHETIC EXTENT (FSE) &amp; BOBOT FINAL</v>
      </c>
    </row>
    <row r="619">
      <c r="A619" t="str">
        <v>Kriteria</v>
      </c>
      <c r="B619" t="str">
        <v>Σl</v>
      </c>
      <c r="C619" t="str">
        <v>Σm</v>
      </c>
      <c r="D619" t="str">
        <v>Σu</v>
      </c>
      <c r="E619" t="str">
        <v>Si_l</v>
      </c>
      <c r="F619" t="str">
        <v>Si_m</v>
      </c>
      <c r="G619" t="str">
        <v>Si_u</v>
      </c>
      <c r="H619" t="str">
        <v>Defuzzy</v>
      </c>
      <c r="I619" t="str">
        <v>Bobot</v>
      </c>
      <c r="J619" t="str">
        <v>Bobot%</v>
      </c>
      <c r="K619" t="str">
        <v>Rank</v>
      </c>
    </row>
    <row r="620">
      <c r="A620" t="str">
        <v>CP8.1</v>
      </c>
      <c r="B620" s="1">
        <f>1+Q64+Q65+Q66+Q67+Q68</f>
      </c>
      <c r="C620" s="1">
        <f>1+Q83+Q84+Q85+Q86+Q87</f>
      </c>
      <c r="D620" s="1">
        <f>1+Q102+Q103+Q104+Q105+Q106</f>
      </c>
      <c r="E620" s="2">
        <f>B620/$D626</f>
      </c>
      <c r="F620" s="2">
        <f>C620/$C626</f>
      </c>
      <c r="G620" s="2">
        <f>D620/$B626</f>
      </c>
      <c r="H620" s="2">
        <f>(E620+F620+G620)/3</f>
      </c>
      <c r="I620" s="2">
        <f>H620/$H626</f>
      </c>
      <c r="J620" s="3">
        <f>I620*100</f>
      </c>
      <c r="K620">
        <f>RANK(I620,$I$620:$I$625,0)</f>
      </c>
    </row>
    <row r="621">
      <c r="A621" t="str">
        <v>CP8.2</v>
      </c>
      <c r="B621" s="1">
        <f>1+1/Q102+Q69+Q70+Q71+Q72</f>
      </c>
      <c r="C621" s="1">
        <f>1+1/Q83+Q88+Q89+Q90+Q91</f>
      </c>
      <c r="D621" s="1">
        <f>1+1/Q64+Q107+Q108+Q109+Q110</f>
      </c>
      <c r="E621" s="2">
        <f>B621/$D626</f>
      </c>
      <c r="F621" s="2">
        <f>C621/$C626</f>
      </c>
      <c r="G621" s="2">
        <f>D621/$B626</f>
      </c>
      <c r="H621" s="2">
        <f>(E621+F621+G621)/3</f>
      </c>
      <c r="I621" s="2">
        <f>H621/$H626</f>
      </c>
      <c r="J621" s="3">
        <f>I621*100</f>
      </c>
      <c r="K621">
        <f>RANK(I621,$I$620:$I$625,0)</f>
      </c>
    </row>
    <row r="622">
      <c r="A622" t="str">
        <v>CP8.3</v>
      </c>
      <c r="B622" s="1">
        <f>1+1/Q103+1/Q107+Q73+Q74+Q75</f>
      </c>
      <c r="C622" s="1">
        <f>1+1/Q84+1/Q88+Q92+Q93+Q94</f>
      </c>
      <c r="D622" s="1">
        <f>1+1/Q65+1/Q69+Q111+Q112+Q113</f>
      </c>
      <c r="E622" s="2">
        <f>B622/$D626</f>
      </c>
      <c r="F622" s="2">
        <f>C622/$C626</f>
      </c>
      <c r="G622" s="2">
        <f>D622/$B626</f>
      </c>
      <c r="H622" s="2">
        <f>(E622+F622+G622)/3</f>
      </c>
      <c r="I622" s="2">
        <f>H622/$H626</f>
      </c>
      <c r="J622" s="3">
        <f>I622*100</f>
      </c>
      <c r="K622">
        <f>RANK(I622,$I$620:$I$625,0)</f>
      </c>
    </row>
    <row r="623">
      <c r="A623" t="str">
        <v>CP8.4</v>
      </c>
      <c r="B623" s="1">
        <f>1+1/Q104+1/Q108+1/Q111+Q76+Q77</f>
      </c>
      <c r="C623" s="1">
        <f>1+1/Q85+1/Q89+1/Q92+Q95+Q96</f>
      </c>
      <c r="D623" s="1">
        <f>1+1/Q66+1/Q70+1/Q73+Q114+Q115</f>
      </c>
      <c r="E623" s="2">
        <f>B623/$D626</f>
      </c>
      <c r="F623" s="2">
        <f>C623/$C626</f>
      </c>
      <c r="G623" s="2">
        <f>D623/$B626</f>
      </c>
      <c r="H623" s="2">
        <f>(E623+F623+G623)/3</f>
      </c>
      <c r="I623" s="2">
        <f>H623/$H626</f>
      </c>
      <c r="J623" s="3">
        <f>I623*100</f>
      </c>
      <c r="K623">
        <f>RANK(I623,$I$620:$I$625,0)</f>
      </c>
    </row>
    <row r="624">
      <c r="A624" t="str">
        <v>CP8.5</v>
      </c>
      <c r="B624" s="1">
        <f>1+1/Q105+1/Q109+1/Q112+1/Q114+Q78</f>
      </c>
      <c r="C624" s="1">
        <f>1+1/Q86+1/Q90+1/Q93+1/Q95+Q97</f>
      </c>
      <c r="D624" s="1">
        <f>1+1/Q67+1/Q71+1/Q74+1/Q76+Q116</f>
      </c>
      <c r="E624" s="2">
        <f>B624/$D626</f>
      </c>
      <c r="F624" s="2">
        <f>C624/$C626</f>
      </c>
      <c r="G624" s="2">
        <f>D624/$B626</f>
      </c>
      <c r="H624" s="2">
        <f>(E624+F624+G624)/3</f>
      </c>
      <c r="I624" s="2">
        <f>H624/$H626</f>
      </c>
      <c r="J624" s="3">
        <f>I624*100</f>
      </c>
      <c r="K624">
        <f>RANK(I624,$I$620:$I$625,0)</f>
      </c>
    </row>
    <row r="625">
      <c r="A625" t="str">
        <v>CP8.6</v>
      </c>
      <c r="B625" s="1">
        <f>1+1/Q106+1/Q110+1/Q113+1/Q115+1/Q116</f>
      </c>
      <c r="C625" s="1">
        <f>1+1/Q87+1/Q91+1/Q94+1/Q96+1/Q97</f>
      </c>
      <c r="D625" s="1">
        <f>1+1/Q68+1/Q72+1/Q75+1/Q77+1/Q78</f>
      </c>
      <c r="E625" s="2">
        <f>B625/$D626</f>
      </c>
      <c r="F625" s="2">
        <f>C625/$C626</f>
      </c>
      <c r="G625" s="2">
        <f>D625/$B626</f>
      </c>
      <c r="H625" s="2">
        <f>(E625+F625+G625)/3</f>
      </c>
      <c r="I625" s="2">
        <f>H625/$H626</f>
      </c>
      <c r="J625" s="3">
        <f>I625*100</f>
      </c>
      <c r="K625">
        <f>RANK(I625,$I$620:$I$625,0)</f>
      </c>
    </row>
    <row r="626">
      <c r="A626" t="str">
        <v>TOTAL</v>
      </c>
      <c r="B626" s="1">
        <f>SUM(B620:B625)</f>
      </c>
      <c r="C626" s="1">
        <f>SUM(C620:C625)</f>
      </c>
      <c r="D626" s="1">
        <f>SUM(D620:D625)</f>
      </c>
      <c r="H626" s="2">
        <f>SUM(H620:H625)</f>
      </c>
    </row>
    <row r="628">
      <c r="A628" t="str">
        <v>2. KONSISTENSI (CR)</v>
      </c>
    </row>
    <row r="629">
      <c r="A629" t="str">
        <v>Matriks Crisp (Defuzzified) &amp; Normalisasi &amp; Aw</v>
      </c>
    </row>
    <row r="630">
      <c r="A630" t="str">
        <v>Kriteria</v>
      </c>
      <c r="B630" t="str">
        <v>CP8.1</v>
      </c>
      <c r="C630" t="str">
        <v>CP8.2</v>
      </c>
      <c r="D630" t="str">
        <v>CP8.3</v>
      </c>
      <c r="E630" t="str">
        <v>CP8.4</v>
      </c>
      <c r="F630" t="str">
        <v>CP8.5</v>
      </c>
      <c r="G630" t="str">
        <v>CP8.6</v>
      </c>
      <c r="H630" t="str">
        <v>Wi (Bobot CR)</v>
      </c>
      <c r="I630" t="str">
        <v>Aw</v>
      </c>
      <c r="J630" t="str">
        <v>Aw/Wi</v>
      </c>
    </row>
    <row r="631">
      <c r="A631" t="str">
        <v>CP8.1</v>
      </c>
      <c r="B631">
        <v>1</v>
      </c>
      <c r="C631" s="1">
        <f>(Q64+Q83+Q102)/3</f>
      </c>
      <c r="D631" s="1">
        <f>(Q65+Q84+Q103)/3</f>
      </c>
      <c r="E631" s="1">
        <f>(Q66+Q85+Q104)/3</f>
      </c>
      <c r="F631" s="1">
        <f>(Q67+Q86+Q105)/3</f>
      </c>
      <c r="G631" s="1">
        <f>(Q68+Q87+Q106)/3</f>
      </c>
      <c r="H631" s="2">
        <f>(B631/$B637+C631/$C637+D631/$D637+E631/$E637+F631/$F637+G631/$G637)/6</f>
      </c>
      <c r="I631" s="2">
        <f>B631*$H631+C631*$H632+D631*$H633+E631*$H634+F631*$H635+G631*$H636</f>
      </c>
      <c r="J631" s="1">
        <f>I631/H631</f>
      </c>
    </row>
    <row r="632">
      <c r="A632" t="str">
        <v>CP8.2</v>
      </c>
      <c r="B632" s="1">
        <f>(1/Q102+1/Q83+1/Q64)/3</f>
      </c>
      <c r="C632">
        <v>1</v>
      </c>
      <c r="D632" s="1">
        <f>(Q69+Q88+Q107)/3</f>
      </c>
      <c r="E632" s="1">
        <f>(Q70+Q89+Q108)/3</f>
      </c>
      <c r="F632" s="1">
        <f>(Q71+Q90+Q109)/3</f>
      </c>
      <c r="G632" s="1">
        <f>(Q72+Q91+Q110)/3</f>
      </c>
      <c r="H632" s="2">
        <f>(B632/$B637+C632/$C637+D632/$D637+E632/$E637+F632/$F637+G632/$G637)/6</f>
      </c>
      <c r="I632" s="2">
        <f>B632*$H631+C632*$H632+D632*$H633+E632*$H634+F632*$H635+G632*$H636</f>
      </c>
      <c r="J632" s="1">
        <f>I632/H632</f>
      </c>
    </row>
    <row r="633">
      <c r="A633" t="str">
        <v>CP8.3</v>
      </c>
      <c r="B633" s="1">
        <f>(1/Q103+1/Q84+1/Q65)/3</f>
      </c>
      <c r="C633" s="1">
        <f>(1/Q107+1/Q88+1/Q69)/3</f>
      </c>
      <c r="D633">
        <v>1</v>
      </c>
      <c r="E633" s="1">
        <f>(Q73+Q92+Q111)/3</f>
      </c>
      <c r="F633" s="1">
        <f>(Q74+Q93+Q112)/3</f>
      </c>
      <c r="G633" s="1">
        <f>(Q75+Q94+Q113)/3</f>
      </c>
      <c r="H633" s="2">
        <f>(B633/$B637+C633/$C637+D633/$D637+E633/$E637+F633/$F637+G633/$G637)/6</f>
      </c>
      <c r="I633" s="2">
        <f>B633*$H631+C633*$H632+D633*$H633+E633*$H634+F633*$H635+G633*$H636</f>
      </c>
      <c r="J633" s="1">
        <f>I633/H633</f>
      </c>
    </row>
    <row r="634">
      <c r="A634" t="str">
        <v>CP8.4</v>
      </c>
      <c r="B634" s="1">
        <f>(1/Q104+1/Q85+1/Q66)/3</f>
      </c>
      <c r="C634" s="1">
        <f>(1/Q108+1/Q89+1/Q70)/3</f>
      </c>
      <c r="D634" s="1">
        <f>(1/Q111+1/Q92+1/Q73)/3</f>
      </c>
      <c r="E634">
        <v>1</v>
      </c>
      <c r="F634" s="1">
        <f>(Q76+Q95+Q114)/3</f>
      </c>
      <c r="G634" s="1">
        <f>(Q77+Q96+Q115)/3</f>
      </c>
      <c r="H634" s="2">
        <f>(B634/$B637+C634/$C637+D634/$D637+E634/$E637+F634/$F637+G634/$G637)/6</f>
      </c>
      <c r="I634" s="2">
        <f>B634*$H631+C634*$H632+D634*$H633+E634*$H634+F634*$H635+G634*$H636</f>
      </c>
      <c r="J634" s="1">
        <f>I634/H634</f>
      </c>
    </row>
    <row r="635">
      <c r="A635" t="str">
        <v>CP8.5</v>
      </c>
      <c r="B635" s="1">
        <f>(1/Q105+1/Q86+1/Q67)/3</f>
      </c>
      <c r="C635" s="1">
        <f>(1/Q109+1/Q90+1/Q71)/3</f>
      </c>
      <c r="D635" s="1">
        <f>(1/Q112+1/Q93+1/Q74)/3</f>
      </c>
      <c r="E635" s="1">
        <f>(1/Q114+1/Q95+1/Q76)/3</f>
      </c>
      <c r="F635">
        <v>1</v>
      </c>
      <c r="G635" s="1">
        <f>(Q78+Q97+Q116)/3</f>
      </c>
      <c r="H635" s="2">
        <f>(B635/$B637+C635/$C637+D635/$D637+E635/$E637+F635/$F637+G635/$G637)/6</f>
      </c>
      <c r="I635" s="2">
        <f>B635*$H631+C635*$H632+D635*$H633+E635*$H634+F635*$H635+G635*$H636</f>
      </c>
      <c r="J635" s="1">
        <f>I635/H635</f>
      </c>
    </row>
    <row r="636">
      <c r="A636" t="str">
        <v>CP8.6</v>
      </c>
      <c r="B636" s="1">
        <f>(1/Q106+1/Q87+1/Q68)/3</f>
      </c>
      <c r="C636" s="1">
        <f>(1/Q110+1/Q91+1/Q72)/3</f>
      </c>
      <c r="D636" s="1">
        <f>(1/Q113+1/Q94+1/Q75)/3</f>
      </c>
      <c r="E636" s="1">
        <f>(1/Q115+1/Q96+1/Q77)/3</f>
      </c>
      <c r="F636" s="1">
        <f>(1/Q116+1/Q97+1/Q78)/3</f>
      </c>
      <c r="G636">
        <v>1</v>
      </c>
      <c r="H636" s="2">
        <f>(B636/$B637+C636/$C637+D636/$D637+E636/$E637+F636/$F637+G636/$G637)/6</f>
      </c>
      <c r="I636" s="2">
        <f>B636*$H631+C636*$H632+D636*$H633+E636*$H634+F636*$H635+G636*$H636</f>
      </c>
      <c r="J636" s="1">
        <f>I636/H636</f>
      </c>
    </row>
    <row r="637">
      <c r="A637" t="str">
        <v>Σ Kolom</v>
      </c>
      <c r="B637" s="1">
        <f>SUM(B631:B636)</f>
      </c>
      <c r="C637" s="1">
        <f>SUM(C631:C636)</f>
      </c>
      <c r="D637" s="1">
        <f>SUM(D631:D636)</f>
      </c>
      <c r="E637" s="1">
        <f>SUM(E631:E636)</f>
      </c>
      <c r="F637" s="1">
        <f>SUM(F631:F636)</f>
      </c>
      <c r="G637" s="1">
        <f>SUM(G631:G636)</f>
      </c>
    </row>
    <row r="639">
      <c r="A639" t="str">
        <v>λmax</v>
      </c>
      <c r="B639" s="1">
        <f>AVERAGE(J631:J636)</f>
      </c>
    </row>
    <row r="640">
      <c r="A640" t="str">
        <v>CI</v>
      </c>
      <c r="B640" s="1">
        <f>(B639-6)/(6-1)</f>
      </c>
    </row>
    <row r="641">
      <c r="A641" t="str">
        <v>CR</v>
      </c>
      <c r="B641" s="1">
        <f>IF(1.24=0,0,B640/1.24)</f>
      </c>
    </row>
    <row r="642">
      <c r="A642" t="str">
        <v>Status</v>
      </c>
      <c r="B642">
        <f>IF(B641&lt;0.1,"KONSISTEN ✓","TIDAK KONSISTEN ✗")</f>
      </c>
    </row>
    <row r="645">
      <c r="A645" t="str">
        <v>▶ RESPONDEN 16: Ardini Oktavia</v>
      </c>
    </row>
    <row r="646">
      <c r="A646" t="str">
        <v>1. FUZZY SYNTHETIC EXTENT (FSE) &amp; BOBOT FINAL</v>
      </c>
    </row>
    <row r="647">
      <c r="A647" t="str">
        <v>Kriteria</v>
      </c>
      <c r="B647" t="str">
        <v>Σl</v>
      </c>
      <c r="C647" t="str">
        <v>Σm</v>
      </c>
      <c r="D647" t="str">
        <v>Σu</v>
      </c>
      <c r="E647" t="str">
        <v>Si_l</v>
      </c>
      <c r="F647" t="str">
        <v>Si_m</v>
      </c>
      <c r="G647" t="str">
        <v>Si_u</v>
      </c>
      <c r="H647" t="str">
        <v>Defuzzy</v>
      </c>
      <c r="I647" t="str">
        <v>Bobot</v>
      </c>
      <c r="J647" t="str">
        <v>Bobot%</v>
      </c>
      <c r="K647" t="str">
        <v>Rank</v>
      </c>
    </row>
    <row r="648">
      <c r="A648" t="str">
        <v>CP8.1</v>
      </c>
      <c r="B648" s="1">
        <f>1+R64+R65+R66+R67+R68</f>
      </c>
      <c r="C648" s="1">
        <f>1+R83+R84+R85+R86+R87</f>
      </c>
      <c r="D648" s="1">
        <f>1+R102+R103+R104+R105+R106</f>
      </c>
      <c r="E648" s="2">
        <f>B648/$D654</f>
      </c>
      <c r="F648" s="2">
        <f>C648/$C654</f>
      </c>
      <c r="G648" s="2">
        <f>D648/$B654</f>
      </c>
      <c r="H648" s="2">
        <f>(E648+F648+G648)/3</f>
      </c>
      <c r="I648" s="2">
        <f>H648/$H654</f>
      </c>
      <c r="J648" s="3">
        <f>I648*100</f>
      </c>
      <c r="K648">
        <f>RANK(I648,$I$648:$I$653,0)</f>
      </c>
    </row>
    <row r="649">
      <c r="A649" t="str">
        <v>CP8.2</v>
      </c>
      <c r="B649" s="1">
        <f>1+1/R102+R69+R70+R71+R72</f>
      </c>
      <c r="C649" s="1">
        <f>1+1/R83+R88+R89+R90+R91</f>
      </c>
      <c r="D649" s="1">
        <f>1+1/R64+R107+R108+R109+R110</f>
      </c>
      <c r="E649" s="2">
        <f>B649/$D654</f>
      </c>
      <c r="F649" s="2">
        <f>C649/$C654</f>
      </c>
      <c r="G649" s="2">
        <f>D649/$B654</f>
      </c>
      <c r="H649" s="2">
        <f>(E649+F649+G649)/3</f>
      </c>
      <c r="I649" s="2">
        <f>H649/$H654</f>
      </c>
      <c r="J649" s="3">
        <f>I649*100</f>
      </c>
      <c r="K649">
        <f>RANK(I649,$I$648:$I$653,0)</f>
      </c>
    </row>
    <row r="650">
      <c r="A650" t="str">
        <v>CP8.3</v>
      </c>
      <c r="B650" s="1">
        <f>1+1/R103+1/R107+R73+R74+R75</f>
      </c>
      <c r="C650" s="1">
        <f>1+1/R84+1/R88+R92+R93+R94</f>
      </c>
      <c r="D650" s="1">
        <f>1+1/R65+1/R69+R111+R112+R113</f>
      </c>
      <c r="E650" s="2">
        <f>B650/$D654</f>
      </c>
      <c r="F650" s="2">
        <f>C650/$C654</f>
      </c>
      <c r="G650" s="2">
        <f>D650/$B654</f>
      </c>
      <c r="H650" s="2">
        <f>(E650+F650+G650)/3</f>
      </c>
      <c r="I650" s="2">
        <f>H650/$H654</f>
      </c>
      <c r="J650" s="3">
        <f>I650*100</f>
      </c>
      <c r="K650">
        <f>RANK(I650,$I$648:$I$653,0)</f>
      </c>
    </row>
    <row r="651">
      <c r="A651" t="str">
        <v>CP8.4</v>
      </c>
      <c r="B651" s="1">
        <f>1+1/R104+1/R108+1/R111+R76+R77</f>
      </c>
      <c r="C651" s="1">
        <f>1+1/R85+1/R89+1/R92+R95+R96</f>
      </c>
      <c r="D651" s="1">
        <f>1+1/R66+1/R70+1/R73+R114+R115</f>
      </c>
      <c r="E651" s="2">
        <f>B651/$D654</f>
      </c>
      <c r="F651" s="2">
        <f>C651/$C654</f>
      </c>
      <c r="G651" s="2">
        <f>D651/$B654</f>
      </c>
      <c r="H651" s="2">
        <f>(E651+F651+G651)/3</f>
      </c>
      <c r="I651" s="2">
        <f>H651/$H654</f>
      </c>
      <c r="J651" s="3">
        <f>I651*100</f>
      </c>
      <c r="K651">
        <f>RANK(I651,$I$648:$I$653,0)</f>
      </c>
    </row>
    <row r="652">
      <c r="A652" t="str">
        <v>CP8.5</v>
      </c>
      <c r="B652" s="1">
        <f>1+1/R105+1/R109+1/R112+1/R114+R78</f>
      </c>
      <c r="C652" s="1">
        <f>1+1/R86+1/R90+1/R93+1/R95+R97</f>
      </c>
      <c r="D652" s="1">
        <f>1+1/R67+1/R71+1/R74+1/R76+R116</f>
      </c>
      <c r="E652" s="2">
        <f>B652/$D654</f>
      </c>
      <c r="F652" s="2">
        <f>C652/$C654</f>
      </c>
      <c r="G652" s="2">
        <f>D652/$B654</f>
      </c>
      <c r="H652" s="2">
        <f>(E652+F652+G652)/3</f>
      </c>
      <c r="I652" s="2">
        <f>H652/$H654</f>
      </c>
      <c r="J652" s="3">
        <f>I652*100</f>
      </c>
      <c r="K652">
        <f>RANK(I652,$I$648:$I$653,0)</f>
      </c>
    </row>
    <row r="653">
      <c r="A653" t="str">
        <v>CP8.6</v>
      </c>
      <c r="B653" s="1">
        <f>1+1/R106+1/R110+1/R113+1/R115+1/R116</f>
      </c>
      <c r="C653" s="1">
        <f>1+1/R87+1/R91+1/R94+1/R96+1/R97</f>
      </c>
      <c r="D653" s="1">
        <f>1+1/R68+1/R72+1/R75+1/R77+1/R78</f>
      </c>
      <c r="E653" s="2">
        <f>B653/$D654</f>
      </c>
      <c r="F653" s="2">
        <f>C653/$C654</f>
      </c>
      <c r="G653" s="2">
        <f>D653/$B654</f>
      </c>
      <c r="H653" s="2">
        <f>(E653+F653+G653)/3</f>
      </c>
      <c r="I653" s="2">
        <f>H653/$H654</f>
      </c>
      <c r="J653" s="3">
        <f>I653*100</f>
      </c>
      <c r="K653">
        <f>RANK(I653,$I$648:$I$653,0)</f>
      </c>
    </row>
    <row r="654">
      <c r="A654" t="str">
        <v>TOTAL</v>
      </c>
      <c r="B654" s="1">
        <f>SUM(B648:B653)</f>
      </c>
      <c r="C654" s="1">
        <f>SUM(C648:C653)</f>
      </c>
      <c r="D654" s="1">
        <f>SUM(D648:D653)</f>
      </c>
      <c r="H654" s="2">
        <f>SUM(H648:H653)</f>
      </c>
    </row>
    <row r="656">
      <c r="A656" t="str">
        <v>2. KONSISTENSI (CR)</v>
      </c>
    </row>
    <row r="657">
      <c r="A657" t="str">
        <v>Matriks Crisp (Defuzzified) &amp; Normalisasi &amp; Aw</v>
      </c>
    </row>
    <row r="658">
      <c r="A658" t="str">
        <v>Kriteria</v>
      </c>
      <c r="B658" t="str">
        <v>CP8.1</v>
      </c>
      <c r="C658" t="str">
        <v>CP8.2</v>
      </c>
      <c r="D658" t="str">
        <v>CP8.3</v>
      </c>
      <c r="E658" t="str">
        <v>CP8.4</v>
      </c>
      <c r="F658" t="str">
        <v>CP8.5</v>
      </c>
      <c r="G658" t="str">
        <v>CP8.6</v>
      </c>
      <c r="H658" t="str">
        <v>Wi (Bobot CR)</v>
      </c>
      <c r="I658" t="str">
        <v>Aw</v>
      </c>
      <c r="J658" t="str">
        <v>Aw/Wi</v>
      </c>
    </row>
    <row r="659">
      <c r="A659" t="str">
        <v>CP8.1</v>
      </c>
      <c r="B659">
        <v>1</v>
      </c>
      <c r="C659" s="1">
        <f>(R64+R83+R102)/3</f>
      </c>
      <c r="D659" s="1">
        <f>(R65+R84+R103)/3</f>
      </c>
      <c r="E659" s="1">
        <f>(R66+R85+R104)/3</f>
      </c>
      <c r="F659" s="1">
        <f>(R67+R86+R105)/3</f>
      </c>
      <c r="G659" s="1">
        <f>(R68+R87+R106)/3</f>
      </c>
      <c r="H659" s="2">
        <f>(B659/$B665+C659/$C665+D659/$D665+E659/$E665+F659/$F665+G659/$G665)/6</f>
      </c>
      <c r="I659" s="2">
        <f>B659*$H659+C659*$H660+D659*$H661+E659*$H662+F659*$H663+G659*$H664</f>
      </c>
      <c r="J659" s="1">
        <f>I659/H659</f>
      </c>
    </row>
    <row r="660">
      <c r="A660" t="str">
        <v>CP8.2</v>
      </c>
      <c r="B660" s="1">
        <f>(1/R102+1/R83+1/R64)/3</f>
      </c>
      <c r="C660">
        <v>1</v>
      </c>
      <c r="D660" s="1">
        <f>(R69+R88+R107)/3</f>
      </c>
      <c r="E660" s="1">
        <f>(R70+R89+R108)/3</f>
      </c>
      <c r="F660" s="1">
        <f>(R71+R90+R109)/3</f>
      </c>
      <c r="G660" s="1">
        <f>(R72+R91+R110)/3</f>
      </c>
      <c r="H660" s="2">
        <f>(B660/$B665+C660/$C665+D660/$D665+E660/$E665+F660/$F665+G660/$G665)/6</f>
      </c>
      <c r="I660" s="2">
        <f>B660*$H659+C660*$H660+D660*$H661+E660*$H662+F660*$H663+G660*$H664</f>
      </c>
      <c r="J660" s="1">
        <f>I660/H660</f>
      </c>
    </row>
    <row r="661">
      <c r="A661" t="str">
        <v>CP8.3</v>
      </c>
      <c r="B661" s="1">
        <f>(1/R103+1/R84+1/R65)/3</f>
      </c>
      <c r="C661" s="1">
        <f>(1/R107+1/R88+1/R69)/3</f>
      </c>
      <c r="D661">
        <v>1</v>
      </c>
      <c r="E661" s="1">
        <f>(R73+R92+R111)/3</f>
      </c>
      <c r="F661" s="1">
        <f>(R74+R93+R112)/3</f>
      </c>
      <c r="G661" s="1">
        <f>(R75+R94+R113)/3</f>
      </c>
      <c r="H661" s="2">
        <f>(B661/$B665+C661/$C665+D661/$D665+E661/$E665+F661/$F665+G661/$G665)/6</f>
      </c>
      <c r="I661" s="2">
        <f>B661*$H659+C661*$H660+D661*$H661+E661*$H662+F661*$H663+G661*$H664</f>
      </c>
      <c r="J661" s="1">
        <f>I661/H661</f>
      </c>
    </row>
    <row r="662">
      <c r="A662" t="str">
        <v>CP8.4</v>
      </c>
      <c r="B662" s="1">
        <f>(1/R104+1/R85+1/R66)/3</f>
      </c>
      <c r="C662" s="1">
        <f>(1/R108+1/R89+1/R70)/3</f>
      </c>
      <c r="D662" s="1">
        <f>(1/R111+1/R92+1/R73)/3</f>
      </c>
      <c r="E662">
        <v>1</v>
      </c>
      <c r="F662" s="1">
        <f>(R76+R95+R114)/3</f>
      </c>
      <c r="G662" s="1">
        <f>(R77+R96+R115)/3</f>
      </c>
      <c r="H662" s="2">
        <f>(B662/$B665+C662/$C665+D662/$D665+E662/$E665+F662/$F665+G662/$G665)/6</f>
      </c>
      <c r="I662" s="2">
        <f>B662*$H659+C662*$H660+D662*$H661+E662*$H662+F662*$H663+G662*$H664</f>
      </c>
      <c r="J662" s="1">
        <f>I662/H662</f>
      </c>
    </row>
    <row r="663">
      <c r="A663" t="str">
        <v>CP8.5</v>
      </c>
      <c r="B663" s="1">
        <f>(1/R105+1/R86+1/R67)/3</f>
      </c>
      <c r="C663" s="1">
        <f>(1/R109+1/R90+1/R71)/3</f>
      </c>
      <c r="D663" s="1">
        <f>(1/R112+1/R93+1/R74)/3</f>
      </c>
      <c r="E663" s="1">
        <f>(1/R114+1/R95+1/R76)/3</f>
      </c>
      <c r="F663">
        <v>1</v>
      </c>
      <c r="G663" s="1">
        <f>(R78+R97+R116)/3</f>
      </c>
      <c r="H663" s="2">
        <f>(B663/$B665+C663/$C665+D663/$D665+E663/$E665+F663/$F665+G663/$G665)/6</f>
      </c>
      <c r="I663" s="2">
        <f>B663*$H659+C663*$H660+D663*$H661+E663*$H662+F663*$H663+G663*$H664</f>
      </c>
      <c r="J663" s="1">
        <f>I663/H663</f>
      </c>
    </row>
    <row r="664">
      <c r="A664" t="str">
        <v>CP8.6</v>
      </c>
      <c r="B664" s="1">
        <f>(1/R106+1/R87+1/R68)/3</f>
      </c>
      <c r="C664" s="1">
        <f>(1/R110+1/R91+1/R72)/3</f>
      </c>
      <c r="D664" s="1">
        <f>(1/R113+1/R94+1/R75)/3</f>
      </c>
      <c r="E664" s="1">
        <f>(1/R115+1/R96+1/R77)/3</f>
      </c>
      <c r="F664" s="1">
        <f>(1/R116+1/R97+1/R78)/3</f>
      </c>
      <c r="G664">
        <v>1</v>
      </c>
      <c r="H664" s="2">
        <f>(B664/$B665+C664/$C665+D664/$D665+E664/$E665+F664/$F665+G664/$G665)/6</f>
      </c>
      <c r="I664" s="2">
        <f>B664*$H659+C664*$H660+D664*$H661+E664*$H662+F664*$H663+G664*$H664</f>
      </c>
      <c r="J664" s="1">
        <f>I664/H664</f>
      </c>
    </row>
    <row r="665">
      <c r="A665" t="str">
        <v>Σ Kolom</v>
      </c>
      <c r="B665" s="1">
        <f>SUM(B659:B664)</f>
      </c>
      <c r="C665" s="1">
        <f>SUM(C659:C664)</f>
      </c>
      <c r="D665" s="1">
        <f>SUM(D659:D664)</f>
      </c>
      <c r="E665" s="1">
        <f>SUM(E659:E664)</f>
      </c>
      <c r="F665" s="1">
        <f>SUM(F659:F664)</f>
      </c>
      <c r="G665" s="1">
        <f>SUM(G659:G664)</f>
      </c>
    </row>
    <row r="667">
      <c r="A667" t="str">
        <v>λmax</v>
      </c>
      <c r="B667" s="1">
        <f>AVERAGE(J659:J664)</f>
      </c>
    </row>
    <row r="668">
      <c r="A668" t="str">
        <v>CI</v>
      </c>
      <c r="B668" s="1">
        <f>(B667-6)/(6-1)</f>
      </c>
    </row>
    <row r="669">
      <c r="A669" t="str">
        <v>CR</v>
      </c>
      <c r="B669" s="1">
        <f>IF(1.24=0,0,B668/1.24)</f>
      </c>
    </row>
    <row r="670">
      <c r="A670" t="str">
        <v>Status</v>
      </c>
      <c r="B670">
        <f>IF(B669&lt;0.1,"KONSISTEN ✓","TIDAK KONSISTEN ✗")</f>
      </c>
    </row>
    <row r="673">
      <c r="A673" t="str">
        <v>▶ RESPONDEN 17: Novriati Teza</v>
      </c>
    </row>
    <row r="674">
      <c r="A674" t="str">
        <v>1. FUZZY SYNTHETIC EXTENT (FSE) &amp; BOBOT FINAL</v>
      </c>
    </row>
    <row r="675">
      <c r="A675" t="str">
        <v>Kriteria</v>
      </c>
      <c r="B675" t="str">
        <v>Σl</v>
      </c>
      <c r="C675" t="str">
        <v>Σm</v>
      </c>
      <c r="D675" t="str">
        <v>Σu</v>
      </c>
      <c r="E675" t="str">
        <v>Si_l</v>
      </c>
      <c r="F675" t="str">
        <v>Si_m</v>
      </c>
      <c r="G675" t="str">
        <v>Si_u</v>
      </c>
      <c r="H675" t="str">
        <v>Defuzzy</v>
      </c>
      <c r="I675" t="str">
        <v>Bobot</v>
      </c>
      <c r="J675" t="str">
        <v>Bobot%</v>
      </c>
      <c r="K675" t="str">
        <v>Rank</v>
      </c>
    </row>
    <row r="676">
      <c r="A676" t="str">
        <v>CP8.1</v>
      </c>
      <c r="B676" s="1">
        <f>1+S64+S65+S66+S67+S68</f>
      </c>
      <c r="C676" s="1">
        <f>1+S83+S84+S85+S86+S87</f>
      </c>
      <c r="D676" s="1">
        <f>1+S102+S103+S104+S105+S106</f>
      </c>
      <c r="E676" s="2">
        <f>B676/$D682</f>
      </c>
      <c r="F676" s="2">
        <f>C676/$C682</f>
      </c>
      <c r="G676" s="2">
        <f>D676/$B682</f>
      </c>
      <c r="H676" s="2">
        <f>(E676+F676+G676)/3</f>
      </c>
      <c r="I676" s="2">
        <f>H676/$H682</f>
      </c>
      <c r="J676" s="3">
        <f>I676*100</f>
      </c>
      <c r="K676">
        <f>RANK(I676,$I$676:$I$681,0)</f>
      </c>
    </row>
    <row r="677">
      <c r="A677" t="str">
        <v>CP8.2</v>
      </c>
      <c r="B677" s="1">
        <f>1+1/S102+S69+S70+S71+S72</f>
      </c>
      <c r="C677" s="1">
        <f>1+1/S83+S88+S89+S90+S91</f>
      </c>
      <c r="D677" s="1">
        <f>1+1/S64+S107+S108+S109+S110</f>
      </c>
      <c r="E677" s="2">
        <f>B677/$D682</f>
      </c>
      <c r="F677" s="2">
        <f>C677/$C682</f>
      </c>
      <c r="G677" s="2">
        <f>D677/$B682</f>
      </c>
      <c r="H677" s="2">
        <f>(E677+F677+G677)/3</f>
      </c>
      <c r="I677" s="2">
        <f>H677/$H682</f>
      </c>
      <c r="J677" s="3">
        <f>I677*100</f>
      </c>
      <c r="K677">
        <f>RANK(I677,$I$676:$I$681,0)</f>
      </c>
    </row>
    <row r="678">
      <c r="A678" t="str">
        <v>CP8.3</v>
      </c>
      <c r="B678" s="1">
        <f>1+1/S103+1/S107+S73+S74+S75</f>
      </c>
      <c r="C678" s="1">
        <f>1+1/S84+1/S88+S92+S93+S94</f>
      </c>
      <c r="D678" s="1">
        <f>1+1/S65+1/S69+S111+S112+S113</f>
      </c>
      <c r="E678" s="2">
        <f>B678/$D682</f>
      </c>
      <c r="F678" s="2">
        <f>C678/$C682</f>
      </c>
      <c r="G678" s="2">
        <f>D678/$B682</f>
      </c>
      <c r="H678" s="2">
        <f>(E678+F678+G678)/3</f>
      </c>
      <c r="I678" s="2">
        <f>H678/$H682</f>
      </c>
      <c r="J678" s="3">
        <f>I678*100</f>
      </c>
      <c r="K678">
        <f>RANK(I678,$I$676:$I$681,0)</f>
      </c>
    </row>
    <row r="679">
      <c r="A679" t="str">
        <v>CP8.4</v>
      </c>
      <c r="B679" s="1">
        <f>1+1/S104+1/S108+1/S111+S76+S77</f>
      </c>
      <c r="C679" s="1">
        <f>1+1/S85+1/S89+1/S92+S95+S96</f>
      </c>
      <c r="D679" s="1">
        <f>1+1/S66+1/S70+1/S73+S114+S115</f>
      </c>
      <c r="E679" s="2">
        <f>B679/$D682</f>
      </c>
      <c r="F679" s="2">
        <f>C679/$C682</f>
      </c>
      <c r="G679" s="2">
        <f>D679/$B682</f>
      </c>
      <c r="H679" s="2">
        <f>(E679+F679+G679)/3</f>
      </c>
      <c r="I679" s="2">
        <f>H679/$H682</f>
      </c>
      <c r="J679" s="3">
        <f>I679*100</f>
      </c>
      <c r="K679">
        <f>RANK(I679,$I$676:$I$681,0)</f>
      </c>
    </row>
    <row r="680">
      <c r="A680" t="str">
        <v>CP8.5</v>
      </c>
      <c r="B680" s="1">
        <f>1+1/S105+1/S109+1/S112+1/S114+S78</f>
      </c>
      <c r="C680" s="1">
        <f>1+1/S86+1/S90+1/S93+1/S95+S97</f>
      </c>
      <c r="D680" s="1">
        <f>1+1/S67+1/S71+1/S74+1/S76+S116</f>
      </c>
      <c r="E680" s="2">
        <f>B680/$D682</f>
      </c>
      <c r="F680" s="2">
        <f>C680/$C682</f>
      </c>
      <c r="G680" s="2">
        <f>D680/$B682</f>
      </c>
      <c r="H680" s="2">
        <f>(E680+F680+G680)/3</f>
      </c>
      <c r="I680" s="2">
        <f>H680/$H682</f>
      </c>
      <c r="J680" s="3">
        <f>I680*100</f>
      </c>
      <c r="K680">
        <f>RANK(I680,$I$676:$I$681,0)</f>
      </c>
    </row>
    <row r="681">
      <c r="A681" t="str">
        <v>CP8.6</v>
      </c>
      <c r="B681" s="1">
        <f>1+1/S106+1/S110+1/S113+1/S115+1/S116</f>
      </c>
      <c r="C681" s="1">
        <f>1+1/S87+1/S91+1/S94+1/S96+1/S97</f>
      </c>
      <c r="D681" s="1">
        <f>1+1/S68+1/S72+1/S75+1/S77+1/S78</f>
      </c>
      <c r="E681" s="2">
        <f>B681/$D682</f>
      </c>
      <c r="F681" s="2">
        <f>C681/$C682</f>
      </c>
      <c r="G681" s="2">
        <f>D681/$B682</f>
      </c>
      <c r="H681" s="2">
        <f>(E681+F681+G681)/3</f>
      </c>
      <c r="I681" s="2">
        <f>H681/$H682</f>
      </c>
      <c r="J681" s="3">
        <f>I681*100</f>
      </c>
      <c r="K681">
        <f>RANK(I681,$I$676:$I$681,0)</f>
      </c>
    </row>
    <row r="682">
      <c r="A682" t="str">
        <v>TOTAL</v>
      </c>
      <c r="B682" s="1">
        <f>SUM(B676:B681)</f>
      </c>
      <c r="C682" s="1">
        <f>SUM(C676:C681)</f>
      </c>
      <c r="D682" s="1">
        <f>SUM(D676:D681)</f>
      </c>
      <c r="H682" s="2">
        <f>SUM(H676:H681)</f>
      </c>
    </row>
    <row r="684">
      <c r="A684" t="str">
        <v>2. KONSISTENSI (CR)</v>
      </c>
    </row>
    <row r="685">
      <c r="A685" t="str">
        <v>Matriks Crisp (Defuzzified) &amp; Normalisasi &amp; Aw</v>
      </c>
    </row>
    <row r="686">
      <c r="A686" t="str">
        <v>Kriteria</v>
      </c>
      <c r="B686" t="str">
        <v>CP8.1</v>
      </c>
      <c r="C686" t="str">
        <v>CP8.2</v>
      </c>
      <c r="D686" t="str">
        <v>CP8.3</v>
      </c>
      <c r="E686" t="str">
        <v>CP8.4</v>
      </c>
      <c r="F686" t="str">
        <v>CP8.5</v>
      </c>
      <c r="G686" t="str">
        <v>CP8.6</v>
      </c>
      <c r="H686" t="str">
        <v>Wi (Bobot CR)</v>
      </c>
      <c r="I686" t="str">
        <v>Aw</v>
      </c>
      <c r="J686" t="str">
        <v>Aw/Wi</v>
      </c>
    </row>
    <row r="687">
      <c r="A687" t="str">
        <v>CP8.1</v>
      </c>
      <c r="B687">
        <v>1</v>
      </c>
      <c r="C687" s="1">
        <f>(S64+S83+S102)/3</f>
      </c>
      <c r="D687" s="1">
        <f>(S65+S84+S103)/3</f>
      </c>
      <c r="E687" s="1">
        <f>(S66+S85+S104)/3</f>
      </c>
      <c r="F687" s="1">
        <f>(S67+S86+S105)/3</f>
      </c>
      <c r="G687" s="1">
        <f>(S68+S87+S106)/3</f>
      </c>
      <c r="H687" s="2">
        <f>(B687/$B693+C687/$C693+D687/$D693+E687/$E693+F687/$F693+G687/$G693)/6</f>
      </c>
      <c r="I687" s="2">
        <f>B687*$H687+C687*$H688+D687*$H689+E687*$H690+F687*$H691+G687*$H692</f>
      </c>
      <c r="J687" s="1">
        <f>I687/H687</f>
      </c>
    </row>
    <row r="688">
      <c r="A688" t="str">
        <v>CP8.2</v>
      </c>
      <c r="B688" s="1">
        <f>(1/S102+1/S83+1/S64)/3</f>
      </c>
      <c r="C688">
        <v>1</v>
      </c>
      <c r="D688" s="1">
        <f>(S69+S88+S107)/3</f>
      </c>
      <c r="E688" s="1">
        <f>(S70+S89+S108)/3</f>
      </c>
      <c r="F688" s="1">
        <f>(S71+S90+S109)/3</f>
      </c>
      <c r="G688" s="1">
        <f>(S72+S91+S110)/3</f>
      </c>
      <c r="H688" s="2">
        <f>(B688/$B693+C688/$C693+D688/$D693+E688/$E693+F688/$F693+G688/$G693)/6</f>
      </c>
      <c r="I688" s="2">
        <f>B688*$H687+C688*$H688+D688*$H689+E688*$H690+F688*$H691+G688*$H692</f>
      </c>
      <c r="J688" s="1">
        <f>I688/H688</f>
      </c>
    </row>
    <row r="689">
      <c r="A689" t="str">
        <v>CP8.3</v>
      </c>
      <c r="B689" s="1">
        <f>(1/S103+1/S84+1/S65)/3</f>
      </c>
      <c r="C689" s="1">
        <f>(1/S107+1/S88+1/S69)/3</f>
      </c>
      <c r="D689">
        <v>1</v>
      </c>
      <c r="E689" s="1">
        <f>(S73+S92+S111)/3</f>
      </c>
      <c r="F689" s="1">
        <f>(S74+S93+S112)/3</f>
      </c>
      <c r="G689" s="1">
        <f>(S75+S94+S113)/3</f>
      </c>
      <c r="H689" s="2">
        <f>(B689/$B693+C689/$C693+D689/$D693+E689/$E693+F689/$F693+G689/$G693)/6</f>
      </c>
      <c r="I689" s="2">
        <f>B689*$H687+C689*$H688+D689*$H689+E689*$H690+F689*$H691+G689*$H692</f>
      </c>
      <c r="J689" s="1">
        <f>I689/H689</f>
      </c>
    </row>
    <row r="690">
      <c r="A690" t="str">
        <v>CP8.4</v>
      </c>
      <c r="B690" s="1">
        <f>(1/S104+1/S85+1/S66)/3</f>
      </c>
      <c r="C690" s="1">
        <f>(1/S108+1/S89+1/S70)/3</f>
      </c>
      <c r="D690" s="1">
        <f>(1/S111+1/S92+1/S73)/3</f>
      </c>
      <c r="E690">
        <v>1</v>
      </c>
      <c r="F690" s="1">
        <f>(S76+S95+S114)/3</f>
      </c>
      <c r="G690" s="1">
        <f>(S77+S96+S115)/3</f>
      </c>
      <c r="H690" s="2">
        <f>(B690/$B693+C690/$C693+D690/$D693+E690/$E693+F690/$F693+G690/$G693)/6</f>
      </c>
      <c r="I690" s="2">
        <f>B690*$H687+C690*$H688+D690*$H689+E690*$H690+F690*$H691+G690*$H692</f>
      </c>
      <c r="J690" s="1">
        <f>I690/H690</f>
      </c>
    </row>
    <row r="691">
      <c r="A691" t="str">
        <v>CP8.5</v>
      </c>
      <c r="B691" s="1">
        <f>(1/S105+1/S86+1/S67)/3</f>
      </c>
      <c r="C691" s="1">
        <f>(1/S109+1/S90+1/S71)/3</f>
      </c>
      <c r="D691" s="1">
        <f>(1/S112+1/S93+1/S74)/3</f>
      </c>
      <c r="E691" s="1">
        <f>(1/S114+1/S95+1/S76)/3</f>
      </c>
      <c r="F691">
        <v>1</v>
      </c>
      <c r="G691" s="1">
        <f>(S78+S97+S116)/3</f>
      </c>
      <c r="H691" s="2">
        <f>(B691/$B693+C691/$C693+D691/$D693+E691/$E693+F691/$F693+G691/$G693)/6</f>
      </c>
      <c r="I691" s="2">
        <f>B691*$H687+C691*$H688+D691*$H689+E691*$H690+F691*$H691+G691*$H692</f>
      </c>
      <c r="J691" s="1">
        <f>I691/H691</f>
      </c>
    </row>
    <row r="692">
      <c r="A692" t="str">
        <v>CP8.6</v>
      </c>
      <c r="B692" s="1">
        <f>(1/S106+1/S87+1/S68)/3</f>
      </c>
      <c r="C692" s="1">
        <f>(1/S110+1/S91+1/S72)/3</f>
      </c>
      <c r="D692" s="1">
        <f>(1/S113+1/S94+1/S75)/3</f>
      </c>
      <c r="E692" s="1">
        <f>(1/S115+1/S96+1/S77)/3</f>
      </c>
      <c r="F692" s="1">
        <f>(1/S116+1/S97+1/S78)/3</f>
      </c>
      <c r="G692">
        <v>1</v>
      </c>
      <c r="H692" s="2">
        <f>(B692/$B693+C692/$C693+D692/$D693+E692/$E693+F692/$F693+G692/$G693)/6</f>
      </c>
      <c r="I692" s="2">
        <f>B692*$H687+C692*$H688+D692*$H689+E692*$H690+F692*$H691+G692*$H692</f>
      </c>
      <c r="J692" s="1">
        <f>I692/H692</f>
      </c>
    </row>
    <row r="693">
      <c r="A693" t="str">
        <v>Σ Kolom</v>
      </c>
      <c r="B693" s="1">
        <f>SUM(B687:B692)</f>
      </c>
      <c r="C693" s="1">
        <f>SUM(C687:C692)</f>
      </c>
      <c r="D693" s="1">
        <f>SUM(D687:D692)</f>
      </c>
      <c r="E693" s="1">
        <f>SUM(E687:E692)</f>
      </c>
      <c r="F693" s="1">
        <f>SUM(F687:F692)</f>
      </c>
      <c r="G693" s="1">
        <f>SUM(G687:G692)</f>
      </c>
    </row>
    <row r="695">
      <c r="A695" t="str">
        <v>λmax</v>
      </c>
      <c r="B695" s="1">
        <f>AVERAGE(J687:J692)</f>
      </c>
    </row>
    <row r="696">
      <c r="A696" t="str">
        <v>CI</v>
      </c>
      <c r="B696" s="1">
        <f>(B695-6)/(6-1)</f>
      </c>
    </row>
    <row r="697">
      <c r="A697" t="str">
        <v>CR</v>
      </c>
      <c r="B697" s="1">
        <f>IF(1.24=0,0,B696/1.24)</f>
      </c>
    </row>
    <row r="698">
      <c r="A698" t="str">
        <v>Status</v>
      </c>
      <c r="B698">
        <f>IF(B697&lt;0.1,"KONSISTEN ✓","TIDAK KONSISTEN ✗")</f>
      </c>
    </row>
    <row r="701">
      <c r="A701" t="str">
        <v>▶ RESPONDEN 18: FARALINDA SARI</v>
      </c>
    </row>
    <row r="702">
      <c r="A702" t="str">
        <v>1. FUZZY SYNTHETIC EXTENT (FSE) &amp; BOBOT FINAL</v>
      </c>
    </row>
    <row r="703">
      <c r="A703" t="str">
        <v>Kriteria</v>
      </c>
      <c r="B703" t="str">
        <v>Σl</v>
      </c>
      <c r="C703" t="str">
        <v>Σm</v>
      </c>
      <c r="D703" t="str">
        <v>Σu</v>
      </c>
      <c r="E703" t="str">
        <v>Si_l</v>
      </c>
      <c r="F703" t="str">
        <v>Si_m</v>
      </c>
      <c r="G703" t="str">
        <v>Si_u</v>
      </c>
      <c r="H703" t="str">
        <v>Defuzzy</v>
      </c>
      <c r="I703" t="str">
        <v>Bobot</v>
      </c>
      <c r="J703" t="str">
        <v>Bobot%</v>
      </c>
      <c r="K703" t="str">
        <v>Rank</v>
      </c>
    </row>
    <row r="704">
      <c r="A704" t="str">
        <v>CP8.1</v>
      </c>
      <c r="B704" s="1">
        <f>1+T64+T65+T66+T67+T68</f>
      </c>
      <c r="C704" s="1">
        <f>1+T83+T84+T85+T86+T87</f>
      </c>
      <c r="D704" s="1">
        <f>1+T102+T103+T104+T105+T106</f>
      </c>
      <c r="E704" s="2">
        <f>B704/$D710</f>
      </c>
      <c r="F704" s="2">
        <f>C704/$C710</f>
      </c>
      <c r="G704" s="2">
        <f>D704/$B710</f>
      </c>
      <c r="H704" s="2">
        <f>(E704+F704+G704)/3</f>
      </c>
      <c r="I704" s="2">
        <f>H704/$H710</f>
      </c>
      <c r="J704" s="3">
        <f>I704*100</f>
      </c>
      <c r="K704">
        <f>RANK(I704,$I$704:$I$709,0)</f>
      </c>
    </row>
    <row r="705">
      <c r="A705" t="str">
        <v>CP8.2</v>
      </c>
      <c r="B705" s="1">
        <f>1+1/T102+T69+T70+T71+T72</f>
      </c>
      <c r="C705" s="1">
        <f>1+1/T83+T88+T89+T90+T91</f>
      </c>
      <c r="D705" s="1">
        <f>1+1/T64+T107+T108+T109+T110</f>
      </c>
      <c r="E705" s="2">
        <f>B705/$D710</f>
      </c>
      <c r="F705" s="2">
        <f>C705/$C710</f>
      </c>
      <c r="G705" s="2">
        <f>D705/$B710</f>
      </c>
      <c r="H705" s="2">
        <f>(E705+F705+G705)/3</f>
      </c>
      <c r="I705" s="2">
        <f>H705/$H710</f>
      </c>
      <c r="J705" s="3">
        <f>I705*100</f>
      </c>
      <c r="K705">
        <f>RANK(I705,$I$704:$I$709,0)</f>
      </c>
    </row>
    <row r="706">
      <c r="A706" t="str">
        <v>CP8.3</v>
      </c>
      <c r="B706" s="1">
        <f>1+1/T103+1/T107+T73+T74+T75</f>
      </c>
      <c r="C706" s="1">
        <f>1+1/T84+1/T88+T92+T93+T94</f>
      </c>
      <c r="D706" s="1">
        <f>1+1/T65+1/T69+T111+T112+T113</f>
      </c>
      <c r="E706" s="2">
        <f>B706/$D710</f>
      </c>
      <c r="F706" s="2">
        <f>C706/$C710</f>
      </c>
      <c r="G706" s="2">
        <f>D706/$B710</f>
      </c>
      <c r="H706" s="2">
        <f>(E706+F706+G706)/3</f>
      </c>
      <c r="I706" s="2">
        <f>H706/$H710</f>
      </c>
      <c r="J706" s="3">
        <f>I706*100</f>
      </c>
      <c r="K706">
        <f>RANK(I706,$I$704:$I$709,0)</f>
      </c>
    </row>
    <row r="707">
      <c r="A707" t="str">
        <v>CP8.4</v>
      </c>
      <c r="B707" s="1">
        <f>1+1/T104+1/T108+1/T111+T76+T77</f>
      </c>
      <c r="C707" s="1">
        <f>1+1/T85+1/T89+1/T92+T95+T96</f>
      </c>
      <c r="D707" s="1">
        <f>1+1/T66+1/T70+1/T73+T114+T115</f>
      </c>
      <c r="E707" s="2">
        <f>B707/$D710</f>
      </c>
      <c r="F707" s="2">
        <f>C707/$C710</f>
      </c>
      <c r="G707" s="2">
        <f>D707/$B710</f>
      </c>
      <c r="H707" s="2">
        <f>(E707+F707+G707)/3</f>
      </c>
      <c r="I707" s="2">
        <f>H707/$H710</f>
      </c>
      <c r="J707" s="3">
        <f>I707*100</f>
      </c>
      <c r="K707">
        <f>RANK(I707,$I$704:$I$709,0)</f>
      </c>
    </row>
    <row r="708">
      <c r="A708" t="str">
        <v>CP8.5</v>
      </c>
      <c r="B708" s="1">
        <f>1+1/T105+1/T109+1/T112+1/T114+T78</f>
      </c>
      <c r="C708" s="1">
        <f>1+1/T86+1/T90+1/T93+1/T95+T97</f>
      </c>
      <c r="D708" s="1">
        <f>1+1/T67+1/T71+1/T74+1/T76+T116</f>
      </c>
      <c r="E708" s="2">
        <f>B708/$D710</f>
      </c>
      <c r="F708" s="2">
        <f>C708/$C710</f>
      </c>
      <c r="G708" s="2">
        <f>D708/$B710</f>
      </c>
      <c r="H708" s="2">
        <f>(E708+F708+G708)/3</f>
      </c>
      <c r="I708" s="2">
        <f>H708/$H710</f>
      </c>
      <c r="J708" s="3">
        <f>I708*100</f>
      </c>
      <c r="K708">
        <f>RANK(I708,$I$704:$I$709,0)</f>
      </c>
    </row>
    <row r="709">
      <c r="A709" t="str">
        <v>CP8.6</v>
      </c>
      <c r="B709" s="1">
        <f>1+1/T106+1/T110+1/T113+1/T115+1/T116</f>
      </c>
      <c r="C709" s="1">
        <f>1+1/T87+1/T91+1/T94+1/T96+1/T97</f>
      </c>
      <c r="D709" s="1">
        <f>1+1/T68+1/T72+1/T75+1/T77+1/T78</f>
      </c>
      <c r="E709" s="2">
        <f>B709/$D710</f>
      </c>
      <c r="F709" s="2">
        <f>C709/$C710</f>
      </c>
      <c r="G709" s="2">
        <f>D709/$B710</f>
      </c>
      <c r="H709" s="2">
        <f>(E709+F709+G709)/3</f>
      </c>
      <c r="I709" s="2">
        <f>H709/$H710</f>
      </c>
      <c r="J709" s="3">
        <f>I709*100</f>
      </c>
      <c r="K709">
        <f>RANK(I709,$I$704:$I$709,0)</f>
      </c>
    </row>
    <row r="710">
      <c r="A710" t="str">
        <v>TOTAL</v>
      </c>
      <c r="B710" s="1">
        <f>SUM(B704:B709)</f>
      </c>
      <c r="C710" s="1">
        <f>SUM(C704:C709)</f>
      </c>
      <c r="D710" s="1">
        <f>SUM(D704:D709)</f>
      </c>
      <c r="H710" s="2">
        <f>SUM(H704:H709)</f>
      </c>
    </row>
    <row r="712">
      <c r="A712" t="str">
        <v>2. KONSISTENSI (CR)</v>
      </c>
    </row>
    <row r="713">
      <c r="A713" t="str">
        <v>Matriks Crisp (Defuzzified) &amp; Normalisasi &amp; Aw</v>
      </c>
    </row>
    <row r="714">
      <c r="A714" t="str">
        <v>Kriteria</v>
      </c>
      <c r="B714" t="str">
        <v>CP8.1</v>
      </c>
      <c r="C714" t="str">
        <v>CP8.2</v>
      </c>
      <c r="D714" t="str">
        <v>CP8.3</v>
      </c>
      <c r="E714" t="str">
        <v>CP8.4</v>
      </c>
      <c r="F714" t="str">
        <v>CP8.5</v>
      </c>
      <c r="G714" t="str">
        <v>CP8.6</v>
      </c>
      <c r="H714" t="str">
        <v>Wi (Bobot CR)</v>
      </c>
      <c r="I714" t="str">
        <v>Aw</v>
      </c>
      <c r="J714" t="str">
        <v>Aw/Wi</v>
      </c>
    </row>
    <row r="715">
      <c r="A715" t="str">
        <v>CP8.1</v>
      </c>
      <c r="B715">
        <v>1</v>
      </c>
      <c r="C715" s="1">
        <f>(T64+T83+T102)/3</f>
      </c>
      <c r="D715" s="1">
        <f>(T65+T84+T103)/3</f>
      </c>
      <c r="E715" s="1">
        <f>(T66+T85+T104)/3</f>
      </c>
      <c r="F715" s="1">
        <f>(T67+T86+T105)/3</f>
      </c>
      <c r="G715" s="1">
        <f>(T68+T87+T106)/3</f>
      </c>
      <c r="H715" s="2">
        <f>(B715/$B721+C715/$C721+D715/$D721+E715/$E721+F715/$F721+G715/$G721)/6</f>
      </c>
      <c r="I715" s="2">
        <f>B715*$H715+C715*$H716+D715*$H717+E715*$H718+F715*$H719+G715*$H720</f>
      </c>
      <c r="J715" s="1">
        <f>I715/H715</f>
      </c>
    </row>
    <row r="716">
      <c r="A716" t="str">
        <v>CP8.2</v>
      </c>
      <c r="B716" s="1">
        <f>(1/T102+1/T83+1/T64)/3</f>
      </c>
      <c r="C716">
        <v>1</v>
      </c>
      <c r="D716" s="1">
        <f>(T69+T88+T107)/3</f>
      </c>
      <c r="E716" s="1">
        <f>(T70+T89+T108)/3</f>
      </c>
      <c r="F716" s="1">
        <f>(T71+T90+T109)/3</f>
      </c>
      <c r="G716" s="1">
        <f>(T72+T91+T110)/3</f>
      </c>
      <c r="H716" s="2">
        <f>(B716/$B721+C716/$C721+D716/$D721+E716/$E721+F716/$F721+G716/$G721)/6</f>
      </c>
      <c r="I716" s="2">
        <f>B716*$H715+C716*$H716+D716*$H717+E716*$H718+F716*$H719+G716*$H720</f>
      </c>
      <c r="J716" s="1">
        <f>I716/H716</f>
      </c>
    </row>
    <row r="717">
      <c r="A717" t="str">
        <v>CP8.3</v>
      </c>
      <c r="B717" s="1">
        <f>(1/T103+1/T84+1/T65)/3</f>
      </c>
      <c r="C717" s="1">
        <f>(1/T107+1/T88+1/T69)/3</f>
      </c>
      <c r="D717">
        <v>1</v>
      </c>
      <c r="E717" s="1">
        <f>(T73+T92+T111)/3</f>
      </c>
      <c r="F717" s="1">
        <f>(T74+T93+T112)/3</f>
      </c>
      <c r="G717" s="1">
        <f>(T75+T94+T113)/3</f>
      </c>
      <c r="H717" s="2">
        <f>(B717/$B721+C717/$C721+D717/$D721+E717/$E721+F717/$F721+G717/$G721)/6</f>
      </c>
      <c r="I717" s="2">
        <f>B717*$H715+C717*$H716+D717*$H717+E717*$H718+F717*$H719+G717*$H720</f>
      </c>
      <c r="J717" s="1">
        <f>I717/H717</f>
      </c>
    </row>
    <row r="718">
      <c r="A718" t="str">
        <v>CP8.4</v>
      </c>
      <c r="B718" s="1">
        <f>(1/T104+1/T85+1/T66)/3</f>
      </c>
      <c r="C718" s="1">
        <f>(1/T108+1/T89+1/T70)/3</f>
      </c>
      <c r="D718" s="1">
        <f>(1/T111+1/T92+1/T73)/3</f>
      </c>
      <c r="E718">
        <v>1</v>
      </c>
      <c r="F718" s="1">
        <f>(T76+T95+T114)/3</f>
      </c>
      <c r="G718" s="1">
        <f>(T77+T96+T115)/3</f>
      </c>
      <c r="H718" s="2">
        <f>(B718/$B721+C718/$C721+D718/$D721+E718/$E721+F718/$F721+G718/$G721)/6</f>
      </c>
      <c r="I718" s="2">
        <f>B718*$H715+C718*$H716+D718*$H717+E718*$H718+F718*$H719+G718*$H720</f>
      </c>
      <c r="J718" s="1">
        <f>I718/H718</f>
      </c>
    </row>
    <row r="719">
      <c r="A719" t="str">
        <v>CP8.5</v>
      </c>
      <c r="B719" s="1">
        <f>(1/T105+1/T86+1/T67)/3</f>
      </c>
      <c r="C719" s="1">
        <f>(1/T109+1/T90+1/T71)/3</f>
      </c>
      <c r="D719" s="1">
        <f>(1/T112+1/T93+1/T74)/3</f>
      </c>
      <c r="E719" s="1">
        <f>(1/T114+1/T95+1/T76)/3</f>
      </c>
      <c r="F719">
        <v>1</v>
      </c>
      <c r="G719" s="1">
        <f>(T78+T97+T116)/3</f>
      </c>
      <c r="H719" s="2">
        <f>(B719/$B721+C719/$C721+D719/$D721+E719/$E721+F719/$F721+G719/$G721)/6</f>
      </c>
      <c r="I719" s="2">
        <f>B719*$H715+C719*$H716+D719*$H717+E719*$H718+F719*$H719+G719*$H720</f>
      </c>
      <c r="J719" s="1">
        <f>I719/H719</f>
      </c>
    </row>
    <row r="720">
      <c r="A720" t="str">
        <v>CP8.6</v>
      </c>
      <c r="B720" s="1">
        <f>(1/T106+1/T87+1/T68)/3</f>
      </c>
      <c r="C720" s="1">
        <f>(1/T110+1/T91+1/T72)/3</f>
      </c>
      <c r="D720" s="1">
        <f>(1/T113+1/T94+1/T75)/3</f>
      </c>
      <c r="E720" s="1">
        <f>(1/T115+1/T96+1/T77)/3</f>
      </c>
      <c r="F720" s="1">
        <f>(1/T116+1/T97+1/T78)/3</f>
      </c>
      <c r="G720">
        <v>1</v>
      </c>
      <c r="H720" s="2">
        <f>(B720/$B721+C720/$C721+D720/$D721+E720/$E721+F720/$F721+G720/$G721)/6</f>
      </c>
      <c r="I720" s="2">
        <f>B720*$H715+C720*$H716+D720*$H717+E720*$H718+F720*$H719+G720*$H720</f>
      </c>
      <c r="J720" s="1">
        <f>I720/H720</f>
      </c>
    </row>
    <row r="721">
      <c r="A721" t="str">
        <v>Σ Kolom</v>
      </c>
      <c r="B721" s="1">
        <f>SUM(B715:B720)</f>
      </c>
      <c r="C721" s="1">
        <f>SUM(C715:C720)</f>
      </c>
      <c r="D721" s="1">
        <f>SUM(D715:D720)</f>
      </c>
      <c r="E721" s="1">
        <f>SUM(E715:E720)</f>
      </c>
      <c r="F721" s="1">
        <f>SUM(F715:F720)</f>
      </c>
      <c r="G721" s="1">
        <f>SUM(G715:G720)</f>
      </c>
    </row>
    <row r="723">
      <c r="A723" t="str">
        <v>λmax</v>
      </c>
      <c r="B723" s="1">
        <f>AVERAGE(J715:J720)</f>
      </c>
    </row>
    <row r="724">
      <c r="A724" t="str">
        <v>CI</v>
      </c>
      <c r="B724" s="1">
        <f>(B723-6)/(6-1)</f>
      </c>
    </row>
    <row r="725">
      <c r="A725" t="str">
        <v>CR</v>
      </c>
      <c r="B725" s="1">
        <f>IF(1.24=0,0,B724/1.24)</f>
      </c>
    </row>
    <row r="726">
      <c r="A726" t="str">
        <v>Status</v>
      </c>
      <c r="B726">
        <f>IF(B725&lt;0.1,"KONSISTEN ✓","TIDAK KONSISTEN ✗")</f>
      </c>
    </row>
    <row r="729">
      <c r="A729" t="str">
        <v>▶ RESPONDEN 19: Dr. Yenni Kurniati, M.Si</v>
      </c>
    </row>
    <row r="730">
      <c r="A730" t="str">
        <v>1. FUZZY SYNTHETIC EXTENT (FSE) &amp; BOBOT FINAL</v>
      </c>
    </row>
    <row r="731">
      <c r="A731" t="str">
        <v>Kriteria</v>
      </c>
      <c r="B731" t="str">
        <v>Σl</v>
      </c>
      <c r="C731" t="str">
        <v>Σm</v>
      </c>
      <c r="D731" t="str">
        <v>Σu</v>
      </c>
      <c r="E731" t="str">
        <v>Si_l</v>
      </c>
      <c r="F731" t="str">
        <v>Si_m</v>
      </c>
      <c r="G731" t="str">
        <v>Si_u</v>
      </c>
      <c r="H731" t="str">
        <v>Defuzzy</v>
      </c>
      <c r="I731" t="str">
        <v>Bobot</v>
      </c>
      <c r="J731" t="str">
        <v>Bobot%</v>
      </c>
      <c r="K731" t="str">
        <v>Rank</v>
      </c>
    </row>
    <row r="732">
      <c r="A732" t="str">
        <v>CP8.1</v>
      </c>
      <c r="B732" s="1">
        <f>1+U64+U65+U66+U67+U68</f>
      </c>
      <c r="C732" s="1">
        <f>1+U83+U84+U85+U86+U87</f>
      </c>
      <c r="D732" s="1">
        <f>1+U102+U103+U104+U105+U106</f>
      </c>
      <c r="E732" s="2">
        <f>B732/$D738</f>
      </c>
      <c r="F732" s="2">
        <f>C732/$C738</f>
      </c>
      <c r="G732" s="2">
        <f>D732/$B738</f>
      </c>
      <c r="H732" s="2">
        <f>(E732+F732+G732)/3</f>
      </c>
      <c r="I732" s="2">
        <f>H732/$H738</f>
      </c>
      <c r="J732" s="3">
        <f>I732*100</f>
      </c>
      <c r="K732">
        <f>RANK(I732,$I$732:$I$737,0)</f>
      </c>
    </row>
    <row r="733">
      <c r="A733" t="str">
        <v>CP8.2</v>
      </c>
      <c r="B733" s="1">
        <f>1+1/U102+U69+U70+U71+U72</f>
      </c>
      <c r="C733" s="1">
        <f>1+1/U83+U88+U89+U90+U91</f>
      </c>
      <c r="D733" s="1">
        <f>1+1/U64+U107+U108+U109+U110</f>
      </c>
      <c r="E733" s="2">
        <f>B733/$D738</f>
      </c>
      <c r="F733" s="2">
        <f>C733/$C738</f>
      </c>
      <c r="G733" s="2">
        <f>D733/$B738</f>
      </c>
      <c r="H733" s="2">
        <f>(E733+F733+G733)/3</f>
      </c>
      <c r="I733" s="2">
        <f>H733/$H738</f>
      </c>
      <c r="J733" s="3">
        <f>I733*100</f>
      </c>
      <c r="K733">
        <f>RANK(I733,$I$732:$I$737,0)</f>
      </c>
    </row>
    <row r="734">
      <c r="A734" t="str">
        <v>CP8.3</v>
      </c>
      <c r="B734" s="1">
        <f>1+1/U103+1/U107+U73+U74+U75</f>
      </c>
      <c r="C734" s="1">
        <f>1+1/U84+1/U88+U92+U93+U94</f>
      </c>
      <c r="D734" s="1">
        <f>1+1/U65+1/U69+U111+U112+U113</f>
      </c>
      <c r="E734" s="2">
        <f>B734/$D738</f>
      </c>
      <c r="F734" s="2">
        <f>C734/$C738</f>
      </c>
      <c r="G734" s="2">
        <f>D734/$B738</f>
      </c>
      <c r="H734" s="2">
        <f>(E734+F734+G734)/3</f>
      </c>
      <c r="I734" s="2">
        <f>H734/$H738</f>
      </c>
      <c r="J734" s="3">
        <f>I734*100</f>
      </c>
      <c r="K734">
        <f>RANK(I734,$I$732:$I$737,0)</f>
      </c>
    </row>
    <row r="735">
      <c r="A735" t="str">
        <v>CP8.4</v>
      </c>
      <c r="B735" s="1">
        <f>1+1/U104+1/U108+1/U111+U76+U77</f>
      </c>
      <c r="C735" s="1">
        <f>1+1/U85+1/U89+1/U92+U95+U96</f>
      </c>
      <c r="D735" s="1">
        <f>1+1/U66+1/U70+1/U73+U114+U115</f>
      </c>
      <c r="E735" s="2">
        <f>B735/$D738</f>
      </c>
      <c r="F735" s="2">
        <f>C735/$C738</f>
      </c>
      <c r="G735" s="2">
        <f>D735/$B738</f>
      </c>
      <c r="H735" s="2">
        <f>(E735+F735+G735)/3</f>
      </c>
      <c r="I735" s="2">
        <f>H735/$H738</f>
      </c>
      <c r="J735" s="3">
        <f>I735*100</f>
      </c>
      <c r="K735">
        <f>RANK(I735,$I$732:$I$737,0)</f>
      </c>
    </row>
    <row r="736">
      <c r="A736" t="str">
        <v>CP8.5</v>
      </c>
      <c r="B736" s="1">
        <f>1+1/U105+1/U109+1/U112+1/U114+U78</f>
      </c>
      <c r="C736" s="1">
        <f>1+1/U86+1/U90+1/U93+1/U95+U97</f>
      </c>
      <c r="D736" s="1">
        <f>1+1/U67+1/U71+1/U74+1/U76+U116</f>
      </c>
      <c r="E736" s="2">
        <f>B736/$D738</f>
      </c>
      <c r="F736" s="2">
        <f>C736/$C738</f>
      </c>
      <c r="G736" s="2">
        <f>D736/$B738</f>
      </c>
      <c r="H736" s="2">
        <f>(E736+F736+G736)/3</f>
      </c>
      <c r="I736" s="2">
        <f>H736/$H738</f>
      </c>
      <c r="J736" s="3">
        <f>I736*100</f>
      </c>
      <c r="K736">
        <f>RANK(I736,$I$732:$I$737,0)</f>
      </c>
    </row>
    <row r="737">
      <c r="A737" t="str">
        <v>CP8.6</v>
      </c>
      <c r="B737" s="1">
        <f>1+1/U106+1/U110+1/U113+1/U115+1/U116</f>
      </c>
      <c r="C737" s="1">
        <f>1+1/U87+1/U91+1/U94+1/U96+1/U97</f>
      </c>
      <c r="D737" s="1">
        <f>1+1/U68+1/U72+1/U75+1/U77+1/U78</f>
      </c>
      <c r="E737" s="2">
        <f>B737/$D738</f>
      </c>
      <c r="F737" s="2">
        <f>C737/$C738</f>
      </c>
      <c r="G737" s="2">
        <f>D737/$B738</f>
      </c>
      <c r="H737" s="2">
        <f>(E737+F737+G737)/3</f>
      </c>
      <c r="I737" s="2">
        <f>H737/$H738</f>
      </c>
      <c r="J737" s="3">
        <f>I737*100</f>
      </c>
      <c r="K737">
        <f>RANK(I737,$I$732:$I$737,0)</f>
      </c>
    </row>
    <row r="738">
      <c r="A738" t="str">
        <v>TOTAL</v>
      </c>
      <c r="B738" s="1">
        <f>SUM(B732:B737)</f>
      </c>
      <c r="C738" s="1">
        <f>SUM(C732:C737)</f>
      </c>
      <c r="D738" s="1">
        <f>SUM(D732:D737)</f>
      </c>
      <c r="H738" s="2">
        <f>SUM(H732:H737)</f>
      </c>
    </row>
    <row r="740">
      <c r="A740" t="str">
        <v>2. KONSISTENSI (CR)</v>
      </c>
    </row>
    <row r="741">
      <c r="A741" t="str">
        <v>Matriks Crisp (Defuzzified) &amp; Normalisasi &amp; Aw</v>
      </c>
    </row>
    <row r="742">
      <c r="A742" t="str">
        <v>Kriteria</v>
      </c>
      <c r="B742" t="str">
        <v>CP8.1</v>
      </c>
      <c r="C742" t="str">
        <v>CP8.2</v>
      </c>
      <c r="D742" t="str">
        <v>CP8.3</v>
      </c>
      <c r="E742" t="str">
        <v>CP8.4</v>
      </c>
      <c r="F742" t="str">
        <v>CP8.5</v>
      </c>
      <c r="G742" t="str">
        <v>CP8.6</v>
      </c>
      <c r="H742" t="str">
        <v>Wi (Bobot CR)</v>
      </c>
      <c r="I742" t="str">
        <v>Aw</v>
      </c>
      <c r="J742" t="str">
        <v>Aw/Wi</v>
      </c>
    </row>
    <row r="743">
      <c r="A743" t="str">
        <v>CP8.1</v>
      </c>
      <c r="B743">
        <v>1</v>
      </c>
      <c r="C743" s="1">
        <f>(U64+U83+U102)/3</f>
      </c>
      <c r="D743" s="1">
        <f>(U65+U84+U103)/3</f>
      </c>
      <c r="E743" s="1">
        <f>(U66+U85+U104)/3</f>
      </c>
      <c r="F743" s="1">
        <f>(U67+U86+U105)/3</f>
      </c>
      <c r="G743" s="1">
        <f>(U68+U87+U106)/3</f>
      </c>
      <c r="H743" s="2">
        <f>(B743/$B749+C743/$C749+D743/$D749+E743/$E749+F743/$F749+G743/$G749)/6</f>
      </c>
      <c r="I743" s="2">
        <f>B743*$H743+C743*$H744+D743*$H745+E743*$H746+F743*$H747+G743*$H748</f>
      </c>
      <c r="J743" s="1">
        <f>I743/H743</f>
      </c>
    </row>
    <row r="744">
      <c r="A744" t="str">
        <v>CP8.2</v>
      </c>
      <c r="B744" s="1">
        <f>(1/U102+1/U83+1/U64)/3</f>
      </c>
      <c r="C744">
        <v>1</v>
      </c>
      <c r="D744" s="1">
        <f>(U69+U88+U107)/3</f>
      </c>
      <c r="E744" s="1">
        <f>(U70+U89+U108)/3</f>
      </c>
      <c r="F744" s="1">
        <f>(U71+U90+U109)/3</f>
      </c>
      <c r="G744" s="1">
        <f>(U72+U91+U110)/3</f>
      </c>
      <c r="H744" s="2">
        <f>(B744/$B749+C744/$C749+D744/$D749+E744/$E749+F744/$F749+G744/$G749)/6</f>
      </c>
      <c r="I744" s="2">
        <f>B744*$H743+C744*$H744+D744*$H745+E744*$H746+F744*$H747+G744*$H748</f>
      </c>
      <c r="J744" s="1">
        <f>I744/H744</f>
      </c>
    </row>
    <row r="745">
      <c r="A745" t="str">
        <v>CP8.3</v>
      </c>
      <c r="B745" s="1">
        <f>(1/U103+1/U84+1/U65)/3</f>
      </c>
      <c r="C745" s="1">
        <f>(1/U107+1/U88+1/U69)/3</f>
      </c>
      <c r="D745">
        <v>1</v>
      </c>
      <c r="E745" s="1">
        <f>(U73+U92+U111)/3</f>
      </c>
      <c r="F745" s="1">
        <f>(U74+U93+U112)/3</f>
      </c>
      <c r="G745" s="1">
        <f>(U75+U94+U113)/3</f>
      </c>
      <c r="H745" s="2">
        <f>(B745/$B749+C745/$C749+D745/$D749+E745/$E749+F745/$F749+G745/$G749)/6</f>
      </c>
      <c r="I745" s="2">
        <f>B745*$H743+C745*$H744+D745*$H745+E745*$H746+F745*$H747+G745*$H748</f>
      </c>
      <c r="J745" s="1">
        <f>I745/H745</f>
      </c>
    </row>
    <row r="746">
      <c r="A746" t="str">
        <v>CP8.4</v>
      </c>
      <c r="B746" s="1">
        <f>(1/U104+1/U85+1/U66)/3</f>
      </c>
      <c r="C746" s="1">
        <f>(1/U108+1/U89+1/U70)/3</f>
      </c>
      <c r="D746" s="1">
        <f>(1/U111+1/U92+1/U73)/3</f>
      </c>
      <c r="E746">
        <v>1</v>
      </c>
      <c r="F746" s="1">
        <f>(U76+U95+U114)/3</f>
      </c>
      <c r="G746" s="1">
        <f>(U77+U96+U115)/3</f>
      </c>
      <c r="H746" s="2">
        <f>(B746/$B749+C746/$C749+D746/$D749+E746/$E749+F746/$F749+G746/$G749)/6</f>
      </c>
      <c r="I746" s="2">
        <f>B746*$H743+C746*$H744+D746*$H745+E746*$H746+F746*$H747+G746*$H748</f>
      </c>
      <c r="J746" s="1">
        <f>I746/H746</f>
      </c>
    </row>
    <row r="747">
      <c r="A747" t="str">
        <v>CP8.5</v>
      </c>
      <c r="B747" s="1">
        <f>(1/U105+1/U86+1/U67)/3</f>
      </c>
      <c r="C747" s="1">
        <f>(1/U109+1/U90+1/U71)/3</f>
      </c>
      <c r="D747" s="1">
        <f>(1/U112+1/U93+1/U74)/3</f>
      </c>
      <c r="E747" s="1">
        <f>(1/U114+1/U95+1/U76)/3</f>
      </c>
      <c r="F747">
        <v>1</v>
      </c>
      <c r="G747" s="1">
        <f>(U78+U97+U116)/3</f>
      </c>
      <c r="H747" s="2">
        <f>(B747/$B749+C747/$C749+D747/$D749+E747/$E749+F747/$F749+G747/$G749)/6</f>
      </c>
      <c r="I747" s="2">
        <f>B747*$H743+C747*$H744+D747*$H745+E747*$H746+F747*$H747+G747*$H748</f>
      </c>
      <c r="J747" s="1">
        <f>I747/H747</f>
      </c>
    </row>
    <row r="748">
      <c r="A748" t="str">
        <v>CP8.6</v>
      </c>
      <c r="B748" s="1">
        <f>(1/U106+1/U87+1/U68)/3</f>
      </c>
      <c r="C748" s="1">
        <f>(1/U110+1/U91+1/U72)/3</f>
      </c>
      <c r="D748" s="1">
        <f>(1/U113+1/U94+1/U75)/3</f>
      </c>
      <c r="E748" s="1">
        <f>(1/U115+1/U96+1/U77)/3</f>
      </c>
      <c r="F748" s="1">
        <f>(1/U116+1/U97+1/U78)/3</f>
      </c>
      <c r="G748">
        <v>1</v>
      </c>
      <c r="H748" s="2">
        <f>(B748/$B749+C748/$C749+D748/$D749+E748/$E749+F748/$F749+G748/$G749)/6</f>
      </c>
      <c r="I748" s="2">
        <f>B748*$H743+C748*$H744+D748*$H745+E748*$H746+F748*$H747+G748*$H748</f>
      </c>
      <c r="J748" s="1">
        <f>I748/H748</f>
      </c>
    </row>
    <row r="749">
      <c r="A749" t="str">
        <v>Σ Kolom</v>
      </c>
      <c r="B749" s="1">
        <f>SUM(B743:B748)</f>
      </c>
      <c r="C749" s="1">
        <f>SUM(C743:C748)</f>
      </c>
      <c r="D749" s="1">
        <f>SUM(D743:D748)</f>
      </c>
      <c r="E749" s="1">
        <f>SUM(E743:E748)</f>
      </c>
      <c r="F749" s="1">
        <f>SUM(F743:F748)</f>
      </c>
      <c r="G749" s="1">
        <f>SUM(G743:G748)</f>
      </c>
    </row>
    <row r="751">
      <c r="A751" t="str">
        <v>λmax</v>
      </c>
      <c r="B751" s="1">
        <f>AVERAGE(J743:J748)</f>
      </c>
    </row>
    <row r="752">
      <c r="A752" t="str">
        <v>CI</v>
      </c>
      <c r="B752" s="1">
        <f>(B751-6)/(6-1)</f>
      </c>
    </row>
    <row r="753">
      <c r="A753" t="str">
        <v>CR</v>
      </c>
      <c r="B753" s="1">
        <f>IF(1.24=0,0,B752/1.24)</f>
      </c>
    </row>
    <row r="754">
      <c r="A754" t="str">
        <v>Status</v>
      </c>
      <c r="B754">
        <f>IF(B753&lt;0.1,"KONSISTEN ✓","TIDAK KONSISTEN ✗")</f>
      </c>
    </row>
    <row r="757">
      <c r="A757" t="str">
        <v>▶ RESPONDEN 20: Prof. Dr. Yendraliza</v>
      </c>
    </row>
    <row r="758">
      <c r="A758" t="str">
        <v>1. FUZZY SYNTHETIC EXTENT (FSE) &amp; BOBOT FINAL</v>
      </c>
    </row>
    <row r="759">
      <c r="A759" t="str">
        <v>Kriteria</v>
      </c>
      <c r="B759" t="str">
        <v>Σl</v>
      </c>
      <c r="C759" t="str">
        <v>Σm</v>
      </c>
      <c r="D759" t="str">
        <v>Σu</v>
      </c>
      <c r="E759" t="str">
        <v>Si_l</v>
      </c>
      <c r="F759" t="str">
        <v>Si_m</v>
      </c>
      <c r="G759" t="str">
        <v>Si_u</v>
      </c>
      <c r="H759" t="str">
        <v>Defuzzy</v>
      </c>
      <c r="I759" t="str">
        <v>Bobot</v>
      </c>
      <c r="J759" t="str">
        <v>Bobot%</v>
      </c>
      <c r="K759" t="str">
        <v>Rank</v>
      </c>
    </row>
    <row r="760">
      <c r="A760" t="str">
        <v>CP8.1</v>
      </c>
      <c r="B760" s="1">
        <f>1+V64+V65+V66+V67+V68</f>
      </c>
      <c r="C760" s="1">
        <f>1+V83+V84+V85+V86+V87</f>
      </c>
      <c r="D760" s="1">
        <f>1+V102+V103+V104+V105+V106</f>
      </c>
      <c r="E760" s="2">
        <f>B760/$D766</f>
      </c>
      <c r="F760" s="2">
        <f>C760/$C766</f>
      </c>
      <c r="G760" s="2">
        <f>D760/$B766</f>
      </c>
      <c r="H760" s="2">
        <f>(E760+F760+G760)/3</f>
      </c>
      <c r="I760" s="2">
        <f>H760/$H766</f>
      </c>
      <c r="J760" s="3">
        <f>I760*100</f>
      </c>
      <c r="K760">
        <f>RANK(I760,$I$760:$I$765,0)</f>
      </c>
    </row>
    <row r="761">
      <c r="A761" t="str">
        <v>CP8.2</v>
      </c>
      <c r="B761" s="1">
        <f>1+1/V102+V69+V70+V71+V72</f>
      </c>
      <c r="C761" s="1">
        <f>1+1/V83+V88+V89+V90+V91</f>
      </c>
      <c r="D761" s="1">
        <f>1+1/V64+V107+V108+V109+V110</f>
      </c>
      <c r="E761" s="2">
        <f>B761/$D766</f>
      </c>
      <c r="F761" s="2">
        <f>C761/$C766</f>
      </c>
      <c r="G761" s="2">
        <f>D761/$B766</f>
      </c>
      <c r="H761" s="2">
        <f>(E761+F761+G761)/3</f>
      </c>
      <c r="I761" s="2">
        <f>H761/$H766</f>
      </c>
      <c r="J761" s="3">
        <f>I761*100</f>
      </c>
      <c r="K761">
        <f>RANK(I761,$I$760:$I$765,0)</f>
      </c>
    </row>
    <row r="762">
      <c r="A762" t="str">
        <v>CP8.3</v>
      </c>
      <c r="B762" s="1">
        <f>1+1/V103+1/V107+V73+V74+V75</f>
      </c>
      <c r="C762" s="1">
        <f>1+1/V84+1/V88+V92+V93+V94</f>
      </c>
      <c r="D762" s="1">
        <f>1+1/V65+1/V69+V111+V112+V113</f>
      </c>
      <c r="E762" s="2">
        <f>B762/$D766</f>
      </c>
      <c r="F762" s="2">
        <f>C762/$C766</f>
      </c>
      <c r="G762" s="2">
        <f>D762/$B766</f>
      </c>
      <c r="H762" s="2">
        <f>(E762+F762+G762)/3</f>
      </c>
      <c r="I762" s="2">
        <f>H762/$H766</f>
      </c>
      <c r="J762" s="3">
        <f>I762*100</f>
      </c>
      <c r="K762">
        <f>RANK(I762,$I$760:$I$765,0)</f>
      </c>
    </row>
    <row r="763">
      <c r="A763" t="str">
        <v>CP8.4</v>
      </c>
      <c r="B763" s="1">
        <f>1+1/V104+1/V108+1/V111+V76+V77</f>
      </c>
      <c r="C763" s="1">
        <f>1+1/V85+1/V89+1/V92+V95+V96</f>
      </c>
      <c r="D763" s="1">
        <f>1+1/V66+1/V70+1/V73+V114+V115</f>
      </c>
      <c r="E763" s="2">
        <f>B763/$D766</f>
      </c>
      <c r="F763" s="2">
        <f>C763/$C766</f>
      </c>
      <c r="G763" s="2">
        <f>D763/$B766</f>
      </c>
      <c r="H763" s="2">
        <f>(E763+F763+G763)/3</f>
      </c>
      <c r="I763" s="2">
        <f>H763/$H766</f>
      </c>
      <c r="J763" s="3">
        <f>I763*100</f>
      </c>
      <c r="K763">
        <f>RANK(I763,$I$760:$I$765,0)</f>
      </c>
    </row>
    <row r="764">
      <c r="A764" t="str">
        <v>CP8.5</v>
      </c>
      <c r="B764" s="1">
        <f>1+1/V105+1/V109+1/V112+1/V114+V78</f>
      </c>
      <c r="C764" s="1">
        <f>1+1/V86+1/V90+1/V93+1/V95+V97</f>
      </c>
      <c r="D764" s="1">
        <f>1+1/V67+1/V71+1/V74+1/V76+V116</f>
      </c>
      <c r="E764" s="2">
        <f>B764/$D766</f>
      </c>
      <c r="F764" s="2">
        <f>C764/$C766</f>
      </c>
      <c r="G764" s="2">
        <f>D764/$B766</f>
      </c>
      <c r="H764" s="2">
        <f>(E764+F764+G764)/3</f>
      </c>
      <c r="I764" s="2">
        <f>H764/$H766</f>
      </c>
      <c r="J764" s="3">
        <f>I764*100</f>
      </c>
      <c r="K764">
        <f>RANK(I764,$I$760:$I$765,0)</f>
      </c>
    </row>
    <row r="765">
      <c r="A765" t="str">
        <v>CP8.6</v>
      </c>
      <c r="B765" s="1">
        <f>1+1/V106+1/V110+1/V113+1/V115+1/V116</f>
      </c>
      <c r="C765" s="1">
        <f>1+1/V87+1/V91+1/V94+1/V96+1/V97</f>
      </c>
      <c r="D765" s="1">
        <f>1+1/V68+1/V72+1/V75+1/V77+1/V78</f>
      </c>
      <c r="E765" s="2">
        <f>B765/$D766</f>
      </c>
      <c r="F765" s="2">
        <f>C765/$C766</f>
      </c>
      <c r="G765" s="2">
        <f>D765/$B766</f>
      </c>
      <c r="H765" s="2">
        <f>(E765+F765+G765)/3</f>
      </c>
      <c r="I765" s="2">
        <f>H765/$H766</f>
      </c>
      <c r="J765" s="3">
        <f>I765*100</f>
      </c>
      <c r="K765">
        <f>RANK(I765,$I$760:$I$765,0)</f>
      </c>
    </row>
    <row r="766">
      <c r="A766" t="str">
        <v>TOTAL</v>
      </c>
      <c r="B766" s="1">
        <f>SUM(B760:B765)</f>
      </c>
      <c r="C766" s="1">
        <f>SUM(C760:C765)</f>
      </c>
      <c r="D766" s="1">
        <f>SUM(D760:D765)</f>
      </c>
      <c r="H766" s="2">
        <f>SUM(H760:H765)</f>
      </c>
    </row>
    <row r="768">
      <c r="A768" t="str">
        <v>2. KONSISTENSI (CR)</v>
      </c>
    </row>
    <row r="769">
      <c r="A769" t="str">
        <v>Matriks Crisp (Defuzzified) &amp; Normalisasi &amp; Aw</v>
      </c>
    </row>
    <row r="770">
      <c r="A770" t="str">
        <v>Kriteria</v>
      </c>
      <c r="B770" t="str">
        <v>CP8.1</v>
      </c>
      <c r="C770" t="str">
        <v>CP8.2</v>
      </c>
      <c r="D770" t="str">
        <v>CP8.3</v>
      </c>
      <c r="E770" t="str">
        <v>CP8.4</v>
      </c>
      <c r="F770" t="str">
        <v>CP8.5</v>
      </c>
      <c r="G770" t="str">
        <v>CP8.6</v>
      </c>
      <c r="H770" t="str">
        <v>Wi (Bobot CR)</v>
      </c>
      <c r="I770" t="str">
        <v>Aw</v>
      </c>
      <c r="J770" t="str">
        <v>Aw/Wi</v>
      </c>
    </row>
    <row r="771">
      <c r="A771" t="str">
        <v>CP8.1</v>
      </c>
      <c r="B771">
        <v>1</v>
      </c>
      <c r="C771" s="1">
        <f>(V64+V83+V102)/3</f>
      </c>
      <c r="D771" s="1">
        <f>(V65+V84+V103)/3</f>
      </c>
      <c r="E771" s="1">
        <f>(V66+V85+V104)/3</f>
      </c>
      <c r="F771" s="1">
        <f>(V67+V86+V105)/3</f>
      </c>
      <c r="G771" s="1">
        <f>(V68+V87+V106)/3</f>
      </c>
      <c r="H771" s="2">
        <f>(B771/$B777+C771/$C777+D771/$D777+E771/$E777+F771/$F777+G771/$G777)/6</f>
      </c>
      <c r="I771" s="2">
        <f>B771*$H771+C771*$H772+D771*$H773+E771*$H774+F771*$H775+G771*$H776</f>
      </c>
      <c r="J771" s="1">
        <f>I771/H771</f>
      </c>
    </row>
    <row r="772">
      <c r="A772" t="str">
        <v>CP8.2</v>
      </c>
      <c r="B772" s="1">
        <f>(1/V102+1/V83+1/V64)/3</f>
      </c>
      <c r="C772">
        <v>1</v>
      </c>
      <c r="D772" s="1">
        <f>(V69+V88+V107)/3</f>
      </c>
      <c r="E772" s="1">
        <f>(V70+V89+V108)/3</f>
      </c>
      <c r="F772" s="1">
        <f>(V71+V90+V109)/3</f>
      </c>
      <c r="G772" s="1">
        <f>(V72+V91+V110)/3</f>
      </c>
      <c r="H772" s="2">
        <f>(B772/$B777+C772/$C777+D772/$D777+E772/$E777+F772/$F777+G772/$G777)/6</f>
      </c>
      <c r="I772" s="2">
        <f>B772*$H771+C772*$H772+D772*$H773+E772*$H774+F772*$H775+G772*$H776</f>
      </c>
      <c r="J772" s="1">
        <f>I772/H772</f>
      </c>
    </row>
    <row r="773">
      <c r="A773" t="str">
        <v>CP8.3</v>
      </c>
      <c r="B773" s="1">
        <f>(1/V103+1/V84+1/V65)/3</f>
      </c>
      <c r="C773" s="1">
        <f>(1/V107+1/V88+1/V69)/3</f>
      </c>
      <c r="D773">
        <v>1</v>
      </c>
      <c r="E773" s="1">
        <f>(V73+V92+V111)/3</f>
      </c>
      <c r="F773" s="1">
        <f>(V74+V93+V112)/3</f>
      </c>
      <c r="G773" s="1">
        <f>(V75+V94+V113)/3</f>
      </c>
      <c r="H773" s="2">
        <f>(B773/$B777+C773/$C777+D773/$D777+E773/$E777+F773/$F777+G773/$G777)/6</f>
      </c>
      <c r="I773" s="2">
        <f>B773*$H771+C773*$H772+D773*$H773+E773*$H774+F773*$H775+G773*$H776</f>
      </c>
      <c r="J773" s="1">
        <f>I773/H773</f>
      </c>
    </row>
    <row r="774">
      <c r="A774" t="str">
        <v>CP8.4</v>
      </c>
      <c r="B774" s="1">
        <f>(1/V104+1/V85+1/V66)/3</f>
      </c>
      <c r="C774" s="1">
        <f>(1/V108+1/V89+1/V70)/3</f>
      </c>
      <c r="D774" s="1">
        <f>(1/V111+1/V92+1/V73)/3</f>
      </c>
      <c r="E774">
        <v>1</v>
      </c>
      <c r="F774" s="1">
        <f>(V76+V95+V114)/3</f>
      </c>
      <c r="G774" s="1">
        <f>(V77+V96+V115)/3</f>
      </c>
      <c r="H774" s="2">
        <f>(B774/$B777+C774/$C777+D774/$D777+E774/$E777+F774/$F777+G774/$G777)/6</f>
      </c>
      <c r="I774" s="2">
        <f>B774*$H771+C774*$H772+D774*$H773+E774*$H774+F774*$H775+G774*$H776</f>
      </c>
      <c r="J774" s="1">
        <f>I774/H774</f>
      </c>
    </row>
    <row r="775">
      <c r="A775" t="str">
        <v>CP8.5</v>
      </c>
      <c r="B775" s="1">
        <f>(1/V105+1/V86+1/V67)/3</f>
      </c>
      <c r="C775" s="1">
        <f>(1/V109+1/V90+1/V71)/3</f>
      </c>
      <c r="D775" s="1">
        <f>(1/V112+1/V93+1/V74)/3</f>
      </c>
      <c r="E775" s="1">
        <f>(1/V114+1/V95+1/V76)/3</f>
      </c>
      <c r="F775">
        <v>1</v>
      </c>
      <c r="G775" s="1">
        <f>(V78+V97+V116)/3</f>
      </c>
      <c r="H775" s="2">
        <f>(B775/$B777+C775/$C777+D775/$D777+E775/$E777+F775/$F777+G775/$G777)/6</f>
      </c>
      <c r="I775" s="2">
        <f>B775*$H771+C775*$H772+D775*$H773+E775*$H774+F775*$H775+G775*$H776</f>
      </c>
      <c r="J775" s="1">
        <f>I775/H775</f>
      </c>
    </row>
    <row r="776">
      <c r="A776" t="str">
        <v>CP8.6</v>
      </c>
      <c r="B776" s="1">
        <f>(1/V106+1/V87+1/V68)/3</f>
      </c>
      <c r="C776" s="1">
        <f>(1/V110+1/V91+1/V72)/3</f>
      </c>
      <c r="D776" s="1">
        <f>(1/V113+1/V94+1/V75)/3</f>
      </c>
      <c r="E776" s="1">
        <f>(1/V115+1/V96+1/V77)/3</f>
      </c>
      <c r="F776" s="1">
        <f>(1/V116+1/V97+1/V78)/3</f>
      </c>
      <c r="G776">
        <v>1</v>
      </c>
      <c r="H776" s="2">
        <f>(B776/$B777+C776/$C777+D776/$D777+E776/$E777+F776/$F777+G776/$G777)/6</f>
      </c>
      <c r="I776" s="2">
        <f>B776*$H771+C776*$H772+D776*$H773+E776*$H774+F776*$H775+G776*$H776</f>
      </c>
      <c r="J776" s="1">
        <f>I776/H776</f>
      </c>
    </row>
    <row r="777">
      <c r="A777" t="str">
        <v>Σ Kolom</v>
      </c>
      <c r="B777" s="1">
        <f>SUM(B771:B776)</f>
      </c>
      <c r="C777" s="1">
        <f>SUM(C771:C776)</f>
      </c>
      <c r="D777" s="1">
        <f>SUM(D771:D776)</f>
      </c>
      <c r="E777" s="1">
        <f>SUM(E771:E776)</f>
      </c>
      <c r="F777" s="1">
        <f>SUM(F771:F776)</f>
      </c>
      <c r="G777" s="1">
        <f>SUM(G771:G776)</f>
      </c>
    </row>
    <row r="779">
      <c r="A779" t="str">
        <v>λmax</v>
      </c>
      <c r="B779" s="1">
        <f>AVERAGE(J771:J776)</f>
      </c>
    </row>
    <row r="780">
      <c r="A780" t="str">
        <v>CI</v>
      </c>
      <c r="B780" s="1">
        <f>(B779-6)/(6-1)</f>
      </c>
    </row>
    <row r="781">
      <c r="A781" t="str">
        <v>CR</v>
      </c>
      <c r="B781" s="1">
        <f>IF(1.24=0,0,B780/1.24)</f>
      </c>
    </row>
    <row r="782">
      <c r="A782" t="str">
        <v>Status</v>
      </c>
      <c r="B782">
        <f>IF(B781&lt;0.1,"KONSISTEN ✓","TIDAK KONSISTEN ✗")</f>
      </c>
    </row>
    <row r="785">
      <c r="A785" t="str">
        <v>▶ RESPONDEN 21:  Tengku Nurainun, S.T., M.T., PhD</v>
      </c>
    </row>
    <row r="786">
      <c r="A786" t="str">
        <v>1. FUZZY SYNTHETIC EXTENT (FSE) &amp; BOBOT FINAL</v>
      </c>
    </row>
    <row r="787">
      <c r="A787" t="str">
        <v>Kriteria</v>
      </c>
      <c r="B787" t="str">
        <v>Σl</v>
      </c>
      <c r="C787" t="str">
        <v>Σm</v>
      </c>
      <c r="D787" t="str">
        <v>Σu</v>
      </c>
      <c r="E787" t="str">
        <v>Si_l</v>
      </c>
      <c r="F787" t="str">
        <v>Si_m</v>
      </c>
      <c r="G787" t="str">
        <v>Si_u</v>
      </c>
      <c r="H787" t="str">
        <v>Defuzzy</v>
      </c>
      <c r="I787" t="str">
        <v>Bobot</v>
      </c>
      <c r="J787" t="str">
        <v>Bobot%</v>
      </c>
      <c r="K787" t="str">
        <v>Rank</v>
      </c>
    </row>
    <row r="788">
      <c r="A788" t="str">
        <v>CP8.1</v>
      </c>
      <c r="B788" s="1">
        <f>1+W64+W65+W66+W67+W68</f>
      </c>
      <c r="C788" s="1">
        <f>1+W83+W84+W85+W86+W87</f>
      </c>
      <c r="D788" s="1">
        <f>1+W102+W103+W104+W105+W106</f>
      </c>
      <c r="E788" s="2">
        <f>B788/$D794</f>
      </c>
      <c r="F788" s="2">
        <f>C788/$C794</f>
      </c>
      <c r="G788" s="2">
        <f>D788/$B794</f>
      </c>
      <c r="H788" s="2">
        <f>(E788+F788+G788)/3</f>
      </c>
      <c r="I788" s="2">
        <f>H788/$H794</f>
      </c>
      <c r="J788" s="3">
        <f>I788*100</f>
      </c>
      <c r="K788">
        <f>RANK(I788,$I$788:$I$793,0)</f>
      </c>
    </row>
    <row r="789">
      <c r="A789" t="str">
        <v>CP8.2</v>
      </c>
      <c r="B789" s="1">
        <f>1+1/W102+W69+W70+W71+W72</f>
      </c>
      <c r="C789" s="1">
        <f>1+1/W83+W88+W89+W90+W91</f>
      </c>
      <c r="D789" s="1">
        <f>1+1/W64+W107+W108+W109+W110</f>
      </c>
      <c r="E789" s="2">
        <f>B789/$D794</f>
      </c>
      <c r="F789" s="2">
        <f>C789/$C794</f>
      </c>
      <c r="G789" s="2">
        <f>D789/$B794</f>
      </c>
      <c r="H789" s="2">
        <f>(E789+F789+G789)/3</f>
      </c>
      <c r="I789" s="2">
        <f>H789/$H794</f>
      </c>
      <c r="J789" s="3">
        <f>I789*100</f>
      </c>
      <c r="K789">
        <f>RANK(I789,$I$788:$I$793,0)</f>
      </c>
    </row>
    <row r="790">
      <c r="A790" t="str">
        <v>CP8.3</v>
      </c>
      <c r="B790" s="1">
        <f>1+1/W103+1/W107+W73+W74+W75</f>
      </c>
      <c r="C790" s="1">
        <f>1+1/W84+1/W88+W92+W93+W94</f>
      </c>
      <c r="D790" s="1">
        <f>1+1/W65+1/W69+W111+W112+W113</f>
      </c>
      <c r="E790" s="2">
        <f>B790/$D794</f>
      </c>
      <c r="F790" s="2">
        <f>C790/$C794</f>
      </c>
      <c r="G790" s="2">
        <f>D790/$B794</f>
      </c>
      <c r="H790" s="2">
        <f>(E790+F790+G790)/3</f>
      </c>
      <c r="I790" s="2">
        <f>H790/$H794</f>
      </c>
      <c r="J790" s="3">
        <f>I790*100</f>
      </c>
      <c r="K790">
        <f>RANK(I790,$I$788:$I$793,0)</f>
      </c>
    </row>
    <row r="791">
      <c r="A791" t="str">
        <v>CP8.4</v>
      </c>
      <c r="B791" s="1">
        <f>1+1/W104+1/W108+1/W111+W76+W77</f>
      </c>
      <c r="C791" s="1">
        <f>1+1/W85+1/W89+1/W92+W95+W96</f>
      </c>
      <c r="D791" s="1">
        <f>1+1/W66+1/W70+1/W73+W114+W115</f>
      </c>
      <c r="E791" s="2">
        <f>B791/$D794</f>
      </c>
      <c r="F791" s="2">
        <f>C791/$C794</f>
      </c>
      <c r="G791" s="2">
        <f>D791/$B794</f>
      </c>
      <c r="H791" s="2">
        <f>(E791+F791+G791)/3</f>
      </c>
      <c r="I791" s="2">
        <f>H791/$H794</f>
      </c>
      <c r="J791" s="3">
        <f>I791*100</f>
      </c>
      <c r="K791">
        <f>RANK(I791,$I$788:$I$793,0)</f>
      </c>
    </row>
    <row r="792">
      <c r="A792" t="str">
        <v>CP8.5</v>
      </c>
      <c r="B792" s="1">
        <f>1+1/W105+1/W109+1/W112+1/W114+W78</f>
      </c>
      <c r="C792" s="1">
        <f>1+1/W86+1/W90+1/W93+1/W95+W97</f>
      </c>
      <c r="D792" s="1">
        <f>1+1/W67+1/W71+1/W74+1/W76+W116</f>
      </c>
      <c r="E792" s="2">
        <f>B792/$D794</f>
      </c>
      <c r="F792" s="2">
        <f>C792/$C794</f>
      </c>
      <c r="G792" s="2">
        <f>D792/$B794</f>
      </c>
      <c r="H792" s="2">
        <f>(E792+F792+G792)/3</f>
      </c>
      <c r="I792" s="2">
        <f>H792/$H794</f>
      </c>
      <c r="J792" s="3">
        <f>I792*100</f>
      </c>
      <c r="K792">
        <f>RANK(I792,$I$788:$I$793,0)</f>
      </c>
    </row>
    <row r="793">
      <c r="A793" t="str">
        <v>CP8.6</v>
      </c>
      <c r="B793" s="1">
        <f>1+1/W106+1/W110+1/W113+1/W115+1/W116</f>
      </c>
      <c r="C793" s="1">
        <f>1+1/W87+1/W91+1/W94+1/W96+1/W97</f>
      </c>
      <c r="D793" s="1">
        <f>1+1/W68+1/W72+1/W75+1/W77+1/W78</f>
      </c>
      <c r="E793" s="2">
        <f>B793/$D794</f>
      </c>
      <c r="F793" s="2">
        <f>C793/$C794</f>
      </c>
      <c r="G793" s="2">
        <f>D793/$B794</f>
      </c>
      <c r="H793" s="2">
        <f>(E793+F793+G793)/3</f>
      </c>
      <c r="I793" s="2">
        <f>H793/$H794</f>
      </c>
      <c r="J793" s="3">
        <f>I793*100</f>
      </c>
      <c r="K793">
        <f>RANK(I793,$I$788:$I$793,0)</f>
      </c>
    </row>
    <row r="794">
      <c r="A794" t="str">
        <v>TOTAL</v>
      </c>
      <c r="B794" s="1">
        <f>SUM(B788:B793)</f>
      </c>
      <c r="C794" s="1">
        <f>SUM(C788:C793)</f>
      </c>
      <c r="D794" s="1">
        <f>SUM(D788:D793)</f>
      </c>
      <c r="H794" s="2">
        <f>SUM(H788:H793)</f>
      </c>
    </row>
    <row r="796">
      <c r="A796" t="str">
        <v>2. KONSISTENSI (CR)</v>
      </c>
    </row>
    <row r="797">
      <c r="A797" t="str">
        <v>Matriks Crisp (Defuzzified) &amp; Normalisasi &amp; Aw</v>
      </c>
    </row>
    <row r="798">
      <c r="A798" t="str">
        <v>Kriteria</v>
      </c>
      <c r="B798" t="str">
        <v>CP8.1</v>
      </c>
      <c r="C798" t="str">
        <v>CP8.2</v>
      </c>
      <c r="D798" t="str">
        <v>CP8.3</v>
      </c>
      <c r="E798" t="str">
        <v>CP8.4</v>
      </c>
      <c r="F798" t="str">
        <v>CP8.5</v>
      </c>
      <c r="G798" t="str">
        <v>CP8.6</v>
      </c>
      <c r="H798" t="str">
        <v>Wi (Bobot CR)</v>
      </c>
      <c r="I798" t="str">
        <v>Aw</v>
      </c>
      <c r="J798" t="str">
        <v>Aw/Wi</v>
      </c>
    </row>
    <row r="799">
      <c r="A799" t="str">
        <v>CP8.1</v>
      </c>
      <c r="B799">
        <v>1</v>
      </c>
      <c r="C799" s="1">
        <f>(W64+W83+W102)/3</f>
      </c>
      <c r="D799" s="1">
        <f>(W65+W84+W103)/3</f>
      </c>
      <c r="E799" s="1">
        <f>(W66+W85+W104)/3</f>
      </c>
      <c r="F799" s="1">
        <f>(W67+W86+W105)/3</f>
      </c>
      <c r="G799" s="1">
        <f>(W68+W87+W106)/3</f>
      </c>
      <c r="H799" s="2">
        <f>(B799/$B805+C799/$C805+D799/$D805+E799/$E805+F799/$F805+G799/$G805)/6</f>
      </c>
      <c r="I799" s="2">
        <f>B799*$H799+C799*$H800+D799*$H801+E799*$H802+F799*$H803+G799*$H804</f>
      </c>
      <c r="J799" s="1">
        <f>I799/H799</f>
      </c>
    </row>
    <row r="800">
      <c r="A800" t="str">
        <v>CP8.2</v>
      </c>
      <c r="B800" s="1">
        <f>(1/W102+1/W83+1/W64)/3</f>
      </c>
      <c r="C800">
        <v>1</v>
      </c>
      <c r="D800" s="1">
        <f>(W69+W88+W107)/3</f>
      </c>
      <c r="E800" s="1">
        <f>(W70+W89+W108)/3</f>
      </c>
      <c r="F800" s="1">
        <f>(W71+W90+W109)/3</f>
      </c>
      <c r="G800" s="1">
        <f>(W72+W91+W110)/3</f>
      </c>
      <c r="H800" s="2">
        <f>(B800/$B805+C800/$C805+D800/$D805+E800/$E805+F800/$F805+G800/$G805)/6</f>
      </c>
      <c r="I800" s="2">
        <f>B800*$H799+C800*$H800+D800*$H801+E800*$H802+F800*$H803+G800*$H804</f>
      </c>
      <c r="J800" s="1">
        <f>I800/H800</f>
      </c>
    </row>
    <row r="801">
      <c r="A801" t="str">
        <v>CP8.3</v>
      </c>
      <c r="B801" s="1">
        <f>(1/W103+1/W84+1/W65)/3</f>
      </c>
      <c r="C801" s="1">
        <f>(1/W107+1/W88+1/W69)/3</f>
      </c>
      <c r="D801">
        <v>1</v>
      </c>
      <c r="E801" s="1">
        <f>(W73+W92+W111)/3</f>
      </c>
      <c r="F801" s="1">
        <f>(W74+W93+W112)/3</f>
      </c>
      <c r="G801" s="1">
        <f>(W75+W94+W113)/3</f>
      </c>
      <c r="H801" s="2">
        <f>(B801/$B805+C801/$C805+D801/$D805+E801/$E805+F801/$F805+G801/$G805)/6</f>
      </c>
      <c r="I801" s="2">
        <f>B801*$H799+C801*$H800+D801*$H801+E801*$H802+F801*$H803+G801*$H804</f>
      </c>
      <c r="J801" s="1">
        <f>I801/H801</f>
      </c>
    </row>
    <row r="802">
      <c r="A802" t="str">
        <v>CP8.4</v>
      </c>
      <c r="B802" s="1">
        <f>(1/W104+1/W85+1/W66)/3</f>
      </c>
      <c r="C802" s="1">
        <f>(1/W108+1/W89+1/W70)/3</f>
      </c>
      <c r="D802" s="1">
        <f>(1/W111+1/W92+1/W73)/3</f>
      </c>
      <c r="E802">
        <v>1</v>
      </c>
      <c r="F802" s="1">
        <f>(W76+W95+W114)/3</f>
      </c>
      <c r="G802" s="1">
        <f>(W77+W96+W115)/3</f>
      </c>
      <c r="H802" s="2">
        <f>(B802/$B805+C802/$C805+D802/$D805+E802/$E805+F802/$F805+G802/$G805)/6</f>
      </c>
      <c r="I802" s="2">
        <f>B802*$H799+C802*$H800+D802*$H801+E802*$H802+F802*$H803+G802*$H804</f>
      </c>
      <c r="J802" s="1">
        <f>I802/H802</f>
      </c>
    </row>
    <row r="803">
      <c r="A803" t="str">
        <v>CP8.5</v>
      </c>
      <c r="B803" s="1">
        <f>(1/W105+1/W86+1/W67)/3</f>
      </c>
      <c r="C803" s="1">
        <f>(1/W109+1/W90+1/W71)/3</f>
      </c>
      <c r="D803" s="1">
        <f>(1/W112+1/W93+1/W74)/3</f>
      </c>
      <c r="E803" s="1">
        <f>(1/W114+1/W95+1/W76)/3</f>
      </c>
      <c r="F803">
        <v>1</v>
      </c>
      <c r="G803" s="1">
        <f>(W78+W97+W116)/3</f>
      </c>
      <c r="H803" s="2">
        <f>(B803/$B805+C803/$C805+D803/$D805+E803/$E805+F803/$F805+G803/$G805)/6</f>
      </c>
      <c r="I803" s="2">
        <f>B803*$H799+C803*$H800+D803*$H801+E803*$H802+F803*$H803+G803*$H804</f>
      </c>
      <c r="J803" s="1">
        <f>I803/H803</f>
      </c>
    </row>
    <row r="804">
      <c r="A804" t="str">
        <v>CP8.6</v>
      </c>
      <c r="B804" s="1">
        <f>(1/W106+1/W87+1/W68)/3</f>
      </c>
      <c r="C804" s="1">
        <f>(1/W110+1/W91+1/W72)/3</f>
      </c>
      <c r="D804" s="1">
        <f>(1/W113+1/W94+1/W75)/3</f>
      </c>
      <c r="E804" s="1">
        <f>(1/W115+1/W96+1/W77)/3</f>
      </c>
      <c r="F804" s="1">
        <f>(1/W116+1/W97+1/W78)/3</f>
      </c>
      <c r="G804">
        <v>1</v>
      </c>
      <c r="H804" s="2">
        <f>(B804/$B805+C804/$C805+D804/$D805+E804/$E805+F804/$F805+G804/$G805)/6</f>
      </c>
      <c r="I804" s="2">
        <f>B804*$H799+C804*$H800+D804*$H801+E804*$H802+F804*$H803+G804*$H804</f>
      </c>
      <c r="J804" s="1">
        <f>I804/H804</f>
      </c>
    </row>
    <row r="805">
      <c r="A805" t="str">
        <v>Σ Kolom</v>
      </c>
      <c r="B805" s="1">
        <f>SUM(B799:B804)</f>
      </c>
      <c r="C805" s="1">
        <f>SUM(C799:C804)</f>
      </c>
      <c r="D805" s="1">
        <f>SUM(D799:D804)</f>
      </c>
      <c r="E805" s="1">
        <f>SUM(E799:E804)</f>
      </c>
      <c r="F805" s="1">
        <f>SUM(F799:F804)</f>
      </c>
      <c r="G805" s="1">
        <f>SUM(G799:G804)</f>
      </c>
    </row>
    <row r="807">
      <c r="A807" t="str">
        <v>λmax</v>
      </c>
      <c r="B807" s="1">
        <f>AVERAGE(J799:J804)</f>
      </c>
    </row>
    <row r="808">
      <c r="A808" t="str">
        <v>CI</v>
      </c>
      <c r="B808" s="1">
        <f>(B807-6)/(6-1)</f>
      </c>
    </row>
    <row r="809">
      <c r="A809" t="str">
        <v>CR</v>
      </c>
      <c r="B809" s="1">
        <f>IF(1.24=0,0,B808/1.24)</f>
      </c>
    </row>
    <row r="810">
      <c r="A810" t="str">
        <v>Status</v>
      </c>
      <c r="B810">
        <f>IF(B809&lt;0.1,"KONSISTEN ✓","TIDAK KONSISTEN ✗")</f>
      </c>
    </row>
  </sheetData>
  <ignoredErrors>
    <ignoredError numberStoredAsText="1" sqref="A1:X815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Y844"/>
  <sheetViews>
    <sheetView workbookViewId="0"/>
  </sheetViews>
  <cols>
    <col min="1" max="1" width="14.83203125" customWidth="1"/>
    <col min="2" max="2" width="18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  <col min="14" max="14" width="12.83203125" customWidth="1"/>
    <col min="15" max="15" width="12.83203125" customWidth="1"/>
    <col min="16" max="16" width="12.83203125" customWidth="1"/>
    <col min="17" max="17" width="12.83203125" customWidth="1"/>
    <col min="18" max="18" width="12.83203125" customWidth="1"/>
    <col min="19" max="19" width="12.83203125" customWidth="1"/>
    <col min="20" max="20" width="12.83203125" customWidth="1"/>
    <col min="21" max="21" width="12.83203125" customWidth="1"/>
    <col min="22" max="22" width="12.83203125" customWidth="1"/>
    <col min="23" max="23" width="12.83203125" customWidth="1"/>
    <col min="24" max="24" width="12.83203125" customWidth="1"/>
    <col min="25" max="25" width="12.83203125" customWidth="1"/>
  </cols>
  <sheetData>
    <row r="1">
      <c r="A1" t="str">
        <v>PERHITUNGAN MANUAL K1V1 — Sub-Kriteria CP9</v>
      </c>
    </row>
    <row r="2">
      <c r="A2" t="str">
        <v>Kriteria: CP9.1, CP9.2, CP9.3, CP9.4, CP9.5, CP9.6 (n=6)</v>
      </c>
    </row>
    <row r="3">
      <c r="A3" t="str">
        <v>Pasangan: 15 | Responden: 22</v>
      </c>
    </row>
    <row r="4">
      <c r="A4" t="str">
        <v>Slider: -8..8 | Negatif=Kiri penting | 0=Sama | Positif=Kanan penting</v>
      </c>
    </row>
    <row r="6">
      <c r="A6" t="str">
        <v>TABEL REFERENSI TFN</v>
      </c>
    </row>
    <row r="7">
      <c r="A7" t="str">
        <v>absVal</v>
      </c>
      <c r="B7" t="str">
        <v>l</v>
      </c>
      <c r="C7" t="str">
        <v>m</v>
      </c>
      <c r="D7" t="str">
        <v>u</v>
      </c>
    </row>
    <row r="8">
      <c r="A8">
        <v>1</v>
      </c>
      <c r="B8">
        <v>1</v>
      </c>
      <c r="C8">
        <v>1</v>
      </c>
      <c r="D8">
        <v>1</v>
      </c>
    </row>
    <row r="9">
      <c r="A9">
        <v>2</v>
      </c>
      <c r="B9">
        <v>1</v>
      </c>
      <c r="C9">
        <v>3</v>
      </c>
      <c r="D9">
        <v>5</v>
      </c>
    </row>
    <row r="10">
      <c r="A10">
        <v>3</v>
      </c>
      <c r="B10">
        <v>1</v>
      </c>
      <c r="C10">
        <v>3</v>
      </c>
      <c r="D10">
        <v>5</v>
      </c>
    </row>
    <row r="11">
      <c r="A11">
        <v>4</v>
      </c>
      <c r="B11">
        <v>3</v>
      </c>
      <c r="C11">
        <v>5</v>
      </c>
      <c r="D11">
        <v>7</v>
      </c>
    </row>
    <row r="12">
      <c r="A12">
        <v>5</v>
      </c>
      <c r="B12">
        <v>3</v>
      </c>
      <c r="C12">
        <v>5</v>
      </c>
      <c r="D12">
        <v>7</v>
      </c>
    </row>
    <row r="13">
      <c r="A13">
        <v>6</v>
      </c>
      <c r="B13">
        <v>5</v>
      </c>
      <c r="C13">
        <v>7</v>
      </c>
      <c r="D13">
        <v>9</v>
      </c>
    </row>
    <row r="14">
      <c r="A14">
        <v>7</v>
      </c>
      <c r="B14">
        <v>5</v>
      </c>
      <c r="C14">
        <v>7</v>
      </c>
      <c r="D14">
        <v>9</v>
      </c>
    </row>
    <row r="15">
      <c r="A15">
        <v>8</v>
      </c>
      <c r="B15">
        <v>7</v>
      </c>
      <c r="C15">
        <v>9</v>
      </c>
      <c r="D15">
        <v>9</v>
      </c>
    </row>
    <row r="16">
      <c r="A16">
        <v>9</v>
      </c>
      <c r="B16">
        <v>7</v>
      </c>
      <c r="C16">
        <v>9</v>
      </c>
      <c r="D16">
        <v>9</v>
      </c>
    </row>
    <row r="18">
      <c r="A18" t="str">
        <v>DAFTAR RESPONDEN:</v>
      </c>
    </row>
    <row r="19">
      <c r="A19" t="str">
        <v>R1</v>
      </c>
      <c r="B19" t="str">
        <v>Muhammad Rizki</v>
      </c>
      <c r="C19" t="str">
        <v>Auditor Halal</v>
      </c>
    </row>
    <row r="20">
      <c r="A20" t="str">
        <v>R2</v>
      </c>
      <c r="B20" t="str">
        <v>Muhammad Rizki</v>
      </c>
      <c r="C20" t="str">
        <v>Auditor Halal</v>
      </c>
    </row>
    <row r="21">
      <c r="A21" t="str">
        <v>R3</v>
      </c>
      <c r="B21" t="str">
        <v>Irdha Mirdayati</v>
      </c>
      <c r="C21" t="str">
        <v>Dosen</v>
      </c>
    </row>
    <row r="22">
      <c r="A22" t="str">
        <v>R4</v>
      </c>
      <c r="B22" t="str">
        <v>Fakhrul Roza</v>
      </c>
      <c r="C22" t="str">
        <v>KATIM Pemberdayaan UKM</v>
      </c>
    </row>
    <row r="23">
      <c r="A23" t="str">
        <v>R5</v>
      </c>
      <c r="B23" t="str">
        <v>Fakhrul Roza</v>
      </c>
      <c r="C23" t="str">
        <v>KATIM Pemberdayaan UKM</v>
      </c>
    </row>
    <row r="24">
      <c r="A24" t="str">
        <v>R6</v>
      </c>
      <c r="B24" t="str">
        <v>Mahyarni</v>
      </c>
      <c r="C24" t="str">
        <v>Dosen</v>
      </c>
    </row>
    <row r="25">
      <c r="A25" t="str">
        <v>R7</v>
      </c>
      <c r="B25" t="str">
        <v>Arief Rakhman</v>
      </c>
      <c r="C25" t="str">
        <v>Kasubbag TU UPT. LVKH</v>
      </c>
    </row>
    <row r="26">
      <c r="A26" t="str">
        <v>R8</v>
      </c>
      <c r="B26" t="str">
        <v>Muhammad ilham</v>
      </c>
      <c r="C26" t="str">
        <v>Staff Laboratorium Veteriner</v>
      </c>
    </row>
    <row r="27">
      <c r="A27" t="str">
        <v>R9</v>
      </c>
      <c r="B27" t="str">
        <v>Amrul Hidayat</v>
      </c>
      <c r="C27" t="str">
        <v>Pengawas Bibit Ternak Ahli Muda</v>
      </c>
    </row>
    <row r="28">
      <c r="A28" t="str">
        <v>R10</v>
      </c>
      <c r="B28" t="str">
        <v xml:space="preserve">Fadly Wahid </v>
      </c>
      <c r="C28" t="str">
        <v xml:space="preserve">Fungsional Paramedik Veteriner </v>
      </c>
    </row>
    <row r="29">
      <c r="A29" t="str">
        <v>R11</v>
      </c>
      <c r="B29" t="str">
        <v>Drh. Indahlia Syahfitri Bangun</v>
      </c>
      <c r="C29" t="str">
        <v>Medik Veteriner Ahli Pertama</v>
      </c>
    </row>
    <row r="30">
      <c r="A30" t="str">
        <v>R12</v>
      </c>
      <c r="B30" t="str">
        <v>Drh Guswandi</v>
      </c>
      <c r="C30" t="str">
        <v>Fungsional Medik Veteriner Ahli Madya</v>
      </c>
    </row>
    <row r="31">
      <c r="A31" t="str">
        <v>R13</v>
      </c>
      <c r="B31" t="str">
        <v>drh. Sri Wening Kurniajati</v>
      </c>
      <c r="C31" t="str">
        <v>Medik Veteriner Ahli Pertama</v>
      </c>
    </row>
    <row r="32">
      <c r="A32" t="str">
        <v>R14</v>
      </c>
      <c r="B32" t="str">
        <v>Dea Astrina Harefa</v>
      </c>
      <c r="C32" t="str">
        <v>Paramedik Veteriner</v>
      </c>
    </row>
    <row r="33">
      <c r="A33" t="str">
        <v>R15</v>
      </c>
      <c r="B33" t="str">
        <v>drh. Sri Rahmila Indris</v>
      </c>
      <c r="C33" t="str">
        <v>Medik Veteriner</v>
      </c>
    </row>
    <row r="34">
      <c r="A34" t="str">
        <v>R16</v>
      </c>
      <c r="B34" t="str">
        <v>Ardini Oktavia</v>
      </c>
      <c r="C34" t="str">
        <v>Penelaah Teknis Kebijakan</v>
      </c>
    </row>
    <row r="35">
      <c r="A35" t="str">
        <v>R17</v>
      </c>
      <c r="B35" t="str">
        <v xml:space="preserve">SRI NOVRIANI </v>
      </c>
      <c r="C35" t="str">
        <v xml:space="preserve">Pengawas Bibit Ternak </v>
      </c>
    </row>
    <row r="36">
      <c r="A36" t="str">
        <v>R18</v>
      </c>
      <c r="B36" t="str">
        <v>Novriati Teza</v>
      </c>
      <c r="C36" t="str">
        <v>Pengawas Mutu Hasil Pertanian Ahli Muda</v>
      </c>
    </row>
    <row r="37">
      <c r="A37" t="str">
        <v>R19</v>
      </c>
      <c r="B37" t="str">
        <v>FARALINDA SARI</v>
      </c>
      <c r="C37" t="str">
        <v>Kepala Bidang Kesehatan Hewan</v>
      </c>
    </row>
    <row r="38">
      <c r="A38" t="str">
        <v>R20</v>
      </c>
      <c r="B38" t="str">
        <v>Dr. Yenni Kurniati, M.Si</v>
      </c>
      <c r="C38" t="str">
        <v xml:space="preserve"> Kepala Pusat Halal LPPM UIN Suska Riau/Auditor</v>
      </c>
    </row>
    <row r="39">
      <c r="A39" t="str">
        <v>R21</v>
      </c>
      <c r="B39" t="str">
        <v>Prof. Dr. Yendraliza</v>
      </c>
      <c r="C39" t="str">
        <v>Auditor Halal</v>
      </c>
    </row>
    <row r="40">
      <c r="A40" t="str">
        <v>R22</v>
      </c>
      <c r="B40" t="str">
        <v xml:space="preserve"> Tengku Nurainun, S.T., M.T., PhD</v>
      </c>
      <c r="C40" t="str">
        <v>P3H</v>
      </c>
    </row>
    <row r="43">
      <c r="A43" t="str">
        <v>═══ BAGIAN 1: DATA SLIDER RESPONDEN ═══</v>
      </c>
    </row>
    <row r="44">
      <c r="A44" t="str">
        <v>No</v>
      </c>
      <c r="B44" t="str">
        <v>Pasangan</v>
      </c>
      <c r="C44" t="str">
        <v>R1</v>
      </c>
      <c r="D44" t="str">
        <v>R2</v>
      </c>
      <c r="E44" t="str">
        <v>R3</v>
      </c>
      <c r="F44" t="str">
        <v>R4</v>
      </c>
      <c r="G44" t="str">
        <v>R5</v>
      </c>
      <c r="H44" t="str">
        <v>R6</v>
      </c>
      <c r="I44" t="str">
        <v>R7</v>
      </c>
      <c r="J44" t="str">
        <v>R8</v>
      </c>
      <c r="K44" t="str">
        <v>R9</v>
      </c>
      <c r="L44" t="str">
        <v>R10</v>
      </c>
      <c r="M44" t="str">
        <v>R11</v>
      </c>
      <c r="N44" t="str">
        <v>R12</v>
      </c>
      <c r="O44" t="str">
        <v>R13</v>
      </c>
      <c r="P44" t="str">
        <v>R14</v>
      </c>
      <c r="Q44" t="str">
        <v>R15</v>
      </c>
      <c r="R44" t="str">
        <v>R16</v>
      </c>
      <c r="S44" t="str">
        <v>R17</v>
      </c>
      <c r="T44" t="str">
        <v>R18</v>
      </c>
      <c r="U44" t="str">
        <v>R19</v>
      </c>
      <c r="V44" t="str">
        <v>R20</v>
      </c>
      <c r="W44" t="str">
        <v>R21</v>
      </c>
      <c r="X44" t="str">
        <v>R22</v>
      </c>
    </row>
    <row r="45">
      <c r="A45">
        <v>1</v>
      </c>
      <c r="B45" t="str">
        <v>CP9.1_vs_CP9.2</v>
      </c>
      <c r="C45">
        <v>-1</v>
      </c>
      <c r="D45">
        <v>-1</v>
      </c>
      <c r="E45">
        <v>-8</v>
      </c>
      <c r="F45">
        <v>-7</v>
      </c>
      <c r="G45">
        <v>-7</v>
      </c>
      <c r="H45">
        <v>7</v>
      </c>
      <c r="I45">
        <v>-4</v>
      </c>
      <c r="J45">
        <v>2</v>
      </c>
      <c r="K45">
        <v>-1</v>
      </c>
      <c r="L45">
        <v>-1</v>
      </c>
      <c r="M45">
        <v>-5</v>
      </c>
      <c r="N45">
        <v>-7</v>
      </c>
      <c r="O45">
        <v>5</v>
      </c>
      <c r="P45">
        <v>0</v>
      </c>
      <c r="Q45">
        <v>0</v>
      </c>
      <c r="R45">
        <v>-8</v>
      </c>
      <c r="S45">
        <v>-7</v>
      </c>
      <c r="T45">
        <v>-4</v>
      </c>
      <c r="U45">
        <v>-4</v>
      </c>
      <c r="V45">
        <v>-8</v>
      </c>
      <c r="W45">
        <v>-8</v>
      </c>
      <c r="X45">
        <v>-8</v>
      </c>
    </row>
    <row r="46">
      <c r="A46">
        <v>2</v>
      </c>
      <c r="B46" t="str">
        <v>CP9.1_vs_CP9.3</v>
      </c>
      <c r="C46">
        <v>-6</v>
      </c>
      <c r="D46">
        <v>-6</v>
      </c>
      <c r="E46">
        <v>-6</v>
      </c>
      <c r="F46">
        <v>-8</v>
      </c>
      <c r="G46">
        <v>-8</v>
      </c>
      <c r="H46">
        <v>4</v>
      </c>
      <c r="I46">
        <v>-4</v>
      </c>
      <c r="J46">
        <v>-2</v>
      </c>
      <c r="K46">
        <v>1</v>
      </c>
      <c r="L46">
        <v>0</v>
      </c>
      <c r="M46">
        <v>0</v>
      </c>
      <c r="N46">
        <v>-7</v>
      </c>
      <c r="O46">
        <v>-4</v>
      </c>
      <c r="P46">
        <v>0</v>
      </c>
      <c r="Q46">
        <v>-2</v>
      </c>
      <c r="R46">
        <v>-8</v>
      </c>
      <c r="S46">
        <v>-7</v>
      </c>
      <c r="T46">
        <v>-4</v>
      </c>
      <c r="U46">
        <v>-4</v>
      </c>
      <c r="V46">
        <v>-8</v>
      </c>
      <c r="W46">
        <v>-8</v>
      </c>
      <c r="X46">
        <v>-8</v>
      </c>
    </row>
    <row r="47">
      <c r="A47">
        <v>3</v>
      </c>
      <c r="B47" t="str">
        <v>CP9.1_vs_CP9.4</v>
      </c>
      <c r="C47">
        <v>-7</v>
      </c>
      <c r="D47">
        <v>-7</v>
      </c>
      <c r="E47">
        <v>-6</v>
      </c>
      <c r="F47">
        <v>-8</v>
      </c>
      <c r="G47">
        <v>-8</v>
      </c>
      <c r="H47">
        <v>7</v>
      </c>
      <c r="I47">
        <v>-5</v>
      </c>
      <c r="J47">
        <v>0</v>
      </c>
      <c r="K47">
        <v>1</v>
      </c>
      <c r="L47">
        <v>1</v>
      </c>
      <c r="M47">
        <v>-2</v>
      </c>
      <c r="N47">
        <v>-7</v>
      </c>
      <c r="O47">
        <v>-3</v>
      </c>
      <c r="P47">
        <v>0</v>
      </c>
      <c r="Q47">
        <v>-1</v>
      </c>
      <c r="R47">
        <v>-8</v>
      </c>
      <c r="S47">
        <v>-7</v>
      </c>
      <c r="T47">
        <v>-4</v>
      </c>
      <c r="U47">
        <v>-3</v>
      </c>
      <c r="V47">
        <v>-7</v>
      </c>
      <c r="W47">
        <v>-7</v>
      </c>
      <c r="X47">
        <v>-7</v>
      </c>
    </row>
    <row r="48">
      <c r="A48">
        <v>4</v>
      </c>
      <c r="B48" t="str">
        <v>CP9.1_vs_CP9.5</v>
      </c>
      <c r="C48">
        <v>-6</v>
      </c>
      <c r="D48">
        <v>-6</v>
      </c>
      <c r="E48">
        <v>-6</v>
      </c>
      <c r="F48">
        <v>-6</v>
      </c>
      <c r="G48">
        <v>-6</v>
      </c>
      <c r="H48">
        <v>3</v>
      </c>
      <c r="I48">
        <v>-5</v>
      </c>
      <c r="J48">
        <v>-3</v>
      </c>
      <c r="K48">
        <v>1</v>
      </c>
      <c r="L48">
        <v>1</v>
      </c>
      <c r="M48">
        <v>0</v>
      </c>
      <c r="N48">
        <v>-7</v>
      </c>
      <c r="O48">
        <v>-3</v>
      </c>
      <c r="P48">
        <v>-6</v>
      </c>
      <c r="Q48">
        <v>-1</v>
      </c>
      <c r="R48">
        <v>-8</v>
      </c>
      <c r="S48">
        <v>-7</v>
      </c>
      <c r="T48">
        <v>-4</v>
      </c>
      <c r="U48">
        <v>0</v>
      </c>
      <c r="V48">
        <v>-7</v>
      </c>
      <c r="W48">
        <v>-8</v>
      </c>
      <c r="X48">
        <v>-8</v>
      </c>
    </row>
    <row r="49">
      <c r="A49">
        <v>5</v>
      </c>
      <c r="B49" t="str">
        <v>CP9.1_vs_CP9.6</v>
      </c>
      <c r="C49">
        <v>-7</v>
      </c>
      <c r="D49">
        <v>-7</v>
      </c>
      <c r="E49">
        <v>-6</v>
      </c>
      <c r="F49">
        <v>-6</v>
      </c>
      <c r="G49">
        <v>-6</v>
      </c>
      <c r="H49">
        <v>-3</v>
      </c>
      <c r="I49">
        <v>-4</v>
      </c>
      <c r="J49">
        <v>-2</v>
      </c>
      <c r="K49">
        <v>4</v>
      </c>
      <c r="L49">
        <v>2</v>
      </c>
      <c r="M49">
        <v>0</v>
      </c>
      <c r="N49">
        <v>-6</v>
      </c>
      <c r="O49">
        <v>-4</v>
      </c>
      <c r="P49">
        <v>-6</v>
      </c>
      <c r="Q49">
        <v>-2</v>
      </c>
      <c r="R49">
        <v>-8</v>
      </c>
      <c r="S49">
        <v>-7</v>
      </c>
      <c r="T49">
        <v>-4</v>
      </c>
      <c r="U49">
        <v>0</v>
      </c>
      <c r="V49">
        <v>-8</v>
      </c>
      <c r="W49">
        <v>-8</v>
      </c>
      <c r="X49">
        <v>-8</v>
      </c>
    </row>
    <row r="50">
      <c r="A50">
        <v>6</v>
      </c>
      <c r="B50" t="str">
        <v>CP9.2_vs_CP9.3</v>
      </c>
      <c r="C50">
        <v>-7</v>
      </c>
      <c r="D50">
        <v>-7</v>
      </c>
      <c r="E50">
        <v>-6</v>
      </c>
      <c r="F50">
        <v>-7</v>
      </c>
      <c r="G50">
        <v>-7</v>
      </c>
      <c r="H50">
        <v>-5</v>
      </c>
      <c r="I50">
        <v>-5</v>
      </c>
      <c r="J50">
        <v>-2</v>
      </c>
      <c r="K50">
        <v>-1</v>
      </c>
      <c r="L50">
        <v>-3</v>
      </c>
      <c r="M50">
        <v>0</v>
      </c>
      <c r="N50">
        <v>-7</v>
      </c>
      <c r="O50">
        <v>4</v>
      </c>
      <c r="P50">
        <v>0</v>
      </c>
      <c r="Q50">
        <v>0</v>
      </c>
      <c r="R50">
        <v>-8</v>
      </c>
      <c r="S50">
        <v>-7</v>
      </c>
      <c r="T50">
        <v>-4</v>
      </c>
      <c r="U50">
        <v>-3</v>
      </c>
      <c r="V50">
        <v>-7</v>
      </c>
      <c r="W50">
        <v>-7</v>
      </c>
      <c r="X50">
        <v>8</v>
      </c>
    </row>
    <row r="51">
      <c r="A51">
        <v>7</v>
      </c>
      <c r="B51" t="str">
        <v>CP9.2_vs_CP9.4</v>
      </c>
      <c r="C51">
        <v>-7</v>
      </c>
      <c r="D51">
        <v>-7</v>
      </c>
      <c r="E51">
        <v>-6</v>
      </c>
      <c r="F51">
        <v>-6</v>
      </c>
      <c r="G51">
        <v>-6</v>
      </c>
      <c r="H51">
        <v>4</v>
      </c>
      <c r="I51">
        <v>-4</v>
      </c>
      <c r="J51">
        <v>-2</v>
      </c>
      <c r="K51">
        <v>1</v>
      </c>
      <c r="L51">
        <v>-1</v>
      </c>
      <c r="M51">
        <v>-1</v>
      </c>
      <c r="N51">
        <v>-7</v>
      </c>
      <c r="O51">
        <v>-4</v>
      </c>
      <c r="P51">
        <v>0</v>
      </c>
      <c r="Q51">
        <v>-1</v>
      </c>
      <c r="R51">
        <v>-8</v>
      </c>
      <c r="S51">
        <v>-7</v>
      </c>
      <c r="T51">
        <v>-4</v>
      </c>
      <c r="U51">
        <v>0</v>
      </c>
      <c r="V51">
        <v>-7</v>
      </c>
      <c r="W51">
        <v>-7</v>
      </c>
      <c r="X51">
        <v>-8</v>
      </c>
    </row>
    <row r="52">
      <c r="A52">
        <v>8</v>
      </c>
      <c r="B52" t="str">
        <v>CP9.2_vs_CP9.5</v>
      </c>
      <c r="C52">
        <v>-7</v>
      </c>
      <c r="D52">
        <v>-7</v>
      </c>
      <c r="E52">
        <v>-6</v>
      </c>
      <c r="F52">
        <v>-6</v>
      </c>
      <c r="G52">
        <v>-6</v>
      </c>
      <c r="H52">
        <v>5</v>
      </c>
      <c r="I52">
        <v>-4</v>
      </c>
      <c r="J52">
        <v>-3</v>
      </c>
      <c r="K52">
        <v>-1</v>
      </c>
      <c r="L52">
        <v>1</v>
      </c>
      <c r="M52">
        <v>-1</v>
      </c>
      <c r="N52">
        <v>-7</v>
      </c>
      <c r="O52">
        <v>-5</v>
      </c>
      <c r="P52">
        <v>-7</v>
      </c>
      <c r="Q52">
        <v>0</v>
      </c>
      <c r="R52">
        <v>-8</v>
      </c>
      <c r="S52">
        <v>-7</v>
      </c>
      <c r="T52">
        <v>-4</v>
      </c>
      <c r="U52">
        <v>0</v>
      </c>
      <c r="V52">
        <v>-8</v>
      </c>
      <c r="W52">
        <v>-7</v>
      </c>
      <c r="X52">
        <v>8</v>
      </c>
    </row>
    <row r="53">
      <c r="A53">
        <v>9</v>
      </c>
      <c r="B53" t="str">
        <v>CP9.2_vs_CP9.6</v>
      </c>
      <c r="C53">
        <v>-6</v>
      </c>
      <c r="D53">
        <v>-6</v>
      </c>
      <c r="E53">
        <v>-6</v>
      </c>
      <c r="F53">
        <v>-5</v>
      </c>
      <c r="G53">
        <v>-5</v>
      </c>
      <c r="H53">
        <v>-3</v>
      </c>
      <c r="I53">
        <v>-3</v>
      </c>
      <c r="J53">
        <v>-1</v>
      </c>
      <c r="K53">
        <v>4</v>
      </c>
      <c r="L53">
        <v>1</v>
      </c>
      <c r="M53">
        <v>0</v>
      </c>
      <c r="N53">
        <v>-7</v>
      </c>
      <c r="O53">
        <v>-3</v>
      </c>
      <c r="P53">
        <v>-7</v>
      </c>
      <c r="Q53">
        <v>0</v>
      </c>
      <c r="R53">
        <v>-8</v>
      </c>
      <c r="S53">
        <v>-7</v>
      </c>
      <c r="T53">
        <v>-4</v>
      </c>
      <c r="U53">
        <v>0</v>
      </c>
      <c r="V53">
        <v>-8</v>
      </c>
      <c r="W53">
        <v>-7</v>
      </c>
      <c r="X53">
        <v>-6</v>
      </c>
    </row>
    <row r="54">
      <c r="A54">
        <v>10</v>
      </c>
      <c r="B54" t="str">
        <v>CP9.3_vs_CP9.4</v>
      </c>
      <c r="C54">
        <v>5</v>
      </c>
      <c r="D54">
        <v>5</v>
      </c>
      <c r="E54">
        <v>-2</v>
      </c>
      <c r="F54">
        <v>-5</v>
      </c>
      <c r="G54">
        <v>-5</v>
      </c>
      <c r="H54">
        <v>-3</v>
      </c>
      <c r="I54">
        <v>5</v>
      </c>
      <c r="J54">
        <v>0</v>
      </c>
      <c r="K54">
        <v>-1</v>
      </c>
      <c r="L54">
        <v>1</v>
      </c>
      <c r="M54">
        <v>0</v>
      </c>
      <c r="N54">
        <v>-7</v>
      </c>
      <c r="O54">
        <v>-5</v>
      </c>
      <c r="P54">
        <v>0</v>
      </c>
      <c r="Q54">
        <v>0</v>
      </c>
      <c r="R54">
        <v>-8</v>
      </c>
      <c r="S54">
        <v>0</v>
      </c>
      <c r="T54">
        <v>-4</v>
      </c>
      <c r="U54">
        <v>0</v>
      </c>
      <c r="V54">
        <v>-7</v>
      </c>
      <c r="W54">
        <v>-6</v>
      </c>
      <c r="X54">
        <v>-7</v>
      </c>
    </row>
    <row r="55">
      <c r="A55">
        <v>11</v>
      </c>
      <c r="B55" t="str">
        <v>CP9.3_vs_CP9.5</v>
      </c>
      <c r="C55">
        <v>2</v>
      </c>
      <c r="D55">
        <v>2</v>
      </c>
      <c r="E55">
        <v>-4</v>
      </c>
      <c r="F55">
        <v>-6</v>
      </c>
      <c r="G55">
        <v>-6</v>
      </c>
      <c r="H55">
        <v>-4</v>
      </c>
      <c r="I55">
        <v>-4</v>
      </c>
      <c r="J55">
        <v>-2</v>
      </c>
      <c r="K55">
        <v>1</v>
      </c>
      <c r="L55">
        <v>0</v>
      </c>
      <c r="M55">
        <v>-1</v>
      </c>
      <c r="N55">
        <v>7</v>
      </c>
      <c r="O55">
        <v>-5</v>
      </c>
      <c r="P55">
        <v>-7</v>
      </c>
      <c r="Q55">
        <v>-1</v>
      </c>
      <c r="R55">
        <v>4</v>
      </c>
      <c r="S55">
        <v>0</v>
      </c>
      <c r="T55">
        <v>4</v>
      </c>
      <c r="U55">
        <v>-2</v>
      </c>
      <c r="V55">
        <v>-7</v>
      </c>
      <c r="W55">
        <v>-6</v>
      </c>
      <c r="X55">
        <v>8</v>
      </c>
    </row>
    <row r="56">
      <c r="A56">
        <v>12</v>
      </c>
      <c r="B56" t="str">
        <v>CP9.3_vs_CP9.6</v>
      </c>
      <c r="C56">
        <v>0</v>
      </c>
      <c r="D56">
        <v>0</v>
      </c>
      <c r="E56">
        <v>-2</v>
      </c>
      <c r="F56">
        <v>-7</v>
      </c>
      <c r="G56">
        <v>-7</v>
      </c>
      <c r="H56">
        <v>6</v>
      </c>
      <c r="I56">
        <v>4</v>
      </c>
      <c r="J56">
        <v>-2</v>
      </c>
      <c r="K56">
        <v>4</v>
      </c>
      <c r="L56">
        <v>0</v>
      </c>
      <c r="M56">
        <v>-1</v>
      </c>
      <c r="N56">
        <v>7</v>
      </c>
      <c r="O56">
        <v>-5</v>
      </c>
      <c r="P56">
        <v>-7</v>
      </c>
      <c r="Q56">
        <v>0</v>
      </c>
      <c r="R56">
        <v>-3</v>
      </c>
      <c r="S56">
        <v>0</v>
      </c>
      <c r="T56">
        <v>-4</v>
      </c>
      <c r="U56">
        <v>-2</v>
      </c>
      <c r="V56">
        <v>-7</v>
      </c>
      <c r="W56">
        <v>-7</v>
      </c>
      <c r="X56">
        <v>8</v>
      </c>
    </row>
    <row r="57">
      <c r="A57">
        <v>13</v>
      </c>
      <c r="B57" t="str">
        <v>CP9.4_vs_CP9.5</v>
      </c>
      <c r="C57">
        <v>3</v>
      </c>
      <c r="D57">
        <v>3</v>
      </c>
      <c r="E57">
        <v>-2</v>
      </c>
      <c r="F57">
        <v>-5</v>
      </c>
      <c r="G57">
        <v>-5</v>
      </c>
      <c r="H57">
        <v>-3</v>
      </c>
      <c r="I57">
        <v>-4</v>
      </c>
      <c r="J57">
        <v>-2</v>
      </c>
      <c r="K57">
        <v>1</v>
      </c>
      <c r="L57">
        <v>0</v>
      </c>
      <c r="M57">
        <v>0</v>
      </c>
      <c r="N57">
        <v>7</v>
      </c>
      <c r="O57">
        <v>4</v>
      </c>
      <c r="P57">
        <v>-7</v>
      </c>
      <c r="Q57">
        <v>0</v>
      </c>
      <c r="R57">
        <v>-4</v>
      </c>
      <c r="S57">
        <v>6</v>
      </c>
      <c r="T57">
        <v>-4</v>
      </c>
      <c r="U57">
        <v>0</v>
      </c>
      <c r="V57">
        <v>-8</v>
      </c>
      <c r="W57">
        <v>-6</v>
      </c>
      <c r="X57">
        <v>7</v>
      </c>
    </row>
    <row r="58">
      <c r="A58">
        <v>14</v>
      </c>
      <c r="B58" t="str">
        <v>CP9.4_vs_CP9.6</v>
      </c>
      <c r="C58">
        <v>-4</v>
      </c>
      <c r="D58">
        <v>-4</v>
      </c>
      <c r="E58">
        <v>2</v>
      </c>
      <c r="F58">
        <v>-5</v>
      </c>
      <c r="G58">
        <v>-5</v>
      </c>
      <c r="H58">
        <v>-3</v>
      </c>
      <c r="I58">
        <v>-4</v>
      </c>
      <c r="J58">
        <v>-2</v>
      </c>
      <c r="K58">
        <v>4</v>
      </c>
      <c r="L58">
        <v>0</v>
      </c>
      <c r="M58">
        <v>-1</v>
      </c>
      <c r="N58">
        <v>7</v>
      </c>
      <c r="O58">
        <v>-2</v>
      </c>
      <c r="P58">
        <v>-7</v>
      </c>
      <c r="Q58">
        <v>0</v>
      </c>
      <c r="R58">
        <v>-7</v>
      </c>
      <c r="S58">
        <v>0</v>
      </c>
      <c r="T58">
        <v>-4</v>
      </c>
      <c r="U58">
        <v>0</v>
      </c>
      <c r="V58">
        <v>-8</v>
      </c>
      <c r="W58">
        <v>-6</v>
      </c>
      <c r="X58">
        <v>7</v>
      </c>
    </row>
    <row r="59">
      <c r="A59">
        <v>15</v>
      </c>
      <c r="B59" t="str">
        <v>CP9.5_vs_CP9.6</v>
      </c>
      <c r="C59">
        <v>-6</v>
      </c>
      <c r="D59">
        <v>-6</v>
      </c>
      <c r="E59">
        <v>0</v>
      </c>
      <c r="F59">
        <v>-6</v>
      </c>
      <c r="G59">
        <v>-6</v>
      </c>
      <c r="H59">
        <v>0</v>
      </c>
      <c r="I59">
        <v>-4</v>
      </c>
      <c r="J59">
        <v>2</v>
      </c>
      <c r="K59">
        <v>6</v>
      </c>
      <c r="L59">
        <v>0</v>
      </c>
      <c r="M59">
        <v>-1</v>
      </c>
      <c r="N59">
        <v>-7</v>
      </c>
      <c r="O59">
        <v>-3</v>
      </c>
      <c r="P59">
        <v>-7</v>
      </c>
      <c r="Q59">
        <v>0</v>
      </c>
      <c r="R59">
        <v>8</v>
      </c>
      <c r="S59">
        <v>-6</v>
      </c>
      <c r="T59">
        <v>-4</v>
      </c>
      <c r="U59">
        <v>0</v>
      </c>
      <c r="V59">
        <v>-6</v>
      </c>
      <c r="W59">
        <v>-7</v>
      </c>
      <c r="X59">
        <v>-8</v>
      </c>
    </row>
    <row r="62">
      <c r="A62" t="str">
        <v>═══ BAGIAN 2: TFN l (Lower) per Responden ═══</v>
      </c>
    </row>
    <row r="63">
      <c r="A63" t="str">
        <v>Rumus: IF(slider&gt;0, 1/VLOOKUP(u), VLOOKUP(l))</v>
      </c>
    </row>
    <row r="64">
      <c r="A64" t="str">
        <v>No</v>
      </c>
      <c r="B64" t="str">
        <v>Pasangan</v>
      </c>
      <c r="C64" t="str">
        <v>R1_l</v>
      </c>
      <c r="D64" t="str">
        <v>R2_l</v>
      </c>
      <c r="E64" t="str">
        <v>R3_l</v>
      </c>
      <c r="F64" t="str">
        <v>R4_l</v>
      </c>
      <c r="G64" t="str">
        <v>R5_l</v>
      </c>
      <c r="H64" t="str">
        <v>R6_l</v>
      </c>
      <c r="I64" t="str">
        <v>R7_l</v>
      </c>
      <c r="J64" t="str">
        <v>R8_l</v>
      </c>
      <c r="K64" t="str">
        <v>R9_l</v>
      </c>
      <c r="L64" t="str">
        <v>R10_l</v>
      </c>
      <c r="M64" t="str">
        <v>R11_l</v>
      </c>
      <c r="N64" t="str">
        <v>R12_l</v>
      </c>
      <c r="O64" t="str">
        <v>R13_l</v>
      </c>
      <c r="P64" t="str">
        <v>R14_l</v>
      </c>
      <c r="Q64" t="str">
        <v>R15_l</v>
      </c>
      <c r="R64" t="str">
        <v>R16_l</v>
      </c>
      <c r="S64" t="str">
        <v>R17_l</v>
      </c>
      <c r="T64" t="str">
        <v>R18_l</v>
      </c>
      <c r="U64" t="str">
        <v>R19_l</v>
      </c>
      <c r="V64" t="str">
        <v>R20_l</v>
      </c>
      <c r="W64" t="str">
        <v>R21_l</v>
      </c>
      <c r="X64" t="str">
        <v>R22_l</v>
      </c>
    </row>
    <row r="65">
      <c r="A65">
        <v>1</v>
      </c>
      <c r="B65" t="str">
        <v>CP9.1_vs_CP9.2</v>
      </c>
      <c r="C65" s="1">
        <f>IF(C45&gt;0,1/VLOOKUP(ABS(C45)+1,$A$8:$D$16,4,FALSE),VLOOKUP(ABS(C45)+1,$A$8:$D$16,2,FALSE))</f>
      </c>
      <c r="D65" s="1">
        <f>IF(D45&gt;0,1/VLOOKUP(ABS(D45)+1,$A$8:$D$16,4,FALSE),VLOOKUP(ABS(D45)+1,$A$8:$D$16,2,FALSE))</f>
      </c>
      <c r="E65" s="1">
        <f>IF(E45&gt;0,1/VLOOKUP(ABS(E45)+1,$A$8:$D$16,4,FALSE),VLOOKUP(ABS(E45)+1,$A$8:$D$16,2,FALSE))</f>
      </c>
      <c r="F65" s="1">
        <f>IF(F45&gt;0,1/VLOOKUP(ABS(F45)+1,$A$8:$D$16,4,FALSE),VLOOKUP(ABS(F45)+1,$A$8:$D$16,2,FALSE))</f>
      </c>
      <c r="G65" s="1">
        <f>IF(G45&gt;0,1/VLOOKUP(ABS(G45)+1,$A$8:$D$16,4,FALSE),VLOOKUP(ABS(G45)+1,$A$8:$D$16,2,FALSE))</f>
      </c>
      <c r="H65" s="1">
        <f>IF(H45&gt;0,1/VLOOKUP(ABS(H45)+1,$A$8:$D$16,4,FALSE),VLOOKUP(ABS(H45)+1,$A$8:$D$16,2,FALSE))</f>
      </c>
      <c r="I65" s="1">
        <f>IF(I45&gt;0,1/VLOOKUP(ABS(I45)+1,$A$8:$D$16,4,FALSE),VLOOKUP(ABS(I45)+1,$A$8:$D$16,2,FALSE))</f>
      </c>
      <c r="J65" s="1">
        <f>IF(J45&gt;0,1/VLOOKUP(ABS(J45)+1,$A$8:$D$16,4,FALSE),VLOOKUP(ABS(J45)+1,$A$8:$D$16,2,FALSE))</f>
      </c>
      <c r="K65" s="1">
        <f>IF(K45&gt;0,1/VLOOKUP(ABS(K45)+1,$A$8:$D$16,4,FALSE),VLOOKUP(ABS(K45)+1,$A$8:$D$16,2,FALSE))</f>
      </c>
      <c r="L65" s="1">
        <f>IF(L45&gt;0,1/VLOOKUP(ABS(L45)+1,$A$8:$D$16,4,FALSE),VLOOKUP(ABS(L45)+1,$A$8:$D$16,2,FALSE))</f>
      </c>
      <c r="M65" s="1">
        <f>IF(M45&gt;0,1/VLOOKUP(ABS(M45)+1,$A$8:$D$16,4,FALSE),VLOOKUP(ABS(M45)+1,$A$8:$D$16,2,FALSE))</f>
      </c>
      <c r="N65" s="1">
        <f>IF(N45&gt;0,1/VLOOKUP(ABS(N45)+1,$A$8:$D$16,4,FALSE),VLOOKUP(ABS(N45)+1,$A$8:$D$16,2,FALSE))</f>
      </c>
      <c r="O65" s="1">
        <f>IF(O45&gt;0,1/VLOOKUP(ABS(O45)+1,$A$8:$D$16,4,FALSE),VLOOKUP(ABS(O45)+1,$A$8:$D$16,2,FALSE))</f>
      </c>
      <c r="P65" s="1">
        <f>IF(P45&gt;0,1/VLOOKUP(ABS(P45)+1,$A$8:$D$16,4,FALSE),VLOOKUP(ABS(P45)+1,$A$8:$D$16,2,FALSE))</f>
      </c>
      <c r="Q65" s="1">
        <f>IF(Q45&gt;0,1/VLOOKUP(ABS(Q45)+1,$A$8:$D$16,4,FALSE),VLOOKUP(ABS(Q45)+1,$A$8:$D$16,2,FALSE))</f>
      </c>
      <c r="R65" s="1">
        <f>IF(R45&gt;0,1/VLOOKUP(ABS(R45)+1,$A$8:$D$16,4,FALSE),VLOOKUP(ABS(R45)+1,$A$8:$D$16,2,FALSE))</f>
      </c>
      <c r="S65" s="1">
        <f>IF(S45&gt;0,1/VLOOKUP(ABS(S45)+1,$A$8:$D$16,4,FALSE),VLOOKUP(ABS(S45)+1,$A$8:$D$16,2,FALSE))</f>
      </c>
      <c r="T65" s="1">
        <f>IF(T45&gt;0,1/VLOOKUP(ABS(T45)+1,$A$8:$D$16,4,FALSE),VLOOKUP(ABS(T45)+1,$A$8:$D$16,2,FALSE))</f>
      </c>
      <c r="U65" s="1">
        <f>IF(U45&gt;0,1/VLOOKUP(ABS(U45)+1,$A$8:$D$16,4,FALSE),VLOOKUP(ABS(U45)+1,$A$8:$D$16,2,FALSE))</f>
      </c>
      <c r="V65" s="1">
        <f>IF(V45&gt;0,1/VLOOKUP(ABS(V45)+1,$A$8:$D$16,4,FALSE),VLOOKUP(ABS(V45)+1,$A$8:$D$16,2,FALSE))</f>
      </c>
      <c r="W65" s="1">
        <f>IF(W45&gt;0,1/VLOOKUP(ABS(W45)+1,$A$8:$D$16,4,FALSE),VLOOKUP(ABS(W45)+1,$A$8:$D$16,2,FALSE))</f>
      </c>
      <c r="X65" s="1">
        <f>IF(X45&gt;0,1/VLOOKUP(ABS(X45)+1,$A$8:$D$16,4,FALSE),VLOOKUP(ABS(X45)+1,$A$8:$D$16,2,FALSE))</f>
      </c>
    </row>
    <row r="66">
      <c r="A66">
        <v>2</v>
      </c>
      <c r="B66" t="str">
        <v>CP9.1_vs_CP9.3</v>
      </c>
      <c r="C66" s="1">
        <f>IF(C46&gt;0,1/VLOOKUP(ABS(C46)+1,$A$8:$D$16,4,FALSE),VLOOKUP(ABS(C46)+1,$A$8:$D$16,2,FALSE))</f>
      </c>
      <c r="D66" s="1">
        <f>IF(D46&gt;0,1/VLOOKUP(ABS(D46)+1,$A$8:$D$16,4,FALSE),VLOOKUP(ABS(D46)+1,$A$8:$D$16,2,FALSE))</f>
      </c>
      <c r="E66" s="1">
        <f>IF(E46&gt;0,1/VLOOKUP(ABS(E46)+1,$A$8:$D$16,4,FALSE),VLOOKUP(ABS(E46)+1,$A$8:$D$16,2,FALSE))</f>
      </c>
      <c r="F66" s="1">
        <f>IF(F46&gt;0,1/VLOOKUP(ABS(F46)+1,$A$8:$D$16,4,FALSE),VLOOKUP(ABS(F46)+1,$A$8:$D$16,2,FALSE))</f>
      </c>
      <c r="G66" s="1">
        <f>IF(G46&gt;0,1/VLOOKUP(ABS(G46)+1,$A$8:$D$16,4,FALSE),VLOOKUP(ABS(G46)+1,$A$8:$D$16,2,FALSE))</f>
      </c>
      <c r="H66" s="1">
        <f>IF(H46&gt;0,1/VLOOKUP(ABS(H46)+1,$A$8:$D$16,4,FALSE),VLOOKUP(ABS(H46)+1,$A$8:$D$16,2,FALSE))</f>
      </c>
      <c r="I66" s="1">
        <f>IF(I46&gt;0,1/VLOOKUP(ABS(I46)+1,$A$8:$D$16,4,FALSE),VLOOKUP(ABS(I46)+1,$A$8:$D$16,2,FALSE))</f>
      </c>
      <c r="J66" s="1">
        <f>IF(J46&gt;0,1/VLOOKUP(ABS(J46)+1,$A$8:$D$16,4,FALSE),VLOOKUP(ABS(J46)+1,$A$8:$D$16,2,FALSE))</f>
      </c>
      <c r="K66" s="1">
        <f>IF(K46&gt;0,1/VLOOKUP(ABS(K46)+1,$A$8:$D$16,4,FALSE),VLOOKUP(ABS(K46)+1,$A$8:$D$16,2,FALSE))</f>
      </c>
      <c r="L66" s="1">
        <f>IF(L46&gt;0,1/VLOOKUP(ABS(L46)+1,$A$8:$D$16,4,FALSE),VLOOKUP(ABS(L46)+1,$A$8:$D$16,2,FALSE))</f>
      </c>
      <c r="M66" s="1">
        <f>IF(M46&gt;0,1/VLOOKUP(ABS(M46)+1,$A$8:$D$16,4,FALSE),VLOOKUP(ABS(M46)+1,$A$8:$D$16,2,FALSE))</f>
      </c>
      <c r="N66" s="1">
        <f>IF(N46&gt;0,1/VLOOKUP(ABS(N46)+1,$A$8:$D$16,4,FALSE),VLOOKUP(ABS(N46)+1,$A$8:$D$16,2,FALSE))</f>
      </c>
      <c r="O66" s="1">
        <f>IF(O46&gt;0,1/VLOOKUP(ABS(O46)+1,$A$8:$D$16,4,FALSE),VLOOKUP(ABS(O46)+1,$A$8:$D$16,2,FALSE))</f>
      </c>
      <c r="P66" s="1">
        <f>IF(P46&gt;0,1/VLOOKUP(ABS(P46)+1,$A$8:$D$16,4,FALSE),VLOOKUP(ABS(P46)+1,$A$8:$D$16,2,FALSE))</f>
      </c>
      <c r="Q66" s="1">
        <f>IF(Q46&gt;0,1/VLOOKUP(ABS(Q46)+1,$A$8:$D$16,4,FALSE),VLOOKUP(ABS(Q46)+1,$A$8:$D$16,2,FALSE))</f>
      </c>
      <c r="R66" s="1">
        <f>IF(R46&gt;0,1/VLOOKUP(ABS(R46)+1,$A$8:$D$16,4,FALSE),VLOOKUP(ABS(R46)+1,$A$8:$D$16,2,FALSE))</f>
      </c>
      <c r="S66" s="1">
        <f>IF(S46&gt;0,1/VLOOKUP(ABS(S46)+1,$A$8:$D$16,4,FALSE),VLOOKUP(ABS(S46)+1,$A$8:$D$16,2,FALSE))</f>
      </c>
      <c r="T66" s="1">
        <f>IF(T46&gt;0,1/VLOOKUP(ABS(T46)+1,$A$8:$D$16,4,FALSE),VLOOKUP(ABS(T46)+1,$A$8:$D$16,2,FALSE))</f>
      </c>
      <c r="U66" s="1">
        <f>IF(U46&gt;0,1/VLOOKUP(ABS(U46)+1,$A$8:$D$16,4,FALSE),VLOOKUP(ABS(U46)+1,$A$8:$D$16,2,FALSE))</f>
      </c>
      <c r="V66" s="1">
        <f>IF(V46&gt;0,1/VLOOKUP(ABS(V46)+1,$A$8:$D$16,4,FALSE),VLOOKUP(ABS(V46)+1,$A$8:$D$16,2,FALSE))</f>
      </c>
      <c r="W66" s="1">
        <f>IF(W46&gt;0,1/VLOOKUP(ABS(W46)+1,$A$8:$D$16,4,FALSE),VLOOKUP(ABS(W46)+1,$A$8:$D$16,2,FALSE))</f>
      </c>
      <c r="X66" s="1">
        <f>IF(X46&gt;0,1/VLOOKUP(ABS(X46)+1,$A$8:$D$16,4,FALSE),VLOOKUP(ABS(X46)+1,$A$8:$D$16,2,FALSE))</f>
      </c>
    </row>
    <row r="67">
      <c r="A67">
        <v>3</v>
      </c>
      <c r="B67" t="str">
        <v>CP9.1_vs_CP9.4</v>
      </c>
      <c r="C67" s="1">
        <f>IF(C47&gt;0,1/VLOOKUP(ABS(C47)+1,$A$8:$D$16,4,FALSE),VLOOKUP(ABS(C47)+1,$A$8:$D$16,2,FALSE))</f>
      </c>
      <c r="D67" s="1">
        <f>IF(D47&gt;0,1/VLOOKUP(ABS(D47)+1,$A$8:$D$16,4,FALSE),VLOOKUP(ABS(D47)+1,$A$8:$D$16,2,FALSE))</f>
      </c>
      <c r="E67" s="1">
        <f>IF(E47&gt;0,1/VLOOKUP(ABS(E47)+1,$A$8:$D$16,4,FALSE),VLOOKUP(ABS(E47)+1,$A$8:$D$16,2,FALSE))</f>
      </c>
      <c r="F67" s="1">
        <f>IF(F47&gt;0,1/VLOOKUP(ABS(F47)+1,$A$8:$D$16,4,FALSE),VLOOKUP(ABS(F47)+1,$A$8:$D$16,2,FALSE))</f>
      </c>
      <c r="G67" s="1">
        <f>IF(G47&gt;0,1/VLOOKUP(ABS(G47)+1,$A$8:$D$16,4,FALSE),VLOOKUP(ABS(G47)+1,$A$8:$D$16,2,FALSE))</f>
      </c>
      <c r="H67" s="1">
        <f>IF(H47&gt;0,1/VLOOKUP(ABS(H47)+1,$A$8:$D$16,4,FALSE),VLOOKUP(ABS(H47)+1,$A$8:$D$16,2,FALSE))</f>
      </c>
      <c r="I67" s="1">
        <f>IF(I47&gt;0,1/VLOOKUP(ABS(I47)+1,$A$8:$D$16,4,FALSE),VLOOKUP(ABS(I47)+1,$A$8:$D$16,2,FALSE))</f>
      </c>
      <c r="J67" s="1">
        <f>IF(J47&gt;0,1/VLOOKUP(ABS(J47)+1,$A$8:$D$16,4,FALSE),VLOOKUP(ABS(J47)+1,$A$8:$D$16,2,FALSE))</f>
      </c>
      <c r="K67" s="1">
        <f>IF(K47&gt;0,1/VLOOKUP(ABS(K47)+1,$A$8:$D$16,4,FALSE),VLOOKUP(ABS(K47)+1,$A$8:$D$16,2,FALSE))</f>
      </c>
      <c r="L67" s="1">
        <f>IF(L47&gt;0,1/VLOOKUP(ABS(L47)+1,$A$8:$D$16,4,FALSE),VLOOKUP(ABS(L47)+1,$A$8:$D$16,2,FALSE))</f>
      </c>
      <c r="M67" s="1">
        <f>IF(M47&gt;0,1/VLOOKUP(ABS(M47)+1,$A$8:$D$16,4,FALSE),VLOOKUP(ABS(M47)+1,$A$8:$D$16,2,FALSE))</f>
      </c>
      <c r="N67" s="1">
        <f>IF(N47&gt;0,1/VLOOKUP(ABS(N47)+1,$A$8:$D$16,4,FALSE),VLOOKUP(ABS(N47)+1,$A$8:$D$16,2,FALSE))</f>
      </c>
      <c r="O67" s="1">
        <f>IF(O47&gt;0,1/VLOOKUP(ABS(O47)+1,$A$8:$D$16,4,FALSE),VLOOKUP(ABS(O47)+1,$A$8:$D$16,2,FALSE))</f>
      </c>
      <c r="P67" s="1">
        <f>IF(P47&gt;0,1/VLOOKUP(ABS(P47)+1,$A$8:$D$16,4,FALSE),VLOOKUP(ABS(P47)+1,$A$8:$D$16,2,FALSE))</f>
      </c>
      <c r="Q67" s="1">
        <f>IF(Q47&gt;0,1/VLOOKUP(ABS(Q47)+1,$A$8:$D$16,4,FALSE),VLOOKUP(ABS(Q47)+1,$A$8:$D$16,2,FALSE))</f>
      </c>
      <c r="R67" s="1">
        <f>IF(R47&gt;0,1/VLOOKUP(ABS(R47)+1,$A$8:$D$16,4,FALSE),VLOOKUP(ABS(R47)+1,$A$8:$D$16,2,FALSE))</f>
      </c>
      <c r="S67" s="1">
        <f>IF(S47&gt;0,1/VLOOKUP(ABS(S47)+1,$A$8:$D$16,4,FALSE),VLOOKUP(ABS(S47)+1,$A$8:$D$16,2,FALSE))</f>
      </c>
      <c r="T67" s="1">
        <f>IF(T47&gt;0,1/VLOOKUP(ABS(T47)+1,$A$8:$D$16,4,FALSE),VLOOKUP(ABS(T47)+1,$A$8:$D$16,2,FALSE))</f>
      </c>
      <c r="U67" s="1">
        <f>IF(U47&gt;0,1/VLOOKUP(ABS(U47)+1,$A$8:$D$16,4,FALSE),VLOOKUP(ABS(U47)+1,$A$8:$D$16,2,FALSE))</f>
      </c>
      <c r="V67" s="1">
        <f>IF(V47&gt;0,1/VLOOKUP(ABS(V47)+1,$A$8:$D$16,4,FALSE),VLOOKUP(ABS(V47)+1,$A$8:$D$16,2,FALSE))</f>
      </c>
      <c r="W67" s="1">
        <f>IF(W47&gt;0,1/VLOOKUP(ABS(W47)+1,$A$8:$D$16,4,FALSE),VLOOKUP(ABS(W47)+1,$A$8:$D$16,2,FALSE))</f>
      </c>
      <c r="X67" s="1">
        <f>IF(X47&gt;0,1/VLOOKUP(ABS(X47)+1,$A$8:$D$16,4,FALSE),VLOOKUP(ABS(X47)+1,$A$8:$D$16,2,FALSE))</f>
      </c>
    </row>
    <row r="68">
      <c r="A68">
        <v>4</v>
      </c>
      <c r="B68" t="str">
        <v>CP9.1_vs_CP9.5</v>
      </c>
      <c r="C68" s="1">
        <f>IF(C48&gt;0,1/VLOOKUP(ABS(C48)+1,$A$8:$D$16,4,FALSE),VLOOKUP(ABS(C48)+1,$A$8:$D$16,2,FALSE))</f>
      </c>
      <c r="D68" s="1">
        <f>IF(D48&gt;0,1/VLOOKUP(ABS(D48)+1,$A$8:$D$16,4,FALSE),VLOOKUP(ABS(D48)+1,$A$8:$D$16,2,FALSE))</f>
      </c>
      <c r="E68" s="1">
        <f>IF(E48&gt;0,1/VLOOKUP(ABS(E48)+1,$A$8:$D$16,4,FALSE),VLOOKUP(ABS(E48)+1,$A$8:$D$16,2,FALSE))</f>
      </c>
      <c r="F68" s="1">
        <f>IF(F48&gt;0,1/VLOOKUP(ABS(F48)+1,$A$8:$D$16,4,FALSE),VLOOKUP(ABS(F48)+1,$A$8:$D$16,2,FALSE))</f>
      </c>
      <c r="G68" s="1">
        <f>IF(G48&gt;0,1/VLOOKUP(ABS(G48)+1,$A$8:$D$16,4,FALSE),VLOOKUP(ABS(G48)+1,$A$8:$D$16,2,FALSE))</f>
      </c>
      <c r="H68" s="1">
        <f>IF(H48&gt;0,1/VLOOKUP(ABS(H48)+1,$A$8:$D$16,4,FALSE),VLOOKUP(ABS(H48)+1,$A$8:$D$16,2,FALSE))</f>
      </c>
      <c r="I68" s="1">
        <f>IF(I48&gt;0,1/VLOOKUP(ABS(I48)+1,$A$8:$D$16,4,FALSE),VLOOKUP(ABS(I48)+1,$A$8:$D$16,2,FALSE))</f>
      </c>
      <c r="J68" s="1">
        <f>IF(J48&gt;0,1/VLOOKUP(ABS(J48)+1,$A$8:$D$16,4,FALSE),VLOOKUP(ABS(J48)+1,$A$8:$D$16,2,FALSE))</f>
      </c>
      <c r="K68" s="1">
        <f>IF(K48&gt;0,1/VLOOKUP(ABS(K48)+1,$A$8:$D$16,4,FALSE),VLOOKUP(ABS(K48)+1,$A$8:$D$16,2,FALSE))</f>
      </c>
      <c r="L68" s="1">
        <f>IF(L48&gt;0,1/VLOOKUP(ABS(L48)+1,$A$8:$D$16,4,FALSE),VLOOKUP(ABS(L48)+1,$A$8:$D$16,2,FALSE))</f>
      </c>
      <c r="M68" s="1">
        <f>IF(M48&gt;0,1/VLOOKUP(ABS(M48)+1,$A$8:$D$16,4,FALSE),VLOOKUP(ABS(M48)+1,$A$8:$D$16,2,FALSE))</f>
      </c>
      <c r="N68" s="1">
        <f>IF(N48&gt;0,1/VLOOKUP(ABS(N48)+1,$A$8:$D$16,4,FALSE),VLOOKUP(ABS(N48)+1,$A$8:$D$16,2,FALSE))</f>
      </c>
      <c r="O68" s="1">
        <f>IF(O48&gt;0,1/VLOOKUP(ABS(O48)+1,$A$8:$D$16,4,FALSE),VLOOKUP(ABS(O48)+1,$A$8:$D$16,2,FALSE))</f>
      </c>
      <c r="P68" s="1">
        <f>IF(P48&gt;0,1/VLOOKUP(ABS(P48)+1,$A$8:$D$16,4,FALSE),VLOOKUP(ABS(P48)+1,$A$8:$D$16,2,FALSE))</f>
      </c>
      <c r="Q68" s="1">
        <f>IF(Q48&gt;0,1/VLOOKUP(ABS(Q48)+1,$A$8:$D$16,4,FALSE),VLOOKUP(ABS(Q48)+1,$A$8:$D$16,2,FALSE))</f>
      </c>
      <c r="R68" s="1">
        <f>IF(R48&gt;0,1/VLOOKUP(ABS(R48)+1,$A$8:$D$16,4,FALSE),VLOOKUP(ABS(R48)+1,$A$8:$D$16,2,FALSE))</f>
      </c>
      <c r="S68" s="1">
        <f>IF(S48&gt;0,1/VLOOKUP(ABS(S48)+1,$A$8:$D$16,4,FALSE),VLOOKUP(ABS(S48)+1,$A$8:$D$16,2,FALSE))</f>
      </c>
      <c r="T68" s="1">
        <f>IF(T48&gt;0,1/VLOOKUP(ABS(T48)+1,$A$8:$D$16,4,FALSE),VLOOKUP(ABS(T48)+1,$A$8:$D$16,2,FALSE))</f>
      </c>
      <c r="U68" s="1">
        <f>IF(U48&gt;0,1/VLOOKUP(ABS(U48)+1,$A$8:$D$16,4,FALSE),VLOOKUP(ABS(U48)+1,$A$8:$D$16,2,FALSE))</f>
      </c>
      <c r="V68" s="1">
        <f>IF(V48&gt;0,1/VLOOKUP(ABS(V48)+1,$A$8:$D$16,4,FALSE),VLOOKUP(ABS(V48)+1,$A$8:$D$16,2,FALSE))</f>
      </c>
      <c r="W68" s="1">
        <f>IF(W48&gt;0,1/VLOOKUP(ABS(W48)+1,$A$8:$D$16,4,FALSE),VLOOKUP(ABS(W48)+1,$A$8:$D$16,2,FALSE))</f>
      </c>
      <c r="X68" s="1">
        <f>IF(X48&gt;0,1/VLOOKUP(ABS(X48)+1,$A$8:$D$16,4,FALSE),VLOOKUP(ABS(X48)+1,$A$8:$D$16,2,FALSE))</f>
      </c>
    </row>
    <row r="69">
      <c r="A69">
        <v>5</v>
      </c>
      <c r="B69" t="str">
        <v>CP9.1_vs_CP9.6</v>
      </c>
      <c r="C69" s="1">
        <f>IF(C49&gt;0,1/VLOOKUP(ABS(C49)+1,$A$8:$D$16,4,FALSE),VLOOKUP(ABS(C49)+1,$A$8:$D$16,2,FALSE))</f>
      </c>
      <c r="D69" s="1">
        <f>IF(D49&gt;0,1/VLOOKUP(ABS(D49)+1,$A$8:$D$16,4,FALSE),VLOOKUP(ABS(D49)+1,$A$8:$D$16,2,FALSE))</f>
      </c>
      <c r="E69" s="1">
        <f>IF(E49&gt;0,1/VLOOKUP(ABS(E49)+1,$A$8:$D$16,4,FALSE),VLOOKUP(ABS(E49)+1,$A$8:$D$16,2,FALSE))</f>
      </c>
      <c r="F69" s="1">
        <f>IF(F49&gt;0,1/VLOOKUP(ABS(F49)+1,$A$8:$D$16,4,FALSE),VLOOKUP(ABS(F49)+1,$A$8:$D$16,2,FALSE))</f>
      </c>
      <c r="G69" s="1">
        <f>IF(G49&gt;0,1/VLOOKUP(ABS(G49)+1,$A$8:$D$16,4,FALSE),VLOOKUP(ABS(G49)+1,$A$8:$D$16,2,FALSE))</f>
      </c>
      <c r="H69" s="1">
        <f>IF(H49&gt;0,1/VLOOKUP(ABS(H49)+1,$A$8:$D$16,4,FALSE),VLOOKUP(ABS(H49)+1,$A$8:$D$16,2,FALSE))</f>
      </c>
      <c r="I69" s="1">
        <f>IF(I49&gt;0,1/VLOOKUP(ABS(I49)+1,$A$8:$D$16,4,FALSE),VLOOKUP(ABS(I49)+1,$A$8:$D$16,2,FALSE))</f>
      </c>
      <c r="J69" s="1">
        <f>IF(J49&gt;0,1/VLOOKUP(ABS(J49)+1,$A$8:$D$16,4,FALSE),VLOOKUP(ABS(J49)+1,$A$8:$D$16,2,FALSE))</f>
      </c>
      <c r="K69" s="1">
        <f>IF(K49&gt;0,1/VLOOKUP(ABS(K49)+1,$A$8:$D$16,4,FALSE),VLOOKUP(ABS(K49)+1,$A$8:$D$16,2,FALSE))</f>
      </c>
      <c r="L69" s="1">
        <f>IF(L49&gt;0,1/VLOOKUP(ABS(L49)+1,$A$8:$D$16,4,FALSE),VLOOKUP(ABS(L49)+1,$A$8:$D$16,2,FALSE))</f>
      </c>
      <c r="M69" s="1">
        <f>IF(M49&gt;0,1/VLOOKUP(ABS(M49)+1,$A$8:$D$16,4,FALSE),VLOOKUP(ABS(M49)+1,$A$8:$D$16,2,FALSE))</f>
      </c>
      <c r="N69" s="1">
        <f>IF(N49&gt;0,1/VLOOKUP(ABS(N49)+1,$A$8:$D$16,4,FALSE),VLOOKUP(ABS(N49)+1,$A$8:$D$16,2,FALSE))</f>
      </c>
      <c r="O69" s="1">
        <f>IF(O49&gt;0,1/VLOOKUP(ABS(O49)+1,$A$8:$D$16,4,FALSE),VLOOKUP(ABS(O49)+1,$A$8:$D$16,2,FALSE))</f>
      </c>
      <c r="P69" s="1">
        <f>IF(P49&gt;0,1/VLOOKUP(ABS(P49)+1,$A$8:$D$16,4,FALSE),VLOOKUP(ABS(P49)+1,$A$8:$D$16,2,FALSE))</f>
      </c>
      <c r="Q69" s="1">
        <f>IF(Q49&gt;0,1/VLOOKUP(ABS(Q49)+1,$A$8:$D$16,4,FALSE),VLOOKUP(ABS(Q49)+1,$A$8:$D$16,2,FALSE))</f>
      </c>
      <c r="R69" s="1">
        <f>IF(R49&gt;0,1/VLOOKUP(ABS(R49)+1,$A$8:$D$16,4,FALSE),VLOOKUP(ABS(R49)+1,$A$8:$D$16,2,FALSE))</f>
      </c>
      <c r="S69" s="1">
        <f>IF(S49&gt;0,1/VLOOKUP(ABS(S49)+1,$A$8:$D$16,4,FALSE),VLOOKUP(ABS(S49)+1,$A$8:$D$16,2,FALSE))</f>
      </c>
      <c r="T69" s="1">
        <f>IF(T49&gt;0,1/VLOOKUP(ABS(T49)+1,$A$8:$D$16,4,FALSE),VLOOKUP(ABS(T49)+1,$A$8:$D$16,2,FALSE))</f>
      </c>
      <c r="U69" s="1">
        <f>IF(U49&gt;0,1/VLOOKUP(ABS(U49)+1,$A$8:$D$16,4,FALSE),VLOOKUP(ABS(U49)+1,$A$8:$D$16,2,FALSE))</f>
      </c>
      <c r="V69" s="1">
        <f>IF(V49&gt;0,1/VLOOKUP(ABS(V49)+1,$A$8:$D$16,4,FALSE),VLOOKUP(ABS(V49)+1,$A$8:$D$16,2,FALSE))</f>
      </c>
      <c r="W69" s="1">
        <f>IF(W49&gt;0,1/VLOOKUP(ABS(W49)+1,$A$8:$D$16,4,FALSE),VLOOKUP(ABS(W49)+1,$A$8:$D$16,2,FALSE))</f>
      </c>
      <c r="X69" s="1">
        <f>IF(X49&gt;0,1/VLOOKUP(ABS(X49)+1,$A$8:$D$16,4,FALSE),VLOOKUP(ABS(X49)+1,$A$8:$D$16,2,FALSE))</f>
      </c>
    </row>
    <row r="70">
      <c r="A70">
        <v>6</v>
      </c>
      <c r="B70" t="str">
        <v>CP9.2_vs_CP9.3</v>
      </c>
      <c r="C70" s="1">
        <f>IF(C50&gt;0,1/VLOOKUP(ABS(C50)+1,$A$8:$D$16,4,FALSE),VLOOKUP(ABS(C50)+1,$A$8:$D$16,2,FALSE))</f>
      </c>
      <c r="D70" s="1">
        <f>IF(D50&gt;0,1/VLOOKUP(ABS(D50)+1,$A$8:$D$16,4,FALSE),VLOOKUP(ABS(D50)+1,$A$8:$D$16,2,FALSE))</f>
      </c>
      <c r="E70" s="1">
        <f>IF(E50&gt;0,1/VLOOKUP(ABS(E50)+1,$A$8:$D$16,4,FALSE),VLOOKUP(ABS(E50)+1,$A$8:$D$16,2,FALSE))</f>
      </c>
      <c r="F70" s="1">
        <f>IF(F50&gt;0,1/VLOOKUP(ABS(F50)+1,$A$8:$D$16,4,FALSE),VLOOKUP(ABS(F50)+1,$A$8:$D$16,2,FALSE))</f>
      </c>
      <c r="G70" s="1">
        <f>IF(G50&gt;0,1/VLOOKUP(ABS(G50)+1,$A$8:$D$16,4,FALSE),VLOOKUP(ABS(G50)+1,$A$8:$D$16,2,FALSE))</f>
      </c>
      <c r="H70" s="1">
        <f>IF(H50&gt;0,1/VLOOKUP(ABS(H50)+1,$A$8:$D$16,4,FALSE),VLOOKUP(ABS(H50)+1,$A$8:$D$16,2,FALSE))</f>
      </c>
      <c r="I70" s="1">
        <f>IF(I50&gt;0,1/VLOOKUP(ABS(I50)+1,$A$8:$D$16,4,FALSE),VLOOKUP(ABS(I50)+1,$A$8:$D$16,2,FALSE))</f>
      </c>
      <c r="J70" s="1">
        <f>IF(J50&gt;0,1/VLOOKUP(ABS(J50)+1,$A$8:$D$16,4,FALSE),VLOOKUP(ABS(J50)+1,$A$8:$D$16,2,FALSE))</f>
      </c>
      <c r="K70" s="1">
        <f>IF(K50&gt;0,1/VLOOKUP(ABS(K50)+1,$A$8:$D$16,4,FALSE),VLOOKUP(ABS(K50)+1,$A$8:$D$16,2,FALSE))</f>
      </c>
      <c r="L70" s="1">
        <f>IF(L50&gt;0,1/VLOOKUP(ABS(L50)+1,$A$8:$D$16,4,FALSE),VLOOKUP(ABS(L50)+1,$A$8:$D$16,2,FALSE))</f>
      </c>
      <c r="M70" s="1">
        <f>IF(M50&gt;0,1/VLOOKUP(ABS(M50)+1,$A$8:$D$16,4,FALSE),VLOOKUP(ABS(M50)+1,$A$8:$D$16,2,FALSE))</f>
      </c>
      <c r="N70" s="1">
        <f>IF(N50&gt;0,1/VLOOKUP(ABS(N50)+1,$A$8:$D$16,4,FALSE),VLOOKUP(ABS(N50)+1,$A$8:$D$16,2,FALSE))</f>
      </c>
      <c r="O70" s="1">
        <f>IF(O50&gt;0,1/VLOOKUP(ABS(O50)+1,$A$8:$D$16,4,FALSE),VLOOKUP(ABS(O50)+1,$A$8:$D$16,2,FALSE))</f>
      </c>
      <c r="P70" s="1">
        <f>IF(P50&gt;0,1/VLOOKUP(ABS(P50)+1,$A$8:$D$16,4,FALSE),VLOOKUP(ABS(P50)+1,$A$8:$D$16,2,FALSE))</f>
      </c>
      <c r="Q70" s="1">
        <f>IF(Q50&gt;0,1/VLOOKUP(ABS(Q50)+1,$A$8:$D$16,4,FALSE),VLOOKUP(ABS(Q50)+1,$A$8:$D$16,2,FALSE))</f>
      </c>
      <c r="R70" s="1">
        <f>IF(R50&gt;0,1/VLOOKUP(ABS(R50)+1,$A$8:$D$16,4,FALSE),VLOOKUP(ABS(R50)+1,$A$8:$D$16,2,FALSE))</f>
      </c>
      <c r="S70" s="1">
        <f>IF(S50&gt;0,1/VLOOKUP(ABS(S50)+1,$A$8:$D$16,4,FALSE),VLOOKUP(ABS(S50)+1,$A$8:$D$16,2,FALSE))</f>
      </c>
      <c r="T70" s="1">
        <f>IF(T50&gt;0,1/VLOOKUP(ABS(T50)+1,$A$8:$D$16,4,FALSE),VLOOKUP(ABS(T50)+1,$A$8:$D$16,2,FALSE))</f>
      </c>
      <c r="U70" s="1">
        <f>IF(U50&gt;0,1/VLOOKUP(ABS(U50)+1,$A$8:$D$16,4,FALSE),VLOOKUP(ABS(U50)+1,$A$8:$D$16,2,FALSE))</f>
      </c>
      <c r="V70" s="1">
        <f>IF(V50&gt;0,1/VLOOKUP(ABS(V50)+1,$A$8:$D$16,4,FALSE),VLOOKUP(ABS(V50)+1,$A$8:$D$16,2,FALSE))</f>
      </c>
      <c r="W70" s="1">
        <f>IF(W50&gt;0,1/VLOOKUP(ABS(W50)+1,$A$8:$D$16,4,FALSE),VLOOKUP(ABS(W50)+1,$A$8:$D$16,2,FALSE))</f>
      </c>
      <c r="X70" s="1">
        <f>IF(X50&gt;0,1/VLOOKUP(ABS(X50)+1,$A$8:$D$16,4,FALSE),VLOOKUP(ABS(X50)+1,$A$8:$D$16,2,FALSE))</f>
      </c>
    </row>
    <row r="71">
      <c r="A71">
        <v>7</v>
      </c>
      <c r="B71" t="str">
        <v>CP9.2_vs_CP9.4</v>
      </c>
      <c r="C71" s="1">
        <f>IF(C51&gt;0,1/VLOOKUP(ABS(C51)+1,$A$8:$D$16,4,FALSE),VLOOKUP(ABS(C51)+1,$A$8:$D$16,2,FALSE))</f>
      </c>
      <c r="D71" s="1">
        <f>IF(D51&gt;0,1/VLOOKUP(ABS(D51)+1,$A$8:$D$16,4,FALSE),VLOOKUP(ABS(D51)+1,$A$8:$D$16,2,FALSE))</f>
      </c>
      <c r="E71" s="1">
        <f>IF(E51&gt;0,1/VLOOKUP(ABS(E51)+1,$A$8:$D$16,4,FALSE),VLOOKUP(ABS(E51)+1,$A$8:$D$16,2,FALSE))</f>
      </c>
      <c r="F71" s="1">
        <f>IF(F51&gt;0,1/VLOOKUP(ABS(F51)+1,$A$8:$D$16,4,FALSE),VLOOKUP(ABS(F51)+1,$A$8:$D$16,2,FALSE))</f>
      </c>
      <c r="G71" s="1">
        <f>IF(G51&gt;0,1/VLOOKUP(ABS(G51)+1,$A$8:$D$16,4,FALSE),VLOOKUP(ABS(G51)+1,$A$8:$D$16,2,FALSE))</f>
      </c>
      <c r="H71" s="1">
        <f>IF(H51&gt;0,1/VLOOKUP(ABS(H51)+1,$A$8:$D$16,4,FALSE),VLOOKUP(ABS(H51)+1,$A$8:$D$16,2,FALSE))</f>
      </c>
      <c r="I71" s="1">
        <f>IF(I51&gt;0,1/VLOOKUP(ABS(I51)+1,$A$8:$D$16,4,FALSE),VLOOKUP(ABS(I51)+1,$A$8:$D$16,2,FALSE))</f>
      </c>
      <c r="J71" s="1">
        <f>IF(J51&gt;0,1/VLOOKUP(ABS(J51)+1,$A$8:$D$16,4,FALSE),VLOOKUP(ABS(J51)+1,$A$8:$D$16,2,FALSE))</f>
      </c>
      <c r="K71" s="1">
        <f>IF(K51&gt;0,1/VLOOKUP(ABS(K51)+1,$A$8:$D$16,4,FALSE),VLOOKUP(ABS(K51)+1,$A$8:$D$16,2,FALSE))</f>
      </c>
      <c r="L71" s="1">
        <f>IF(L51&gt;0,1/VLOOKUP(ABS(L51)+1,$A$8:$D$16,4,FALSE),VLOOKUP(ABS(L51)+1,$A$8:$D$16,2,FALSE))</f>
      </c>
      <c r="M71" s="1">
        <f>IF(M51&gt;0,1/VLOOKUP(ABS(M51)+1,$A$8:$D$16,4,FALSE),VLOOKUP(ABS(M51)+1,$A$8:$D$16,2,FALSE))</f>
      </c>
      <c r="N71" s="1">
        <f>IF(N51&gt;0,1/VLOOKUP(ABS(N51)+1,$A$8:$D$16,4,FALSE),VLOOKUP(ABS(N51)+1,$A$8:$D$16,2,FALSE))</f>
      </c>
      <c r="O71" s="1">
        <f>IF(O51&gt;0,1/VLOOKUP(ABS(O51)+1,$A$8:$D$16,4,FALSE),VLOOKUP(ABS(O51)+1,$A$8:$D$16,2,FALSE))</f>
      </c>
      <c r="P71" s="1">
        <f>IF(P51&gt;0,1/VLOOKUP(ABS(P51)+1,$A$8:$D$16,4,FALSE),VLOOKUP(ABS(P51)+1,$A$8:$D$16,2,FALSE))</f>
      </c>
      <c r="Q71" s="1">
        <f>IF(Q51&gt;0,1/VLOOKUP(ABS(Q51)+1,$A$8:$D$16,4,FALSE),VLOOKUP(ABS(Q51)+1,$A$8:$D$16,2,FALSE))</f>
      </c>
      <c r="R71" s="1">
        <f>IF(R51&gt;0,1/VLOOKUP(ABS(R51)+1,$A$8:$D$16,4,FALSE),VLOOKUP(ABS(R51)+1,$A$8:$D$16,2,FALSE))</f>
      </c>
      <c r="S71" s="1">
        <f>IF(S51&gt;0,1/VLOOKUP(ABS(S51)+1,$A$8:$D$16,4,FALSE),VLOOKUP(ABS(S51)+1,$A$8:$D$16,2,FALSE))</f>
      </c>
      <c r="T71" s="1">
        <f>IF(T51&gt;0,1/VLOOKUP(ABS(T51)+1,$A$8:$D$16,4,FALSE),VLOOKUP(ABS(T51)+1,$A$8:$D$16,2,FALSE))</f>
      </c>
      <c r="U71" s="1">
        <f>IF(U51&gt;0,1/VLOOKUP(ABS(U51)+1,$A$8:$D$16,4,FALSE),VLOOKUP(ABS(U51)+1,$A$8:$D$16,2,FALSE))</f>
      </c>
      <c r="V71" s="1">
        <f>IF(V51&gt;0,1/VLOOKUP(ABS(V51)+1,$A$8:$D$16,4,FALSE),VLOOKUP(ABS(V51)+1,$A$8:$D$16,2,FALSE))</f>
      </c>
      <c r="W71" s="1">
        <f>IF(W51&gt;0,1/VLOOKUP(ABS(W51)+1,$A$8:$D$16,4,FALSE),VLOOKUP(ABS(W51)+1,$A$8:$D$16,2,FALSE))</f>
      </c>
      <c r="X71" s="1">
        <f>IF(X51&gt;0,1/VLOOKUP(ABS(X51)+1,$A$8:$D$16,4,FALSE),VLOOKUP(ABS(X51)+1,$A$8:$D$16,2,FALSE))</f>
      </c>
    </row>
    <row r="72">
      <c r="A72">
        <v>8</v>
      </c>
      <c r="B72" t="str">
        <v>CP9.2_vs_CP9.5</v>
      </c>
      <c r="C72" s="1">
        <f>IF(C52&gt;0,1/VLOOKUP(ABS(C52)+1,$A$8:$D$16,4,FALSE),VLOOKUP(ABS(C52)+1,$A$8:$D$16,2,FALSE))</f>
      </c>
      <c r="D72" s="1">
        <f>IF(D52&gt;0,1/VLOOKUP(ABS(D52)+1,$A$8:$D$16,4,FALSE),VLOOKUP(ABS(D52)+1,$A$8:$D$16,2,FALSE))</f>
      </c>
      <c r="E72" s="1">
        <f>IF(E52&gt;0,1/VLOOKUP(ABS(E52)+1,$A$8:$D$16,4,FALSE),VLOOKUP(ABS(E52)+1,$A$8:$D$16,2,FALSE))</f>
      </c>
      <c r="F72" s="1">
        <f>IF(F52&gt;0,1/VLOOKUP(ABS(F52)+1,$A$8:$D$16,4,FALSE),VLOOKUP(ABS(F52)+1,$A$8:$D$16,2,FALSE))</f>
      </c>
      <c r="G72" s="1">
        <f>IF(G52&gt;0,1/VLOOKUP(ABS(G52)+1,$A$8:$D$16,4,FALSE),VLOOKUP(ABS(G52)+1,$A$8:$D$16,2,FALSE))</f>
      </c>
      <c r="H72" s="1">
        <f>IF(H52&gt;0,1/VLOOKUP(ABS(H52)+1,$A$8:$D$16,4,FALSE),VLOOKUP(ABS(H52)+1,$A$8:$D$16,2,FALSE))</f>
      </c>
      <c r="I72" s="1">
        <f>IF(I52&gt;0,1/VLOOKUP(ABS(I52)+1,$A$8:$D$16,4,FALSE),VLOOKUP(ABS(I52)+1,$A$8:$D$16,2,FALSE))</f>
      </c>
      <c r="J72" s="1">
        <f>IF(J52&gt;0,1/VLOOKUP(ABS(J52)+1,$A$8:$D$16,4,FALSE),VLOOKUP(ABS(J52)+1,$A$8:$D$16,2,FALSE))</f>
      </c>
      <c r="K72" s="1">
        <f>IF(K52&gt;0,1/VLOOKUP(ABS(K52)+1,$A$8:$D$16,4,FALSE),VLOOKUP(ABS(K52)+1,$A$8:$D$16,2,FALSE))</f>
      </c>
      <c r="L72" s="1">
        <f>IF(L52&gt;0,1/VLOOKUP(ABS(L52)+1,$A$8:$D$16,4,FALSE),VLOOKUP(ABS(L52)+1,$A$8:$D$16,2,FALSE))</f>
      </c>
      <c r="M72" s="1">
        <f>IF(M52&gt;0,1/VLOOKUP(ABS(M52)+1,$A$8:$D$16,4,FALSE),VLOOKUP(ABS(M52)+1,$A$8:$D$16,2,FALSE))</f>
      </c>
      <c r="N72" s="1">
        <f>IF(N52&gt;0,1/VLOOKUP(ABS(N52)+1,$A$8:$D$16,4,FALSE),VLOOKUP(ABS(N52)+1,$A$8:$D$16,2,FALSE))</f>
      </c>
      <c r="O72" s="1">
        <f>IF(O52&gt;0,1/VLOOKUP(ABS(O52)+1,$A$8:$D$16,4,FALSE),VLOOKUP(ABS(O52)+1,$A$8:$D$16,2,FALSE))</f>
      </c>
      <c r="P72" s="1">
        <f>IF(P52&gt;0,1/VLOOKUP(ABS(P52)+1,$A$8:$D$16,4,FALSE),VLOOKUP(ABS(P52)+1,$A$8:$D$16,2,FALSE))</f>
      </c>
      <c r="Q72" s="1">
        <f>IF(Q52&gt;0,1/VLOOKUP(ABS(Q52)+1,$A$8:$D$16,4,FALSE),VLOOKUP(ABS(Q52)+1,$A$8:$D$16,2,FALSE))</f>
      </c>
      <c r="R72" s="1">
        <f>IF(R52&gt;0,1/VLOOKUP(ABS(R52)+1,$A$8:$D$16,4,FALSE),VLOOKUP(ABS(R52)+1,$A$8:$D$16,2,FALSE))</f>
      </c>
      <c r="S72" s="1">
        <f>IF(S52&gt;0,1/VLOOKUP(ABS(S52)+1,$A$8:$D$16,4,FALSE),VLOOKUP(ABS(S52)+1,$A$8:$D$16,2,FALSE))</f>
      </c>
      <c r="T72" s="1">
        <f>IF(T52&gt;0,1/VLOOKUP(ABS(T52)+1,$A$8:$D$16,4,FALSE),VLOOKUP(ABS(T52)+1,$A$8:$D$16,2,FALSE))</f>
      </c>
      <c r="U72" s="1">
        <f>IF(U52&gt;0,1/VLOOKUP(ABS(U52)+1,$A$8:$D$16,4,FALSE),VLOOKUP(ABS(U52)+1,$A$8:$D$16,2,FALSE))</f>
      </c>
      <c r="V72" s="1">
        <f>IF(V52&gt;0,1/VLOOKUP(ABS(V52)+1,$A$8:$D$16,4,FALSE),VLOOKUP(ABS(V52)+1,$A$8:$D$16,2,FALSE))</f>
      </c>
      <c r="W72" s="1">
        <f>IF(W52&gt;0,1/VLOOKUP(ABS(W52)+1,$A$8:$D$16,4,FALSE),VLOOKUP(ABS(W52)+1,$A$8:$D$16,2,FALSE))</f>
      </c>
      <c r="X72" s="1">
        <f>IF(X52&gt;0,1/VLOOKUP(ABS(X52)+1,$A$8:$D$16,4,FALSE),VLOOKUP(ABS(X52)+1,$A$8:$D$16,2,FALSE))</f>
      </c>
    </row>
    <row r="73">
      <c r="A73">
        <v>9</v>
      </c>
      <c r="B73" t="str">
        <v>CP9.2_vs_CP9.6</v>
      </c>
      <c r="C73" s="1">
        <f>IF(C53&gt;0,1/VLOOKUP(ABS(C53)+1,$A$8:$D$16,4,FALSE),VLOOKUP(ABS(C53)+1,$A$8:$D$16,2,FALSE))</f>
      </c>
      <c r="D73" s="1">
        <f>IF(D53&gt;0,1/VLOOKUP(ABS(D53)+1,$A$8:$D$16,4,FALSE),VLOOKUP(ABS(D53)+1,$A$8:$D$16,2,FALSE))</f>
      </c>
      <c r="E73" s="1">
        <f>IF(E53&gt;0,1/VLOOKUP(ABS(E53)+1,$A$8:$D$16,4,FALSE),VLOOKUP(ABS(E53)+1,$A$8:$D$16,2,FALSE))</f>
      </c>
      <c r="F73" s="1">
        <f>IF(F53&gt;0,1/VLOOKUP(ABS(F53)+1,$A$8:$D$16,4,FALSE),VLOOKUP(ABS(F53)+1,$A$8:$D$16,2,FALSE))</f>
      </c>
      <c r="G73" s="1">
        <f>IF(G53&gt;0,1/VLOOKUP(ABS(G53)+1,$A$8:$D$16,4,FALSE),VLOOKUP(ABS(G53)+1,$A$8:$D$16,2,FALSE))</f>
      </c>
      <c r="H73" s="1">
        <f>IF(H53&gt;0,1/VLOOKUP(ABS(H53)+1,$A$8:$D$16,4,FALSE),VLOOKUP(ABS(H53)+1,$A$8:$D$16,2,FALSE))</f>
      </c>
      <c r="I73" s="1">
        <f>IF(I53&gt;0,1/VLOOKUP(ABS(I53)+1,$A$8:$D$16,4,FALSE),VLOOKUP(ABS(I53)+1,$A$8:$D$16,2,FALSE))</f>
      </c>
      <c r="J73" s="1">
        <f>IF(J53&gt;0,1/VLOOKUP(ABS(J53)+1,$A$8:$D$16,4,FALSE),VLOOKUP(ABS(J53)+1,$A$8:$D$16,2,FALSE))</f>
      </c>
      <c r="K73" s="1">
        <f>IF(K53&gt;0,1/VLOOKUP(ABS(K53)+1,$A$8:$D$16,4,FALSE),VLOOKUP(ABS(K53)+1,$A$8:$D$16,2,FALSE))</f>
      </c>
      <c r="L73" s="1">
        <f>IF(L53&gt;0,1/VLOOKUP(ABS(L53)+1,$A$8:$D$16,4,FALSE),VLOOKUP(ABS(L53)+1,$A$8:$D$16,2,FALSE))</f>
      </c>
      <c r="M73" s="1">
        <f>IF(M53&gt;0,1/VLOOKUP(ABS(M53)+1,$A$8:$D$16,4,FALSE),VLOOKUP(ABS(M53)+1,$A$8:$D$16,2,FALSE))</f>
      </c>
      <c r="N73" s="1">
        <f>IF(N53&gt;0,1/VLOOKUP(ABS(N53)+1,$A$8:$D$16,4,FALSE),VLOOKUP(ABS(N53)+1,$A$8:$D$16,2,FALSE))</f>
      </c>
      <c r="O73" s="1">
        <f>IF(O53&gt;0,1/VLOOKUP(ABS(O53)+1,$A$8:$D$16,4,FALSE),VLOOKUP(ABS(O53)+1,$A$8:$D$16,2,FALSE))</f>
      </c>
      <c r="P73" s="1">
        <f>IF(P53&gt;0,1/VLOOKUP(ABS(P53)+1,$A$8:$D$16,4,FALSE),VLOOKUP(ABS(P53)+1,$A$8:$D$16,2,FALSE))</f>
      </c>
      <c r="Q73" s="1">
        <f>IF(Q53&gt;0,1/VLOOKUP(ABS(Q53)+1,$A$8:$D$16,4,FALSE),VLOOKUP(ABS(Q53)+1,$A$8:$D$16,2,FALSE))</f>
      </c>
      <c r="R73" s="1">
        <f>IF(R53&gt;0,1/VLOOKUP(ABS(R53)+1,$A$8:$D$16,4,FALSE),VLOOKUP(ABS(R53)+1,$A$8:$D$16,2,FALSE))</f>
      </c>
      <c r="S73" s="1">
        <f>IF(S53&gt;0,1/VLOOKUP(ABS(S53)+1,$A$8:$D$16,4,FALSE),VLOOKUP(ABS(S53)+1,$A$8:$D$16,2,FALSE))</f>
      </c>
      <c r="T73" s="1">
        <f>IF(T53&gt;0,1/VLOOKUP(ABS(T53)+1,$A$8:$D$16,4,FALSE),VLOOKUP(ABS(T53)+1,$A$8:$D$16,2,FALSE))</f>
      </c>
      <c r="U73" s="1">
        <f>IF(U53&gt;0,1/VLOOKUP(ABS(U53)+1,$A$8:$D$16,4,FALSE),VLOOKUP(ABS(U53)+1,$A$8:$D$16,2,FALSE))</f>
      </c>
      <c r="V73" s="1">
        <f>IF(V53&gt;0,1/VLOOKUP(ABS(V53)+1,$A$8:$D$16,4,FALSE),VLOOKUP(ABS(V53)+1,$A$8:$D$16,2,FALSE))</f>
      </c>
      <c r="W73" s="1">
        <f>IF(W53&gt;0,1/VLOOKUP(ABS(W53)+1,$A$8:$D$16,4,FALSE),VLOOKUP(ABS(W53)+1,$A$8:$D$16,2,FALSE))</f>
      </c>
      <c r="X73" s="1">
        <f>IF(X53&gt;0,1/VLOOKUP(ABS(X53)+1,$A$8:$D$16,4,FALSE),VLOOKUP(ABS(X53)+1,$A$8:$D$16,2,FALSE))</f>
      </c>
    </row>
    <row r="74">
      <c r="A74">
        <v>10</v>
      </c>
      <c r="B74" t="str">
        <v>CP9.3_vs_CP9.4</v>
      </c>
      <c r="C74" s="1">
        <f>IF(C54&gt;0,1/VLOOKUP(ABS(C54)+1,$A$8:$D$16,4,FALSE),VLOOKUP(ABS(C54)+1,$A$8:$D$16,2,FALSE))</f>
      </c>
      <c r="D74" s="1">
        <f>IF(D54&gt;0,1/VLOOKUP(ABS(D54)+1,$A$8:$D$16,4,FALSE),VLOOKUP(ABS(D54)+1,$A$8:$D$16,2,FALSE))</f>
      </c>
      <c r="E74" s="1">
        <f>IF(E54&gt;0,1/VLOOKUP(ABS(E54)+1,$A$8:$D$16,4,FALSE),VLOOKUP(ABS(E54)+1,$A$8:$D$16,2,FALSE))</f>
      </c>
      <c r="F74" s="1">
        <f>IF(F54&gt;0,1/VLOOKUP(ABS(F54)+1,$A$8:$D$16,4,FALSE),VLOOKUP(ABS(F54)+1,$A$8:$D$16,2,FALSE))</f>
      </c>
      <c r="G74" s="1">
        <f>IF(G54&gt;0,1/VLOOKUP(ABS(G54)+1,$A$8:$D$16,4,FALSE),VLOOKUP(ABS(G54)+1,$A$8:$D$16,2,FALSE))</f>
      </c>
      <c r="H74" s="1">
        <f>IF(H54&gt;0,1/VLOOKUP(ABS(H54)+1,$A$8:$D$16,4,FALSE),VLOOKUP(ABS(H54)+1,$A$8:$D$16,2,FALSE))</f>
      </c>
      <c r="I74" s="1">
        <f>IF(I54&gt;0,1/VLOOKUP(ABS(I54)+1,$A$8:$D$16,4,FALSE),VLOOKUP(ABS(I54)+1,$A$8:$D$16,2,FALSE))</f>
      </c>
      <c r="J74" s="1">
        <f>IF(J54&gt;0,1/VLOOKUP(ABS(J54)+1,$A$8:$D$16,4,FALSE),VLOOKUP(ABS(J54)+1,$A$8:$D$16,2,FALSE))</f>
      </c>
      <c r="K74" s="1">
        <f>IF(K54&gt;0,1/VLOOKUP(ABS(K54)+1,$A$8:$D$16,4,FALSE),VLOOKUP(ABS(K54)+1,$A$8:$D$16,2,FALSE))</f>
      </c>
      <c r="L74" s="1">
        <f>IF(L54&gt;0,1/VLOOKUP(ABS(L54)+1,$A$8:$D$16,4,FALSE),VLOOKUP(ABS(L54)+1,$A$8:$D$16,2,FALSE))</f>
      </c>
      <c r="M74" s="1">
        <f>IF(M54&gt;0,1/VLOOKUP(ABS(M54)+1,$A$8:$D$16,4,FALSE),VLOOKUP(ABS(M54)+1,$A$8:$D$16,2,FALSE))</f>
      </c>
      <c r="N74" s="1">
        <f>IF(N54&gt;0,1/VLOOKUP(ABS(N54)+1,$A$8:$D$16,4,FALSE),VLOOKUP(ABS(N54)+1,$A$8:$D$16,2,FALSE))</f>
      </c>
      <c r="O74" s="1">
        <f>IF(O54&gt;0,1/VLOOKUP(ABS(O54)+1,$A$8:$D$16,4,FALSE),VLOOKUP(ABS(O54)+1,$A$8:$D$16,2,FALSE))</f>
      </c>
      <c r="P74" s="1">
        <f>IF(P54&gt;0,1/VLOOKUP(ABS(P54)+1,$A$8:$D$16,4,FALSE),VLOOKUP(ABS(P54)+1,$A$8:$D$16,2,FALSE))</f>
      </c>
      <c r="Q74" s="1">
        <f>IF(Q54&gt;0,1/VLOOKUP(ABS(Q54)+1,$A$8:$D$16,4,FALSE),VLOOKUP(ABS(Q54)+1,$A$8:$D$16,2,FALSE))</f>
      </c>
      <c r="R74" s="1">
        <f>IF(R54&gt;0,1/VLOOKUP(ABS(R54)+1,$A$8:$D$16,4,FALSE),VLOOKUP(ABS(R54)+1,$A$8:$D$16,2,FALSE))</f>
      </c>
      <c r="S74" s="1">
        <f>IF(S54&gt;0,1/VLOOKUP(ABS(S54)+1,$A$8:$D$16,4,FALSE),VLOOKUP(ABS(S54)+1,$A$8:$D$16,2,FALSE))</f>
      </c>
      <c r="T74" s="1">
        <f>IF(T54&gt;0,1/VLOOKUP(ABS(T54)+1,$A$8:$D$16,4,FALSE),VLOOKUP(ABS(T54)+1,$A$8:$D$16,2,FALSE))</f>
      </c>
      <c r="U74" s="1">
        <f>IF(U54&gt;0,1/VLOOKUP(ABS(U54)+1,$A$8:$D$16,4,FALSE),VLOOKUP(ABS(U54)+1,$A$8:$D$16,2,FALSE))</f>
      </c>
      <c r="V74" s="1">
        <f>IF(V54&gt;0,1/VLOOKUP(ABS(V54)+1,$A$8:$D$16,4,FALSE),VLOOKUP(ABS(V54)+1,$A$8:$D$16,2,FALSE))</f>
      </c>
      <c r="W74" s="1">
        <f>IF(W54&gt;0,1/VLOOKUP(ABS(W54)+1,$A$8:$D$16,4,FALSE),VLOOKUP(ABS(W54)+1,$A$8:$D$16,2,FALSE))</f>
      </c>
      <c r="X74" s="1">
        <f>IF(X54&gt;0,1/VLOOKUP(ABS(X54)+1,$A$8:$D$16,4,FALSE),VLOOKUP(ABS(X54)+1,$A$8:$D$16,2,FALSE))</f>
      </c>
    </row>
    <row r="75">
      <c r="A75">
        <v>11</v>
      </c>
      <c r="B75" t="str">
        <v>CP9.3_vs_CP9.5</v>
      </c>
      <c r="C75" s="1">
        <f>IF(C55&gt;0,1/VLOOKUP(ABS(C55)+1,$A$8:$D$16,4,FALSE),VLOOKUP(ABS(C55)+1,$A$8:$D$16,2,FALSE))</f>
      </c>
      <c r="D75" s="1">
        <f>IF(D55&gt;0,1/VLOOKUP(ABS(D55)+1,$A$8:$D$16,4,FALSE),VLOOKUP(ABS(D55)+1,$A$8:$D$16,2,FALSE))</f>
      </c>
      <c r="E75" s="1">
        <f>IF(E55&gt;0,1/VLOOKUP(ABS(E55)+1,$A$8:$D$16,4,FALSE),VLOOKUP(ABS(E55)+1,$A$8:$D$16,2,FALSE))</f>
      </c>
      <c r="F75" s="1">
        <f>IF(F55&gt;0,1/VLOOKUP(ABS(F55)+1,$A$8:$D$16,4,FALSE),VLOOKUP(ABS(F55)+1,$A$8:$D$16,2,FALSE))</f>
      </c>
      <c r="G75" s="1">
        <f>IF(G55&gt;0,1/VLOOKUP(ABS(G55)+1,$A$8:$D$16,4,FALSE),VLOOKUP(ABS(G55)+1,$A$8:$D$16,2,FALSE))</f>
      </c>
      <c r="H75" s="1">
        <f>IF(H55&gt;0,1/VLOOKUP(ABS(H55)+1,$A$8:$D$16,4,FALSE),VLOOKUP(ABS(H55)+1,$A$8:$D$16,2,FALSE))</f>
      </c>
      <c r="I75" s="1">
        <f>IF(I55&gt;0,1/VLOOKUP(ABS(I55)+1,$A$8:$D$16,4,FALSE),VLOOKUP(ABS(I55)+1,$A$8:$D$16,2,FALSE))</f>
      </c>
      <c r="J75" s="1">
        <f>IF(J55&gt;0,1/VLOOKUP(ABS(J55)+1,$A$8:$D$16,4,FALSE),VLOOKUP(ABS(J55)+1,$A$8:$D$16,2,FALSE))</f>
      </c>
      <c r="K75" s="1">
        <f>IF(K55&gt;0,1/VLOOKUP(ABS(K55)+1,$A$8:$D$16,4,FALSE),VLOOKUP(ABS(K55)+1,$A$8:$D$16,2,FALSE))</f>
      </c>
      <c r="L75" s="1">
        <f>IF(L55&gt;0,1/VLOOKUP(ABS(L55)+1,$A$8:$D$16,4,FALSE),VLOOKUP(ABS(L55)+1,$A$8:$D$16,2,FALSE))</f>
      </c>
      <c r="M75" s="1">
        <f>IF(M55&gt;0,1/VLOOKUP(ABS(M55)+1,$A$8:$D$16,4,FALSE),VLOOKUP(ABS(M55)+1,$A$8:$D$16,2,FALSE))</f>
      </c>
      <c r="N75" s="1">
        <f>IF(N55&gt;0,1/VLOOKUP(ABS(N55)+1,$A$8:$D$16,4,FALSE),VLOOKUP(ABS(N55)+1,$A$8:$D$16,2,FALSE))</f>
      </c>
      <c r="O75" s="1">
        <f>IF(O55&gt;0,1/VLOOKUP(ABS(O55)+1,$A$8:$D$16,4,FALSE),VLOOKUP(ABS(O55)+1,$A$8:$D$16,2,FALSE))</f>
      </c>
      <c r="P75" s="1">
        <f>IF(P55&gt;0,1/VLOOKUP(ABS(P55)+1,$A$8:$D$16,4,FALSE),VLOOKUP(ABS(P55)+1,$A$8:$D$16,2,FALSE))</f>
      </c>
      <c r="Q75" s="1">
        <f>IF(Q55&gt;0,1/VLOOKUP(ABS(Q55)+1,$A$8:$D$16,4,FALSE),VLOOKUP(ABS(Q55)+1,$A$8:$D$16,2,FALSE))</f>
      </c>
      <c r="R75" s="1">
        <f>IF(R55&gt;0,1/VLOOKUP(ABS(R55)+1,$A$8:$D$16,4,FALSE),VLOOKUP(ABS(R55)+1,$A$8:$D$16,2,FALSE))</f>
      </c>
      <c r="S75" s="1">
        <f>IF(S55&gt;0,1/VLOOKUP(ABS(S55)+1,$A$8:$D$16,4,FALSE),VLOOKUP(ABS(S55)+1,$A$8:$D$16,2,FALSE))</f>
      </c>
      <c r="T75" s="1">
        <f>IF(T55&gt;0,1/VLOOKUP(ABS(T55)+1,$A$8:$D$16,4,FALSE),VLOOKUP(ABS(T55)+1,$A$8:$D$16,2,FALSE))</f>
      </c>
      <c r="U75" s="1">
        <f>IF(U55&gt;0,1/VLOOKUP(ABS(U55)+1,$A$8:$D$16,4,FALSE),VLOOKUP(ABS(U55)+1,$A$8:$D$16,2,FALSE))</f>
      </c>
      <c r="V75" s="1">
        <f>IF(V55&gt;0,1/VLOOKUP(ABS(V55)+1,$A$8:$D$16,4,FALSE),VLOOKUP(ABS(V55)+1,$A$8:$D$16,2,FALSE))</f>
      </c>
      <c r="W75" s="1">
        <f>IF(W55&gt;0,1/VLOOKUP(ABS(W55)+1,$A$8:$D$16,4,FALSE),VLOOKUP(ABS(W55)+1,$A$8:$D$16,2,FALSE))</f>
      </c>
      <c r="X75" s="1">
        <f>IF(X55&gt;0,1/VLOOKUP(ABS(X55)+1,$A$8:$D$16,4,FALSE),VLOOKUP(ABS(X55)+1,$A$8:$D$16,2,FALSE))</f>
      </c>
    </row>
    <row r="76">
      <c r="A76">
        <v>12</v>
      </c>
      <c r="B76" t="str">
        <v>CP9.3_vs_CP9.6</v>
      </c>
      <c r="C76" s="1">
        <f>IF(C56&gt;0,1/VLOOKUP(ABS(C56)+1,$A$8:$D$16,4,FALSE),VLOOKUP(ABS(C56)+1,$A$8:$D$16,2,FALSE))</f>
      </c>
      <c r="D76" s="1">
        <f>IF(D56&gt;0,1/VLOOKUP(ABS(D56)+1,$A$8:$D$16,4,FALSE),VLOOKUP(ABS(D56)+1,$A$8:$D$16,2,FALSE))</f>
      </c>
      <c r="E76" s="1">
        <f>IF(E56&gt;0,1/VLOOKUP(ABS(E56)+1,$A$8:$D$16,4,FALSE),VLOOKUP(ABS(E56)+1,$A$8:$D$16,2,FALSE))</f>
      </c>
      <c r="F76" s="1">
        <f>IF(F56&gt;0,1/VLOOKUP(ABS(F56)+1,$A$8:$D$16,4,FALSE),VLOOKUP(ABS(F56)+1,$A$8:$D$16,2,FALSE))</f>
      </c>
      <c r="G76" s="1">
        <f>IF(G56&gt;0,1/VLOOKUP(ABS(G56)+1,$A$8:$D$16,4,FALSE),VLOOKUP(ABS(G56)+1,$A$8:$D$16,2,FALSE))</f>
      </c>
      <c r="H76" s="1">
        <f>IF(H56&gt;0,1/VLOOKUP(ABS(H56)+1,$A$8:$D$16,4,FALSE),VLOOKUP(ABS(H56)+1,$A$8:$D$16,2,FALSE))</f>
      </c>
      <c r="I76" s="1">
        <f>IF(I56&gt;0,1/VLOOKUP(ABS(I56)+1,$A$8:$D$16,4,FALSE),VLOOKUP(ABS(I56)+1,$A$8:$D$16,2,FALSE))</f>
      </c>
      <c r="J76" s="1">
        <f>IF(J56&gt;0,1/VLOOKUP(ABS(J56)+1,$A$8:$D$16,4,FALSE),VLOOKUP(ABS(J56)+1,$A$8:$D$16,2,FALSE))</f>
      </c>
      <c r="K76" s="1">
        <f>IF(K56&gt;0,1/VLOOKUP(ABS(K56)+1,$A$8:$D$16,4,FALSE),VLOOKUP(ABS(K56)+1,$A$8:$D$16,2,FALSE))</f>
      </c>
      <c r="L76" s="1">
        <f>IF(L56&gt;0,1/VLOOKUP(ABS(L56)+1,$A$8:$D$16,4,FALSE),VLOOKUP(ABS(L56)+1,$A$8:$D$16,2,FALSE))</f>
      </c>
      <c r="M76" s="1">
        <f>IF(M56&gt;0,1/VLOOKUP(ABS(M56)+1,$A$8:$D$16,4,FALSE),VLOOKUP(ABS(M56)+1,$A$8:$D$16,2,FALSE))</f>
      </c>
      <c r="N76" s="1">
        <f>IF(N56&gt;0,1/VLOOKUP(ABS(N56)+1,$A$8:$D$16,4,FALSE),VLOOKUP(ABS(N56)+1,$A$8:$D$16,2,FALSE))</f>
      </c>
      <c r="O76" s="1">
        <f>IF(O56&gt;0,1/VLOOKUP(ABS(O56)+1,$A$8:$D$16,4,FALSE),VLOOKUP(ABS(O56)+1,$A$8:$D$16,2,FALSE))</f>
      </c>
      <c r="P76" s="1">
        <f>IF(P56&gt;0,1/VLOOKUP(ABS(P56)+1,$A$8:$D$16,4,FALSE),VLOOKUP(ABS(P56)+1,$A$8:$D$16,2,FALSE))</f>
      </c>
      <c r="Q76" s="1">
        <f>IF(Q56&gt;0,1/VLOOKUP(ABS(Q56)+1,$A$8:$D$16,4,FALSE),VLOOKUP(ABS(Q56)+1,$A$8:$D$16,2,FALSE))</f>
      </c>
      <c r="R76" s="1">
        <f>IF(R56&gt;0,1/VLOOKUP(ABS(R56)+1,$A$8:$D$16,4,FALSE),VLOOKUP(ABS(R56)+1,$A$8:$D$16,2,FALSE))</f>
      </c>
      <c r="S76" s="1">
        <f>IF(S56&gt;0,1/VLOOKUP(ABS(S56)+1,$A$8:$D$16,4,FALSE),VLOOKUP(ABS(S56)+1,$A$8:$D$16,2,FALSE))</f>
      </c>
      <c r="T76" s="1">
        <f>IF(T56&gt;0,1/VLOOKUP(ABS(T56)+1,$A$8:$D$16,4,FALSE),VLOOKUP(ABS(T56)+1,$A$8:$D$16,2,FALSE))</f>
      </c>
      <c r="U76" s="1">
        <f>IF(U56&gt;0,1/VLOOKUP(ABS(U56)+1,$A$8:$D$16,4,FALSE),VLOOKUP(ABS(U56)+1,$A$8:$D$16,2,FALSE))</f>
      </c>
      <c r="V76" s="1">
        <f>IF(V56&gt;0,1/VLOOKUP(ABS(V56)+1,$A$8:$D$16,4,FALSE),VLOOKUP(ABS(V56)+1,$A$8:$D$16,2,FALSE))</f>
      </c>
      <c r="W76" s="1">
        <f>IF(W56&gt;0,1/VLOOKUP(ABS(W56)+1,$A$8:$D$16,4,FALSE),VLOOKUP(ABS(W56)+1,$A$8:$D$16,2,FALSE))</f>
      </c>
      <c r="X76" s="1">
        <f>IF(X56&gt;0,1/VLOOKUP(ABS(X56)+1,$A$8:$D$16,4,FALSE),VLOOKUP(ABS(X56)+1,$A$8:$D$16,2,FALSE))</f>
      </c>
    </row>
    <row r="77">
      <c r="A77">
        <v>13</v>
      </c>
      <c r="B77" t="str">
        <v>CP9.4_vs_CP9.5</v>
      </c>
      <c r="C77" s="1">
        <f>IF(C57&gt;0,1/VLOOKUP(ABS(C57)+1,$A$8:$D$16,4,FALSE),VLOOKUP(ABS(C57)+1,$A$8:$D$16,2,FALSE))</f>
      </c>
      <c r="D77" s="1">
        <f>IF(D57&gt;0,1/VLOOKUP(ABS(D57)+1,$A$8:$D$16,4,FALSE),VLOOKUP(ABS(D57)+1,$A$8:$D$16,2,FALSE))</f>
      </c>
      <c r="E77" s="1">
        <f>IF(E57&gt;0,1/VLOOKUP(ABS(E57)+1,$A$8:$D$16,4,FALSE),VLOOKUP(ABS(E57)+1,$A$8:$D$16,2,FALSE))</f>
      </c>
      <c r="F77" s="1">
        <f>IF(F57&gt;0,1/VLOOKUP(ABS(F57)+1,$A$8:$D$16,4,FALSE),VLOOKUP(ABS(F57)+1,$A$8:$D$16,2,FALSE))</f>
      </c>
      <c r="G77" s="1">
        <f>IF(G57&gt;0,1/VLOOKUP(ABS(G57)+1,$A$8:$D$16,4,FALSE),VLOOKUP(ABS(G57)+1,$A$8:$D$16,2,FALSE))</f>
      </c>
      <c r="H77" s="1">
        <f>IF(H57&gt;0,1/VLOOKUP(ABS(H57)+1,$A$8:$D$16,4,FALSE),VLOOKUP(ABS(H57)+1,$A$8:$D$16,2,FALSE))</f>
      </c>
      <c r="I77" s="1">
        <f>IF(I57&gt;0,1/VLOOKUP(ABS(I57)+1,$A$8:$D$16,4,FALSE),VLOOKUP(ABS(I57)+1,$A$8:$D$16,2,FALSE))</f>
      </c>
      <c r="J77" s="1">
        <f>IF(J57&gt;0,1/VLOOKUP(ABS(J57)+1,$A$8:$D$16,4,FALSE),VLOOKUP(ABS(J57)+1,$A$8:$D$16,2,FALSE))</f>
      </c>
      <c r="K77" s="1">
        <f>IF(K57&gt;0,1/VLOOKUP(ABS(K57)+1,$A$8:$D$16,4,FALSE),VLOOKUP(ABS(K57)+1,$A$8:$D$16,2,FALSE))</f>
      </c>
      <c r="L77" s="1">
        <f>IF(L57&gt;0,1/VLOOKUP(ABS(L57)+1,$A$8:$D$16,4,FALSE),VLOOKUP(ABS(L57)+1,$A$8:$D$16,2,FALSE))</f>
      </c>
      <c r="M77" s="1">
        <f>IF(M57&gt;0,1/VLOOKUP(ABS(M57)+1,$A$8:$D$16,4,FALSE),VLOOKUP(ABS(M57)+1,$A$8:$D$16,2,FALSE))</f>
      </c>
      <c r="N77" s="1">
        <f>IF(N57&gt;0,1/VLOOKUP(ABS(N57)+1,$A$8:$D$16,4,FALSE),VLOOKUP(ABS(N57)+1,$A$8:$D$16,2,FALSE))</f>
      </c>
      <c r="O77" s="1">
        <f>IF(O57&gt;0,1/VLOOKUP(ABS(O57)+1,$A$8:$D$16,4,FALSE),VLOOKUP(ABS(O57)+1,$A$8:$D$16,2,FALSE))</f>
      </c>
      <c r="P77" s="1">
        <f>IF(P57&gt;0,1/VLOOKUP(ABS(P57)+1,$A$8:$D$16,4,FALSE),VLOOKUP(ABS(P57)+1,$A$8:$D$16,2,FALSE))</f>
      </c>
      <c r="Q77" s="1">
        <f>IF(Q57&gt;0,1/VLOOKUP(ABS(Q57)+1,$A$8:$D$16,4,FALSE),VLOOKUP(ABS(Q57)+1,$A$8:$D$16,2,FALSE))</f>
      </c>
      <c r="R77" s="1">
        <f>IF(R57&gt;0,1/VLOOKUP(ABS(R57)+1,$A$8:$D$16,4,FALSE),VLOOKUP(ABS(R57)+1,$A$8:$D$16,2,FALSE))</f>
      </c>
      <c r="S77" s="1">
        <f>IF(S57&gt;0,1/VLOOKUP(ABS(S57)+1,$A$8:$D$16,4,FALSE),VLOOKUP(ABS(S57)+1,$A$8:$D$16,2,FALSE))</f>
      </c>
      <c r="T77" s="1">
        <f>IF(T57&gt;0,1/VLOOKUP(ABS(T57)+1,$A$8:$D$16,4,FALSE),VLOOKUP(ABS(T57)+1,$A$8:$D$16,2,FALSE))</f>
      </c>
      <c r="U77" s="1">
        <f>IF(U57&gt;0,1/VLOOKUP(ABS(U57)+1,$A$8:$D$16,4,FALSE),VLOOKUP(ABS(U57)+1,$A$8:$D$16,2,FALSE))</f>
      </c>
      <c r="V77" s="1">
        <f>IF(V57&gt;0,1/VLOOKUP(ABS(V57)+1,$A$8:$D$16,4,FALSE),VLOOKUP(ABS(V57)+1,$A$8:$D$16,2,FALSE))</f>
      </c>
      <c r="W77" s="1">
        <f>IF(W57&gt;0,1/VLOOKUP(ABS(W57)+1,$A$8:$D$16,4,FALSE),VLOOKUP(ABS(W57)+1,$A$8:$D$16,2,FALSE))</f>
      </c>
      <c r="X77" s="1">
        <f>IF(X57&gt;0,1/VLOOKUP(ABS(X57)+1,$A$8:$D$16,4,FALSE),VLOOKUP(ABS(X57)+1,$A$8:$D$16,2,FALSE))</f>
      </c>
    </row>
    <row r="78">
      <c r="A78">
        <v>14</v>
      </c>
      <c r="B78" t="str">
        <v>CP9.4_vs_CP9.6</v>
      </c>
      <c r="C78" s="1">
        <f>IF(C58&gt;0,1/VLOOKUP(ABS(C58)+1,$A$8:$D$16,4,FALSE),VLOOKUP(ABS(C58)+1,$A$8:$D$16,2,FALSE))</f>
      </c>
      <c r="D78" s="1">
        <f>IF(D58&gt;0,1/VLOOKUP(ABS(D58)+1,$A$8:$D$16,4,FALSE),VLOOKUP(ABS(D58)+1,$A$8:$D$16,2,FALSE))</f>
      </c>
      <c r="E78" s="1">
        <f>IF(E58&gt;0,1/VLOOKUP(ABS(E58)+1,$A$8:$D$16,4,FALSE),VLOOKUP(ABS(E58)+1,$A$8:$D$16,2,FALSE))</f>
      </c>
      <c r="F78" s="1">
        <f>IF(F58&gt;0,1/VLOOKUP(ABS(F58)+1,$A$8:$D$16,4,FALSE),VLOOKUP(ABS(F58)+1,$A$8:$D$16,2,FALSE))</f>
      </c>
      <c r="G78" s="1">
        <f>IF(G58&gt;0,1/VLOOKUP(ABS(G58)+1,$A$8:$D$16,4,FALSE),VLOOKUP(ABS(G58)+1,$A$8:$D$16,2,FALSE))</f>
      </c>
      <c r="H78" s="1">
        <f>IF(H58&gt;0,1/VLOOKUP(ABS(H58)+1,$A$8:$D$16,4,FALSE),VLOOKUP(ABS(H58)+1,$A$8:$D$16,2,FALSE))</f>
      </c>
      <c r="I78" s="1">
        <f>IF(I58&gt;0,1/VLOOKUP(ABS(I58)+1,$A$8:$D$16,4,FALSE),VLOOKUP(ABS(I58)+1,$A$8:$D$16,2,FALSE))</f>
      </c>
      <c r="J78" s="1">
        <f>IF(J58&gt;0,1/VLOOKUP(ABS(J58)+1,$A$8:$D$16,4,FALSE),VLOOKUP(ABS(J58)+1,$A$8:$D$16,2,FALSE))</f>
      </c>
      <c r="K78" s="1">
        <f>IF(K58&gt;0,1/VLOOKUP(ABS(K58)+1,$A$8:$D$16,4,FALSE),VLOOKUP(ABS(K58)+1,$A$8:$D$16,2,FALSE))</f>
      </c>
      <c r="L78" s="1">
        <f>IF(L58&gt;0,1/VLOOKUP(ABS(L58)+1,$A$8:$D$16,4,FALSE),VLOOKUP(ABS(L58)+1,$A$8:$D$16,2,FALSE))</f>
      </c>
      <c r="M78" s="1">
        <f>IF(M58&gt;0,1/VLOOKUP(ABS(M58)+1,$A$8:$D$16,4,FALSE),VLOOKUP(ABS(M58)+1,$A$8:$D$16,2,FALSE))</f>
      </c>
      <c r="N78" s="1">
        <f>IF(N58&gt;0,1/VLOOKUP(ABS(N58)+1,$A$8:$D$16,4,FALSE),VLOOKUP(ABS(N58)+1,$A$8:$D$16,2,FALSE))</f>
      </c>
      <c r="O78" s="1">
        <f>IF(O58&gt;0,1/VLOOKUP(ABS(O58)+1,$A$8:$D$16,4,FALSE),VLOOKUP(ABS(O58)+1,$A$8:$D$16,2,FALSE))</f>
      </c>
      <c r="P78" s="1">
        <f>IF(P58&gt;0,1/VLOOKUP(ABS(P58)+1,$A$8:$D$16,4,FALSE),VLOOKUP(ABS(P58)+1,$A$8:$D$16,2,FALSE))</f>
      </c>
      <c r="Q78" s="1">
        <f>IF(Q58&gt;0,1/VLOOKUP(ABS(Q58)+1,$A$8:$D$16,4,FALSE),VLOOKUP(ABS(Q58)+1,$A$8:$D$16,2,FALSE))</f>
      </c>
      <c r="R78" s="1">
        <f>IF(R58&gt;0,1/VLOOKUP(ABS(R58)+1,$A$8:$D$16,4,FALSE),VLOOKUP(ABS(R58)+1,$A$8:$D$16,2,FALSE))</f>
      </c>
      <c r="S78" s="1">
        <f>IF(S58&gt;0,1/VLOOKUP(ABS(S58)+1,$A$8:$D$16,4,FALSE),VLOOKUP(ABS(S58)+1,$A$8:$D$16,2,FALSE))</f>
      </c>
      <c r="T78" s="1">
        <f>IF(T58&gt;0,1/VLOOKUP(ABS(T58)+1,$A$8:$D$16,4,FALSE),VLOOKUP(ABS(T58)+1,$A$8:$D$16,2,FALSE))</f>
      </c>
      <c r="U78" s="1">
        <f>IF(U58&gt;0,1/VLOOKUP(ABS(U58)+1,$A$8:$D$16,4,FALSE),VLOOKUP(ABS(U58)+1,$A$8:$D$16,2,FALSE))</f>
      </c>
      <c r="V78" s="1">
        <f>IF(V58&gt;0,1/VLOOKUP(ABS(V58)+1,$A$8:$D$16,4,FALSE),VLOOKUP(ABS(V58)+1,$A$8:$D$16,2,FALSE))</f>
      </c>
      <c r="W78" s="1">
        <f>IF(W58&gt;0,1/VLOOKUP(ABS(W58)+1,$A$8:$D$16,4,FALSE),VLOOKUP(ABS(W58)+1,$A$8:$D$16,2,FALSE))</f>
      </c>
      <c r="X78" s="1">
        <f>IF(X58&gt;0,1/VLOOKUP(ABS(X58)+1,$A$8:$D$16,4,FALSE),VLOOKUP(ABS(X58)+1,$A$8:$D$16,2,FALSE))</f>
      </c>
    </row>
    <row r="79">
      <c r="A79">
        <v>15</v>
      </c>
      <c r="B79" t="str">
        <v>CP9.5_vs_CP9.6</v>
      </c>
      <c r="C79" s="1">
        <f>IF(C59&gt;0,1/VLOOKUP(ABS(C59)+1,$A$8:$D$16,4,FALSE),VLOOKUP(ABS(C59)+1,$A$8:$D$16,2,FALSE))</f>
      </c>
      <c r="D79" s="1">
        <f>IF(D59&gt;0,1/VLOOKUP(ABS(D59)+1,$A$8:$D$16,4,FALSE),VLOOKUP(ABS(D59)+1,$A$8:$D$16,2,FALSE))</f>
      </c>
      <c r="E79" s="1">
        <f>IF(E59&gt;0,1/VLOOKUP(ABS(E59)+1,$A$8:$D$16,4,FALSE),VLOOKUP(ABS(E59)+1,$A$8:$D$16,2,FALSE))</f>
      </c>
      <c r="F79" s="1">
        <f>IF(F59&gt;0,1/VLOOKUP(ABS(F59)+1,$A$8:$D$16,4,FALSE),VLOOKUP(ABS(F59)+1,$A$8:$D$16,2,FALSE))</f>
      </c>
      <c r="G79" s="1">
        <f>IF(G59&gt;0,1/VLOOKUP(ABS(G59)+1,$A$8:$D$16,4,FALSE),VLOOKUP(ABS(G59)+1,$A$8:$D$16,2,FALSE))</f>
      </c>
      <c r="H79" s="1">
        <f>IF(H59&gt;0,1/VLOOKUP(ABS(H59)+1,$A$8:$D$16,4,FALSE),VLOOKUP(ABS(H59)+1,$A$8:$D$16,2,FALSE))</f>
      </c>
      <c r="I79" s="1">
        <f>IF(I59&gt;0,1/VLOOKUP(ABS(I59)+1,$A$8:$D$16,4,FALSE),VLOOKUP(ABS(I59)+1,$A$8:$D$16,2,FALSE))</f>
      </c>
      <c r="J79" s="1">
        <f>IF(J59&gt;0,1/VLOOKUP(ABS(J59)+1,$A$8:$D$16,4,FALSE),VLOOKUP(ABS(J59)+1,$A$8:$D$16,2,FALSE))</f>
      </c>
      <c r="K79" s="1">
        <f>IF(K59&gt;0,1/VLOOKUP(ABS(K59)+1,$A$8:$D$16,4,FALSE),VLOOKUP(ABS(K59)+1,$A$8:$D$16,2,FALSE))</f>
      </c>
      <c r="L79" s="1">
        <f>IF(L59&gt;0,1/VLOOKUP(ABS(L59)+1,$A$8:$D$16,4,FALSE),VLOOKUP(ABS(L59)+1,$A$8:$D$16,2,FALSE))</f>
      </c>
      <c r="M79" s="1">
        <f>IF(M59&gt;0,1/VLOOKUP(ABS(M59)+1,$A$8:$D$16,4,FALSE),VLOOKUP(ABS(M59)+1,$A$8:$D$16,2,FALSE))</f>
      </c>
      <c r="N79" s="1">
        <f>IF(N59&gt;0,1/VLOOKUP(ABS(N59)+1,$A$8:$D$16,4,FALSE),VLOOKUP(ABS(N59)+1,$A$8:$D$16,2,FALSE))</f>
      </c>
      <c r="O79" s="1">
        <f>IF(O59&gt;0,1/VLOOKUP(ABS(O59)+1,$A$8:$D$16,4,FALSE),VLOOKUP(ABS(O59)+1,$A$8:$D$16,2,FALSE))</f>
      </c>
      <c r="P79" s="1">
        <f>IF(P59&gt;0,1/VLOOKUP(ABS(P59)+1,$A$8:$D$16,4,FALSE),VLOOKUP(ABS(P59)+1,$A$8:$D$16,2,FALSE))</f>
      </c>
      <c r="Q79" s="1">
        <f>IF(Q59&gt;0,1/VLOOKUP(ABS(Q59)+1,$A$8:$D$16,4,FALSE),VLOOKUP(ABS(Q59)+1,$A$8:$D$16,2,FALSE))</f>
      </c>
      <c r="R79" s="1">
        <f>IF(R59&gt;0,1/VLOOKUP(ABS(R59)+1,$A$8:$D$16,4,FALSE),VLOOKUP(ABS(R59)+1,$A$8:$D$16,2,FALSE))</f>
      </c>
      <c r="S79" s="1">
        <f>IF(S59&gt;0,1/VLOOKUP(ABS(S59)+1,$A$8:$D$16,4,FALSE),VLOOKUP(ABS(S59)+1,$A$8:$D$16,2,FALSE))</f>
      </c>
      <c r="T79" s="1">
        <f>IF(T59&gt;0,1/VLOOKUP(ABS(T59)+1,$A$8:$D$16,4,FALSE),VLOOKUP(ABS(T59)+1,$A$8:$D$16,2,FALSE))</f>
      </c>
      <c r="U79" s="1">
        <f>IF(U59&gt;0,1/VLOOKUP(ABS(U59)+1,$A$8:$D$16,4,FALSE),VLOOKUP(ABS(U59)+1,$A$8:$D$16,2,FALSE))</f>
      </c>
      <c r="V79" s="1">
        <f>IF(V59&gt;0,1/VLOOKUP(ABS(V59)+1,$A$8:$D$16,4,FALSE),VLOOKUP(ABS(V59)+1,$A$8:$D$16,2,FALSE))</f>
      </c>
      <c r="W79" s="1">
        <f>IF(W59&gt;0,1/VLOOKUP(ABS(W59)+1,$A$8:$D$16,4,FALSE),VLOOKUP(ABS(W59)+1,$A$8:$D$16,2,FALSE))</f>
      </c>
      <c r="X79" s="1">
        <f>IF(X59&gt;0,1/VLOOKUP(ABS(X59)+1,$A$8:$D$16,4,FALSE),VLOOKUP(ABS(X59)+1,$A$8:$D$16,2,FALSE))</f>
      </c>
    </row>
    <row r="82">
      <c r="A82" t="str">
        <v>═══ BAGIAN 3: TFN m (Middle) per Responden ═══</v>
      </c>
    </row>
    <row r="83">
      <c r="A83" t="str">
        <v>No</v>
      </c>
      <c r="B83" t="str">
        <v>Pasangan</v>
      </c>
      <c r="C83" t="str">
        <v>R1_m</v>
      </c>
      <c r="D83" t="str">
        <v>R2_m</v>
      </c>
      <c r="E83" t="str">
        <v>R3_m</v>
      </c>
      <c r="F83" t="str">
        <v>R4_m</v>
      </c>
      <c r="G83" t="str">
        <v>R5_m</v>
      </c>
      <c r="H83" t="str">
        <v>R6_m</v>
      </c>
      <c r="I83" t="str">
        <v>R7_m</v>
      </c>
      <c r="J83" t="str">
        <v>R8_m</v>
      </c>
      <c r="K83" t="str">
        <v>R9_m</v>
      </c>
      <c r="L83" t="str">
        <v>R10_m</v>
      </c>
      <c r="M83" t="str">
        <v>R11_m</v>
      </c>
      <c r="N83" t="str">
        <v>R12_m</v>
      </c>
      <c r="O83" t="str">
        <v>R13_m</v>
      </c>
      <c r="P83" t="str">
        <v>R14_m</v>
      </c>
      <c r="Q83" t="str">
        <v>R15_m</v>
      </c>
      <c r="R83" t="str">
        <v>R16_m</v>
      </c>
      <c r="S83" t="str">
        <v>R17_m</v>
      </c>
      <c r="T83" t="str">
        <v>R18_m</v>
      </c>
      <c r="U83" t="str">
        <v>R19_m</v>
      </c>
      <c r="V83" t="str">
        <v>R20_m</v>
      </c>
      <c r="W83" t="str">
        <v>R21_m</v>
      </c>
      <c r="X83" t="str">
        <v>R22_m</v>
      </c>
    </row>
    <row r="84">
      <c r="A84">
        <v>1</v>
      </c>
      <c r="B84" t="str">
        <v>CP9.1_vs_CP9.2</v>
      </c>
      <c r="C84" s="1">
        <f>IF(C45&gt;0,1/VLOOKUP(ABS(C45)+1,$A$8:$D$16,3,FALSE),VLOOKUP(ABS(C45)+1,$A$8:$D$16,3,FALSE))</f>
      </c>
      <c r="D84" s="1">
        <f>IF(D45&gt;0,1/VLOOKUP(ABS(D45)+1,$A$8:$D$16,3,FALSE),VLOOKUP(ABS(D45)+1,$A$8:$D$16,3,FALSE))</f>
      </c>
      <c r="E84" s="1">
        <f>IF(E45&gt;0,1/VLOOKUP(ABS(E45)+1,$A$8:$D$16,3,FALSE),VLOOKUP(ABS(E45)+1,$A$8:$D$16,3,FALSE))</f>
      </c>
      <c r="F84" s="1">
        <f>IF(F45&gt;0,1/VLOOKUP(ABS(F45)+1,$A$8:$D$16,3,FALSE),VLOOKUP(ABS(F45)+1,$A$8:$D$16,3,FALSE))</f>
      </c>
      <c r="G84" s="1">
        <f>IF(G45&gt;0,1/VLOOKUP(ABS(G45)+1,$A$8:$D$16,3,FALSE),VLOOKUP(ABS(G45)+1,$A$8:$D$16,3,FALSE))</f>
      </c>
      <c r="H84" s="1">
        <f>IF(H45&gt;0,1/VLOOKUP(ABS(H45)+1,$A$8:$D$16,3,FALSE),VLOOKUP(ABS(H45)+1,$A$8:$D$16,3,FALSE))</f>
      </c>
      <c r="I84" s="1">
        <f>IF(I45&gt;0,1/VLOOKUP(ABS(I45)+1,$A$8:$D$16,3,FALSE),VLOOKUP(ABS(I45)+1,$A$8:$D$16,3,FALSE))</f>
      </c>
      <c r="J84" s="1">
        <f>IF(J45&gt;0,1/VLOOKUP(ABS(J45)+1,$A$8:$D$16,3,FALSE),VLOOKUP(ABS(J45)+1,$A$8:$D$16,3,FALSE))</f>
      </c>
      <c r="K84" s="1">
        <f>IF(K45&gt;0,1/VLOOKUP(ABS(K45)+1,$A$8:$D$16,3,FALSE),VLOOKUP(ABS(K45)+1,$A$8:$D$16,3,FALSE))</f>
      </c>
      <c r="L84" s="1">
        <f>IF(L45&gt;0,1/VLOOKUP(ABS(L45)+1,$A$8:$D$16,3,FALSE),VLOOKUP(ABS(L45)+1,$A$8:$D$16,3,FALSE))</f>
      </c>
      <c r="M84" s="1">
        <f>IF(M45&gt;0,1/VLOOKUP(ABS(M45)+1,$A$8:$D$16,3,FALSE),VLOOKUP(ABS(M45)+1,$A$8:$D$16,3,FALSE))</f>
      </c>
      <c r="N84" s="1">
        <f>IF(N45&gt;0,1/VLOOKUP(ABS(N45)+1,$A$8:$D$16,3,FALSE),VLOOKUP(ABS(N45)+1,$A$8:$D$16,3,FALSE))</f>
      </c>
      <c r="O84" s="1">
        <f>IF(O45&gt;0,1/VLOOKUP(ABS(O45)+1,$A$8:$D$16,3,FALSE),VLOOKUP(ABS(O45)+1,$A$8:$D$16,3,FALSE))</f>
      </c>
      <c r="P84" s="1">
        <f>IF(P45&gt;0,1/VLOOKUP(ABS(P45)+1,$A$8:$D$16,3,FALSE),VLOOKUP(ABS(P45)+1,$A$8:$D$16,3,FALSE))</f>
      </c>
      <c r="Q84" s="1">
        <f>IF(Q45&gt;0,1/VLOOKUP(ABS(Q45)+1,$A$8:$D$16,3,FALSE),VLOOKUP(ABS(Q45)+1,$A$8:$D$16,3,FALSE))</f>
      </c>
      <c r="R84" s="1">
        <f>IF(R45&gt;0,1/VLOOKUP(ABS(R45)+1,$A$8:$D$16,3,FALSE),VLOOKUP(ABS(R45)+1,$A$8:$D$16,3,FALSE))</f>
      </c>
      <c r="S84" s="1">
        <f>IF(S45&gt;0,1/VLOOKUP(ABS(S45)+1,$A$8:$D$16,3,FALSE),VLOOKUP(ABS(S45)+1,$A$8:$D$16,3,FALSE))</f>
      </c>
      <c r="T84" s="1">
        <f>IF(T45&gt;0,1/VLOOKUP(ABS(T45)+1,$A$8:$D$16,3,FALSE),VLOOKUP(ABS(T45)+1,$A$8:$D$16,3,FALSE))</f>
      </c>
      <c r="U84" s="1">
        <f>IF(U45&gt;0,1/VLOOKUP(ABS(U45)+1,$A$8:$D$16,3,FALSE),VLOOKUP(ABS(U45)+1,$A$8:$D$16,3,FALSE))</f>
      </c>
      <c r="V84" s="1">
        <f>IF(V45&gt;0,1/VLOOKUP(ABS(V45)+1,$A$8:$D$16,3,FALSE),VLOOKUP(ABS(V45)+1,$A$8:$D$16,3,FALSE))</f>
      </c>
      <c r="W84" s="1">
        <f>IF(W45&gt;0,1/VLOOKUP(ABS(W45)+1,$A$8:$D$16,3,FALSE),VLOOKUP(ABS(W45)+1,$A$8:$D$16,3,FALSE))</f>
      </c>
      <c r="X84" s="1">
        <f>IF(X45&gt;0,1/VLOOKUP(ABS(X45)+1,$A$8:$D$16,3,FALSE),VLOOKUP(ABS(X45)+1,$A$8:$D$16,3,FALSE))</f>
      </c>
    </row>
    <row r="85">
      <c r="A85">
        <v>2</v>
      </c>
      <c r="B85" t="str">
        <v>CP9.1_vs_CP9.3</v>
      </c>
      <c r="C85" s="1">
        <f>IF(C46&gt;0,1/VLOOKUP(ABS(C46)+1,$A$8:$D$16,3,FALSE),VLOOKUP(ABS(C46)+1,$A$8:$D$16,3,FALSE))</f>
      </c>
      <c r="D85" s="1">
        <f>IF(D46&gt;0,1/VLOOKUP(ABS(D46)+1,$A$8:$D$16,3,FALSE),VLOOKUP(ABS(D46)+1,$A$8:$D$16,3,FALSE))</f>
      </c>
      <c r="E85" s="1">
        <f>IF(E46&gt;0,1/VLOOKUP(ABS(E46)+1,$A$8:$D$16,3,FALSE),VLOOKUP(ABS(E46)+1,$A$8:$D$16,3,FALSE))</f>
      </c>
      <c r="F85" s="1">
        <f>IF(F46&gt;0,1/VLOOKUP(ABS(F46)+1,$A$8:$D$16,3,FALSE),VLOOKUP(ABS(F46)+1,$A$8:$D$16,3,FALSE))</f>
      </c>
      <c r="G85" s="1">
        <f>IF(G46&gt;0,1/VLOOKUP(ABS(G46)+1,$A$8:$D$16,3,FALSE),VLOOKUP(ABS(G46)+1,$A$8:$D$16,3,FALSE))</f>
      </c>
      <c r="H85" s="1">
        <f>IF(H46&gt;0,1/VLOOKUP(ABS(H46)+1,$A$8:$D$16,3,FALSE),VLOOKUP(ABS(H46)+1,$A$8:$D$16,3,FALSE))</f>
      </c>
      <c r="I85" s="1">
        <f>IF(I46&gt;0,1/VLOOKUP(ABS(I46)+1,$A$8:$D$16,3,FALSE),VLOOKUP(ABS(I46)+1,$A$8:$D$16,3,FALSE))</f>
      </c>
      <c r="J85" s="1">
        <f>IF(J46&gt;0,1/VLOOKUP(ABS(J46)+1,$A$8:$D$16,3,FALSE),VLOOKUP(ABS(J46)+1,$A$8:$D$16,3,FALSE))</f>
      </c>
      <c r="K85" s="1">
        <f>IF(K46&gt;0,1/VLOOKUP(ABS(K46)+1,$A$8:$D$16,3,FALSE),VLOOKUP(ABS(K46)+1,$A$8:$D$16,3,FALSE))</f>
      </c>
      <c r="L85" s="1">
        <f>IF(L46&gt;0,1/VLOOKUP(ABS(L46)+1,$A$8:$D$16,3,FALSE),VLOOKUP(ABS(L46)+1,$A$8:$D$16,3,FALSE))</f>
      </c>
      <c r="M85" s="1">
        <f>IF(M46&gt;0,1/VLOOKUP(ABS(M46)+1,$A$8:$D$16,3,FALSE),VLOOKUP(ABS(M46)+1,$A$8:$D$16,3,FALSE))</f>
      </c>
      <c r="N85" s="1">
        <f>IF(N46&gt;0,1/VLOOKUP(ABS(N46)+1,$A$8:$D$16,3,FALSE),VLOOKUP(ABS(N46)+1,$A$8:$D$16,3,FALSE))</f>
      </c>
      <c r="O85" s="1">
        <f>IF(O46&gt;0,1/VLOOKUP(ABS(O46)+1,$A$8:$D$16,3,FALSE),VLOOKUP(ABS(O46)+1,$A$8:$D$16,3,FALSE))</f>
      </c>
      <c r="P85" s="1">
        <f>IF(P46&gt;0,1/VLOOKUP(ABS(P46)+1,$A$8:$D$16,3,FALSE),VLOOKUP(ABS(P46)+1,$A$8:$D$16,3,FALSE))</f>
      </c>
      <c r="Q85" s="1">
        <f>IF(Q46&gt;0,1/VLOOKUP(ABS(Q46)+1,$A$8:$D$16,3,FALSE),VLOOKUP(ABS(Q46)+1,$A$8:$D$16,3,FALSE))</f>
      </c>
      <c r="R85" s="1">
        <f>IF(R46&gt;0,1/VLOOKUP(ABS(R46)+1,$A$8:$D$16,3,FALSE),VLOOKUP(ABS(R46)+1,$A$8:$D$16,3,FALSE))</f>
      </c>
      <c r="S85" s="1">
        <f>IF(S46&gt;0,1/VLOOKUP(ABS(S46)+1,$A$8:$D$16,3,FALSE),VLOOKUP(ABS(S46)+1,$A$8:$D$16,3,FALSE))</f>
      </c>
      <c r="T85" s="1">
        <f>IF(T46&gt;0,1/VLOOKUP(ABS(T46)+1,$A$8:$D$16,3,FALSE),VLOOKUP(ABS(T46)+1,$A$8:$D$16,3,FALSE))</f>
      </c>
      <c r="U85" s="1">
        <f>IF(U46&gt;0,1/VLOOKUP(ABS(U46)+1,$A$8:$D$16,3,FALSE),VLOOKUP(ABS(U46)+1,$A$8:$D$16,3,FALSE))</f>
      </c>
      <c r="V85" s="1">
        <f>IF(V46&gt;0,1/VLOOKUP(ABS(V46)+1,$A$8:$D$16,3,FALSE),VLOOKUP(ABS(V46)+1,$A$8:$D$16,3,FALSE))</f>
      </c>
      <c r="W85" s="1">
        <f>IF(W46&gt;0,1/VLOOKUP(ABS(W46)+1,$A$8:$D$16,3,FALSE),VLOOKUP(ABS(W46)+1,$A$8:$D$16,3,FALSE))</f>
      </c>
      <c r="X85" s="1">
        <f>IF(X46&gt;0,1/VLOOKUP(ABS(X46)+1,$A$8:$D$16,3,FALSE),VLOOKUP(ABS(X46)+1,$A$8:$D$16,3,FALSE))</f>
      </c>
    </row>
    <row r="86">
      <c r="A86">
        <v>3</v>
      </c>
      <c r="B86" t="str">
        <v>CP9.1_vs_CP9.4</v>
      </c>
      <c r="C86" s="1">
        <f>IF(C47&gt;0,1/VLOOKUP(ABS(C47)+1,$A$8:$D$16,3,FALSE),VLOOKUP(ABS(C47)+1,$A$8:$D$16,3,FALSE))</f>
      </c>
      <c r="D86" s="1">
        <f>IF(D47&gt;0,1/VLOOKUP(ABS(D47)+1,$A$8:$D$16,3,FALSE),VLOOKUP(ABS(D47)+1,$A$8:$D$16,3,FALSE))</f>
      </c>
      <c r="E86" s="1">
        <f>IF(E47&gt;0,1/VLOOKUP(ABS(E47)+1,$A$8:$D$16,3,FALSE),VLOOKUP(ABS(E47)+1,$A$8:$D$16,3,FALSE))</f>
      </c>
      <c r="F86" s="1">
        <f>IF(F47&gt;0,1/VLOOKUP(ABS(F47)+1,$A$8:$D$16,3,FALSE),VLOOKUP(ABS(F47)+1,$A$8:$D$16,3,FALSE))</f>
      </c>
      <c r="G86" s="1">
        <f>IF(G47&gt;0,1/VLOOKUP(ABS(G47)+1,$A$8:$D$16,3,FALSE),VLOOKUP(ABS(G47)+1,$A$8:$D$16,3,FALSE))</f>
      </c>
      <c r="H86" s="1">
        <f>IF(H47&gt;0,1/VLOOKUP(ABS(H47)+1,$A$8:$D$16,3,FALSE),VLOOKUP(ABS(H47)+1,$A$8:$D$16,3,FALSE))</f>
      </c>
      <c r="I86" s="1">
        <f>IF(I47&gt;0,1/VLOOKUP(ABS(I47)+1,$A$8:$D$16,3,FALSE),VLOOKUP(ABS(I47)+1,$A$8:$D$16,3,FALSE))</f>
      </c>
      <c r="J86" s="1">
        <f>IF(J47&gt;0,1/VLOOKUP(ABS(J47)+1,$A$8:$D$16,3,FALSE),VLOOKUP(ABS(J47)+1,$A$8:$D$16,3,FALSE))</f>
      </c>
      <c r="K86" s="1">
        <f>IF(K47&gt;0,1/VLOOKUP(ABS(K47)+1,$A$8:$D$16,3,FALSE),VLOOKUP(ABS(K47)+1,$A$8:$D$16,3,FALSE))</f>
      </c>
      <c r="L86" s="1">
        <f>IF(L47&gt;0,1/VLOOKUP(ABS(L47)+1,$A$8:$D$16,3,FALSE),VLOOKUP(ABS(L47)+1,$A$8:$D$16,3,FALSE))</f>
      </c>
      <c r="M86" s="1">
        <f>IF(M47&gt;0,1/VLOOKUP(ABS(M47)+1,$A$8:$D$16,3,FALSE),VLOOKUP(ABS(M47)+1,$A$8:$D$16,3,FALSE))</f>
      </c>
      <c r="N86" s="1">
        <f>IF(N47&gt;0,1/VLOOKUP(ABS(N47)+1,$A$8:$D$16,3,FALSE),VLOOKUP(ABS(N47)+1,$A$8:$D$16,3,FALSE))</f>
      </c>
      <c r="O86" s="1">
        <f>IF(O47&gt;0,1/VLOOKUP(ABS(O47)+1,$A$8:$D$16,3,FALSE),VLOOKUP(ABS(O47)+1,$A$8:$D$16,3,FALSE))</f>
      </c>
      <c r="P86" s="1">
        <f>IF(P47&gt;0,1/VLOOKUP(ABS(P47)+1,$A$8:$D$16,3,FALSE),VLOOKUP(ABS(P47)+1,$A$8:$D$16,3,FALSE))</f>
      </c>
      <c r="Q86" s="1">
        <f>IF(Q47&gt;0,1/VLOOKUP(ABS(Q47)+1,$A$8:$D$16,3,FALSE),VLOOKUP(ABS(Q47)+1,$A$8:$D$16,3,FALSE))</f>
      </c>
      <c r="R86" s="1">
        <f>IF(R47&gt;0,1/VLOOKUP(ABS(R47)+1,$A$8:$D$16,3,FALSE),VLOOKUP(ABS(R47)+1,$A$8:$D$16,3,FALSE))</f>
      </c>
      <c r="S86" s="1">
        <f>IF(S47&gt;0,1/VLOOKUP(ABS(S47)+1,$A$8:$D$16,3,FALSE),VLOOKUP(ABS(S47)+1,$A$8:$D$16,3,FALSE))</f>
      </c>
      <c r="T86" s="1">
        <f>IF(T47&gt;0,1/VLOOKUP(ABS(T47)+1,$A$8:$D$16,3,FALSE),VLOOKUP(ABS(T47)+1,$A$8:$D$16,3,FALSE))</f>
      </c>
      <c r="U86" s="1">
        <f>IF(U47&gt;0,1/VLOOKUP(ABS(U47)+1,$A$8:$D$16,3,FALSE),VLOOKUP(ABS(U47)+1,$A$8:$D$16,3,FALSE))</f>
      </c>
      <c r="V86" s="1">
        <f>IF(V47&gt;0,1/VLOOKUP(ABS(V47)+1,$A$8:$D$16,3,FALSE),VLOOKUP(ABS(V47)+1,$A$8:$D$16,3,FALSE))</f>
      </c>
      <c r="W86" s="1">
        <f>IF(W47&gt;0,1/VLOOKUP(ABS(W47)+1,$A$8:$D$16,3,FALSE),VLOOKUP(ABS(W47)+1,$A$8:$D$16,3,FALSE))</f>
      </c>
      <c r="X86" s="1">
        <f>IF(X47&gt;0,1/VLOOKUP(ABS(X47)+1,$A$8:$D$16,3,FALSE),VLOOKUP(ABS(X47)+1,$A$8:$D$16,3,FALSE))</f>
      </c>
    </row>
    <row r="87">
      <c r="A87">
        <v>4</v>
      </c>
      <c r="B87" t="str">
        <v>CP9.1_vs_CP9.5</v>
      </c>
      <c r="C87" s="1">
        <f>IF(C48&gt;0,1/VLOOKUP(ABS(C48)+1,$A$8:$D$16,3,FALSE),VLOOKUP(ABS(C48)+1,$A$8:$D$16,3,FALSE))</f>
      </c>
      <c r="D87" s="1">
        <f>IF(D48&gt;0,1/VLOOKUP(ABS(D48)+1,$A$8:$D$16,3,FALSE),VLOOKUP(ABS(D48)+1,$A$8:$D$16,3,FALSE))</f>
      </c>
      <c r="E87" s="1">
        <f>IF(E48&gt;0,1/VLOOKUP(ABS(E48)+1,$A$8:$D$16,3,FALSE),VLOOKUP(ABS(E48)+1,$A$8:$D$16,3,FALSE))</f>
      </c>
      <c r="F87" s="1">
        <f>IF(F48&gt;0,1/VLOOKUP(ABS(F48)+1,$A$8:$D$16,3,FALSE),VLOOKUP(ABS(F48)+1,$A$8:$D$16,3,FALSE))</f>
      </c>
      <c r="G87" s="1">
        <f>IF(G48&gt;0,1/VLOOKUP(ABS(G48)+1,$A$8:$D$16,3,FALSE),VLOOKUP(ABS(G48)+1,$A$8:$D$16,3,FALSE))</f>
      </c>
      <c r="H87" s="1">
        <f>IF(H48&gt;0,1/VLOOKUP(ABS(H48)+1,$A$8:$D$16,3,FALSE),VLOOKUP(ABS(H48)+1,$A$8:$D$16,3,FALSE))</f>
      </c>
      <c r="I87" s="1">
        <f>IF(I48&gt;0,1/VLOOKUP(ABS(I48)+1,$A$8:$D$16,3,FALSE),VLOOKUP(ABS(I48)+1,$A$8:$D$16,3,FALSE))</f>
      </c>
      <c r="J87" s="1">
        <f>IF(J48&gt;0,1/VLOOKUP(ABS(J48)+1,$A$8:$D$16,3,FALSE),VLOOKUP(ABS(J48)+1,$A$8:$D$16,3,FALSE))</f>
      </c>
      <c r="K87" s="1">
        <f>IF(K48&gt;0,1/VLOOKUP(ABS(K48)+1,$A$8:$D$16,3,FALSE),VLOOKUP(ABS(K48)+1,$A$8:$D$16,3,FALSE))</f>
      </c>
      <c r="L87" s="1">
        <f>IF(L48&gt;0,1/VLOOKUP(ABS(L48)+1,$A$8:$D$16,3,FALSE),VLOOKUP(ABS(L48)+1,$A$8:$D$16,3,FALSE))</f>
      </c>
      <c r="M87" s="1">
        <f>IF(M48&gt;0,1/VLOOKUP(ABS(M48)+1,$A$8:$D$16,3,FALSE),VLOOKUP(ABS(M48)+1,$A$8:$D$16,3,FALSE))</f>
      </c>
      <c r="N87" s="1">
        <f>IF(N48&gt;0,1/VLOOKUP(ABS(N48)+1,$A$8:$D$16,3,FALSE),VLOOKUP(ABS(N48)+1,$A$8:$D$16,3,FALSE))</f>
      </c>
      <c r="O87" s="1">
        <f>IF(O48&gt;0,1/VLOOKUP(ABS(O48)+1,$A$8:$D$16,3,FALSE),VLOOKUP(ABS(O48)+1,$A$8:$D$16,3,FALSE))</f>
      </c>
      <c r="P87" s="1">
        <f>IF(P48&gt;0,1/VLOOKUP(ABS(P48)+1,$A$8:$D$16,3,FALSE),VLOOKUP(ABS(P48)+1,$A$8:$D$16,3,FALSE))</f>
      </c>
      <c r="Q87" s="1">
        <f>IF(Q48&gt;0,1/VLOOKUP(ABS(Q48)+1,$A$8:$D$16,3,FALSE),VLOOKUP(ABS(Q48)+1,$A$8:$D$16,3,FALSE))</f>
      </c>
      <c r="R87" s="1">
        <f>IF(R48&gt;0,1/VLOOKUP(ABS(R48)+1,$A$8:$D$16,3,FALSE),VLOOKUP(ABS(R48)+1,$A$8:$D$16,3,FALSE))</f>
      </c>
      <c r="S87" s="1">
        <f>IF(S48&gt;0,1/VLOOKUP(ABS(S48)+1,$A$8:$D$16,3,FALSE),VLOOKUP(ABS(S48)+1,$A$8:$D$16,3,FALSE))</f>
      </c>
      <c r="T87" s="1">
        <f>IF(T48&gt;0,1/VLOOKUP(ABS(T48)+1,$A$8:$D$16,3,FALSE),VLOOKUP(ABS(T48)+1,$A$8:$D$16,3,FALSE))</f>
      </c>
      <c r="U87" s="1">
        <f>IF(U48&gt;0,1/VLOOKUP(ABS(U48)+1,$A$8:$D$16,3,FALSE),VLOOKUP(ABS(U48)+1,$A$8:$D$16,3,FALSE))</f>
      </c>
      <c r="V87" s="1">
        <f>IF(V48&gt;0,1/VLOOKUP(ABS(V48)+1,$A$8:$D$16,3,FALSE),VLOOKUP(ABS(V48)+1,$A$8:$D$16,3,FALSE))</f>
      </c>
      <c r="W87" s="1">
        <f>IF(W48&gt;0,1/VLOOKUP(ABS(W48)+1,$A$8:$D$16,3,FALSE),VLOOKUP(ABS(W48)+1,$A$8:$D$16,3,FALSE))</f>
      </c>
      <c r="X87" s="1">
        <f>IF(X48&gt;0,1/VLOOKUP(ABS(X48)+1,$A$8:$D$16,3,FALSE),VLOOKUP(ABS(X48)+1,$A$8:$D$16,3,FALSE))</f>
      </c>
    </row>
    <row r="88">
      <c r="A88">
        <v>5</v>
      </c>
      <c r="B88" t="str">
        <v>CP9.1_vs_CP9.6</v>
      </c>
      <c r="C88" s="1">
        <f>IF(C49&gt;0,1/VLOOKUP(ABS(C49)+1,$A$8:$D$16,3,FALSE),VLOOKUP(ABS(C49)+1,$A$8:$D$16,3,FALSE))</f>
      </c>
      <c r="D88" s="1">
        <f>IF(D49&gt;0,1/VLOOKUP(ABS(D49)+1,$A$8:$D$16,3,FALSE),VLOOKUP(ABS(D49)+1,$A$8:$D$16,3,FALSE))</f>
      </c>
      <c r="E88" s="1">
        <f>IF(E49&gt;0,1/VLOOKUP(ABS(E49)+1,$A$8:$D$16,3,FALSE),VLOOKUP(ABS(E49)+1,$A$8:$D$16,3,FALSE))</f>
      </c>
      <c r="F88" s="1">
        <f>IF(F49&gt;0,1/VLOOKUP(ABS(F49)+1,$A$8:$D$16,3,FALSE),VLOOKUP(ABS(F49)+1,$A$8:$D$16,3,FALSE))</f>
      </c>
      <c r="G88" s="1">
        <f>IF(G49&gt;0,1/VLOOKUP(ABS(G49)+1,$A$8:$D$16,3,FALSE),VLOOKUP(ABS(G49)+1,$A$8:$D$16,3,FALSE))</f>
      </c>
      <c r="H88" s="1">
        <f>IF(H49&gt;0,1/VLOOKUP(ABS(H49)+1,$A$8:$D$16,3,FALSE),VLOOKUP(ABS(H49)+1,$A$8:$D$16,3,FALSE))</f>
      </c>
      <c r="I88" s="1">
        <f>IF(I49&gt;0,1/VLOOKUP(ABS(I49)+1,$A$8:$D$16,3,FALSE),VLOOKUP(ABS(I49)+1,$A$8:$D$16,3,FALSE))</f>
      </c>
      <c r="J88" s="1">
        <f>IF(J49&gt;0,1/VLOOKUP(ABS(J49)+1,$A$8:$D$16,3,FALSE),VLOOKUP(ABS(J49)+1,$A$8:$D$16,3,FALSE))</f>
      </c>
      <c r="K88" s="1">
        <f>IF(K49&gt;0,1/VLOOKUP(ABS(K49)+1,$A$8:$D$16,3,FALSE),VLOOKUP(ABS(K49)+1,$A$8:$D$16,3,FALSE))</f>
      </c>
      <c r="L88" s="1">
        <f>IF(L49&gt;0,1/VLOOKUP(ABS(L49)+1,$A$8:$D$16,3,FALSE),VLOOKUP(ABS(L49)+1,$A$8:$D$16,3,FALSE))</f>
      </c>
      <c r="M88" s="1">
        <f>IF(M49&gt;0,1/VLOOKUP(ABS(M49)+1,$A$8:$D$16,3,FALSE),VLOOKUP(ABS(M49)+1,$A$8:$D$16,3,FALSE))</f>
      </c>
      <c r="N88" s="1">
        <f>IF(N49&gt;0,1/VLOOKUP(ABS(N49)+1,$A$8:$D$16,3,FALSE),VLOOKUP(ABS(N49)+1,$A$8:$D$16,3,FALSE))</f>
      </c>
      <c r="O88" s="1">
        <f>IF(O49&gt;0,1/VLOOKUP(ABS(O49)+1,$A$8:$D$16,3,FALSE),VLOOKUP(ABS(O49)+1,$A$8:$D$16,3,FALSE))</f>
      </c>
      <c r="P88" s="1">
        <f>IF(P49&gt;0,1/VLOOKUP(ABS(P49)+1,$A$8:$D$16,3,FALSE),VLOOKUP(ABS(P49)+1,$A$8:$D$16,3,FALSE))</f>
      </c>
      <c r="Q88" s="1">
        <f>IF(Q49&gt;0,1/VLOOKUP(ABS(Q49)+1,$A$8:$D$16,3,FALSE),VLOOKUP(ABS(Q49)+1,$A$8:$D$16,3,FALSE))</f>
      </c>
      <c r="R88" s="1">
        <f>IF(R49&gt;0,1/VLOOKUP(ABS(R49)+1,$A$8:$D$16,3,FALSE),VLOOKUP(ABS(R49)+1,$A$8:$D$16,3,FALSE))</f>
      </c>
      <c r="S88" s="1">
        <f>IF(S49&gt;0,1/VLOOKUP(ABS(S49)+1,$A$8:$D$16,3,FALSE),VLOOKUP(ABS(S49)+1,$A$8:$D$16,3,FALSE))</f>
      </c>
      <c r="T88" s="1">
        <f>IF(T49&gt;0,1/VLOOKUP(ABS(T49)+1,$A$8:$D$16,3,FALSE),VLOOKUP(ABS(T49)+1,$A$8:$D$16,3,FALSE))</f>
      </c>
      <c r="U88" s="1">
        <f>IF(U49&gt;0,1/VLOOKUP(ABS(U49)+1,$A$8:$D$16,3,FALSE),VLOOKUP(ABS(U49)+1,$A$8:$D$16,3,FALSE))</f>
      </c>
      <c r="V88" s="1">
        <f>IF(V49&gt;0,1/VLOOKUP(ABS(V49)+1,$A$8:$D$16,3,FALSE),VLOOKUP(ABS(V49)+1,$A$8:$D$16,3,FALSE))</f>
      </c>
      <c r="W88" s="1">
        <f>IF(W49&gt;0,1/VLOOKUP(ABS(W49)+1,$A$8:$D$16,3,FALSE),VLOOKUP(ABS(W49)+1,$A$8:$D$16,3,FALSE))</f>
      </c>
      <c r="X88" s="1">
        <f>IF(X49&gt;0,1/VLOOKUP(ABS(X49)+1,$A$8:$D$16,3,FALSE),VLOOKUP(ABS(X49)+1,$A$8:$D$16,3,FALSE))</f>
      </c>
    </row>
    <row r="89">
      <c r="A89">
        <v>6</v>
      </c>
      <c r="B89" t="str">
        <v>CP9.2_vs_CP9.3</v>
      </c>
      <c r="C89" s="1">
        <f>IF(C50&gt;0,1/VLOOKUP(ABS(C50)+1,$A$8:$D$16,3,FALSE),VLOOKUP(ABS(C50)+1,$A$8:$D$16,3,FALSE))</f>
      </c>
      <c r="D89" s="1">
        <f>IF(D50&gt;0,1/VLOOKUP(ABS(D50)+1,$A$8:$D$16,3,FALSE),VLOOKUP(ABS(D50)+1,$A$8:$D$16,3,FALSE))</f>
      </c>
      <c r="E89" s="1">
        <f>IF(E50&gt;0,1/VLOOKUP(ABS(E50)+1,$A$8:$D$16,3,FALSE),VLOOKUP(ABS(E50)+1,$A$8:$D$16,3,FALSE))</f>
      </c>
      <c r="F89" s="1">
        <f>IF(F50&gt;0,1/VLOOKUP(ABS(F50)+1,$A$8:$D$16,3,FALSE),VLOOKUP(ABS(F50)+1,$A$8:$D$16,3,FALSE))</f>
      </c>
      <c r="G89" s="1">
        <f>IF(G50&gt;0,1/VLOOKUP(ABS(G50)+1,$A$8:$D$16,3,FALSE),VLOOKUP(ABS(G50)+1,$A$8:$D$16,3,FALSE))</f>
      </c>
      <c r="H89" s="1">
        <f>IF(H50&gt;0,1/VLOOKUP(ABS(H50)+1,$A$8:$D$16,3,FALSE),VLOOKUP(ABS(H50)+1,$A$8:$D$16,3,FALSE))</f>
      </c>
      <c r="I89" s="1">
        <f>IF(I50&gt;0,1/VLOOKUP(ABS(I50)+1,$A$8:$D$16,3,FALSE),VLOOKUP(ABS(I50)+1,$A$8:$D$16,3,FALSE))</f>
      </c>
      <c r="J89" s="1">
        <f>IF(J50&gt;0,1/VLOOKUP(ABS(J50)+1,$A$8:$D$16,3,FALSE),VLOOKUP(ABS(J50)+1,$A$8:$D$16,3,FALSE))</f>
      </c>
      <c r="K89" s="1">
        <f>IF(K50&gt;0,1/VLOOKUP(ABS(K50)+1,$A$8:$D$16,3,FALSE),VLOOKUP(ABS(K50)+1,$A$8:$D$16,3,FALSE))</f>
      </c>
      <c r="L89" s="1">
        <f>IF(L50&gt;0,1/VLOOKUP(ABS(L50)+1,$A$8:$D$16,3,FALSE),VLOOKUP(ABS(L50)+1,$A$8:$D$16,3,FALSE))</f>
      </c>
      <c r="M89" s="1">
        <f>IF(M50&gt;0,1/VLOOKUP(ABS(M50)+1,$A$8:$D$16,3,FALSE),VLOOKUP(ABS(M50)+1,$A$8:$D$16,3,FALSE))</f>
      </c>
      <c r="N89" s="1">
        <f>IF(N50&gt;0,1/VLOOKUP(ABS(N50)+1,$A$8:$D$16,3,FALSE),VLOOKUP(ABS(N50)+1,$A$8:$D$16,3,FALSE))</f>
      </c>
      <c r="O89" s="1">
        <f>IF(O50&gt;0,1/VLOOKUP(ABS(O50)+1,$A$8:$D$16,3,FALSE),VLOOKUP(ABS(O50)+1,$A$8:$D$16,3,FALSE))</f>
      </c>
      <c r="P89" s="1">
        <f>IF(P50&gt;0,1/VLOOKUP(ABS(P50)+1,$A$8:$D$16,3,FALSE),VLOOKUP(ABS(P50)+1,$A$8:$D$16,3,FALSE))</f>
      </c>
      <c r="Q89" s="1">
        <f>IF(Q50&gt;0,1/VLOOKUP(ABS(Q50)+1,$A$8:$D$16,3,FALSE),VLOOKUP(ABS(Q50)+1,$A$8:$D$16,3,FALSE))</f>
      </c>
      <c r="R89" s="1">
        <f>IF(R50&gt;0,1/VLOOKUP(ABS(R50)+1,$A$8:$D$16,3,FALSE),VLOOKUP(ABS(R50)+1,$A$8:$D$16,3,FALSE))</f>
      </c>
      <c r="S89" s="1">
        <f>IF(S50&gt;0,1/VLOOKUP(ABS(S50)+1,$A$8:$D$16,3,FALSE),VLOOKUP(ABS(S50)+1,$A$8:$D$16,3,FALSE))</f>
      </c>
      <c r="T89" s="1">
        <f>IF(T50&gt;0,1/VLOOKUP(ABS(T50)+1,$A$8:$D$16,3,FALSE),VLOOKUP(ABS(T50)+1,$A$8:$D$16,3,FALSE))</f>
      </c>
      <c r="U89" s="1">
        <f>IF(U50&gt;0,1/VLOOKUP(ABS(U50)+1,$A$8:$D$16,3,FALSE),VLOOKUP(ABS(U50)+1,$A$8:$D$16,3,FALSE))</f>
      </c>
      <c r="V89" s="1">
        <f>IF(V50&gt;0,1/VLOOKUP(ABS(V50)+1,$A$8:$D$16,3,FALSE),VLOOKUP(ABS(V50)+1,$A$8:$D$16,3,FALSE))</f>
      </c>
      <c r="W89" s="1">
        <f>IF(W50&gt;0,1/VLOOKUP(ABS(W50)+1,$A$8:$D$16,3,FALSE),VLOOKUP(ABS(W50)+1,$A$8:$D$16,3,FALSE))</f>
      </c>
      <c r="X89" s="1">
        <f>IF(X50&gt;0,1/VLOOKUP(ABS(X50)+1,$A$8:$D$16,3,FALSE),VLOOKUP(ABS(X50)+1,$A$8:$D$16,3,FALSE))</f>
      </c>
    </row>
    <row r="90">
      <c r="A90">
        <v>7</v>
      </c>
      <c r="B90" t="str">
        <v>CP9.2_vs_CP9.4</v>
      </c>
      <c r="C90" s="1">
        <f>IF(C51&gt;0,1/VLOOKUP(ABS(C51)+1,$A$8:$D$16,3,FALSE),VLOOKUP(ABS(C51)+1,$A$8:$D$16,3,FALSE))</f>
      </c>
      <c r="D90" s="1">
        <f>IF(D51&gt;0,1/VLOOKUP(ABS(D51)+1,$A$8:$D$16,3,FALSE),VLOOKUP(ABS(D51)+1,$A$8:$D$16,3,FALSE))</f>
      </c>
      <c r="E90" s="1">
        <f>IF(E51&gt;0,1/VLOOKUP(ABS(E51)+1,$A$8:$D$16,3,FALSE),VLOOKUP(ABS(E51)+1,$A$8:$D$16,3,FALSE))</f>
      </c>
      <c r="F90" s="1">
        <f>IF(F51&gt;0,1/VLOOKUP(ABS(F51)+1,$A$8:$D$16,3,FALSE),VLOOKUP(ABS(F51)+1,$A$8:$D$16,3,FALSE))</f>
      </c>
      <c r="G90" s="1">
        <f>IF(G51&gt;0,1/VLOOKUP(ABS(G51)+1,$A$8:$D$16,3,FALSE),VLOOKUP(ABS(G51)+1,$A$8:$D$16,3,FALSE))</f>
      </c>
      <c r="H90" s="1">
        <f>IF(H51&gt;0,1/VLOOKUP(ABS(H51)+1,$A$8:$D$16,3,FALSE),VLOOKUP(ABS(H51)+1,$A$8:$D$16,3,FALSE))</f>
      </c>
      <c r="I90" s="1">
        <f>IF(I51&gt;0,1/VLOOKUP(ABS(I51)+1,$A$8:$D$16,3,FALSE),VLOOKUP(ABS(I51)+1,$A$8:$D$16,3,FALSE))</f>
      </c>
      <c r="J90" s="1">
        <f>IF(J51&gt;0,1/VLOOKUP(ABS(J51)+1,$A$8:$D$16,3,FALSE),VLOOKUP(ABS(J51)+1,$A$8:$D$16,3,FALSE))</f>
      </c>
      <c r="K90" s="1">
        <f>IF(K51&gt;0,1/VLOOKUP(ABS(K51)+1,$A$8:$D$16,3,FALSE),VLOOKUP(ABS(K51)+1,$A$8:$D$16,3,FALSE))</f>
      </c>
      <c r="L90" s="1">
        <f>IF(L51&gt;0,1/VLOOKUP(ABS(L51)+1,$A$8:$D$16,3,FALSE),VLOOKUP(ABS(L51)+1,$A$8:$D$16,3,FALSE))</f>
      </c>
      <c r="M90" s="1">
        <f>IF(M51&gt;0,1/VLOOKUP(ABS(M51)+1,$A$8:$D$16,3,FALSE),VLOOKUP(ABS(M51)+1,$A$8:$D$16,3,FALSE))</f>
      </c>
      <c r="N90" s="1">
        <f>IF(N51&gt;0,1/VLOOKUP(ABS(N51)+1,$A$8:$D$16,3,FALSE),VLOOKUP(ABS(N51)+1,$A$8:$D$16,3,FALSE))</f>
      </c>
      <c r="O90" s="1">
        <f>IF(O51&gt;0,1/VLOOKUP(ABS(O51)+1,$A$8:$D$16,3,FALSE),VLOOKUP(ABS(O51)+1,$A$8:$D$16,3,FALSE))</f>
      </c>
      <c r="P90" s="1">
        <f>IF(P51&gt;0,1/VLOOKUP(ABS(P51)+1,$A$8:$D$16,3,FALSE),VLOOKUP(ABS(P51)+1,$A$8:$D$16,3,FALSE))</f>
      </c>
      <c r="Q90" s="1">
        <f>IF(Q51&gt;0,1/VLOOKUP(ABS(Q51)+1,$A$8:$D$16,3,FALSE),VLOOKUP(ABS(Q51)+1,$A$8:$D$16,3,FALSE))</f>
      </c>
      <c r="R90" s="1">
        <f>IF(R51&gt;0,1/VLOOKUP(ABS(R51)+1,$A$8:$D$16,3,FALSE),VLOOKUP(ABS(R51)+1,$A$8:$D$16,3,FALSE))</f>
      </c>
      <c r="S90" s="1">
        <f>IF(S51&gt;0,1/VLOOKUP(ABS(S51)+1,$A$8:$D$16,3,FALSE),VLOOKUP(ABS(S51)+1,$A$8:$D$16,3,FALSE))</f>
      </c>
      <c r="T90" s="1">
        <f>IF(T51&gt;0,1/VLOOKUP(ABS(T51)+1,$A$8:$D$16,3,FALSE),VLOOKUP(ABS(T51)+1,$A$8:$D$16,3,FALSE))</f>
      </c>
      <c r="U90" s="1">
        <f>IF(U51&gt;0,1/VLOOKUP(ABS(U51)+1,$A$8:$D$16,3,FALSE),VLOOKUP(ABS(U51)+1,$A$8:$D$16,3,FALSE))</f>
      </c>
      <c r="V90" s="1">
        <f>IF(V51&gt;0,1/VLOOKUP(ABS(V51)+1,$A$8:$D$16,3,FALSE),VLOOKUP(ABS(V51)+1,$A$8:$D$16,3,FALSE))</f>
      </c>
      <c r="W90" s="1">
        <f>IF(W51&gt;0,1/VLOOKUP(ABS(W51)+1,$A$8:$D$16,3,FALSE),VLOOKUP(ABS(W51)+1,$A$8:$D$16,3,FALSE))</f>
      </c>
      <c r="X90" s="1">
        <f>IF(X51&gt;0,1/VLOOKUP(ABS(X51)+1,$A$8:$D$16,3,FALSE),VLOOKUP(ABS(X51)+1,$A$8:$D$16,3,FALSE))</f>
      </c>
    </row>
    <row r="91">
      <c r="A91">
        <v>8</v>
      </c>
      <c r="B91" t="str">
        <v>CP9.2_vs_CP9.5</v>
      </c>
      <c r="C91" s="1">
        <f>IF(C52&gt;0,1/VLOOKUP(ABS(C52)+1,$A$8:$D$16,3,FALSE),VLOOKUP(ABS(C52)+1,$A$8:$D$16,3,FALSE))</f>
      </c>
      <c r="D91" s="1">
        <f>IF(D52&gt;0,1/VLOOKUP(ABS(D52)+1,$A$8:$D$16,3,FALSE),VLOOKUP(ABS(D52)+1,$A$8:$D$16,3,FALSE))</f>
      </c>
      <c r="E91" s="1">
        <f>IF(E52&gt;0,1/VLOOKUP(ABS(E52)+1,$A$8:$D$16,3,FALSE),VLOOKUP(ABS(E52)+1,$A$8:$D$16,3,FALSE))</f>
      </c>
      <c r="F91" s="1">
        <f>IF(F52&gt;0,1/VLOOKUP(ABS(F52)+1,$A$8:$D$16,3,FALSE),VLOOKUP(ABS(F52)+1,$A$8:$D$16,3,FALSE))</f>
      </c>
      <c r="G91" s="1">
        <f>IF(G52&gt;0,1/VLOOKUP(ABS(G52)+1,$A$8:$D$16,3,FALSE),VLOOKUP(ABS(G52)+1,$A$8:$D$16,3,FALSE))</f>
      </c>
      <c r="H91" s="1">
        <f>IF(H52&gt;0,1/VLOOKUP(ABS(H52)+1,$A$8:$D$16,3,FALSE),VLOOKUP(ABS(H52)+1,$A$8:$D$16,3,FALSE))</f>
      </c>
      <c r="I91" s="1">
        <f>IF(I52&gt;0,1/VLOOKUP(ABS(I52)+1,$A$8:$D$16,3,FALSE),VLOOKUP(ABS(I52)+1,$A$8:$D$16,3,FALSE))</f>
      </c>
      <c r="J91" s="1">
        <f>IF(J52&gt;0,1/VLOOKUP(ABS(J52)+1,$A$8:$D$16,3,FALSE),VLOOKUP(ABS(J52)+1,$A$8:$D$16,3,FALSE))</f>
      </c>
      <c r="K91" s="1">
        <f>IF(K52&gt;0,1/VLOOKUP(ABS(K52)+1,$A$8:$D$16,3,FALSE),VLOOKUP(ABS(K52)+1,$A$8:$D$16,3,FALSE))</f>
      </c>
      <c r="L91" s="1">
        <f>IF(L52&gt;0,1/VLOOKUP(ABS(L52)+1,$A$8:$D$16,3,FALSE),VLOOKUP(ABS(L52)+1,$A$8:$D$16,3,FALSE))</f>
      </c>
      <c r="M91" s="1">
        <f>IF(M52&gt;0,1/VLOOKUP(ABS(M52)+1,$A$8:$D$16,3,FALSE),VLOOKUP(ABS(M52)+1,$A$8:$D$16,3,FALSE))</f>
      </c>
      <c r="N91" s="1">
        <f>IF(N52&gt;0,1/VLOOKUP(ABS(N52)+1,$A$8:$D$16,3,FALSE),VLOOKUP(ABS(N52)+1,$A$8:$D$16,3,FALSE))</f>
      </c>
      <c r="O91" s="1">
        <f>IF(O52&gt;0,1/VLOOKUP(ABS(O52)+1,$A$8:$D$16,3,FALSE),VLOOKUP(ABS(O52)+1,$A$8:$D$16,3,FALSE))</f>
      </c>
      <c r="P91" s="1">
        <f>IF(P52&gt;0,1/VLOOKUP(ABS(P52)+1,$A$8:$D$16,3,FALSE),VLOOKUP(ABS(P52)+1,$A$8:$D$16,3,FALSE))</f>
      </c>
      <c r="Q91" s="1">
        <f>IF(Q52&gt;0,1/VLOOKUP(ABS(Q52)+1,$A$8:$D$16,3,FALSE),VLOOKUP(ABS(Q52)+1,$A$8:$D$16,3,FALSE))</f>
      </c>
      <c r="R91" s="1">
        <f>IF(R52&gt;0,1/VLOOKUP(ABS(R52)+1,$A$8:$D$16,3,FALSE),VLOOKUP(ABS(R52)+1,$A$8:$D$16,3,FALSE))</f>
      </c>
      <c r="S91" s="1">
        <f>IF(S52&gt;0,1/VLOOKUP(ABS(S52)+1,$A$8:$D$16,3,FALSE),VLOOKUP(ABS(S52)+1,$A$8:$D$16,3,FALSE))</f>
      </c>
      <c r="T91" s="1">
        <f>IF(T52&gt;0,1/VLOOKUP(ABS(T52)+1,$A$8:$D$16,3,FALSE),VLOOKUP(ABS(T52)+1,$A$8:$D$16,3,FALSE))</f>
      </c>
      <c r="U91" s="1">
        <f>IF(U52&gt;0,1/VLOOKUP(ABS(U52)+1,$A$8:$D$16,3,FALSE),VLOOKUP(ABS(U52)+1,$A$8:$D$16,3,FALSE))</f>
      </c>
      <c r="V91" s="1">
        <f>IF(V52&gt;0,1/VLOOKUP(ABS(V52)+1,$A$8:$D$16,3,FALSE),VLOOKUP(ABS(V52)+1,$A$8:$D$16,3,FALSE))</f>
      </c>
      <c r="W91" s="1">
        <f>IF(W52&gt;0,1/VLOOKUP(ABS(W52)+1,$A$8:$D$16,3,FALSE),VLOOKUP(ABS(W52)+1,$A$8:$D$16,3,FALSE))</f>
      </c>
      <c r="X91" s="1">
        <f>IF(X52&gt;0,1/VLOOKUP(ABS(X52)+1,$A$8:$D$16,3,FALSE),VLOOKUP(ABS(X52)+1,$A$8:$D$16,3,FALSE))</f>
      </c>
    </row>
    <row r="92">
      <c r="A92">
        <v>9</v>
      </c>
      <c r="B92" t="str">
        <v>CP9.2_vs_CP9.6</v>
      </c>
      <c r="C92" s="1">
        <f>IF(C53&gt;0,1/VLOOKUP(ABS(C53)+1,$A$8:$D$16,3,FALSE),VLOOKUP(ABS(C53)+1,$A$8:$D$16,3,FALSE))</f>
      </c>
      <c r="D92" s="1">
        <f>IF(D53&gt;0,1/VLOOKUP(ABS(D53)+1,$A$8:$D$16,3,FALSE),VLOOKUP(ABS(D53)+1,$A$8:$D$16,3,FALSE))</f>
      </c>
      <c r="E92" s="1">
        <f>IF(E53&gt;0,1/VLOOKUP(ABS(E53)+1,$A$8:$D$16,3,FALSE),VLOOKUP(ABS(E53)+1,$A$8:$D$16,3,FALSE))</f>
      </c>
      <c r="F92" s="1">
        <f>IF(F53&gt;0,1/VLOOKUP(ABS(F53)+1,$A$8:$D$16,3,FALSE),VLOOKUP(ABS(F53)+1,$A$8:$D$16,3,FALSE))</f>
      </c>
      <c r="G92" s="1">
        <f>IF(G53&gt;0,1/VLOOKUP(ABS(G53)+1,$A$8:$D$16,3,FALSE),VLOOKUP(ABS(G53)+1,$A$8:$D$16,3,FALSE))</f>
      </c>
      <c r="H92" s="1">
        <f>IF(H53&gt;0,1/VLOOKUP(ABS(H53)+1,$A$8:$D$16,3,FALSE),VLOOKUP(ABS(H53)+1,$A$8:$D$16,3,FALSE))</f>
      </c>
      <c r="I92" s="1">
        <f>IF(I53&gt;0,1/VLOOKUP(ABS(I53)+1,$A$8:$D$16,3,FALSE),VLOOKUP(ABS(I53)+1,$A$8:$D$16,3,FALSE))</f>
      </c>
      <c r="J92" s="1">
        <f>IF(J53&gt;0,1/VLOOKUP(ABS(J53)+1,$A$8:$D$16,3,FALSE),VLOOKUP(ABS(J53)+1,$A$8:$D$16,3,FALSE))</f>
      </c>
      <c r="K92" s="1">
        <f>IF(K53&gt;0,1/VLOOKUP(ABS(K53)+1,$A$8:$D$16,3,FALSE),VLOOKUP(ABS(K53)+1,$A$8:$D$16,3,FALSE))</f>
      </c>
      <c r="L92" s="1">
        <f>IF(L53&gt;0,1/VLOOKUP(ABS(L53)+1,$A$8:$D$16,3,FALSE),VLOOKUP(ABS(L53)+1,$A$8:$D$16,3,FALSE))</f>
      </c>
      <c r="M92" s="1">
        <f>IF(M53&gt;0,1/VLOOKUP(ABS(M53)+1,$A$8:$D$16,3,FALSE),VLOOKUP(ABS(M53)+1,$A$8:$D$16,3,FALSE))</f>
      </c>
      <c r="N92" s="1">
        <f>IF(N53&gt;0,1/VLOOKUP(ABS(N53)+1,$A$8:$D$16,3,FALSE),VLOOKUP(ABS(N53)+1,$A$8:$D$16,3,FALSE))</f>
      </c>
      <c r="O92" s="1">
        <f>IF(O53&gt;0,1/VLOOKUP(ABS(O53)+1,$A$8:$D$16,3,FALSE),VLOOKUP(ABS(O53)+1,$A$8:$D$16,3,FALSE))</f>
      </c>
      <c r="P92" s="1">
        <f>IF(P53&gt;0,1/VLOOKUP(ABS(P53)+1,$A$8:$D$16,3,FALSE),VLOOKUP(ABS(P53)+1,$A$8:$D$16,3,FALSE))</f>
      </c>
      <c r="Q92" s="1">
        <f>IF(Q53&gt;0,1/VLOOKUP(ABS(Q53)+1,$A$8:$D$16,3,FALSE),VLOOKUP(ABS(Q53)+1,$A$8:$D$16,3,FALSE))</f>
      </c>
      <c r="R92" s="1">
        <f>IF(R53&gt;0,1/VLOOKUP(ABS(R53)+1,$A$8:$D$16,3,FALSE),VLOOKUP(ABS(R53)+1,$A$8:$D$16,3,FALSE))</f>
      </c>
      <c r="S92" s="1">
        <f>IF(S53&gt;0,1/VLOOKUP(ABS(S53)+1,$A$8:$D$16,3,FALSE),VLOOKUP(ABS(S53)+1,$A$8:$D$16,3,FALSE))</f>
      </c>
      <c r="T92" s="1">
        <f>IF(T53&gt;0,1/VLOOKUP(ABS(T53)+1,$A$8:$D$16,3,FALSE),VLOOKUP(ABS(T53)+1,$A$8:$D$16,3,FALSE))</f>
      </c>
      <c r="U92" s="1">
        <f>IF(U53&gt;0,1/VLOOKUP(ABS(U53)+1,$A$8:$D$16,3,FALSE),VLOOKUP(ABS(U53)+1,$A$8:$D$16,3,FALSE))</f>
      </c>
      <c r="V92" s="1">
        <f>IF(V53&gt;0,1/VLOOKUP(ABS(V53)+1,$A$8:$D$16,3,FALSE),VLOOKUP(ABS(V53)+1,$A$8:$D$16,3,FALSE))</f>
      </c>
      <c r="W92" s="1">
        <f>IF(W53&gt;0,1/VLOOKUP(ABS(W53)+1,$A$8:$D$16,3,FALSE),VLOOKUP(ABS(W53)+1,$A$8:$D$16,3,FALSE))</f>
      </c>
      <c r="X92" s="1">
        <f>IF(X53&gt;0,1/VLOOKUP(ABS(X53)+1,$A$8:$D$16,3,FALSE),VLOOKUP(ABS(X53)+1,$A$8:$D$16,3,FALSE))</f>
      </c>
    </row>
    <row r="93">
      <c r="A93">
        <v>10</v>
      </c>
      <c r="B93" t="str">
        <v>CP9.3_vs_CP9.4</v>
      </c>
      <c r="C93" s="1">
        <f>IF(C54&gt;0,1/VLOOKUP(ABS(C54)+1,$A$8:$D$16,3,FALSE),VLOOKUP(ABS(C54)+1,$A$8:$D$16,3,FALSE))</f>
      </c>
      <c r="D93" s="1">
        <f>IF(D54&gt;0,1/VLOOKUP(ABS(D54)+1,$A$8:$D$16,3,FALSE),VLOOKUP(ABS(D54)+1,$A$8:$D$16,3,FALSE))</f>
      </c>
      <c r="E93" s="1">
        <f>IF(E54&gt;0,1/VLOOKUP(ABS(E54)+1,$A$8:$D$16,3,FALSE),VLOOKUP(ABS(E54)+1,$A$8:$D$16,3,FALSE))</f>
      </c>
      <c r="F93" s="1">
        <f>IF(F54&gt;0,1/VLOOKUP(ABS(F54)+1,$A$8:$D$16,3,FALSE),VLOOKUP(ABS(F54)+1,$A$8:$D$16,3,FALSE))</f>
      </c>
      <c r="G93" s="1">
        <f>IF(G54&gt;0,1/VLOOKUP(ABS(G54)+1,$A$8:$D$16,3,FALSE),VLOOKUP(ABS(G54)+1,$A$8:$D$16,3,FALSE))</f>
      </c>
      <c r="H93" s="1">
        <f>IF(H54&gt;0,1/VLOOKUP(ABS(H54)+1,$A$8:$D$16,3,FALSE),VLOOKUP(ABS(H54)+1,$A$8:$D$16,3,FALSE))</f>
      </c>
      <c r="I93" s="1">
        <f>IF(I54&gt;0,1/VLOOKUP(ABS(I54)+1,$A$8:$D$16,3,FALSE),VLOOKUP(ABS(I54)+1,$A$8:$D$16,3,FALSE))</f>
      </c>
      <c r="J93" s="1">
        <f>IF(J54&gt;0,1/VLOOKUP(ABS(J54)+1,$A$8:$D$16,3,FALSE),VLOOKUP(ABS(J54)+1,$A$8:$D$16,3,FALSE))</f>
      </c>
      <c r="K93" s="1">
        <f>IF(K54&gt;0,1/VLOOKUP(ABS(K54)+1,$A$8:$D$16,3,FALSE),VLOOKUP(ABS(K54)+1,$A$8:$D$16,3,FALSE))</f>
      </c>
      <c r="L93" s="1">
        <f>IF(L54&gt;0,1/VLOOKUP(ABS(L54)+1,$A$8:$D$16,3,FALSE),VLOOKUP(ABS(L54)+1,$A$8:$D$16,3,FALSE))</f>
      </c>
      <c r="M93" s="1">
        <f>IF(M54&gt;0,1/VLOOKUP(ABS(M54)+1,$A$8:$D$16,3,FALSE),VLOOKUP(ABS(M54)+1,$A$8:$D$16,3,FALSE))</f>
      </c>
      <c r="N93" s="1">
        <f>IF(N54&gt;0,1/VLOOKUP(ABS(N54)+1,$A$8:$D$16,3,FALSE),VLOOKUP(ABS(N54)+1,$A$8:$D$16,3,FALSE))</f>
      </c>
      <c r="O93" s="1">
        <f>IF(O54&gt;0,1/VLOOKUP(ABS(O54)+1,$A$8:$D$16,3,FALSE),VLOOKUP(ABS(O54)+1,$A$8:$D$16,3,FALSE))</f>
      </c>
      <c r="P93" s="1">
        <f>IF(P54&gt;0,1/VLOOKUP(ABS(P54)+1,$A$8:$D$16,3,FALSE),VLOOKUP(ABS(P54)+1,$A$8:$D$16,3,FALSE))</f>
      </c>
      <c r="Q93" s="1">
        <f>IF(Q54&gt;0,1/VLOOKUP(ABS(Q54)+1,$A$8:$D$16,3,FALSE),VLOOKUP(ABS(Q54)+1,$A$8:$D$16,3,FALSE))</f>
      </c>
      <c r="R93" s="1">
        <f>IF(R54&gt;0,1/VLOOKUP(ABS(R54)+1,$A$8:$D$16,3,FALSE),VLOOKUP(ABS(R54)+1,$A$8:$D$16,3,FALSE))</f>
      </c>
      <c r="S93" s="1">
        <f>IF(S54&gt;0,1/VLOOKUP(ABS(S54)+1,$A$8:$D$16,3,FALSE),VLOOKUP(ABS(S54)+1,$A$8:$D$16,3,FALSE))</f>
      </c>
      <c r="T93" s="1">
        <f>IF(T54&gt;0,1/VLOOKUP(ABS(T54)+1,$A$8:$D$16,3,FALSE),VLOOKUP(ABS(T54)+1,$A$8:$D$16,3,FALSE))</f>
      </c>
      <c r="U93" s="1">
        <f>IF(U54&gt;0,1/VLOOKUP(ABS(U54)+1,$A$8:$D$16,3,FALSE),VLOOKUP(ABS(U54)+1,$A$8:$D$16,3,FALSE))</f>
      </c>
      <c r="V93" s="1">
        <f>IF(V54&gt;0,1/VLOOKUP(ABS(V54)+1,$A$8:$D$16,3,FALSE),VLOOKUP(ABS(V54)+1,$A$8:$D$16,3,FALSE))</f>
      </c>
      <c r="W93" s="1">
        <f>IF(W54&gt;0,1/VLOOKUP(ABS(W54)+1,$A$8:$D$16,3,FALSE),VLOOKUP(ABS(W54)+1,$A$8:$D$16,3,FALSE))</f>
      </c>
      <c r="X93" s="1">
        <f>IF(X54&gt;0,1/VLOOKUP(ABS(X54)+1,$A$8:$D$16,3,FALSE),VLOOKUP(ABS(X54)+1,$A$8:$D$16,3,FALSE))</f>
      </c>
    </row>
    <row r="94">
      <c r="A94">
        <v>11</v>
      </c>
      <c r="B94" t="str">
        <v>CP9.3_vs_CP9.5</v>
      </c>
      <c r="C94" s="1">
        <f>IF(C55&gt;0,1/VLOOKUP(ABS(C55)+1,$A$8:$D$16,3,FALSE),VLOOKUP(ABS(C55)+1,$A$8:$D$16,3,FALSE))</f>
      </c>
      <c r="D94" s="1">
        <f>IF(D55&gt;0,1/VLOOKUP(ABS(D55)+1,$A$8:$D$16,3,FALSE),VLOOKUP(ABS(D55)+1,$A$8:$D$16,3,FALSE))</f>
      </c>
      <c r="E94" s="1">
        <f>IF(E55&gt;0,1/VLOOKUP(ABS(E55)+1,$A$8:$D$16,3,FALSE),VLOOKUP(ABS(E55)+1,$A$8:$D$16,3,FALSE))</f>
      </c>
      <c r="F94" s="1">
        <f>IF(F55&gt;0,1/VLOOKUP(ABS(F55)+1,$A$8:$D$16,3,FALSE),VLOOKUP(ABS(F55)+1,$A$8:$D$16,3,FALSE))</f>
      </c>
      <c r="G94" s="1">
        <f>IF(G55&gt;0,1/VLOOKUP(ABS(G55)+1,$A$8:$D$16,3,FALSE),VLOOKUP(ABS(G55)+1,$A$8:$D$16,3,FALSE))</f>
      </c>
      <c r="H94" s="1">
        <f>IF(H55&gt;0,1/VLOOKUP(ABS(H55)+1,$A$8:$D$16,3,FALSE),VLOOKUP(ABS(H55)+1,$A$8:$D$16,3,FALSE))</f>
      </c>
      <c r="I94" s="1">
        <f>IF(I55&gt;0,1/VLOOKUP(ABS(I55)+1,$A$8:$D$16,3,FALSE),VLOOKUP(ABS(I55)+1,$A$8:$D$16,3,FALSE))</f>
      </c>
      <c r="J94" s="1">
        <f>IF(J55&gt;0,1/VLOOKUP(ABS(J55)+1,$A$8:$D$16,3,FALSE),VLOOKUP(ABS(J55)+1,$A$8:$D$16,3,FALSE))</f>
      </c>
      <c r="K94" s="1">
        <f>IF(K55&gt;0,1/VLOOKUP(ABS(K55)+1,$A$8:$D$16,3,FALSE),VLOOKUP(ABS(K55)+1,$A$8:$D$16,3,FALSE))</f>
      </c>
      <c r="L94" s="1">
        <f>IF(L55&gt;0,1/VLOOKUP(ABS(L55)+1,$A$8:$D$16,3,FALSE),VLOOKUP(ABS(L55)+1,$A$8:$D$16,3,FALSE))</f>
      </c>
      <c r="M94" s="1">
        <f>IF(M55&gt;0,1/VLOOKUP(ABS(M55)+1,$A$8:$D$16,3,FALSE),VLOOKUP(ABS(M55)+1,$A$8:$D$16,3,FALSE))</f>
      </c>
      <c r="N94" s="1">
        <f>IF(N55&gt;0,1/VLOOKUP(ABS(N55)+1,$A$8:$D$16,3,FALSE),VLOOKUP(ABS(N55)+1,$A$8:$D$16,3,FALSE))</f>
      </c>
      <c r="O94" s="1">
        <f>IF(O55&gt;0,1/VLOOKUP(ABS(O55)+1,$A$8:$D$16,3,FALSE),VLOOKUP(ABS(O55)+1,$A$8:$D$16,3,FALSE))</f>
      </c>
      <c r="P94" s="1">
        <f>IF(P55&gt;0,1/VLOOKUP(ABS(P55)+1,$A$8:$D$16,3,FALSE),VLOOKUP(ABS(P55)+1,$A$8:$D$16,3,FALSE))</f>
      </c>
      <c r="Q94" s="1">
        <f>IF(Q55&gt;0,1/VLOOKUP(ABS(Q55)+1,$A$8:$D$16,3,FALSE),VLOOKUP(ABS(Q55)+1,$A$8:$D$16,3,FALSE))</f>
      </c>
      <c r="R94" s="1">
        <f>IF(R55&gt;0,1/VLOOKUP(ABS(R55)+1,$A$8:$D$16,3,FALSE),VLOOKUP(ABS(R55)+1,$A$8:$D$16,3,FALSE))</f>
      </c>
      <c r="S94" s="1">
        <f>IF(S55&gt;0,1/VLOOKUP(ABS(S55)+1,$A$8:$D$16,3,FALSE),VLOOKUP(ABS(S55)+1,$A$8:$D$16,3,FALSE))</f>
      </c>
      <c r="T94" s="1">
        <f>IF(T55&gt;0,1/VLOOKUP(ABS(T55)+1,$A$8:$D$16,3,FALSE),VLOOKUP(ABS(T55)+1,$A$8:$D$16,3,FALSE))</f>
      </c>
      <c r="U94" s="1">
        <f>IF(U55&gt;0,1/VLOOKUP(ABS(U55)+1,$A$8:$D$16,3,FALSE),VLOOKUP(ABS(U55)+1,$A$8:$D$16,3,FALSE))</f>
      </c>
      <c r="V94" s="1">
        <f>IF(V55&gt;0,1/VLOOKUP(ABS(V55)+1,$A$8:$D$16,3,FALSE),VLOOKUP(ABS(V55)+1,$A$8:$D$16,3,FALSE))</f>
      </c>
      <c r="W94" s="1">
        <f>IF(W55&gt;0,1/VLOOKUP(ABS(W55)+1,$A$8:$D$16,3,FALSE),VLOOKUP(ABS(W55)+1,$A$8:$D$16,3,FALSE))</f>
      </c>
      <c r="X94" s="1">
        <f>IF(X55&gt;0,1/VLOOKUP(ABS(X55)+1,$A$8:$D$16,3,FALSE),VLOOKUP(ABS(X55)+1,$A$8:$D$16,3,FALSE))</f>
      </c>
    </row>
    <row r="95">
      <c r="A95">
        <v>12</v>
      </c>
      <c r="B95" t="str">
        <v>CP9.3_vs_CP9.6</v>
      </c>
      <c r="C95" s="1">
        <f>IF(C56&gt;0,1/VLOOKUP(ABS(C56)+1,$A$8:$D$16,3,FALSE),VLOOKUP(ABS(C56)+1,$A$8:$D$16,3,FALSE))</f>
      </c>
      <c r="D95" s="1">
        <f>IF(D56&gt;0,1/VLOOKUP(ABS(D56)+1,$A$8:$D$16,3,FALSE),VLOOKUP(ABS(D56)+1,$A$8:$D$16,3,FALSE))</f>
      </c>
      <c r="E95" s="1">
        <f>IF(E56&gt;0,1/VLOOKUP(ABS(E56)+1,$A$8:$D$16,3,FALSE),VLOOKUP(ABS(E56)+1,$A$8:$D$16,3,FALSE))</f>
      </c>
      <c r="F95" s="1">
        <f>IF(F56&gt;0,1/VLOOKUP(ABS(F56)+1,$A$8:$D$16,3,FALSE),VLOOKUP(ABS(F56)+1,$A$8:$D$16,3,FALSE))</f>
      </c>
      <c r="G95" s="1">
        <f>IF(G56&gt;0,1/VLOOKUP(ABS(G56)+1,$A$8:$D$16,3,FALSE),VLOOKUP(ABS(G56)+1,$A$8:$D$16,3,FALSE))</f>
      </c>
      <c r="H95" s="1">
        <f>IF(H56&gt;0,1/VLOOKUP(ABS(H56)+1,$A$8:$D$16,3,FALSE),VLOOKUP(ABS(H56)+1,$A$8:$D$16,3,FALSE))</f>
      </c>
      <c r="I95" s="1">
        <f>IF(I56&gt;0,1/VLOOKUP(ABS(I56)+1,$A$8:$D$16,3,FALSE),VLOOKUP(ABS(I56)+1,$A$8:$D$16,3,FALSE))</f>
      </c>
      <c r="J95" s="1">
        <f>IF(J56&gt;0,1/VLOOKUP(ABS(J56)+1,$A$8:$D$16,3,FALSE),VLOOKUP(ABS(J56)+1,$A$8:$D$16,3,FALSE))</f>
      </c>
      <c r="K95" s="1">
        <f>IF(K56&gt;0,1/VLOOKUP(ABS(K56)+1,$A$8:$D$16,3,FALSE),VLOOKUP(ABS(K56)+1,$A$8:$D$16,3,FALSE))</f>
      </c>
      <c r="L95" s="1">
        <f>IF(L56&gt;0,1/VLOOKUP(ABS(L56)+1,$A$8:$D$16,3,FALSE),VLOOKUP(ABS(L56)+1,$A$8:$D$16,3,FALSE))</f>
      </c>
      <c r="M95" s="1">
        <f>IF(M56&gt;0,1/VLOOKUP(ABS(M56)+1,$A$8:$D$16,3,FALSE),VLOOKUP(ABS(M56)+1,$A$8:$D$16,3,FALSE))</f>
      </c>
      <c r="N95" s="1">
        <f>IF(N56&gt;0,1/VLOOKUP(ABS(N56)+1,$A$8:$D$16,3,FALSE),VLOOKUP(ABS(N56)+1,$A$8:$D$16,3,FALSE))</f>
      </c>
      <c r="O95" s="1">
        <f>IF(O56&gt;0,1/VLOOKUP(ABS(O56)+1,$A$8:$D$16,3,FALSE),VLOOKUP(ABS(O56)+1,$A$8:$D$16,3,FALSE))</f>
      </c>
      <c r="P95" s="1">
        <f>IF(P56&gt;0,1/VLOOKUP(ABS(P56)+1,$A$8:$D$16,3,FALSE),VLOOKUP(ABS(P56)+1,$A$8:$D$16,3,FALSE))</f>
      </c>
      <c r="Q95" s="1">
        <f>IF(Q56&gt;0,1/VLOOKUP(ABS(Q56)+1,$A$8:$D$16,3,FALSE),VLOOKUP(ABS(Q56)+1,$A$8:$D$16,3,FALSE))</f>
      </c>
      <c r="R95" s="1">
        <f>IF(R56&gt;0,1/VLOOKUP(ABS(R56)+1,$A$8:$D$16,3,FALSE),VLOOKUP(ABS(R56)+1,$A$8:$D$16,3,FALSE))</f>
      </c>
      <c r="S95" s="1">
        <f>IF(S56&gt;0,1/VLOOKUP(ABS(S56)+1,$A$8:$D$16,3,FALSE),VLOOKUP(ABS(S56)+1,$A$8:$D$16,3,FALSE))</f>
      </c>
      <c r="T95" s="1">
        <f>IF(T56&gt;0,1/VLOOKUP(ABS(T56)+1,$A$8:$D$16,3,FALSE),VLOOKUP(ABS(T56)+1,$A$8:$D$16,3,FALSE))</f>
      </c>
      <c r="U95" s="1">
        <f>IF(U56&gt;0,1/VLOOKUP(ABS(U56)+1,$A$8:$D$16,3,FALSE),VLOOKUP(ABS(U56)+1,$A$8:$D$16,3,FALSE))</f>
      </c>
      <c r="V95" s="1">
        <f>IF(V56&gt;0,1/VLOOKUP(ABS(V56)+1,$A$8:$D$16,3,FALSE),VLOOKUP(ABS(V56)+1,$A$8:$D$16,3,FALSE))</f>
      </c>
      <c r="W95" s="1">
        <f>IF(W56&gt;0,1/VLOOKUP(ABS(W56)+1,$A$8:$D$16,3,FALSE),VLOOKUP(ABS(W56)+1,$A$8:$D$16,3,FALSE))</f>
      </c>
      <c r="X95" s="1">
        <f>IF(X56&gt;0,1/VLOOKUP(ABS(X56)+1,$A$8:$D$16,3,FALSE),VLOOKUP(ABS(X56)+1,$A$8:$D$16,3,FALSE))</f>
      </c>
    </row>
    <row r="96">
      <c r="A96">
        <v>13</v>
      </c>
      <c r="B96" t="str">
        <v>CP9.4_vs_CP9.5</v>
      </c>
      <c r="C96" s="1">
        <f>IF(C57&gt;0,1/VLOOKUP(ABS(C57)+1,$A$8:$D$16,3,FALSE),VLOOKUP(ABS(C57)+1,$A$8:$D$16,3,FALSE))</f>
      </c>
      <c r="D96" s="1">
        <f>IF(D57&gt;0,1/VLOOKUP(ABS(D57)+1,$A$8:$D$16,3,FALSE),VLOOKUP(ABS(D57)+1,$A$8:$D$16,3,FALSE))</f>
      </c>
      <c r="E96" s="1">
        <f>IF(E57&gt;0,1/VLOOKUP(ABS(E57)+1,$A$8:$D$16,3,FALSE),VLOOKUP(ABS(E57)+1,$A$8:$D$16,3,FALSE))</f>
      </c>
      <c r="F96" s="1">
        <f>IF(F57&gt;0,1/VLOOKUP(ABS(F57)+1,$A$8:$D$16,3,FALSE),VLOOKUP(ABS(F57)+1,$A$8:$D$16,3,FALSE))</f>
      </c>
      <c r="G96" s="1">
        <f>IF(G57&gt;0,1/VLOOKUP(ABS(G57)+1,$A$8:$D$16,3,FALSE),VLOOKUP(ABS(G57)+1,$A$8:$D$16,3,FALSE))</f>
      </c>
      <c r="H96" s="1">
        <f>IF(H57&gt;0,1/VLOOKUP(ABS(H57)+1,$A$8:$D$16,3,FALSE),VLOOKUP(ABS(H57)+1,$A$8:$D$16,3,FALSE))</f>
      </c>
      <c r="I96" s="1">
        <f>IF(I57&gt;0,1/VLOOKUP(ABS(I57)+1,$A$8:$D$16,3,FALSE),VLOOKUP(ABS(I57)+1,$A$8:$D$16,3,FALSE))</f>
      </c>
      <c r="J96" s="1">
        <f>IF(J57&gt;0,1/VLOOKUP(ABS(J57)+1,$A$8:$D$16,3,FALSE),VLOOKUP(ABS(J57)+1,$A$8:$D$16,3,FALSE))</f>
      </c>
      <c r="K96" s="1">
        <f>IF(K57&gt;0,1/VLOOKUP(ABS(K57)+1,$A$8:$D$16,3,FALSE),VLOOKUP(ABS(K57)+1,$A$8:$D$16,3,FALSE))</f>
      </c>
      <c r="L96" s="1">
        <f>IF(L57&gt;0,1/VLOOKUP(ABS(L57)+1,$A$8:$D$16,3,FALSE),VLOOKUP(ABS(L57)+1,$A$8:$D$16,3,FALSE))</f>
      </c>
      <c r="M96" s="1">
        <f>IF(M57&gt;0,1/VLOOKUP(ABS(M57)+1,$A$8:$D$16,3,FALSE),VLOOKUP(ABS(M57)+1,$A$8:$D$16,3,FALSE))</f>
      </c>
      <c r="N96" s="1">
        <f>IF(N57&gt;0,1/VLOOKUP(ABS(N57)+1,$A$8:$D$16,3,FALSE),VLOOKUP(ABS(N57)+1,$A$8:$D$16,3,FALSE))</f>
      </c>
      <c r="O96" s="1">
        <f>IF(O57&gt;0,1/VLOOKUP(ABS(O57)+1,$A$8:$D$16,3,FALSE),VLOOKUP(ABS(O57)+1,$A$8:$D$16,3,FALSE))</f>
      </c>
      <c r="P96" s="1">
        <f>IF(P57&gt;0,1/VLOOKUP(ABS(P57)+1,$A$8:$D$16,3,FALSE),VLOOKUP(ABS(P57)+1,$A$8:$D$16,3,FALSE))</f>
      </c>
      <c r="Q96" s="1">
        <f>IF(Q57&gt;0,1/VLOOKUP(ABS(Q57)+1,$A$8:$D$16,3,FALSE),VLOOKUP(ABS(Q57)+1,$A$8:$D$16,3,FALSE))</f>
      </c>
      <c r="R96" s="1">
        <f>IF(R57&gt;0,1/VLOOKUP(ABS(R57)+1,$A$8:$D$16,3,FALSE),VLOOKUP(ABS(R57)+1,$A$8:$D$16,3,FALSE))</f>
      </c>
      <c r="S96" s="1">
        <f>IF(S57&gt;0,1/VLOOKUP(ABS(S57)+1,$A$8:$D$16,3,FALSE),VLOOKUP(ABS(S57)+1,$A$8:$D$16,3,FALSE))</f>
      </c>
      <c r="T96" s="1">
        <f>IF(T57&gt;0,1/VLOOKUP(ABS(T57)+1,$A$8:$D$16,3,FALSE),VLOOKUP(ABS(T57)+1,$A$8:$D$16,3,FALSE))</f>
      </c>
      <c r="U96" s="1">
        <f>IF(U57&gt;0,1/VLOOKUP(ABS(U57)+1,$A$8:$D$16,3,FALSE),VLOOKUP(ABS(U57)+1,$A$8:$D$16,3,FALSE))</f>
      </c>
      <c r="V96" s="1">
        <f>IF(V57&gt;0,1/VLOOKUP(ABS(V57)+1,$A$8:$D$16,3,FALSE),VLOOKUP(ABS(V57)+1,$A$8:$D$16,3,FALSE))</f>
      </c>
      <c r="W96" s="1">
        <f>IF(W57&gt;0,1/VLOOKUP(ABS(W57)+1,$A$8:$D$16,3,FALSE),VLOOKUP(ABS(W57)+1,$A$8:$D$16,3,FALSE))</f>
      </c>
      <c r="X96" s="1">
        <f>IF(X57&gt;0,1/VLOOKUP(ABS(X57)+1,$A$8:$D$16,3,FALSE),VLOOKUP(ABS(X57)+1,$A$8:$D$16,3,FALSE))</f>
      </c>
    </row>
    <row r="97">
      <c r="A97">
        <v>14</v>
      </c>
      <c r="B97" t="str">
        <v>CP9.4_vs_CP9.6</v>
      </c>
      <c r="C97" s="1">
        <f>IF(C58&gt;0,1/VLOOKUP(ABS(C58)+1,$A$8:$D$16,3,FALSE),VLOOKUP(ABS(C58)+1,$A$8:$D$16,3,FALSE))</f>
      </c>
      <c r="D97" s="1">
        <f>IF(D58&gt;0,1/VLOOKUP(ABS(D58)+1,$A$8:$D$16,3,FALSE),VLOOKUP(ABS(D58)+1,$A$8:$D$16,3,FALSE))</f>
      </c>
      <c r="E97" s="1">
        <f>IF(E58&gt;0,1/VLOOKUP(ABS(E58)+1,$A$8:$D$16,3,FALSE),VLOOKUP(ABS(E58)+1,$A$8:$D$16,3,FALSE))</f>
      </c>
      <c r="F97" s="1">
        <f>IF(F58&gt;0,1/VLOOKUP(ABS(F58)+1,$A$8:$D$16,3,FALSE),VLOOKUP(ABS(F58)+1,$A$8:$D$16,3,FALSE))</f>
      </c>
      <c r="G97" s="1">
        <f>IF(G58&gt;0,1/VLOOKUP(ABS(G58)+1,$A$8:$D$16,3,FALSE),VLOOKUP(ABS(G58)+1,$A$8:$D$16,3,FALSE))</f>
      </c>
      <c r="H97" s="1">
        <f>IF(H58&gt;0,1/VLOOKUP(ABS(H58)+1,$A$8:$D$16,3,FALSE),VLOOKUP(ABS(H58)+1,$A$8:$D$16,3,FALSE))</f>
      </c>
      <c r="I97" s="1">
        <f>IF(I58&gt;0,1/VLOOKUP(ABS(I58)+1,$A$8:$D$16,3,FALSE),VLOOKUP(ABS(I58)+1,$A$8:$D$16,3,FALSE))</f>
      </c>
      <c r="J97" s="1">
        <f>IF(J58&gt;0,1/VLOOKUP(ABS(J58)+1,$A$8:$D$16,3,FALSE),VLOOKUP(ABS(J58)+1,$A$8:$D$16,3,FALSE))</f>
      </c>
      <c r="K97" s="1">
        <f>IF(K58&gt;0,1/VLOOKUP(ABS(K58)+1,$A$8:$D$16,3,FALSE),VLOOKUP(ABS(K58)+1,$A$8:$D$16,3,FALSE))</f>
      </c>
      <c r="L97" s="1">
        <f>IF(L58&gt;0,1/VLOOKUP(ABS(L58)+1,$A$8:$D$16,3,FALSE),VLOOKUP(ABS(L58)+1,$A$8:$D$16,3,FALSE))</f>
      </c>
      <c r="M97" s="1">
        <f>IF(M58&gt;0,1/VLOOKUP(ABS(M58)+1,$A$8:$D$16,3,FALSE),VLOOKUP(ABS(M58)+1,$A$8:$D$16,3,FALSE))</f>
      </c>
      <c r="N97" s="1">
        <f>IF(N58&gt;0,1/VLOOKUP(ABS(N58)+1,$A$8:$D$16,3,FALSE),VLOOKUP(ABS(N58)+1,$A$8:$D$16,3,FALSE))</f>
      </c>
      <c r="O97" s="1">
        <f>IF(O58&gt;0,1/VLOOKUP(ABS(O58)+1,$A$8:$D$16,3,FALSE),VLOOKUP(ABS(O58)+1,$A$8:$D$16,3,FALSE))</f>
      </c>
      <c r="P97" s="1">
        <f>IF(P58&gt;0,1/VLOOKUP(ABS(P58)+1,$A$8:$D$16,3,FALSE),VLOOKUP(ABS(P58)+1,$A$8:$D$16,3,FALSE))</f>
      </c>
      <c r="Q97" s="1">
        <f>IF(Q58&gt;0,1/VLOOKUP(ABS(Q58)+1,$A$8:$D$16,3,FALSE),VLOOKUP(ABS(Q58)+1,$A$8:$D$16,3,FALSE))</f>
      </c>
      <c r="R97" s="1">
        <f>IF(R58&gt;0,1/VLOOKUP(ABS(R58)+1,$A$8:$D$16,3,FALSE),VLOOKUP(ABS(R58)+1,$A$8:$D$16,3,FALSE))</f>
      </c>
      <c r="S97" s="1">
        <f>IF(S58&gt;0,1/VLOOKUP(ABS(S58)+1,$A$8:$D$16,3,FALSE),VLOOKUP(ABS(S58)+1,$A$8:$D$16,3,FALSE))</f>
      </c>
      <c r="T97" s="1">
        <f>IF(T58&gt;0,1/VLOOKUP(ABS(T58)+1,$A$8:$D$16,3,FALSE),VLOOKUP(ABS(T58)+1,$A$8:$D$16,3,FALSE))</f>
      </c>
      <c r="U97" s="1">
        <f>IF(U58&gt;0,1/VLOOKUP(ABS(U58)+1,$A$8:$D$16,3,FALSE),VLOOKUP(ABS(U58)+1,$A$8:$D$16,3,FALSE))</f>
      </c>
      <c r="V97" s="1">
        <f>IF(V58&gt;0,1/VLOOKUP(ABS(V58)+1,$A$8:$D$16,3,FALSE),VLOOKUP(ABS(V58)+1,$A$8:$D$16,3,FALSE))</f>
      </c>
      <c r="W97" s="1">
        <f>IF(W58&gt;0,1/VLOOKUP(ABS(W58)+1,$A$8:$D$16,3,FALSE),VLOOKUP(ABS(W58)+1,$A$8:$D$16,3,FALSE))</f>
      </c>
      <c r="X97" s="1">
        <f>IF(X58&gt;0,1/VLOOKUP(ABS(X58)+1,$A$8:$D$16,3,FALSE),VLOOKUP(ABS(X58)+1,$A$8:$D$16,3,FALSE))</f>
      </c>
    </row>
    <row r="98">
      <c r="A98">
        <v>15</v>
      </c>
      <c r="B98" t="str">
        <v>CP9.5_vs_CP9.6</v>
      </c>
      <c r="C98" s="1">
        <f>IF(C59&gt;0,1/VLOOKUP(ABS(C59)+1,$A$8:$D$16,3,FALSE),VLOOKUP(ABS(C59)+1,$A$8:$D$16,3,FALSE))</f>
      </c>
      <c r="D98" s="1">
        <f>IF(D59&gt;0,1/VLOOKUP(ABS(D59)+1,$A$8:$D$16,3,FALSE),VLOOKUP(ABS(D59)+1,$A$8:$D$16,3,FALSE))</f>
      </c>
      <c r="E98" s="1">
        <f>IF(E59&gt;0,1/VLOOKUP(ABS(E59)+1,$A$8:$D$16,3,FALSE),VLOOKUP(ABS(E59)+1,$A$8:$D$16,3,FALSE))</f>
      </c>
      <c r="F98" s="1">
        <f>IF(F59&gt;0,1/VLOOKUP(ABS(F59)+1,$A$8:$D$16,3,FALSE),VLOOKUP(ABS(F59)+1,$A$8:$D$16,3,FALSE))</f>
      </c>
      <c r="G98" s="1">
        <f>IF(G59&gt;0,1/VLOOKUP(ABS(G59)+1,$A$8:$D$16,3,FALSE),VLOOKUP(ABS(G59)+1,$A$8:$D$16,3,FALSE))</f>
      </c>
      <c r="H98" s="1">
        <f>IF(H59&gt;0,1/VLOOKUP(ABS(H59)+1,$A$8:$D$16,3,FALSE),VLOOKUP(ABS(H59)+1,$A$8:$D$16,3,FALSE))</f>
      </c>
      <c r="I98" s="1">
        <f>IF(I59&gt;0,1/VLOOKUP(ABS(I59)+1,$A$8:$D$16,3,FALSE),VLOOKUP(ABS(I59)+1,$A$8:$D$16,3,FALSE))</f>
      </c>
      <c r="J98" s="1">
        <f>IF(J59&gt;0,1/VLOOKUP(ABS(J59)+1,$A$8:$D$16,3,FALSE),VLOOKUP(ABS(J59)+1,$A$8:$D$16,3,FALSE))</f>
      </c>
      <c r="K98" s="1">
        <f>IF(K59&gt;0,1/VLOOKUP(ABS(K59)+1,$A$8:$D$16,3,FALSE),VLOOKUP(ABS(K59)+1,$A$8:$D$16,3,FALSE))</f>
      </c>
      <c r="L98" s="1">
        <f>IF(L59&gt;0,1/VLOOKUP(ABS(L59)+1,$A$8:$D$16,3,FALSE),VLOOKUP(ABS(L59)+1,$A$8:$D$16,3,FALSE))</f>
      </c>
      <c r="M98" s="1">
        <f>IF(M59&gt;0,1/VLOOKUP(ABS(M59)+1,$A$8:$D$16,3,FALSE),VLOOKUP(ABS(M59)+1,$A$8:$D$16,3,FALSE))</f>
      </c>
      <c r="N98" s="1">
        <f>IF(N59&gt;0,1/VLOOKUP(ABS(N59)+1,$A$8:$D$16,3,FALSE),VLOOKUP(ABS(N59)+1,$A$8:$D$16,3,FALSE))</f>
      </c>
      <c r="O98" s="1">
        <f>IF(O59&gt;0,1/VLOOKUP(ABS(O59)+1,$A$8:$D$16,3,FALSE),VLOOKUP(ABS(O59)+1,$A$8:$D$16,3,FALSE))</f>
      </c>
      <c r="P98" s="1">
        <f>IF(P59&gt;0,1/VLOOKUP(ABS(P59)+1,$A$8:$D$16,3,FALSE),VLOOKUP(ABS(P59)+1,$A$8:$D$16,3,FALSE))</f>
      </c>
      <c r="Q98" s="1">
        <f>IF(Q59&gt;0,1/VLOOKUP(ABS(Q59)+1,$A$8:$D$16,3,FALSE),VLOOKUP(ABS(Q59)+1,$A$8:$D$16,3,FALSE))</f>
      </c>
      <c r="R98" s="1">
        <f>IF(R59&gt;0,1/VLOOKUP(ABS(R59)+1,$A$8:$D$16,3,FALSE),VLOOKUP(ABS(R59)+1,$A$8:$D$16,3,FALSE))</f>
      </c>
      <c r="S98" s="1">
        <f>IF(S59&gt;0,1/VLOOKUP(ABS(S59)+1,$A$8:$D$16,3,FALSE),VLOOKUP(ABS(S59)+1,$A$8:$D$16,3,FALSE))</f>
      </c>
      <c r="T98" s="1">
        <f>IF(T59&gt;0,1/VLOOKUP(ABS(T59)+1,$A$8:$D$16,3,FALSE),VLOOKUP(ABS(T59)+1,$A$8:$D$16,3,FALSE))</f>
      </c>
      <c r="U98" s="1">
        <f>IF(U59&gt;0,1/VLOOKUP(ABS(U59)+1,$A$8:$D$16,3,FALSE),VLOOKUP(ABS(U59)+1,$A$8:$D$16,3,FALSE))</f>
      </c>
      <c r="V98" s="1">
        <f>IF(V59&gt;0,1/VLOOKUP(ABS(V59)+1,$A$8:$D$16,3,FALSE),VLOOKUP(ABS(V59)+1,$A$8:$D$16,3,FALSE))</f>
      </c>
      <c r="W98" s="1">
        <f>IF(W59&gt;0,1/VLOOKUP(ABS(W59)+1,$A$8:$D$16,3,FALSE),VLOOKUP(ABS(W59)+1,$A$8:$D$16,3,FALSE))</f>
      </c>
      <c r="X98" s="1">
        <f>IF(X59&gt;0,1/VLOOKUP(ABS(X59)+1,$A$8:$D$16,3,FALSE),VLOOKUP(ABS(X59)+1,$A$8:$D$16,3,FALSE))</f>
      </c>
    </row>
    <row r="101">
      <c r="A101" t="str">
        <v>═══ BAGIAN 4: TFN u (Upper) per Responden ═══</v>
      </c>
    </row>
    <row r="102">
      <c r="A102" t="str">
        <v>No</v>
      </c>
      <c r="B102" t="str">
        <v>Pasangan</v>
      </c>
      <c r="C102" t="str">
        <v>R1_u</v>
      </c>
      <c r="D102" t="str">
        <v>R2_u</v>
      </c>
      <c r="E102" t="str">
        <v>R3_u</v>
      </c>
      <c r="F102" t="str">
        <v>R4_u</v>
      </c>
      <c r="G102" t="str">
        <v>R5_u</v>
      </c>
      <c r="H102" t="str">
        <v>R6_u</v>
      </c>
      <c r="I102" t="str">
        <v>R7_u</v>
      </c>
      <c r="J102" t="str">
        <v>R8_u</v>
      </c>
      <c r="K102" t="str">
        <v>R9_u</v>
      </c>
      <c r="L102" t="str">
        <v>R10_u</v>
      </c>
      <c r="M102" t="str">
        <v>R11_u</v>
      </c>
      <c r="N102" t="str">
        <v>R12_u</v>
      </c>
      <c r="O102" t="str">
        <v>R13_u</v>
      </c>
      <c r="P102" t="str">
        <v>R14_u</v>
      </c>
      <c r="Q102" t="str">
        <v>R15_u</v>
      </c>
      <c r="R102" t="str">
        <v>R16_u</v>
      </c>
      <c r="S102" t="str">
        <v>R17_u</v>
      </c>
      <c r="T102" t="str">
        <v>R18_u</v>
      </c>
      <c r="U102" t="str">
        <v>R19_u</v>
      </c>
      <c r="V102" t="str">
        <v>R20_u</v>
      </c>
      <c r="W102" t="str">
        <v>R21_u</v>
      </c>
      <c r="X102" t="str">
        <v>R22_u</v>
      </c>
    </row>
    <row r="103">
      <c r="A103">
        <v>1</v>
      </c>
      <c r="B103" t="str">
        <v>CP9.1_vs_CP9.2</v>
      </c>
      <c r="C103" s="1">
        <f>IF(C45&gt;0,1/VLOOKUP(ABS(C45)+1,$A$8:$D$16,2,FALSE),VLOOKUP(ABS(C45)+1,$A$8:$D$16,4,FALSE))</f>
      </c>
      <c r="D103" s="1">
        <f>IF(D45&gt;0,1/VLOOKUP(ABS(D45)+1,$A$8:$D$16,2,FALSE),VLOOKUP(ABS(D45)+1,$A$8:$D$16,4,FALSE))</f>
      </c>
      <c r="E103" s="1">
        <f>IF(E45&gt;0,1/VLOOKUP(ABS(E45)+1,$A$8:$D$16,2,FALSE),VLOOKUP(ABS(E45)+1,$A$8:$D$16,4,FALSE))</f>
      </c>
      <c r="F103" s="1">
        <f>IF(F45&gt;0,1/VLOOKUP(ABS(F45)+1,$A$8:$D$16,2,FALSE),VLOOKUP(ABS(F45)+1,$A$8:$D$16,4,FALSE))</f>
      </c>
      <c r="G103" s="1">
        <f>IF(G45&gt;0,1/VLOOKUP(ABS(G45)+1,$A$8:$D$16,2,FALSE),VLOOKUP(ABS(G45)+1,$A$8:$D$16,4,FALSE))</f>
      </c>
      <c r="H103" s="1">
        <f>IF(H45&gt;0,1/VLOOKUP(ABS(H45)+1,$A$8:$D$16,2,FALSE),VLOOKUP(ABS(H45)+1,$A$8:$D$16,4,FALSE))</f>
      </c>
      <c r="I103" s="1">
        <f>IF(I45&gt;0,1/VLOOKUP(ABS(I45)+1,$A$8:$D$16,2,FALSE),VLOOKUP(ABS(I45)+1,$A$8:$D$16,4,FALSE))</f>
      </c>
      <c r="J103" s="1">
        <f>IF(J45&gt;0,1/VLOOKUP(ABS(J45)+1,$A$8:$D$16,2,FALSE),VLOOKUP(ABS(J45)+1,$A$8:$D$16,4,FALSE))</f>
      </c>
      <c r="K103" s="1">
        <f>IF(K45&gt;0,1/VLOOKUP(ABS(K45)+1,$A$8:$D$16,2,FALSE),VLOOKUP(ABS(K45)+1,$A$8:$D$16,4,FALSE))</f>
      </c>
      <c r="L103" s="1">
        <f>IF(L45&gt;0,1/VLOOKUP(ABS(L45)+1,$A$8:$D$16,2,FALSE),VLOOKUP(ABS(L45)+1,$A$8:$D$16,4,FALSE))</f>
      </c>
      <c r="M103" s="1">
        <f>IF(M45&gt;0,1/VLOOKUP(ABS(M45)+1,$A$8:$D$16,2,FALSE),VLOOKUP(ABS(M45)+1,$A$8:$D$16,4,FALSE))</f>
      </c>
      <c r="N103" s="1">
        <f>IF(N45&gt;0,1/VLOOKUP(ABS(N45)+1,$A$8:$D$16,2,FALSE),VLOOKUP(ABS(N45)+1,$A$8:$D$16,4,FALSE))</f>
      </c>
      <c r="O103" s="1">
        <f>IF(O45&gt;0,1/VLOOKUP(ABS(O45)+1,$A$8:$D$16,2,FALSE),VLOOKUP(ABS(O45)+1,$A$8:$D$16,4,FALSE))</f>
      </c>
      <c r="P103" s="1">
        <f>IF(P45&gt;0,1/VLOOKUP(ABS(P45)+1,$A$8:$D$16,2,FALSE),VLOOKUP(ABS(P45)+1,$A$8:$D$16,4,FALSE))</f>
      </c>
      <c r="Q103" s="1">
        <f>IF(Q45&gt;0,1/VLOOKUP(ABS(Q45)+1,$A$8:$D$16,2,FALSE),VLOOKUP(ABS(Q45)+1,$A$8:$D$16,4,FALSE))</f>
      </c>
      <c r="R103" s="1">
        <f>IF(R45&gt;0,1/VLOOKUP(ABS(R45)+1,$A$8:$D$16,2,FALSE),VLOOKUP(ABS(R45)+1,$A$8:$D$16,4,FALSE))</f>
      </c>
      <c r="S103" s="1">
        <f>IF(S45&gt;0,1/VLOOKUP(ABS(S45)+1,$A$8:$D$16,2,FALSE),VLOOKUP(ABS(S45)+1,$A$8:$D$16,4,FALSE))</f>
      </c>
      <c r="T103" s="1">
        <f>IF(T45&gt;0,1/VLOOKUP(ABS(T45)+1,$A$8:$D$16,2,FALSE),VLOOKUP(ABS(T45)+1,$A$8:$D$16,4,FALSE))</f>
      </c>
      <c r="U103" s="1">
        <f>IF(U45&gt;0,1/VLOOKUP(ABS(U45)+1,$A$8:$D$16,2,FALSE),VLOOKUP(ABS(U45)+1,$A$8:$D$16,4,FALSE))</f>
      </c>
      <c r="V103" s="1">
        <f>IF(V45&gt;0,1/VLOOKUP(ABS(V45)+1,$A$8:$D$16,2,FALSE),VLOOKUP(ABS(V45)+1,$A$8:$D$16,4,FALSE))</f>
      </c>
      <c r="W103" s="1">
        <f>IF(W45&gt;0,1/VLOOKUP(ABS(W45)+1,$A$8:$D$16,2,FALSE),VLOOKUP(ABS(W45)+1,$A$8:$D$16,4,FALSE))</f>
      </c>
      <c r="X103" s="1">
        <f>IF(X45&gt;0,1/VLOOKUP(ABS(X45)+1,$A$8:$D$16,2,FALSE),VLOOKUP(ABS(X45)+1,$A$8:$D$16,4,FALSE))</f>
      </c>
    </row>
    <row r="104">
      <c r="A104">
        <v>2</v>
      </c>
      <c r="B104" t="str">
        <v>CP9.1_vs_CP9.3</v>
      </c>
      <c r="C104" s="1">
        <f>IF(C46&gt;0,1/VLOOKUP(ABS(C46)+1,$A$8:$D$16,2,FALSE),VLOOKUP(ABS(C46)+1,$A$8:$D$16,4,FALSE))</f>
      </c>
      <c r="D104" s="1">
        <f>IF(D46&gt;0,1/VLOOKUP(ABS(D46)+1,$A$8:$D$16,2,FALSE),VLOOKUP(ABS(D46)+1,$A$8:$D$16,4,FALSE))</f>
      </c>
      <c r="E104" s="1">
        <f>IF(E46&gt;0,1/VLOOKUP(ABS(E46)+1,$A$8:$D$16,2,FALSE),VLOOKUP(ABS(E46)+1,$A$8:$D$16,4,FALSE))</f>
      </c>
      <c r="F104" s="1">
        <f>IF(F46&gt;0,1/VLOOKUP(ABS(F46)+1,$A$8:$D$16,2,FALSE),VLOOKUP(ABS(F46)+1,$A$8:$D$16,4,FALSE))</f>
      </c>
      <c r="G104" s="1">
        <f>IF(G46&gt;0,1/VLOOKUP(ABS(G46)+1,$A$8:$D$16,2,FALSE),VLOOKUP(ABS(G46)+1,$A$8:$D$16,4,FALSE))</f>
      </c>
      <c r="H104" s="1">
        <f>IF(H46&gt;0,1/VLOOKUP(ABS(H46)+1,$A$8:$D$16,2,FALSE),VLOOKUP(ABS(H46)+1,$A$8:$D$16,4,FALSE))</f>
      </c>
      <c r="I104" s="1">
        <f>IF(I46&gt;0,1/VLOOKUP(ABS(I46)+1,$A$8:$D$16,2,FALSE),VLOOKUP(ABS(I46)+1,$A$8:$D$16,4,FALSE))</f>
      </c>
      <c r="J104" s="1">
        <f>IF(J46&gt;0,1/VLOOKUP(ABS(J46)+1,$A$8:$D$16,2,FALSE),VLOOKUP(ABS(J46)+1,$A$8:$D$16,4,FALSE))</f>
      </c>
      <c r="K104" s="1">
        <f>IF(K46&gt;0,1/VLOOKUP(ABS(K46)+1,$A$8:$D$16,2,FALSE),VLOOKUP(ABS(K46)+1,$A$8:$D$16,4,FALSE))</f>
      </c>
      <c r="L104" s="1">
        <f>IF(L46&gt;0,1/VLOOKUP(ABS(L46)+1,$A$8:$D$16,2,FALSE),VLOOKUP(ABS(L46)+1,$A$8:$D$16,4,FALSE))</f>
      </c>
      <c r="M104" s="1">
        <f>IF(M46&gt;0,1/VLOOKUP(ABS(M46)+1,$A$8:$D$16,2,FALSE),VLOOKUP(ABS(M46)+1,$A$8:$D$16,4,FALSE))</f>
      </c>
      <c r="N104" s="1">
        <f>IF(N46&gt;0,1/VLOOKUP(ABS(N46)+1,$A$8:$D$16,2,FALSE),VLOOKUP(ABS(N46)+1,$A$8:$D$16,4,FALSE))</f>
      </c>
      <c r="O104" s="1">
        <f>IF(O46&gt;0,1/VLOOKUP(ABS(O46)+1,$A$8:$D$16,2,FALSE),VLOOKUP(ABS(O46)+1,$A$8:$D$16,4,FALSE))</f>
      </c>
      <c r="P104" s="1">
        <f>IF(P46&gt;0,1/VLOOKUP(ABS(P46)+1,$A$8:$D$16,2,FALSE),VLOOKUP(ABS(P46)+1,$A$8:$D$16,4,FALSE))</f>
      </c>
      <c r="Q104" s="1">
        <f>IF(Q46&gt;0,1/VLOOKUP(ABS(Q46)+1,$A$8:$D$16,2,FALSE),VLOOKUP(ABS(Q46)+1,$A$8:$D$16,4,FALSE))</f>
      </c>
      <c r="R104" s="1">
        <f>IF(R46&gt;0,1/VLOOKUP(ABS(R46)+1,$A$8:$D$16,2,FALSE),VLOOKUP(ABS(R46)+1,$A$8:$D$16,4,FALSE))</f>
      </c>
      <c r="S104" s="1">
        <f>IF(S46&gt;0,1/VLOOKUP(ABS(S46)+1,$A$8:$D$16,2,FALSE),VLOOKUP(ABS(S46)+1,$A$8:$D$16,4,FALSE))</f>
      </c>
      <c r="T104" s="1">
        <f>IF(T46&gt;0,1/VLOOKUP(ABS(T46)+1,$A$8:$D$16,2,FALSE),VLOOKUP(ABS(T46)+1,$A$8:$D$16,4,FALSE))</f>
      </c>
      <c r="U104" s="1">
        <f>IF(U46&gt;0,1/VLOOKUP(ABS(U46)+1,$A$8:$D$16,2,FALSE),VLOOKUP(ABS(U46)+1,$A$8:$D$16,4,FALSE))</f>
      </c>
      <c r="V104" s="1">
        <f>IF(V46&gt;0,1/VLOOKUP(ABS(V46)+1,$A$8:$D$16,2,FALSE),VLOOKUP(ABS(V46)+1,$A$8:$D$16,4,FALSE))</f>
      </c>
      <c r="W104" s="1">
        <f>IF(W46&gt;0,1/VLOOKUP(ABS(W46)+1,$A$8:$D$16,2,FALSE),VLOOKUP(ABS(W46)+1,$A$8:$D$16,4,FALSE))</f>
      </c>
      <c r="X104" s="1">
        <f>IF(X46&gt;0,1/VLOOKUP(ABS(X46)+1,$A$8:$D$16,2,FALSE),VLOOKUP(ABS(X46)+1,$A$8:$D$16,4,FALSE))</f>
      </c>
    </row>
    <row r="105">
      <c r="A105">
        <v>3</v>
      </c>
      <c r="B105" t="str">
        <v>CP9.1_vs_CP9.4</v>
      </c>
      <c r="C105" s="1">
        <f>IF(C47&gt;0,1/VLOOKUP(ABS(C47)+1,$A$8:$D$16,2,FALSE),VLOOKUP(ABS(C47)+1,$A$8:$D$16,4,FALSE))</f>
      </c>
      <c r="D105" s="1">
        <f>IF(D47&gt;0,1/VLOOKUP(ABS(D47)+1,$A$8:$D$16,2,FALSE),VLOOKUP(ABS(D47)+1,$A$8:$D$16,4,FALSE))</f>
      </c>
      <c r="E105" s="1">
        <f>IF(E47&gt;0,1/VLOOKUP(ABS(E47)+1,$A$8:$D$16,2,FALSE),VLOOKUP(ABS(E47)+1,$A$8:$D$16,4,FALSE))</f>
      </c>
      <c r="F105" s="1">
        <f>IF(F47&gt;0,1/VLOOKUP(ABS(F47)+1,$A$8:$D$16,2,FALSE),VLOOKUP(ABS(F47)+1,$A$8:$D$16,4,FALSE))</f>
      </c>
      <c r="G105" s="1">
        <f>IF(G47&gt;0,1/VLOOKUP(ABS(G47)+1,$A$8:$D$16,2,FALSE),VLOOKUP(ABS(G47)+1,$A$8:$D$16,4,FALSE))</f>
      </c>
      <c r="H105" s="1">
        <f>IF(H47&gt;0,1/VLOOKUP(ABS(H47)+1,$A$8:$D$16,2,FALSE),VLOOKUP(ABS(H47)+1,$A$8:$D$16,4,FALSE))</f>
      </c>
      <c r="I105" s="1">
        <f>IF(I47&gt;0,1/VLOOKUP(ABS(I47)+1,$A$8:$D$16,2,FALSE),VLOOKUP(ABS(I47)+1,$A$8:$D$16,4,FALSE))</f>
      </c>
      <c r="J105" s="1">
        <f>IF(J47&gt;0,1/VLOOKUP(ABS(J47)+1,$A$8:$D$16,2,FALSE),VLOOKUP(ABS(J47)+1,$A$8:$D$16,4,FALSE))</f>
      </c>
      <c r="K105" s="1">
        <f>IF(K47&gt;0,1/VLOOKUP(ABS(K47)+1,$A$8:$D$16,2,FALSE),VLOOKUP(ABS(K47)+1,$A$8:$D$16,4,FALSE))</f>
      </c>
      <c r="L105" s="1">
        <f>IF(L47&gt;0,1/VLOOKUP(ABS(L47)+1,$A$8:$D$16,2,FALSE),VLOOKUP(ABS(L47)+1,$A$8:$D$16,4,FALSE))</f>
      </c>
      <c r="M105" s="1">
        <f>IF(M47&gt;0,1/VLOOKUP(ABS(M47)+1,$A$8:$D$16,2,FALSE),VLOOKUP(ABS(M47)+1,$A$8:$D$16,4,FALSE))</f>
      </c>
      <c r="N105" s="1">
        <f>IF(N47&gt;0,1/VLOOKUP(ABS(N47)+1,$A$8:$D$16,2,FALSE),VLOOKUP(ABS(N47)+1,$A$8:$D$16,4,FALSE))</f>
      </c>
      <c r="O105" s="1">
        <f>IF(O47&gt;0,1/VLOOKUP(ABS(O47)+1,$A$8:$D$16,2,FALSE),VLOOKUP(ABS(O47)+1,$A$8:$D$16,4,FALSE))</f>
      </c>
      <c r="P105" s="1">
        <f>IF(P47&gt;0,1/VLOOKUP(ABS(P47)+1,$A$8:$D$16,2,FALSE),VLOOKUP(ABS(P47)+1,$A$8:$D$16,4,FALSE))</f>
      </c>
      <c r="Q105" s="1">
        <f>IF(Q47&gt;0,1/VLOOKUP(ABS(Q47)+1,$A$8:$D$16,2,FALSE),VLOOKUP(ABS(Q47)+1,$A$8:$D$16,4,FALSE))</f>
      </c>
      <c r="R105" s="1">
        <f>IF(R47&gt;0,1/VLOOKUP(ABS(R47)+1,$A$8:$D$16,2,FALSE),VLOOKUP(ABS(R47)+1,$A$8:$D$16,4,FALSE))</f>
      </c>
      <c r="S105" s="1">
        <f>IF(S47&gt;0,1/VLOOKUP(ABS(S47)+1,$A$8:$D$16,2,FALSE),VLOOKUP(ABS(S47)+1,$A$8:$D$16,4,FALSE))</f>
      </c>
      <c r="T105" s="1">
        <f>IF(T47&gt;0,1/VLOOKUP(ABS(T47)+1,$A$8:$D$16,2,FALSE),VLOOKUP(ABS(T47)+1,$A$8:$D$16,4,FALSE))</f>
      </c>
      <c r="U105" s="1">
        <f>IF(U47&gt;0,1/VLOOKUP(ABS(U47)+1,$A$8:$D$16,2,FALSE),VLOOKUP(ABS(U47)+1,$A$8:$D$16,4,FALSE))</f>
      </c>
      <c r="V105" s="1">
        <f>IF(V47&gt;0,1/VLOOKUP(ABS(V47)+1,$A$8:$D$16,2,FALSE),VLOOKUP(ABS(V47)+1,$A$8:$D$16,4,FALSE))</f>
      </c>
      <c r="W105" s="1">
        <f>IF(W47&gt;0,1/VLOOKUP(ABS(W47)+1,$A$8:$D$16,2,FALSE),VLOOKUP(ABS(W47)+1,$A$8:$D$16,4,FALSE))</f>
      </c>
      <c r="X105" s="1">
        <f>IF(X47&gt;0,1/VLOOKUP(ABS(X47)+1,$A$8:$D$16,2,FALSE),VLOOKUP(ABS(X47)+1,$A$8:$D$16,4,FALSE))</f>
      </c>
    </row>
    <row r="106">
      <c r="A106">
        <v>4</v>
      </c>
      <c r="B106" t="str">
        <v>CP9.1_vs_CP9.5</v>
      </c>
      <c r="C106" s="1">
        <f>IF(C48&gt;0,1/VLOOKUP(ABS(C48)+1,$A$8:$D$16,2,FALSE),VLOOKUP(ABS(C48)+1,$A$8:$D$16,4,FALSE))</f>
      </c>
      <c r="D106" s="1">
        <f>IF(D48&gt;0,1/VLOOKUP(ABS(D48)+1,$A$8:$D$16,2,FALSE),VLOOKUP(ABS(D48)+1,$A$8:$D$16,4,FALSE))</f>
      </c>
      <c r="E106" s="1">
        <f>IF(E48&gt;0,1/VLOOKUP(ABS(E48)+1,$A$8:$D$16,2,FALSE),VLOOKUP(ABS(E48)+1,$A$8:$D$16,4,FALSE))</f>
      </c>
      <c r="F106" s="1">
        <f>IF(F48&gt;0,1/VLOOKUP(ABS(F48)+1,$A$8:$D$16,2,FALSE),VLOOKUP(ABS(F48)+1,$A$8:$D$16,4,FALSE))</f>
      </c>
      <c r="G106" s="1">
        <f>IF(G48&gt;0,1/VLOOKUP(ABS(G48)+1,$A$8:$D$16,2,FALSE),VLOOKUP(ABS(G48)+1,$A$8:$D$16,4,FALSE))</f>
      </c>
      <c r="H106" s="1">
        <f>IF(H48&gt;0,1/VLOOKUP(ABS(H48)+1,$A$8:$D$16,2,FALSE),VLOOKUP(ABS(H48)+1,$A$8:$D$16,4,FALSE))</f>
      </c>
      <c r="I106" s="1">
        <f>IF(I48&gt;0,1/VLOOKUP(ABS(I48)+1,$A$8:$D$16,2,FALSE),VLOOKUP(ABS(I48)+1,$A$8:$D$16,4,FALSE))</f>
      </c>
      <c r="J106" s="1">
        <f>IF(J48&gt;0,1/VLOOKUP(ABS(J48)+1,$A$8:$D$16,2,FALSE),VLOOKUP(ABS(J48)+1,$A$8:$D$16,4,FALSE))</f>
      </c>
      <c r="K106" s="1">
        <f>IF(K48&gt;0,1/VLOOKUP(ABS(K48)+1,$A$8:$D$16,2,FALSE),VLOOKUP(ABS(K48)+1,$A$8:$D$16,4,FALSE))</f>
      </c>
      <c r="L106" s="1">
        <f>IF(L48&gt;0,1/VLOOKUP(ABS(L48)+1,$A$8:$D$16,2,FALSE),VLOOKUP(ABS(L48)+1,$A$8:$D$16,4,FALSE))</f>
      </c>
      <c r="M106" s="1">
        <f>IF(M48&gt;0,1/VLOOKUP(ABS(M48)+1,$A$8:$D$16,2,FALSE),VLOOKUP(ABS(M48)+1,$A$8:$D$16,4,FALSE))</f>
      </c>
      <c r="N106" s="1">
        <f>IF(N48&gt;0,1/VLOOKUP(ABS(N48)+1,$A$8:$D$16,2,FALSE),VLOOKUP(ABS(N48)+1,$A$8:$D$16,4,FALSE))</f>
      </c>
      <c r="O106" s="1">
        <f>IF(O48&gt;0,1/VLOOKUP(ABS(O48)+1,$A$8:$D$16,2,FALSE),VLOOKUP(ABS(O48)+1,$A$8:$D$16,4,FALSE))</f>
      </c>
      <c r="P106" s="1">
        <f>IF(P48&gt;0,1/VLOOKUP(ABS(P48)+1,$A$8:$D$16,2,FALSE),VLOOKUP(ABS(P48)+1,$A$8:$D$16,4,FALSE))</f>
      </c>
      <c r="Q106" s="1">
        <f>IF(Q48&gt;0,1/VLOOKUP(ABS(Q48)+1,$A$8:$D$16,2,FALSE),VLOOKUP(ABS(Q48)+1,$A$8:$D$16,4,FALSE))</f>
      </c>
      <c r="R106" s="1">
        <f>IF(R48&gt;0,1/VLOOKUP(ABS(R48)+1,$A$8:$D$16,2,FALSE),VLOOKUP(ABS(R48)+1,$A$8:$D$16,4,FALSE))</f>
      </c>
      <c r="S106" s="1">
        <f>IF(S48&gt;0,1/VLOOKUP(ABS(S48)+1,$A$8:$D$16,2,FALSE),VLOOKUP(ABS(S48)+1,$A$8:$D$16,4,FALSE))</f>
      </c>
      <c r="T106" s="1">
        <f>IF(T48&gt;0,1/VLOOKUP(ABS(T48)+1,$A$8:$D$16,2,FALSE),VLOOKUP(ABS(T48)+1,$A$8:$D$16,4,FALSE))</f>
      </c>
      <c r="U106" s="1">
        <f>IF(U48&gt;0,1/VLOOKUP(ABS(U48)+1,$A$8:$D$16,2,FALSE),VLOOKUP(ABS(U48)+1,$A$8:$D$16,4,FALSE))</f>
      </c>
      <c r="V106" s="1">
        <f>IF(V48&gt;0,1/VLOOKUP(ABS(V48)+1,$A$8:$D$16,2,FALSE),VLOOKUP(ABS(V48)+1,$A$8:$D$16,4,FALSE))</f>
      </c>
      <c r="W106" s="1">
        <f>IF(W48&gt;0,1/VLOOKUP(ABS(W48)+1,$A$8:$D$16,2,FALSE),VLOOKUP(ABS(W48)+1,$A$8:$D$16,4,FALSE))</f>
      </c>
      <c r="X106" s="1">
        <f>IF(X48&gt;0,1/VLOOKUP(ABS(X48)+1,$A$8:$D$16,2,FALSE),VLOOKUP(ABS(X48)+1,$A$8:$D$16,4,FALSE))</f>
      </c>
    </row>
    <row r="107">
      <c r="A107">
        <v>5</v>
      </c>
      <c r="B107" t="str">
        <v>CP9.1_vs_CP9.6</v>
      </c>
      <c r="C107" s="1">
        <f>IF(C49&gt;0,1/VLOOKUP(ABS(C49)+1,$A$8:$D$16,2,FALSE),VLOOKUP(ABS(C49)+1,$A$8:$D$16,4,FALSE))</f>
      </c>
      <c r="D107" s="1">
        <f>IF(D49&gt;0,1/VLOOKUP(ABS(D49)+1,$A$8:$D$16,2,FALSE),VLOOKUP(ABS(D49)+1,$A$8:$D$16,4,FALSE))</f>
      </c>
      <c r="E107" s="1">
        <f>IF(E49&gt;0,1/VLOOKUP(ABS(E49)+1,$A$8:$D$16,2,FALSE),VLOOKUP(ABS(E49)+1,$A$8:$D$16,4,FALSE))</f>
      </c>
      <c r="F107" s="1">
        <f>IF(F49&gt;0,1/VLOOKUP(ABS(F49)+1,$A$8:$D$16,2,FALSE),VLOOKUP(ABS(F49)+1,$A$8:$D$16,4,FALSE))</f>
      </c>
      <c r="G107" s="1">
        <f>IF(G49&gt;0,1/VLOOKUP(ABS(G49)+1,$A$8:$D$16,2,FALSE),VLOOKUP(ABS(G49)+1,$A$8:$D$16,4,FALSE))</f>
      </c>
      <c r="H107" s="1">
        <f>IF(H49&gt;0,1/VLOOKUP(ABS(H49)+1,$A$8:$D$16,2,FALSE),VLOOKUP(ABS(H49)+1,$A$8:$D$16,4,FALSE))</f>
      </c>
      <c r="I107" s="1">
        <f>IF(I49&gt;0,1/VLOOKUP(ABS(I49)+1,$A$8:$D$16,2,FALSE),VLOOKUP(ABS(I49)+1,$A$8:$D$16,4,FALSE))</f>
      </c>
      <c r="J107" s="1">
        <f>IF(J49&gt;0,1/VLOOKUP(ABS(J49)+1,$A$8:$D$16,2,FALSE),VLOOKUP(ABS(J49)+1,$A$8:$D$16,4,FALSE))</f>
      </c>
      <c r="K107" s="1">
        <f>IF(K49&gt;0,1/VLOOKUP(ABS(K49)+1,$A$8:$D$16,2,FALSE),VLOOKUP(ABS(K49)+1,$A$8:$D$16,4,FALSE))</f>
      </c>
      <c r="L107" s="1">
        <f>IF(L49&gt;0,1/VLOOKUP(ABS(L49)+1,$A$8:$D$16,2,FALSE),VLOOKUP(ABS(L49)+1,$A$8:$D$16,4,FALSE))</f>
      </c>
      <c r="M107" s="1">
        <f>IF(M49&gt;0,1/VLOOKUP(ABS(M49)+1,$A$8:$D$16,2,FALSE),VLOOKUP(ABS(M49)+1,$A$8:$D$16,4,FALSE))</f>
      </c>
      <c r="N107" s="1">
        <f>IF(N49&gt;0,1/VLOOKUP(ABS(N49)+1,$A$8:$D$16,2,FALSE),VLOOKUP(ABS(N49)+1,$A$8:$D$16,4,FALSE))</f>
      </c>
      <c r="O107" s="1">
        <f>IF(O49&gt;0,1/VLOOKUP(ABS(O49)+1,$A$8:$D$16,2,FALSE),VLOOKUP(ABS(O49)+1,$A$8:$D$16,4,FALSE))</f>
      </c>
      <c r="P107" s="1">
        <f>IF(P49&gt;0,1/VLOOKUP(ABS(P49)+1,$A$8:$D$16,2,FALSE),VLOOKUP(ABS(P49)+1,$A$8:$D$16,4,FALSE))</f>
      </c>
      <c r="Q107" s="1">
        <f>IF(Q49&gt;0,1/VLOOKUP(ABS(Q49)+1,$A$8:$D$16,2,FALSE),VLOOKUP(ABS(Q49)+1,$A$8:$D$16,4,FALSE))</f>
      </c>
      <c r="R107" s="1">
        <f>IF(R49&gt;0,1/VLOOKUP(ABS(R49)+1,$A$8:$D$16,2,FALSE),VLOOKUP(ABS(R49)+1,$A$8:$D$16,4,FALSE))</f>
      </c>
      <c r="S107" s="1">
        <f>IF(S49&gt;0,1/VLOOKUP(ABS(S49)+1,$A$8:$D$16,2,FALSE),VLOOKUP(ABS(S49)+1,$A$8:$D$16,4,FALSE))</f>
      </c>
      <c r="T107" s="1">
        <f>IF(T49&gt;0,1/VLOOKUP(ABS(T49)+1,$A$8:$D$16,2,FALSE),VLOOKUP(ABS(T49)+1,$A$8:$D$16,4,FALSE))</f>
      </c>
      <c r="U107" s="1">
        <f>IF(U49&gt;0,1/VLOOKUP(ABS(U49)+1,$A$8:$D$16,2,FALSE),VLOOKUP(ABS(U49)+1,$A$8:$D$16,4,FALSE))</f>
      </c>
      <c r="V107" s="1">
        <f>IF(V49&gt;0,1/VLOOKUP(ABS(V49)+1,$A$8:$D$16,2,FALSE),VLOOKUP(ABS(V49)+1,$A$8:$D$16,4,FALSE))</f>
      </c>
      <c r="W107" s="1">
        <f>IF(W49&gt;0,1/VLOOKUP(ABS(W49)+1,$A$8:$D$16,2,FALSE),VLOOKUP(ABS(W49)+1,$A$8:$D$16,4,FALSE))</f>
      </c>
      <c r="X107" s="1">
        <f>IF(X49&gt;0,1/VLOOKUP(ABS(X49)+1,$A$8:$D$16,2,FALSE),VLOOKUP(ABS(X49)+1,$A$8:$D$16,4,FALSE))</f>
      </c>
    </row>
    <row r="108">
      <c r="A108">
        <v>6</v>
      </c>
      <c r="B108" t="str">
        <v>CP9.2_vs_CP9.3</v>
      </c>
      <c r="C108" s="1">
        <f>IF(C50&gt;0,1/VLOOKUP(ABS(C50)+1,$A$8:$D$16,2,FALSE),VLOOKUP(ABS(C50)+1,$A$8:$D$16,4,FALSE))</f>
      </c>
      <c r="D108" s="1">
        <f>IF(D50&gt;0,1/VLOOKUP(ABS(D50)+1,$A$8:$D$16,2,FALSE),VLOOKUP(ABS(D50)+1,$A$8:$D$16,4,FALSE))</f>
      </c>
      <c r="E108" s="1">
        <f>IF(E50&gt;0,1/VLOOKUP(ABS(E50)+1,$A$8:$D$16,2,FALSE),VLOOKUP(ABS(E50)+1,$A$8:$D$16,4,FALSE))</f>
      </c>
      <c r="F108" s="1">
        <f>IF(F50&gt;0,1/VLOOKUP(ABS(F50)+1,$A$8:$D$16,2,FALSE),VLOOKUP(ABS(F50)+1,$A$8:$D$16,4,FALSE))</f>
      </c>
      <c r="G108" s="1">
        <f>IF(G50&gt;0,1/VLOOKUP(ABS(G50)+1,$A$8:$D$16,2,FALSE),VLOOKUP(ABS(G50)+1,$A$8:$D$16,4,FALSE))</f>
      </c>
      <c r="H108" s="1">
        <f>IF(H50&gt;0,1/VLOOKUP(ABS(H50)+1,$A$8:$D$16,2,FALSE),VLOOKUP(ABS(H50)+1,$A$8:$D$16,4,FALSE))</f>
      </c>
      <c r="I108" s="1">
        <f>IF(I50&gt;0,1/VLOOKUP(ABS(I50)+1,$A$8:$D$16,2,FALSE),VLOOKUP(ABS(I50)+1,$A$8:$D$16,4,FALSE))</f>
      </c>
      <c r="J108" s="1">
        <f>IF(J50&gt;0,1/VLOOKUP(ABS(J50)+1,$A$8:$D$16,2,FALSE),VLOOKUP(ABS(J50)+1,$A$8:$D$16,4,FALSE))</f>
      </c>
      <c r="K108" s="1">
        <f>IF(K50&gt;0,1/VLOOKUP(ABS(K50)+1,$A$8:$D$16,2,FALSE),VLOOKUP(ABS(K50)+1,$A$8:$D$16,4,FALSE))</f>
      </c>
      <c r="L108" s="1">
        <f>IF(L50&gt;0,1/VLOOKUP(ABS(L50)+1,$A$8:$D$16,2,FALSE),VLOOKUP(ABS(L50)+1,$A$8:$D$16,4,FALSE))</f>
      </c>
      <c r="M108" s="1">
        <f>IF(M50&gt;0,1/VLOOKUP(ABS(M50)+1,$A$8:$D$16,2,FALSE),VLOOKUP(ABS(M50)+1,$A$8:$D$16,4,FALSE))</f>
      </c>
      <c r="N108" s="1">
        <f>IF(N50&gt;0,1/VLOOKUP(ABS(N50)+1,$A$8:$D$16,2,FALSE),VLOOKUP(ABS(N50)+1,$A$8:$D$16,4,FALSE))</f>
      </c>
      <c r="O108" s="1">
        <f>IF(O50&gt;0,1/VLOOKUP(ABS(O50)+1,$A$8:$D$16,2,FALSE),VLOOKUP(ABS(O50)+1,$A$8:$D$16,4,FALSE))</f>
      </c>
      <c r="P108" s="1">
        <f>IF(P50&gt;0,1/VLOOKUP(ABS(P50)+1,$A$8:$D$16,2,FALSE),VLOOKUP(ABS(P50)+1,$A$8:$D$16,4,FALSE))</f>
      </c>
      <c r="Q108" s="1">
        <f>IF(Q50&gt;0,1/VLOOKUP(ABS(Q50)+1,$A$8:$D$16,2,FALSE),VLOOKUP(ABS(Q50)+1,$A$8:$D$16,4,FALSE))</f>
      </c>
      <c r="R108" s="1">
        <f>IF(R50&gt;0,1/VLOOKUP(ABS(R50)+1,$A$8:$D$16,2,FALSE),VLOOKUP(ABS(R50)+1,$A$8:$D$16,4,FALSE))</f>
      </c>
      <c r="S108" s="1">
        <f>IF(S50&gt;0,1/VLOOKUP(ABS(S50)+1,$A$8:$D$16,2,FALSE),VLOOKUP(ABS(S50)+1,$A$8:$D$16,4,FALSE))</f>
      </c>
      <c r="T108" s="1">
        <f>IF(T50&gt;0,1/VLOOKUP(ABS(T50)+1,$A$8:$D$16,2,FALSE),VLOOKUP(ABS(T50)+1,$A$8:$D$16,4,FALSE))</f>
      </c>
      <c r="U108" s="1">
        <f>IF(U50&gt;0,1/VLOOKUP(ABS(U50)+1,$A$8:$D$16,2,FALSE),VLOOKUP(ABS(U50)+1,$A$8:$D$16,4,FALSE))</f>
      </c>
      <c r="V108" s="1">
        <f>IF(V50&gt;0,1/VLOOKUP(ABS(V50)+1,$A$8:$D$16,2,FALSE),VLOOKUP(ABS(V50)+1,$A$8:$D$16,4,FALSE))</f>
      </c>
      <c r="W108" s="1">
        <f>IF(W50&gt;0,1/VLOOKUP(ABS(W50)+1,$A$8:$D$16,2,FALSE),VLOOKUP(ABS(W50)+1,$A$8:$D$16,4,FALSE))</f>
      </c>
      <c r="X108" s="1">
        <f>IF(X50&gt;0,1/VLOOKUP(ABS(X50)+1,$A$8:$D$16,2,FALSE),VLOOKUP(ABS(X50)+1,$A$8:$D$16,4,FALSE))</f>
      </c>
    </row>
    <row r="109">
      <c r="A109">
        <v>7</v>
      </c>
      <c r="B109" t="str">
        <v>CP9.2_vs_CP9.4</v>
      </c>
      <c r="C109" s="1">
        <f>IF(C51&gt;0,1/VLOOKUP(ABS(C51)+1,$A$8:$D$16,2,FALSE),VLOOKUP(ABS(C51)+1,$A$8:$D$16,4,FALSE))</f>
      </c>
      <c r="D109" s="1">
        <f>IF(D51&gt;0,1/VLOOKUP(ABS(D51)+1,$A$8:$D$16,2,FALSE),VLOOKUP(ABS(D51)+1,$A$8:$D$16,4,FALSE))</f>
      </c>
      <c r="E109" s="1">
        <f>IF(E51&gt;0,1/VLOOKUP(ABS(E51)+1,$A$8:$D$16,2,FALSE),VLOOKUP(ABS(E51)+1,$A$8:$D$16,4,FALSE))</f>
      </c>
      <c r="F109" s="1">
        <f>IF(F51&gt;0,1/VLOOKUP(ABS(F51)+1,$A$8:$D$16,2,FALSE),VLOOKUP(ABS(F51)+1,$A$8:$D$16,4,FALSE))</f>
      </c>
      <c r="G109" s="1">
        <f>IF(G51&gt;0,1/VLOOKUP(ABS(G51)+1,$A$8:$D$16,2,FALSE),VLOOKUP(ABS(G51)+1,$A$8:$D$16,4,FALSE))</f>
      </c>
      <c r="H109" s="1">
        <f>IF(H51&gt;0,1/VLOOKUP(ABS(H51)+1,$A$8:$D$16,2,FALSE),VLOOKUP(ABS(H51)+1,$A$8:$D$16,4,FALSE))</f>
      </c>
      <c r="I109" s="1">
        <f>IF(I51&gt;0,1/VLOOKUP(ABS(I51)+1,$A$8:$D$16,2,FALSE),VLOOKUP(ABS(I51)+1,$A$8:$D$16,4,FALSE))</f>
      </c>
      <c r="J109" s="1">
        <f>IF(J51&gt;0,1/VLOOKUP(ABS(J51)+1,$A$8:$D$16,2,FALSE),VLOOKUP(ABS(J51)+1,$A$8:$D$16,4,FALSE))</f>
      </c>
      <c r="K109" s="1">
        <f>IF(K51&gt;0,1/VLOOKUP(ABS(K51)+1,$A$8:$D$16,2,FALSE),VLOOKUP(ABS(K51)+1,$A$8:$D$16,4,FALSE))</f>
      </c>
      <c r="L109" s="1">
        <f>IF(L51&gt;0,1/VLOOKUP(ABS(L51)+1,$A$8:$D$16,2,FALSE),VLOOKUP(ABS(L51)+1,$A$8:$D$16,4,FALSE))</f>
      </c>
      <c r="M109" s="1">
        <f>IF(M51&gt;0,1/VLOOKUP(ABS(M51)+1,$A$8:$D$16,2,FALSE),VLOOKUP(ABS(M51)+1,$A$8:$D$16,4,FALSE))</f>
      </c>
      <c r="N109" s="1">
        <f>IF(N51&gt;0,1/VLOOKUP(ABS(N51)+1,$A$8:$D$16,2,FALSE),VLOOKUP(ABS(N51)+1,$A$8:$D$16,4,FALSE))</f>
      </c>
      <c r="O109" s="1">
        <f>IF(O51&gt;0,1/VLOOKUP(ABS(O51)+1,$A$8:$D$16,2,FALSE),VLOOKUP(ABS(O51)+1,$A$8:$D$16,4,FALSE))</f>
      </c>
      <c r="P109" s="1">
        <f>IF(P51&gt;0,1/VLOOKUP(ABS(P51)+1,$A$8:$D$16,2,FALSE),VLOOKUP(ABS(P51)+1,$A$8:$D$16,4,FALSE))</f>
      </c>
      <c r="Q109" s="1">
        <f>IF(Q51&gt;0,1/VLOOKUP(ABS(Q51)+1,$A$8:$D$16,2,FALSE),VLOOKUP(ABS(Q51)+1,$A$8:$D$16,4,FALSE))</f>
      </c>
      <c r="R109" s="1">
        <f>IF(R51&gt;0,1/VLOOKUP(ABS(R51)+1,$A$8:$D$16,2,FALSE),VLOOKUP(ABS(R51)+1,$A$8:$D$16,4,FALSE))</f>
      </c>
      <c r="S109" s="1">
        <f>IF(S51&gt;0,1/VLOOKUP(ABS(S51)+1,$A$8:$D$16,2,FALSE),VLOOKUP(ABS(S51)+1,$A$8:$D$16,4,FALSE))</f>
      </c>
      <c r="T109" s="1">
        <f>IF(T51&gt;0,1/VLOOKUP(ABS(T51)+1,$A$8:$D$16,2,FALSE),VLOOKUP(ABS(T51)+1,$A$8:$D$16,4,FALSE))</f>
      </c>
      <c r="U109" s="1">
        <f>IF(U51&gt;0,1/VLOOKUP(ABS(U51)+1,$A$8:$D$16,2,FALSE),VLOOKUP(ABS(U51)+1,$A$8:$D$16,4,FALSE))</f>
      </c>
      <c r="V109" s="1">
        <f>IF(V51&gt;0,1/VLOOKUP(ABS(V51)+1,$A$8:$D$16,2,FALSE),VLOOKUP(ABS(V51)+1,$A$8:$D$16,4,FALSE))</f>
      </c>
      <c r="W109" s="1">
        <f>IF(W51&gt;0,1/VLOOKUP(ABS(W51)+1,$A$8:$D$16,2,FALSE),VLOOKUP(ABS(W51)+1,$A$8:$D$16,4,FALSE))</f>
      </c>
      <c r="X109" s="1">
        <f>IF(X51&gt;0,1/VLOOKUP(ABS(X51)+1,$A$8:$D$16,2,FALSE),VLOOKUP(ABS(X51)+1,$A$8:$D$16,4,FALSE))</f>
      </c>
    </row>
    <row r="110">
      <c r="A110">
        <v>8</v>
      </c>
      <c r="B110" t="str">
        <v>CP9.2_vs_CP9.5</v>
      </c>
      <c r="C110" s="1">
        <f>IF(C52&gt;0,1/VLOOKUP(ABS(C52)+1,$A$8:$D$16,2,FALSE),VLOOKUP(ABS(C52)+1,$A$8:$D$16,4,FALSE))</f>
      </c>
      <c r="D110" s="1">
        <f>IF(D52&gt;0,1/VLOOKUP(ABS(D52)+1,$A$8:$D$16,2,FALSE),VLOOKUP(ABS(D52)+1,$A$8:$D$16,4,FALSE))</f>
      </c>
      <c r="E110" s="1">
        <f>IF(E52&gt;0,1/VLOOKUP(ABS(E52)+1,$A$8:$D$16,2,FALSE),VLOOKUP(ABS(E52)+1,$A$8:$D$16,4,FALSE))</f>
      </c>
      <c r="F110" s="1">
        <f>IF(F52&gt;0,1/VLOOKUP(ABS(F52)+1,$A$8:$D$16,2,FALSE),VLOOKUP(ABS(F52)+1,$A$8:$D$16,4,FALSE))</f>
      </c>
      <c r="G110" s="1">
        <f>IF(G52&gt;0,1/VLOOKUP(ABS(G52)+1,$A$8:$D$16,2,FALSE),VLOOKUP(ABS(G52)+1,$A$8:$D$16,4,FALSE))</f>
      </c>
      <c r="H110" s="1">
        <f>IF(H52&gt;0,1/VLOOKUP(ABS(H52)+1,$A$8:$D$16,2,FALSE),VLOOKUP(ABS(H52)+1,$A$8:$D$16,4,FALSE))</f>
      </c>
      <c r="I110" s="1">
        <f>IF(I52&gt;0,1/VLOOKUP(ABS(I52)+1,$A$8:$D$16,2,FALSE),VLOOKUP(ABS(I52)+1,$A$8:$D$16,4,FALSE))</f>
      </c>
      <c r="J110" s="1">
        <f>IF(J52&gt;0,1/VLOOKUP(ABS(J52)+1,$A$8:$D$16,2,FALSE),VLOOKUP(ABS(J52)+1,$A$8:$D$16,4,FALSE))</f>
      </c>
      <c r="K110" s="1">
        <f>IF(K52&gt;0,1/VLOOKUP(ABS(K52)+1,$A$8:$D$16,2,FALSE),VLOOKUP(ABS(K52)+1,$A$8:$D$16,4,FALSE))</f>
      </c>
      <c r="L110" s="1">
        <f>IF(L52&gt;0,1/VLOOKUP(ABS(L52)+1,$A$8:$D$16,2,FALSE),VLOOKUP(ABS(L52)+1,$A$8:$D$16,4,FALSE))</f>
      </c>
      <c r="M110" s="1">
        <f>IF(M52&gt;0,1/VLOOKUP(ABS(M52)+1,$A$8:$D$16,2,FALSE),VLOOKUP(ABS(M52)+1,$A$8:$D$16,4,FALSE))</f>
      </c>
      <c r="N110" s="1">
        <f>IF(N52&gt;0,1/VLOOKUP(ABS(N52)+1,$A$8:$D$16,2,FALSE),VLOOKUP(ABS(N52)+1,$A$8:$D$16,4,FALSE))</f>
      </c>
      <c r="O110" s="1">
        <f>IF(O52&gt;0,1/VLOOKUP(ABS(O52)+1,$A$8:$D$16,2,FALSE),VLOOKUP(ABS(O52)+1,$A$8:$D$16,4,FALSE))</f>
      </c>
      <c r="P110" s="1">
        <f>IF(P52&gt;0,1/VLOOKUP(ABS(P52)+1,$A$8:$D$16,2,FALSE),VLOOKUP(ABS(P52)+1,$A$8:$D$16,4,FALSE))</f>
      </c>
      <c r="Q110" s="1">
        <f>IF(Q52&gt;0,1/VLOOKUP(ABS(Q52)+1,$A$8:$D$16,2,FALSE),VLOOKUP(ABS(Q52)+1,$A$8:$D$16,4,FALSE))</f>
      </c>
      <c r="R110" s="1">
        <f>IF(R52&gt;0,1/VLOOKUP(ABS(R52)+1,$A$8:$D$16,2,FALSE),VLOOKUP(ABS(R52)+1,$A$8:$D$16,4,FALSE))</f>
      </c>
      <c r="S110" s="1">
        <f>IF(S52&gt;0,1/VLOOKUP(ABS(S52)+1,$A$8:$D$16,2,FALSE),VLOOKUP(ABS(S52)+1,$A$8:$D$16,4,FALSE))</f>
      </c>
      <c r="T110" s="1">
        <f>IF(T52&gt;0,1/VLOOKUP(ABS(T52)+1,$A$8:$D$16,2,FALSE),VLOOKUP(ABS(T52)+1,$A$8:$D$16,4,FALSE))</f>
      </c>
      <c r="U110" s="1">
        <f>IF(U52&gt;0,1/VLOOKUP(ABS(U52)+1,$A$8:$D$16,2,FALSE),VLOOKUP(ABS(U52)+1,$A$8:$D$16,4,FALSE))</f>
      </c>
      <c r="V110" s="1">
        <f>IF(V52&gt;0,1/VLOOKUP(ABS(V52)+1,$A$8:$D$16,2,FALSE),VLOOKUP(ABS(V52)+1,$A$8:$D$16,4,FALSE))</f>
      </c>
      <c r="W110" s="1">
        <f>IF(W52&gt;0,1/VLOOKUP(ABS(W52)+1,$A$8:$D$16,2,FALSE),VLOOKUP(ABS(W52)+1,$A$8:$D$16,4,FALSE))</f>
      </c>
      <c r="X110" s="1">
        <f>IF(X52&gt;0,1/VLOOKUP(ABS(X52)+1,$A$8:$D$16,2,FALSE),VLOOKUP(ABS(X52)+1,$A$8:$D$16,4,FALSE))</f>
      </c>
    </row>
    <row r="111">
      <c r="A111">
        <v>9</v>
      </c>
      <c r="B111" t="str">
        <v>CP9.2_vs_CP9.6</v>
      </c>
      <c r="C111" s="1">
        <f>IF(C53&gt;0,1/VLOOKUP(ABS(C53)+1,$A$8:$D$16,2,FALSE),VLOOKUP(ABS(C53)+1,$A$8:$D$16,4,FALSE))</f>
      </c>
      <c r="D111" s="1">
        <f>IF(D53&gt;0,1/VLOOKUP(ABS(D53)+1,$A$8:$D$16,2,FALSE),VLOOKUP(ABS(D53)+1,$A$8:$D$16,4,FALSE))</f>
      </c>
      <c r="E111" s="1">
        <f>IF(E53&gt;0,1/VLOOKUP(ABS(E53)+1,$A$8:$D$16,2,FALSE),VLOOKUP(ABS(E53)+1,$A$8:$D$16,4,FALSE))</f>
      </c>
      <c r="F111" s="1">
        <f>IF(F53&gt;0,1/VLOOKUP(ABS(F53)+1,$A$8:$D$16,2,FALSE),VLOOKUP(ABS(F53)+1,$A$8:$D$16,4,FALSE))</f>
      </c>
      <c r="G111" s="1">
        <f>IF(G53&gt;0,1/VLOOKUP(ABS(G53)+1,$A$8:$D$16,2,FALSE),VLOOKUP(ABS(G53)+1,$A$8:$D$16,4,FALSE))</f>
      </c>
      <c r="H111" s="1">
        <f>IF(H53&gt;0,1/VLOOKUP(ABS(H53)+1,$A$8:$D$16,2,FALSE),VLOOKUP(ABS(H53)+1,$A$8:$D$16,4,FALSE))</f>
      </c>
      <c r="I111" s="1">
        <f>IF(I53&gt;0,1/VLOOKUP(ABS(I53)+1,$A$8:$D$16,2,FALSE),VLOOKUP(ABS(I53)+1,$A$8:$D$16,4,FALSE))</f>
      </c>
      <c r="J111" s="1">
        <f>IF(J53&gt;0,1/VLOOKUP(ABS(J53)+1,$A$8:$D$16,2,FALSE),VLOOKUP(ABS(J53)+1,$A$8:$D$16,4,FALSE))</f>
      </c>
      <c r="K111" s="1">
        <f>IF(K53&gt;0,1/VLOOKUP(ABS(K53)+1,$A$8:$D$16,2,FALSE),VLOOKUP(ABS(K53)+1,$A$8:$D$16,4,FALSE))</f>
      </c>
      <c r="L111" s="1">
        <f>IF(L53&gt;0,1/VLOOKUP(ABS(L53)+1,$A$8:$D$16,2,FALSE),VLOOKUP(ABS(L53)+1,$A$8:$D$16,4,FALSE))</f>
      </c>
      <c r="M111" s="1">
        <f>IF(M53&gt;0,1/VLOOKUP(ABS(M53)+1,$A$8:$D$16,2,FALSE),VLOOKUP(ABS(M53)+1,$A$8:$D$16,4,FALSE))</f>
      </c>
      <c r="N111" s="1">
        <f>IF(N53&gt;0,1/VLOOKUP(ABS(N53)+1,$A$8:$D$16,2,FALSE),VLOOKUP(ABS(N53)+1,$A$8:$D$16,4,FALSE))</f>
      </c>
      <c r="O111" s="1">
        <f>IF(O53&gt;0,1/VLOOKUP(ABS(O53)+1,$A$8:$D$16,2,FALSE),VLOOKUP(ABS(O53)+1,$A$8:$D$16,4,FALSE))</f>
      </c>
      <c r="P111" s="1">
        <f>IF(P53&gt;0,1/VLOOKUP(ABS(P53)+1,$A$8:$D$16,2,FALSE),VLOOKUP(ABS(P53)+1,$A$8:$D$16,4,FALSE))</f>
      </c>
      <c r="Q111" s="1">
        <f>IF(Q53&gt;0,1/VLOOKUP(ABS(Q53)+1,$A$8:$D$16,2,FALSE),VLOOKUP(ABS(Q53)+1,$A$8:$D$16,4,FALSE))</f>
      </c>
      <c r="R111" s="1">
        <f>IF(R53&gt;0,1/VLOOKUP(ABS(R53)+1,$A$8:$D$16,2,FALSE),VLOOKUP(ABS(R53)+1,$A$8:$D$16,4,FALSE))</f>
      </c>
      <c r="S111" s="1">
        <f>IF(S53&gt;0,1/VLOOKUP(ABS(S53)+1,$A$8:$D$16,2,FALSE),VLOOKUP(ABS(S53)+1,$A$8:$D$16,4,FALSE))</f>
      </c>
      <c r="T111" s="1">
        <f>IF(T53&gt;0,1/VLOOKUP(ABS(T53)+1,$A$8:$D$16,2,FALSE),VLOOKUP(ABS(T53)+1,$A$8:$D$16,4,FALSE))</f>
      </c>
      <c r="U111" s="1">
        <f>IF(U53&gt;0,1/VLOOKUP(ABS(U53)+1,$A$8:$D$16,2,FALSE),VLOOKUP(ABS(U53)+1,$A$8:$D$16,4,FALSE))</f>
      </c>
      <c r="V111" s="1">
        <f>IF(V53&gt;0,1/VLOOKUP(ABS(V53)+1,$A$8:$D$16,2,FALSE),VLOOKUP(ABS(V53)+1,$A$8:$D$16,4,FALSE))</f>
      </c>
      <c r="W111" s="1">
        <f>IF(W53&gt;0,1/VLOOKUP(ABS(W53)+1,$A$8:$D$16,2,FALSE),VLOOKUP(ABS(W53)+1,$A$8:$D$16,4,FALSE))</f>
      </c>
      <c r="X111" s="1">
        <f>IF(X53&gt;0,1/VLOOKUP(ABS(X53)+1,$A$8:$D$16,2,FALSE),VLOOKUP(ABS(X53)+1,$A$8:$D$16,4,FALSE))</f>
      </c>
    </row>
    <row r="112">
      <c r="A112">
        <v>10</v>
      </c>
      <c r="B112" t="str">
        <v>CP9.3_vs_CP9.4</v>
      </c>
      <c r="C112" s="1">
        <f>IF(C54&gt;0,1/VLOOKUP(ABS(C54)+1,$A$8:$D$16,2,FALSE),VLOOKUP(ABS(C54)+1,$A$8:$D$16,4,FALSE))</f>
      </c>
      <c r="D112" s="1">
        <f>IF(D54&gt;0,1/VLOOKUP(ABS(D54)+1,$A$8:$D$16,2,FALSE),VLOOKUP(ABS(D54)+1,$A$8:$D$16,4,FALSE))</f>
      </c>
      <c r="E112" s="1">
        <f>IF(E54&gt;0,1/VLOOKUP(ABS(E54)+1,$A$8:$D$16,2,FALSE),VLOOKUP(ABS(E54)+1,$A$8:$D$16,4,FALSE))</f>
      </c>
      <c r="F112" s="1">
        <f>IF(F54&gt;0,1/VLOOKUP(ABS(F54)+1,$A$8:$D$16,2,FALSE),VLOOKUP(ABS(F54)+1,$A$8:$D$16,4,FALSE))</f>
      </c>
      <c r="G112" s="1">
        <f>IF(G54&gt;0,1/VLOOKUP(ABS(G54)+1,$A$8:$D$16,2,FALSE),VLOOKUP(ABS(G54)+1,$A$8:$D$16,4,FALSE))</f>
      </c>
      <c r="H112" s="1">
        <f>IF(H54&gt;0,1/VLOOKUP(ABS(H54)+1,$A$8:$D$16,2,FALSE),VLOOKUP(ABS(H54)+1,$A$8:$D$16,4,FALSE))</f>
      </c>
      <c r="I112" s="1">
        <f>IF(I54&gt;0,1/VLOOKUP(ABS(I54)+1,$A$8:$D$16,2,FALSE),VLOOKUP(ABS(I54)+1,$A$8:$D$16,4,FALSE))</f>
      </c>
      <c r="J112" s="1">
        <f>IF(J54&gt;0,1/VLOOKUP(ABS(J54)+1,$A$8:$D$16,2,FALSE),VLOOKUP(ABS(J54)+1,$A$8:$D$16,4,FALSE))</f>
      </c>
      <c r="K112" s="1">
        <f>IF(K54&gt;0,1/VLOOKUP(ABS(K54)+1,$A$8:$D$16,2,FALSE),VLOOKUP(ABS(K54)+1,$A$8:$D$16,4,FALSE))</f>
      </c>
      <c r="L112" s="1">
        <f>IF(L54&gt;0,1/VLOOKUP(ABS(L54)+1,$A$8:$D$16,2,FALSE),VLOOKUP(ABS(L54)+1,$A$8:$D$16,4,FALSE))</f>
      </c>
      <c r="M112" s="1">
        <f>IF(M54&gt;0,1/VLOOKUP(ABS(M54)+1,$A$8:$D$16,2,FALSE),VLOOKUP(ABS(M54)+1,$A$8:$D$16,4,FALSE))</f>
      </c>
      <c r="N112" s="1">
        <f>IF(N54&gt;0,1/VLOOKUP(ABS(N54)+1,$A$8:$D$16,2,FALSE),VLOOKUP(ABS(N54)+1,$A$8:$D$16,4,FALSE))</f>
      </c>
      <c r="O112" s="1">
        <f>IF(O54&gt;0,1/VLOOKUP(ABS(O54)+1,$A$8:$D$16,2,FALSE),VLOOKUP(ABS(O54)+1,$A$8:$D$16,4,FALSE))</f>
      </c>
      <c r="P112" s="1">
        <f>IF(P54&gt;0,1/VLOOKUP(ABS(P54)+1,$A$8:$D$16,2,FALSE),VLOOKUP(ABS(P54)+1,$A$8:$D$16,4,FALSE))</f>
      </c>
      <c r="Q112" s="1">
        <f>IF(Q54&gt;0,1/VLOOKUP(ABS(Q54)+1,$A$8:$D$16,2,FALSE),VLOOKUP(ABS(Q54)+1,$A$8:$D$16,4,FALSE))</f>
      </c>
      <c r="R112" s="1">
        <f>IF(R54&gt;0,1/VLOOKUP(ABS(R54)+1,$A$8:$D$16,2,FALSE),VLOOKUP(ABS(R54)+1,$A$8:$D$16,4,FALSE))</f>
      </c>
      <c r="S112" s="1">
        <f>IF(S54&gt;0,1/VLOOKUP(ABS(S54)+1,$A$8:$D$16,2,FALSE),VLOOKUP(ABS(S54)+1,$A$8:$D$16,4,FALSE))</f>
      </c>
      <c r="T112" s="1">
        <f>IF(T54&gt;0,1/VLOOKUP(ABS(T54)+1,$A$8:$D$16,2,FALSE),VLOOKUP(ABS(T54)+1,$A$8:$D$16,4,FALSE))</f>
      </c>
      <c r="U112" s="1">
        <f>IF(U54&gt;0,1/VLOOKUP(ABS(U54)+1,$A$8:$D$16,2,FALSE),VLOOKUP(ABS(U54)+1,$A$8:$D$16,4,FALSE))</f>
      </c>
      <c r="V112" s="1">
        <f>IF(V54&gt;0,1/VLOOKUP(ABS(V54)+1,$A$8:$D$16,2,FALSE),VLOOKUP(ABS(V54)+1,$A$8:$D$16,4,FALSE))</f>
      </c>
      <c r="W112" s="1">
        <f>IF(W54&gt;0,1/VLOOKUP(ABS(W54)+1,$A$8:$D$16,2,FALSE),VLOOKUP(ABS(W54)+1,$A$8:$D$16,4,FALSE))</f>
      </c>
      <c r="X112" s="1">
        <f>IF(X54&gt;0,1/VLOOKUP(ABS(X54)+1,$A$8:$D$16,2,FALSE),VLOOKUP(ABS(X54)+1,$A$8:$D$16,4,FALSE))</f>
      </c>
    </row>
    <row r="113">
      <c r="A113">
        <v>11</v>
      </c>
      <c r="B113" t="str">
        <v>CP9.3_vs_CP9.5</v>
      </c>
      <c r="C113" s="1">
        <f>IF(C55&gt;0,1/VLOOKUP(ABS(C55)+1,$A$8:$D$16,2,FALSE),VLOOKUP(ABS(C55)+1,$A$8:$D$16,4,FALSE))</f>
      </c>
      <c r="D113" s="1">
        <f>IF(D55&gt;0,1/VLOOKUP(ABS(D55)+1,$A$8:$D$16,2,FALSE),VLOOKUP(ABS(D55)+1,$A$8:$D$16,4,FALSE))</f>
      </c>
      <c r="E113" s="1">
        <f>IF(E55&gt;0,1/VLOOKUP(ABS(E55)+1,$A$8:$D$16,2,FALSE),VLOOKUP(ABS(E55)+1,$A$8:$D$16,4,FALSE))</f>
      </c>
      <c r="F113" s="1">
        <f>IF(F55&gt;0,1/VLOOKUP(ABS(F55)+1,$A$8:$D$16,2,FALSE),VLOOKUP(ABS(F55)+1,$A$8:$D$16,4,FALSE))</f>
      </c>
      <c r="G113" s="1">
        <f>IF(G55&gt;0,1/VLOOKUP(ABS(G55)+1,$A$8:$D$16,2,FALSE),VLOOKUP(ABS(G55)+1,$A$8:$D$16,4,FALSE))</f>
      </c>
      <c r="H113" s="1">
        <f>IF(H55&gt;0,1/VLOOKUP(ABS(H55)+1,$A$8:$D$16,2,FALSE),VLOOKUP(ABS(H55)+1,$A$8:$D$16,4,FALSE))</f>
      </c>
      <c r="I113" s="1">
        <f>IF(I55&gt;0,1/VLOOKUP(ABS(I55)+1,$A$8:$D$16,2,FALSE),VLOOKUP(ABS(I55)+1,$A$8:$D$16,4,FALSE))</f>
      </c>
      <c r="J113" s="1">
        <f>IF(J55&gt;0,1/VLOOKUP(ABS(J55)+1,$A$8:$D$16,2,FALSE),VLOOKUP(ABS(J55)+1,$A$8:$D$16,4,FALSE))</f>
      </c>
      <c r="K113" s="1">
        <f>IF(K55&gt;0,1/VLOOKUP(ABS(K55)+1,$A$8:$D$16,2,FALSE),VLOOKUP(ABS(K55)+1,$A$8:$D$16,4,FALSE))</f>
      </c>
      <c r="L113" s="1">
        <f>IF(L55&gt;0,1/VLOOKUP(ABS(L55)+1,$A$8:$D$16,2,FALSE),VLOOKUP(ABS(L55)+1,$A$8:$D$16,4,FALSE))</f>
      </c>
      <c r="M113" s="1">
        <f>IF(M55&gt;0,1/VLOOKUP(ABS(M55)+1,$A$8:$D$16,2,FALSE),VLOOKUP(ABS(M55)+1,$A$8:$D$16,4,FALSE))</f>
      </c>
      <c r="N113" s="1">
        <f>IF(N55&gt;0,1/VLOOKUP(ABS(N55)+1,$A$8:$D$16,2,FALSE),VLOOKUP(ABS(N55)+1,$A$8:$D$16,4,FALSE))</f>
      </c>
      <c r="O113" s="1">
        <f>IF(O55&gt;0,1/VLOOKUP(ABS(O55)+1,$A$8:$D$16,2,FALSE),VLOOKUP(ABS(O55)+1,$A$8:$D$16,4,FALSE))</f>
      </c>
      <c r="P113" s="1">
        <f>IF(P55&gt;0,1/VLOOKUP(ABS(P55)+1,$A$8:$D$16,2,FALSE),VLOOKUP(ABS(P55)+1,$A$8:$D$16,4,FALSE))</f>
      </c>
      <c r="Q113" s="1">
        <f>IF(Q55&gt;0,1/VLOOKUP(ABS(Q55)+1,$A$8:$D$16,2,FALSE),VLOOKUP(ABS(Q55)+1,$A$8:$D$16,4,FALSE))</f>
      </c>
      <c r="R113" s="1">
        <f>IF(R55&gt;0,1/VLOOKUP(ABS(R55)+1,$A$8:$D$16,2,FALSE),VLOOKUP(ABS(R55)+1,$A$8:$D$16,4,FALSE))</f>
      </c>
      <c r="S113" s="1">
        <f>IF(S55&gt;0,1/VLOOKUP(ABS(S55)+1,$A$8:$D$16,2,FALSE),VLOOKUP(ABS(S55)+1,$A$8:$D$16,4,FALSE))</f>
      </c>
      <c r="T113" s="1">
        <f>IF(T55&gt;0,1/VLOOKUP(ABS(T55)+1,$A$8:$D$16,2,FALSE),VLOOKUP(ABS(T55)+1,$A$8:$D$16,4,FALSE))</f>
      </c>
      <c r="U113" s="1">
        <f>IF(U55&gt;0,1/VLOOKUP(ABS(U55)+1,$A$8:$D$16,2,FALSE),VLOOKUP(ABS(U55)+1,$A$8:$D$16,4,FALSE))</f>
      </c>
      <c r="V113" s="1">
        <f>IF(V55&gt;0,1/VLOOKUP(ABS(V55)+1,$A$8:$D$16,2,FALSE),VLOOKUP(ABS(V55)+1,$A$8:$D$16,4,FALSE))</f>
      </c>
      <c r="W113" s="1">
        <f>IF(W55&gt;0,1/VLOOKUP(ABS(W55)+1,$A$8:$D$16,2,FALSE),VLOOKUP(ABS(W55)+1,$A$8:$D$16,4,FALSE))</f>
      </c>
      <c r="X113" s="1">
        <f>IF(X55&gt;0,1/VLOOKUP(ABS(X55)+1,$A$8:$D$16,2,FALSE),VLOOKUP(ABS(X55)+1,$A$8:$D$16,4,FALSE))</f>
      </c>
    </row>
    <row r="114">
      <c r="A114">
        <v>12</v>
      </c>
      <c r="B114" t="str">
        <v>CP9.3_vs_CP9.6</v>
      </c>
      <c r="C114" s="1">
        <f>IF(C56&gt;0,1/VLOOKUP(ABS(C56)+1,$A$8:$D$16,2,FALSE),VLOOKUP(ABS(C56)+1,$A$8:$D$16,4,FALSE))</f>
      </c>
      <c r="D114" s="1">
        <f>IF(D56&gt;0,1/VLOOKUP(ABS(D56)+1,$A$8:$D$16,2,FALSE),VLOOKUP(ABS(D56)+1,$A$8:$D$16,4,FALSE))</f>
      </c>
      <c r="E114" s="1">
        <f>IF(E56&gt;0,1/VLOOKUP(ABS(E56)+1,$A$8:$D$16,2,FALSE),VLOOKUP(ABS(E56)+1,$A$8:$D$16,4,FALSE))</f>
      </c>
      <c r="F114" s="1">
        <f>IF(F56&gt;0,1/VLOOKUP(ABS(F56)+1,$A$8:$D$16,2,FALSE),VLOOKUP(ABS(F56)+1,$A$8:$D$16,4,FALSE))</f>
      </c>
      <c r="G114" s="1">
        <f>IF(G56&gt;0,1/VLOOKUP(ABS(G56)+1,$A$8:$D$16,2,FALSE),VLOOKUP(ABS(G56)+1,$A$8:$D$16,4,FALSE))</f>
      </c>
      <c r="H114" s="1">
        <f>IF(H56&gt;0,1/VLOOKUP(ABS(H56)+1,$A$8:$D$16,2,FALSE),VLOOKUP(ABS(H56)+1,$A$8:$D$16,4,FALSE))</f>
      </c>
      <c r="I114" s="1">
        <f>IF(I56&gt;0,1/VLOOKUP(ABS(I56)+1,$A$8:$D$16,2,FALSE),VLOOKUP(ABS(I56)+1,$A$8:$D$16,4,FALSE))</f>
      </c>
      <c r="J114" s="1">
        <f>IF(J56&gt;0,1/VLOOKUP(ABS(J56)+1,$A$8:$D$16,2,FALSE),VLOOKUP(ABS(J56)+1,$A$8:$D$16,4,FALSE))</f>
      </c>
      <c r="K114" s="1">
        <f>IF(K56&gt;0,1/VLOOKUP(ABS(K56)+1,$A$8:$D$16,2,FALSE),VLOOKUP(ABS(K56)+1,$A$8:$D$16,4,FALSE))</f>
      </c>
      <c r="L114" s="1">
        <f>IF(L56&gt;0,1/VLOOKUP(ABS(L56)+1,$A$8:$D$16,2,FALSE),VLOOKUP(ABS(L56)+1,$A$8:$D$16,4,FALSE))</f>
      </c>
      <c r="M114" s="1">
        <f>IF(M56&gt;0,1/VLOOKUP(ABS(M56)+1,$A$8:$D$16,2,FALSE),VLOOKUP(ABS(M56)+1,$A$8:$D$16,4,FALSE))</f>
      </c>
      <c r="N114" s="1">
        <f>IF(N56&gt;0,1/VLOOKUP(ABS(N56)+1,$A$8:$D$16,2,FALSE),VLOOKUP(ABS(N56)+1,$A$8:$D$16,4,FALSE))</f>
      </c>
      <c r="O114" s="1">
        <f>IF(O56&gt;0,1/VLOOKUP(ABS(O56)+1,$A$8:$D$16,2,FALSE),VLOOKUP(ABS(O56)+1,$A$8:$D$16,4,FALSE))</f>
      </c>
      <c r="P114" s="1">
        <f>IF(P56&gt;0,1/VLOOKUP(ABS(P56)+1,$A$8:$D$16,2,FALSE),VLOOKUP(ABS(P56)+1,$A$8:$D$16,4,FALSE))</f>
      </c>
      <c r="Q114" s="1">
        <f>IF(Q56&gt;0,1/VLOOKUP(ABS(Q56)+1,$A$8:$D$16,2,FALSE),VLOOKUP(ABS(Q56)+1,$A$8:$D$16,4,FALSE))</f>
      </c>
      <c r="R114" s="1">
        <f>IF(R56&gt;0,1/VLOOKUP(ABS(R56)+1,$A$8:$D$16,2,FALSE),VLOOKUP(ABS(R56)+1,$A$8:$D$16,4,FALSE))</f>
      </c>
      <c r="S114" s="1">
        <f>IF(S56&gt;0,1/VLOOKUP(ABS(S56)+1,$A$8:$D$16,2,FALSE),VLOOKUP(ABS(S56)+1,$A$8:$D$16,4,FALSE))</f>
      </c>
      <c r="T114" s="1">
        <f>IF(T56&gt;0,1/VLOOKUP(ABS(T56)+1,$A$8:$D$16,2,FALSE),VLOOKUP(ABS(T56)+1,$A$8:$D$16,4,FALSE))</f>
      </c>
      <c r="U114" s="1">
        <f>IF(U56&gt;0,1/VLOOKUP(ABS(U56)+1,$A$8:$D$16,2,FALSE),VLOOKUP(ABS(U56)+1,$A$8:$D$16,4,FALSE))</f>
      </c>
      <c r="V114" s="1">
        <f>IF(V56&gt;0,1/VLOOKUP(ABS(V56)+1,$A$8:$D$16,2,FALSE),VLOOKUP(ABS(V56)+1,$A$8:$D$16,4,FALSE))</f>
      </c>
      <c r="W114" s="1">
        <f>IF(W56&gt;0,1/VLOOKUP(ABS(W56)+1,$A$8:$D$16,2,FALSE),VLOOKUP(ABS(W56)+1,$A$8:$D$16,4,FALSE))</f>
      </c>
      <c r="X114" s="1">
        <f>IF(X56&gt;0,1/VLOOKUP(ABS(X56)+1,$A$8:$D$16,2,FALSE),VLOOKUP(ABS(X56)+1,$A$8:$D$16,4,FALSE))</f>
      </c>
    </row>
    <row r="115">
      <c r="A115">
        <v>13</v>
      </c>
      <c r="B115" t="str">
        <v>CP9.4_vs_CP9.5</v>
      </c>
      <c r="C115" s="1">
        <f>IF(C57&gt;0,1/VLOOKUP(ABS(C57)+1,$A$8:$D$16,2,FALSE),VLOOKUP(ABS(C57)+1,$A$8:$D$16,4,FALSE))</f>
      </c>
      <c r="D115" s="1">
        <f>IF(D57&gt;0,1/VLOOKUP(ABS(D57)+1,$A$8:$D$16,2,FALSE),VLOOKUP(ABS(D57)+1,$A$8:$D$16,4,FALSE))</f>
      </c>
      <c r="E115" s="1">
        <f>IF(E57&gt;0,1/VLOOKUP(ABS(E57)+1,$A$8:$D$16,2,FALSE),VLOOKUP(ABS(E57)+1,$A$8:$D$16,4,FALSE))</f>
      </c>
      <c r="F115" s="1">
        <f>IF(F57&gt;0,1/VLOOKUP(ABS(F57)+1,$A$8:$D$16,2,FALSE),VLOOKUP(ABS(F57)+1,$A$8:$D$16,4,FALSE))</f>
      </c>
      <c r="G115" s="1">
        <f>IF(G57&gt;0,1/VLOOKUP(ABS(G57)+1,$A$8:$D$16,2,FALSE),VLOOKUP(ABS(G57)+1,$A$8:$D$16,4,FALSE))</f>
      </c>
      <c r="H115" s="1">
        <f>IF(H57&gt;0,1/VLOOKUP(ABS(H57)+1,$A$8:$D$16,2,FALSE),VLOOKUP(ABS(H57)+1,$A$8:$D$16,4,FALSE))</f>
      </c>
      <c r="I115" s="1">
        <f>IF(I57&gt;0,1/VLOOKUP(ABS(I57)+1,$A$8:$D$16,2,FALSE),VLOOKUP(ABS(I57)+1,$A$8:$D$16,4,FALSE))</f>
      </c>
      <c r="J115" s="1">
        <f>IF(J57&gt;0,1/VLOOKUP(ABS(J57)+1,$A$8:$D$16,2,FALSE),VLOOKUP(ABS(J57)+1,$A$8:$D$16,4,FALSE))</f>
      </c>
      <c r="K115" s="1">
        <f>IF(K57&gt;0,1/VLOOKUP(ABS(K57)+1,$A$8:$D$16,2,FALSE),VLOOKUP(ABS(K57)+1,$A$8:$D$16,4,FALSE))</f>
      </c>
      <c r="L115" s="1">
        <f>IF(L57&gt;0,1/VLOOKUP(ABS(L57)+1,$A$8:$D$16,2,FALSE),VLOOKUP(ABS(L57)+1,$A$8:$D$16,4,FALSE))</f>
      </c>
      <c r="M115" s="1">
        <f>IF(M57&gt;0,1/VLOOKUP(ABS(M57)+1,$A$8:$D$16,2,FALSE),VLOOKUP(ABS(M57)+1,$A$8:$D$16,4,FALSE))</f>
      </c>
      <c r="N115" s="1">
        <f>IF(N57&gt;0,1/VLOOKUP(ABS(N57)+1,$A$8:$D$16,2,FALSE),VLOOKUP(ABS(N57)+1,$A$8:$D$16,4,FALSE))</f>
      </c>
      <c r="O115" s="1">
        <f>IF(O57&gt;0,1/VLOOKUP(ABS(O57)+1,$A$8:$D$16,2,FALSE),VLOOKUP(ABS(O57)+1,$A$8:$D$16,4,FALSE))</f>
      </c>
      <c r="P115" s="1">
        <f>IF(P57&gt;0,1/VLOOKUP(ABS(P57)+1,$A$8:$D$16,2,FALSE),VLOOKUP(ABS(P57)+1,$A$8:$D$16,4,FALSE))</f>
      </c>
      <c r="Q115" s="1">
        <f>IF(Q57&gt;0,1/VLOOKUP(ABS(Q57)+1,$A$8:$D$16,2,FALSE),VLOOKUP(ABS(Q57)+1,$A$8:$D$16,4,FALSE))</f>
      </c>
      <c r="R115" s="1">
        <f>IF(R57&gt;0,1/VLOOKUP(ABS(R57)+1,$A$8:$D$16,2,FALSE),VLOOKUP(ABS(R57)+1,$A$8:$D$16,4,FALSE))</f>
      </c>
      <c r="S115" s="1">
        <f>IF(S57&gt;0,1/VLOOKUP(ABS(S57)+1,$A$8:$D$16,2,FALSE),VLOOKUP(ABS(S57)+1,$A$8:$D$16,4,FALSE))</f>
      </c>
      <c r="T115" s="1">
        <f>IF(T57&gt;0,1/VLOOKUP(ABS(T57)+1,$A$8:$D$16,2,FALSE),VLOOKUP(ABS(T57)+1,$A$8:$D$16,4,FALSE))</f>
      </c>
      <c r="U115" s="1">
        <f>IF(U57&gt;0,1/VLOOKUP(ABS(U57)+1,$A$8:$D$16,2,FALSE),VLOOKUP(ABS(U57)+1,$A$8:$D$16,4,FALSE))</f>
      </c>
      <c r="V115" s="1">
        <f>IF(V57&gt;0,1/VLOOKUP(ABS(V57)+1,$A$8:$D$16,2,FALSE),VLOOKUP(ABS(V57)+1,$A$8:$D$16,4,FALSE))</f>
      </c>
      <c r="W115" s="1">
        <f>IF(W57&gt;0,1/VLOOKUP(ABS(W57)+1,$A$8:$D$16,2,FALSE),VLOOKUP(ABS(W57)+1,$A$8:$D$16,4,FALSE))</f>
      </c>
      <c r="X115" s="1">
        <f>IF(X57&gt;0,1/VLOOKUP(ABS(X57)+1,$A$8:$D$16,2,FALSE),VLOOKUP(ABS(X57)+1,$A$8:$D$16,4,FALSE))</f>
      </c>
    </row>
    <row r="116">
      <c r="A116">
        <v>14</v>
      </c>
      <c r="B116" t="str">
        <v>CP9.4_vs_CP9.6</v>
      </c>
      <c r="C116" s="1">
        <f>IF(C58&gt;0,1/VLOOKUP(ABS(C58)+1,$A$8:$D$16,2,FALSE),VLOOKUP(ABS(C58)+1,$A$8:$D$16,4,FALSE))</f>
      </c>
      <c r="D116" s="1">
        <f>IF(D58&gt;0,1/VLOOKUP(ABS(D58)+1,$A$8:$D$16,2,FALSE),VLOOKUP(ABS(D58)+1,$A$8:$D$16,4,FALSE))</f>
      </c>
      <c r="E116" s="1">
        <f>IF(E58&gt;0,1/VLOOKUP(ABS(E58)+1,$A$8:$D$16,2,FALSE),VLOOKUP(ABS(E58)+1,$A$8:$D$16,4,FALSE))</f>
      </c>
      <c r="F116" s="1">
        <f>IF(F58&gt;0,1/VLOOKUP(ABS(F58)+1,$A$8:$D$16,2,FALSE),VLOOKUP(ABS(F58)+1,$A$8:$D$16,4,FALSE))</f>
      </c>
      <c r="G116" s="1">
        <f>IF(G58&gt;0,1/VLOOKUP(ABS(G58)+1,$A$8:$D$16,2,FALSE),VLOOKUP(ABS(G58)+1,$A$8:$D$16,4,FALSE))</f>
      </c>
      <c r="H116" s="1">
        <f>IF(H58&gt;0,1/VLOOKUP(ABS(H58)+1,$A$8:$D$16,2,FALSE),VLOOKUP(ABS(H58)+1,$A$8:$D$16,4,FALSE))</f>
      </c>
      <c r="I116" s="1">
        <f>IF(I58&gt;0,1/VLOOKUP(ABS(I58)+1,$A$8:$D$16,2,FALSE),VLOOKUP(ABS(I58)+1,$A$8:$D$16,4,FALSE))</f>
      </c>
      <c r="J116" s="1">
        <f>IF(J58&gt;0,1/VLOOKUP(ABS(J58)+1,$A$8:$D$16,2,FALSE),VLOOKUP(ABS(J58)+1,$A$8:$D$16,4,FALSE))</f>
      </c>
      <c r="K116" s="1">
        <f>IF(K58&gt;0,1/VLOOKUP(ABS(K58)+1,$A$8:$D$16,2,FALSE),VLOOKUP(ABS(K58)+1,$A$8:$D$16,4,FALSE))</f>
      </c>
      <c r="L116" s="1">
        <f>IF(L58&gt;0,1/VLOOKUP(ABS(L58)+1,$A$8:$D$16,2,FALSE),VLOOKUP(ABS(L58)+1,$A$8:$D$16,4,FALSE))</f>
      </c>
      <c r="M116" s="1">
        <f>IF(M58&gt;0,1/VLOOKUP(ABS(M58)+1,$A$8:$D$16,2,FALSE),VLOOKUP(ABS(M58)+1,$A$8:$D$16,4,FALSE))</f>
      </c>
      <c r="N116" s="1">
        <f>IF(N58&gt;0,1/VLOOKUP(ABS(N58)+1,$A$8:$D$16,2,FALSE),VLOOKUP(ABS(N58)+1,$A$8:$D$16,4,FALSE))</f>
      </c>
      <c r="O116" s="1">
        <f>IF(O58&gt;0,1/VLOOKUP(ABS(O58)+1,$A$8:$D$16,2,FALSE),VLOOKUP(ABS(O58)+1,$A$8:$D$16,4,FALSE))</f>
      </c>
      <c r="P116" s="1">
        <f>IF(P58&gt;0,1/VLOOKUP(ABS(P58)+1,$A$8:$D$16,2,FALSE),VLOOKUP(ABS(P58)+1,$A$8:$D$16,4,FALSE))</f>
      </c>
      <c r="Q116" s="1">
        <f>IF(Q58&gt;0,1/VLOOKUP(ABS(Q58)+1,$A$8:$D$16,2,FALSE),VLOOKUP(ABS(Q58)+1,$A$8:$D$16,4,FALSE))</f>
      </c>
      <c r="R116" s="1">
        <f>IF(R58&gt;0,1/VLOOKUP(ABS(R58)+1,$A$8:$D$16,2,FALSE),VLOOKUP(ABS(R58)+1,$A$8:$D$16,4,FALSE))</f>
      </c>
      <c r="S116" s="1">
        <f>IF(S58&gt;0,1/VLOOKUP(ABS(S58)+1,$A$8:$D$16,2,FALSE),VLOOKUP(ABS(S58)+1,$A$8:$D$16,4,FALSE))</f>
      </c>
      <c r="T116" s="1">
        <f>IF(T58&gt;0,1/VLOOKUP(ABS(T58)+1,$A$8:$D$16,2,FALSE),VLOOKUP(ABS(T58)+1,$A$8:$D$16,4,FALSE))</f>
      </c>
      <c r="U116" s="1">
        <f>IF(U58&gt;0,1/VLOOKUP(ABS(U58)+1,$A$8:$D$16,2,FALSE),VLOOKUP(ABS(U58)+1,$A$8:$D$16,4,FALSE))</f>
      </c>
      <c r="V116" s="1">
        <f>IF(V58&gt;0,1/VLOOKUP(ABS(V58)+1,$A$8:$D$16,2,FALSE),VLOOKUP(ABS(V58)+1,$A$8:$D$16,4,FALSE))</f>
      </c>
      <c r="W116" s="1">
        <f>IF(W58&gt;0,1/VLOOKUP(ABS(W58)+1,$A$8:$D$16,2,FALSE),VLOOKUP(ABS(W58)+1,$A$8:$D$16,4,FALSE))</f>
      </c>
      <c r="X116" s="1">
        <f>IF(X58&gt;0,1/VLOOKUP(ABS(X58)+1,$A$8:$D$16,2,FALSE),VLOOKUP(ABS(X58)+1,$A$8:$D$16,4,FALSE))</f>
      </c>
    </row>
    <row r="117">
      <c r="A117">
        <v>15</v>
      </c>
      <c r="B117" t="str">
        <v>CP9.5_vs_CP9.6</v>
      </c>
      <c r="C117" s="1">
        <f>IF(C59&gt;0,1/VLOOKUP(ABS(C59)+1,$A$8:$D$16,2,FALSE),VLOOKUP(ABS(C59)+1,$A$8:$D$16,4,FALSE))</f>
      </c>
      <c r="D117" s="1">
        <f>IF(D59&gt;0,1/VLOOKUP(ABS(D59)+1,$A$8:$D$16,2,FALSE),VLOOKUP(ABS(D59)+1,$A$8:$D$16,4,FALSE))</f>
      </c>
      <c r="E117" s="1">
        <f>IF(E59&gt;0,1/VLOOKUP(ABS(E59)+1,$A$8:$D$16,2,FALSE),VLOOKUP(ABS(E59)+1,$A$8:$D$16,4,FALSE))</f>
      </c>
      <c r="F117" s="1">
        <f>IF(F59&gt;0,1/VLOOKUP(ABS(F59)+1,$A$8:$D$16,2,FALSE),VLOOKUP(ABS(F59)+1,$A$8:$D$16,4,FALSE))</f>
      </c>
      <c r="G117" s="1">
        <f>IF(G59&gt;0,1/VLOOKUP(ABS(G59)+1,$A$8:$D$16,2,FALSE),VLOOKUP(ABS(G59)+1,$A$8:$D$16,4,FALSE))</f>
      </c>
      <c r="H117" s="1">
        <f>IF(H59&gt;0,1/VLOOKUP(ABS(H59)+1,$A$8:$D$16,2,FALSE),VLOOKUP(ABS(H59)+1,$A$8:$D$16,4,FALSE))</f>
      </c>
      <c r="I117" s="1">
        <f>IF(I59&gt;0,1/VLOOKUP(ABS(I59)+1,$A$8:$D$16,2,FALSE),VLOOKUP(ABS(I59)+1,$A$8:$D$16,4,FALSE))</f>
      </c>
      <c r="J117" s="1">
        <f>IF(J59&gt;0,1/VLOOKUP(ABS(J59)+1,$A$8:$D$16,2,FALSE),VLOOKUP(ABS(J59)+1,$A$8:$D$16,4,FALSE))</f>
      </c>
      <c r="K117" s="1">
        <f>IF(K59&gt;0,1/VLOOKUP(ABS(K59)+1,$A$8:$D$16,2,FALSE),VLOOKUP(ABS(K59)+1,$A$8:$D$16,4,FALSE))</f>
      </c>
      <c r="L117" s="1">
        <f>IF(L59&gt;0,1/VLOOKUP(ABS(L59)+1,$A$8:$D$16,2,FALSE),VLOOKUP(ABS(L59)+1,$A$8:$D$16,4,FALSE))</f>
      </c>
      <c r="M117" s="1">
        <f>IF(M59&gt;0,1/VLOOKUP(ABS(M59)+1,$A$8:$D$16,2,FALSE),VLOOKUP(ABS(M59)+1,$A$8:$D$16,4,FALSE))</f>
      </c>
      <c r="N117" s="1">
        <f>IF(N59&gt;0,1/VLOOKUP(ABS(N59)+1,$A$8:$D$16,2,FALSE),VLOOKUP(ABS(N59)+1,$A$8:$D$16,4,FALSE))</f>
      </c>
      <c r="O117" s="1">
        <f>IF(O59&gt;0,1/VLOOKUP(ABS(O59)+1,$A$8:$D$16,2,FALSE),VLOOKUP(ABS(O59)+1,$A$8:$D$16,4,FALSE))</f>
      </c>
      <c r="P117" s="1">
        <f>IF(P59&gt;0,1/VLOOKUP(ABS(P59)+1,$A$8:$D$16,2,FALSE),VLOOKUP(ABS(P59)+1,$A$8:$D$16,4,FALSE))</f>
      </c>
      <c r="Q117" s="1">
        <f>IF(Q59&gt;0,1/VLOOKUP(ABS(Q59)+1,$A$8:$D$16,2,FALSE),VLOOKUP(ABS(Q59)+1,$A$8:$D$16,4,FALSE))</f>
      </c>
      <c r="R117" s="1">
        <f>IF(R59&gt;0,1/VLOOKUP(ABS(R59)+1,$A$8:$D$16,2,FALSE),VLOOKUP(ABS(R59)+1,$A$8:$D$16,4,FALSE))</f>
      </c>
      <c r="S117" s="1">
        <f>IF(S59&gt;0,1/VLOOKUP(ABS(S59)+1,$A$8:$D$16,2,FALSE),VLOOKUP(ABS(S59)+1,$A$8:$D$16,4,FALSE))</f>
      </c>
      <c r="T117" s="1">
        <f>IF(T59&gt;0,1/VLOOKUP(ABS(T59)+1,$A$8:$D$16,2,FALSE),VLOOKUP(ABS(T59)+1,$A$8:$D$16,4,FALSE))</f>
      </c>
      <c r="U117" s="1">
        <f>IF(U59&gt;0,1/VLOOKUP(ABS(U59)+1,$A$8:$D$16,2,FALSE),VLOOKUP(ABS(U59)+1,$A$8:$D$16,4,FALSE))</f>
      </c>
      <c r="V117" s="1">
        <f>IF(V59&gt;0,1/VLOOKUP(ABS(V59)+1,$A$8:$D$16,2,FALSE),VLOOKUP(ABS(V59)+1,$A$8:$D$16,4,FALSE))</f>
      </c>
      <c r="W117" s="1">
        <f>IF(W59&gt;0,1/VLOOKUP(ABS(W59)+1,$A$8:$D$16,2,FALSE),VLOOKUP(ABS(W59)+1,$A$8:$D$16,4,FALSE))</f>
      </c>
      <c r="X117" s="1">
        <f>IF(X59&gt;0,1/VLOOKUP(ABS(X59)+1,$A$8:$D$16,2,FALSE),VLOOKUP(ABS(X59)+1,$A$8:$D$16,4,FALSE))</f>
      </c>
    </row>
    <row r="120">
      <c r="A120" t="str">
        <v>═══ BAGIAN 5: GEOMETRIC MEAN ANTAR RESPONDEN ═══</v>
      </c>
    </row>
    <row r="121">
      <c r="A121" t="str">
        <v>Rumus: GM = PRODUCT(semua R)^(1/22)</v>
      </c>
    </row>
    <row r="122">
      <c r="A122" t="str">
        <v>No</v>
      </c>
      <c r="B122" t="str">
        <v>Pasangan</v>
      </c>
      <c r="C122" t="str">
        <v>GM_l</v>
      </c>
      <c r="D122" t="str">
        <v>GM_m</v>
      </c>
      <c r="E122" t="str">
        <v>GM_u</v>
      </c>
    </row>
    <row r="123">
      <c r="A123">
        <v>1</v>
      </c>
      <c r="B123" t="str">
        <v>CP9.1_vs_CP9.2</v>
      </c>
      <c r="C123" s="1">
        <f>POWER(PRODUCT(C65,D65,E65,F65,G65,H65,I65,J65,K65,L65,M65,N65,O65,P65,Q65,R65,S65,T65,U65,V65,W65,X65),1/22)</f>
      </c>
      <c r="D123" s="1">
        <f>POWER(PRODUCT(C84,D84,E84,F84,G84,H84,I84,J84,K84,L84,M84,N84,O84,P84,Q84,R84,S84,T84,U84,V84,W84,X84),1/22)</f>
      </c>
      <c r="E123" s="1">
        <f>POWER(PRODUCT(C103,D103,E103,F103,G103,H103,I103,J103,K103,L103,M103,N103,O103,P103,Q103,R103,S103,T103,U103,V103,W103,X103),1/22)</f>
      </c>
    </row>
    <row r="124">
      <c r="A124">
        <v>2</v>
      </c>
      <c r="B124" t="str">
        <v>CP9.1_vs_CP9.3</v>
      </c>
      <c r="C124" s="1">
        <f>POWER(PRODUCT(C66,D66,E66,F66,G66,H66,I66,J66,K66,L66,M66,N66,O66,P66,Q66,R66,S66,T66,U66,V66,W66,X66),1/22)</f>
      </c>
      <c r="D124" s="1">
        <f>POWER(PRODUCT(C85,D85,E85,F85,G85,H85,I85,J85,K85,L85,M85,N85,O85,P85,Q85,R85,S85,T85,U85,V85,W85,X85),1/22)</f>
      </c>
      <c r="E124" s="1">
        <f>POWER(PRODUCT(C104,D104,E104,F104,G104,H104,I104,J104,K104,L104,M104,N104,O104,P104,Q104,R104,S104,T104,U104,V104,W104,X104),1/22)</f>
      </c>
    </row>
    <row r="125">
      <c r="A125">
        <v>3</v>
      </c>
      <c r="B125" t="str">
        <v>CP9.1_vs_CP9.4</v>
      </c>
      <c r="C125" s="1">
        <f>POWER(PRODUCT(C67,D67,E67,F67,G67,H67,I67,J67,K67,L67,M67,N67,O67,P67,Q67,R67,S67,T67,U67,V67,W67,X67),1/22)</f>
      </c>
      <c r="D125" s="1">
        <f>POWER(PRODUCT(C86,D86,E86,F86,G86,H86,I86,J86,K86,L86,M86,N86,O86,P86,Q86,R86,S86,T86,U86,V86,W86,X86),1/22)</f>
      </c>
      <c r="E125" s="1">
        <f>POWER(PRODUCT(C105,D105,E105,F105,G105,H105,I105,J105,K105,L105,M105,N105,O105,P105,Q105,R105,S105,T105,U105,V105,W105,X105),1/22)</f>
      </c>
    </row>
    <row r="126">
      <c r="A126">
        <v>4</v>
      </c>
      <c r="B126" t="str">
        <v>CP9.1_vs_CP9.5</v>
      </c>
      <c r="C126" s="1">
        <f>POWER(PRODUCT(C68,D68,E68,F68,G68,H68,I68,J68,K68,L68,M68,N68,O68,P68,Q68,R68,S68,T68,U68,V68,W68,X68),1/22)</f>
      </c>
      <c r="D126" s="1">
        <f>POWER(PRODUCT(C87,D87,E87,F87,G87,H87,I87,J87,K87,L87,M87,N87,O87,P87,Q87,R87,S87,T87,U87,V87,W87,X87),1/22)</f>
      </c>
      <c r="E126" s="1">
        <f>POWER(PRODUCT(C106,D106,E106,F106,G106,H106,I106,J106,K106,L106,M106,N106,O106,P106,Q106,R106,S106,T106,U106,V106,W106,X106),1/22)</f>
      </c>
    </row>
    <row r="127">
      <c r="A127">
        <v>5</v>
      </c>
      <c r="B127" t="str">
        <v>CP9.1_vs_CP9.6</v>
      </c>
      <c r="C127" s="1">
        <f>POWER(PRODUCT(C69,D69,E69,F69,G69,H69,I69,J69,K69,L69,M69,N69,O69,P69,Q69,R69,S69,T69,U69,V69,W69,X69),1/22)</f>
      </c>
      <c r="D127" s="1">
        <f>POWER(PRODUCT(C88,D88,E88,F88,G88,H88,I88,J88,K88,L88,M88,N88,O88,P88,Q88,R88,S88,T88,U88,V88,W88,X88),1/22)</f>
      </c>
      <c r="E127" s="1">
        <f>POWER(PRODUCT(C107,D107,E107,F107,G107,H107,I107,J107,K107,L107,M107,N107,O107,P107,Q107,R107,S107,T107,U107,V107,W107,X107),1/22)</f>
      </c>
    </row>
    <row r="128">
      <c r="A128">
        <v>6</v>
      </c>
      <c r="B128" t="str">
        <v>CP9.2_vs_CP9.3</v>
      </c>
      <c r="C128" s="1">
        <f>POWER(PRODUCT(C70,D70,E70,F70,G70,H70,I70,J70,K70,L70,M70,N70,O70,P70,Q70,R70,S70,T70,U70,V70,W70,X70),1/22)</f>
      </c>
      <c r="D128" s="1">
        <f>POWER(PRODUCT(C89,D89,E89,F89,G89,H89,I89,J89,K89,L89,M89,N89,O89,P89,Q89,R89,S89,T89,U89,V89,W89,X89),1/22)</f>
      </c>
      <c r="E128" s="1">
        <f>POWER(PRODUCT(C108,D108,E108,F108,G108,H108,I108,J108,K108,L108,M108,N108,O108,P108,Q108,R108,S108,T108,U108,V108,W108,X108),1/22)</f>
      </c>
    </row>
    <row r="129">
      <c r="A129">
        <v>7</v>
      </c>
      <c r="B129" t="str">
        <v>CP9.2_vs_CP9.4</v>
      </c>
      <c r="C129" s="1">
        <f>POWER(PRODUCT(C71,D71,E71,F71,G71,H71,I71,J71,K71,L71,M71,N71,O71,P71,Q71,R71,S71,T71,U71,V71,W71,X71),1/22)</f>
      </c>
      <c r="D129" s="1">
        <f>POWER(PRODUCT(C90,D90,E90,F90,G90,H90,I90,J90,K90,L90,M90,N90,O90,P90,Q90,R90,S90,T90,U90,V90,W90,X90),1/22)</f>
      </c>
      <c r="E129" s="1">
        <f>POWER(PRODUCT(C109,D109,E109,F109,G109,H109,I109,J109,K109,L109,M109,N109,O109,P109,Q109,R109,S109,T109,U109,V109,W109,X109),1/22)</f>
      </c>
    </row>
    <row r="130">
      <c r="A130">
        <v>8</v>
      </c>
      <c r="B130" t="str">
        <v>CP9.2_vs_CP9.5</v>
      </c>
      <c r="C130" s="1">
        <f>POWER(PRODUCT(C72,D72,E72,F72,G72,H72,I72,J72,K72,L72,M72,N72,O72,P72,Q72,R72,S72,T72,U72,V72,W72,X72),1/22)</f>
      </c>
      <c r="D130" s="1">
        <f>POWER(PRODUCT(C91,D91,E91,F91,G91,H91,I91,J91,K91,L91,M91,N91,O91,P91,Q91,R91,S91,T91,U91,V91,W91,X91),1/22)</f>
      </c>
      <c r="E130" s="1">
        <f>POWER(PRODUCT(C110,D110,E110,F110,G110,H110,I110,J110,K110,L110,M110,N110,O110,P110,Q110,R110,S110,T110,U110,V110,W110,X110),1/22)</f>
      </c>
    </row>
    <row r="131">
      <c r="A131">
        <v>9</v>
      </c>
      <c r="B131" t="str">
        <v>CP9.2_vs_CP9.6</v>
      </c>
      <c r="C131" s="1">
        <f>POWER(PRODUCT(C73,D73,E73,F73,G73,H73,I73,J73,K73,L73,M73,N73,O73,P73,Q73,R73,S73,T73,U73,V73,W73,X73),1/22)</f>
      </c>
      <c r="D131" s="1">
        <f>POWER(PRODUCT(C92,D92,E92,F92,G92,H92,I92,J92,K92,L92,M92,N92,O92,P92,Q92,R92,S92,T92,U92,V92,W92,X92),1/22)</f>
      </c>
      <c r="E131" s="1">
        <f>POWER(PRODUCT(C111,D111,E111,F111,G111,H111,I111,J111,K111,L111,M111,N111,O111,P111,Q111,R111,S111,T111,U111,V111,W111,X111),1/22)</f>
      </c>
    </row>
    <row r="132">
      <c r="A132">
        <v>10</v>
      </c>
      <c r="B132" t="str">
        <v>CP9.3_vs_CP9.4</v>
      </c>
      <c r="C132" s="1">
        <f>POWER(PRODUCT(C74,D74,E74,F74,G74,H74,I74,J74,K74,L74,M74,N74,O74,P74,Q74,R74,S74,T74,U74,V74,W74,X74),1/22)</f>
      </c>
      <c r="D132" s="1">
        <f>POWER(PRODUCT(C93,D93,E93,F93,G93,H93,I93,J93,K93,L93,M93,N93,O93,P93,Q93,R93,S93,T93,U93,V93,W93,X93),1/22)</f>
      </c>
      <c r="E132" s="1">
        <f>POWER(PRODUCT(C112,D112,E112,F112,G112,H112,I112,J112,K112,L112,M112,N112,O112,P112,Q112,R112,S112,T112,U112,V112,W112,X112),1/22)</f>
      </c>
    </row>
    <row r="133">
      <c r="A133">
        <v>11</v>
      </c>
      <c r="B133" t="str">
        <v>CP9.3_vs_CP9.5</v>
      </c>
      <c r="C133" s="1">
        <f>POWER(PRODUCT(C75,D75,E75,F75,G75,H75,I75,J75,K75,L75,M75,N75,O75,P75,Q75,R75,S75,T75,U75,V75,W75,X75),1/22)</f>
      </c>
      <c r="D133" s="1">
        <f>POWER(PRODUCT(C94,D94,E94,F94,G94,H94,I94,J94,K94,L94,M94,N94,O94,P94,Q94,R94,S94,T94,U94,V94,W94,X94),1/22)</f>
      </c>
      <c r="E133" s="1">
        <f>POWER(PRODUCT(C113,D113,E113,F113,G113,H113,I113,J113,K113,L113,M113,N113,O113,P113,Q113,R113,S113,T113,U113,V113,W113,X113),1/22)</f>
      </c>
    </row>
    <row r="134">
      <c r="A134">
        <v>12</v>
      </c>
      <c r="B134" t="str">
        <v>CP9.3_vs_CP9.6</v>
      </c>
      <c r="C134" s="1">
        <f>POWER(PRODUCT(C76,D76,E76,F76,G76,H76,I76,J76,K76,L76,M76,N76,O76,P76,Q76,R76,S76,T76,U76,V76,W76,X76),1/22)</f>
      </c>
      <c r="D134" s="1">
        <f>POWER(PRODUCT(C95,D95,E95,F95,G95,H95,I95,J95,K95,L95,M95,N95,O95,P95,Q95,R95,S95,T95,U95,V95,W95,X95),1/22)</f>
      </c>
      <c r="E134" s="1">
        <f>POWER(PRODUCT(C114,D114,E114,F114,G114,H114,I114,J114,K114,L114,M114,N114,O114,P114,Q114,R114,S114,T114,U114,V114,W114,X114),1/22)</f>
      </c>
    </row>
    <row r="135">
      <c r="A135">
        <v>13</v>
      </c>
      <c r="B135" t="str">
        <v>CP9.4_vs_CP9.5</v>
      </c>
      <c r="C135" s="1">
        <f>POWER(PRODUCT(C77,D77,E77,F77,G77,H77,I77,J77,K77,L77,M77,N77,O77,P77,Q77,R77,S77,T77,U77,V77,W77,X77),1/22)</f>
      </c>
      <c r="D135" s="1">
        <f>POWER(PRODUCT(C96,D96,E96,F96,G96,H96,I96,J96,K96,L96,M96,N96,O96,P96,Q96,R96,S96,T96,U96,V96,W96,X96),1/22)</f>
      </c>
      <c r="E135" s="1">
        <f>POWER(PRODUCT(C115,D115,E115,F115,G115,H115,I115,J115,K115,L115,M115,N115,O115,P115,Q115,R115,S115,T115,U115,V115,W115,X115),1/22)</f>
      </c>
    </row>
    <row r="136">
      <c r="A136">
        <v>14</v>
      </c>
      <c r="B136" t="str">
        <v>CP9.4_vs_CP9.6</v>
      </c>
      <c r="C136" s="1">
        <f>POWER(PRODUCT(C78,D78,E78,F78,G78,H78,I78,J78,K78,L78,M78,N78,O78,P78,Q78,R78,S78,T78,U78,V78,W78,X78),1/22)</f>
      </c>
      <c r="D136" s="1">
        <f>POWER(PRODUCT(C97,D97,E97,F97,G97,H97,I97,J97,K97,L97,M97,N97,O97,P97,Q97,R97,S97,T97,U97,V97,W97,X97),1/22)</f>
      </c>
      <c r="E136" s="1">
        <f>POWER(PRODUCT(C116,D116,E116,F116,G116,H116,I116,J116,K116,L116,M116,N116,O116,P116,Q116,R116,S116,T116,U116,V116,W116,X116),1/22)</f>
      </c>
    </row>
    <row r="137">
      <c r="A137">
        <v>15</v>
      </c>
      <c r="B137" t="str">
        <v>CP9.5_vs_CP9.6</v>
      </c>
      <c r="C137" s="1">
        <f>POWER(PRODUCT(C79,D79,E79,F79,G79,H79,I79,J79,K79,L79,M79,N79,O79,P79,Q79,R79,S79,T79,U79,V79,W79,X79),1/22)</f>
      </c>
      <c r="D137" s="1">
        <f>POWER(PRODUCT(C98,D98,E98,F98,G98,H98,I98,J98,K98,L98,M98,N98,O98,P98,Q98,R98,S98,T98,U98,V98,W98,X98),1/22)</f>
      </c>
      <c r="E137" s="1">
        <f>POWER(PRODUCT(C117,D117,E117,F117,G117,H117,I117,J117,K117,L117,M117,N117,O117,P117,Q117,R117,S117,T117,U117,V117,W117,X117),1/22)</f>
      </c>
    </row>
    <row r="140">
      <c r="A140" t="str">
        <v>═══ BAGIAN 6: MATRIKS TFN AGREGAT ═══</v>
      </c>
    </row>
    <row r="141">
      <c r="A141" t="str">
        <v>Diagonal=(1,1,1) | Upper=GM | Lower=reciprocal(1/u,1/m,1/l)</v>
      </c>
    </row>
    <row r="142">
      <c r="A142" t="str">
        <v>Matriks l (Lower)</v>
      </c>
    </row>
    <row r="143">
      <c r="A143" t="str">
        <v/>
      </c>
      <c r="B143" t="str">
        <v>CP9.1</v>
      </c>
      <c r="C143" t="str">
        <v>CP9.2</v>
      </c>
      <c r="D143" t="str">
        <v>CP9.3</v>
      </c>
      <c r="E143" t="str">
        <v>CP9.4</v>
      </c>
      <c r="F143" t="str">
        <v>CP9.5</v>
      </c>
      <c r="G143" t="str">
        <v>CP9.6</v>
      </c>
      <c r="H143" t="str">
        <v>Σ Baris</v>
      </c>
    </row>
    <row r="144">
      <c r="A144" t="str">
        <v>CP9.1</v>
      </c>
      <c r="B144">
        <v>1</v>
      </c>
      <c r="C144" s="1">
        <f>C123</f>
      </c>
      <c r="D144" s="1">
        <f>C124</f>
      </c>
      <c r="E144" s="1">
        <f>C125</f>
      </c>
      <c r="F144" s="1">
        <f>C126</f>
      </c>
      <c r="G144" s="1">
        <f>C127</f>
      </c>
      <c r="H144" s="1">
        <f>SUM(B144:G144)</f>
      </c>
    </row>
    <row r="145">
      <c r="A145" t="str">
        <v>CP9.2</v>
      </c>
      <c r="B145" s="1">
        <f>1/E123</f>
      </c>
      <c r="C145">
        <v>1</v>
      </c>
      <c r="D145" s="1">
        <f>C128</f>
      </c>
      <c r="E145" s="1">
        <f>C129</f>
      </c>
      <c r="F145" s="1">
        <f>C130</f>
      </c>
      <c r="G145" s="1">
        <f>C131</f>
      </c>
      <c r="H145" s="1">
        <f>SUM(B145:G145)</f>
      </c>
    </row>
    <row r="146">
      <c r="A146" t="str">
        <v>CP9.3</v>
      </c>
      <c r="B146" s="1">
        <f>1/E124</f>
      </c>
      <c r="C146" s="1">
        <f>1/E128</f>
      </c>
      <c r="D146">
        <v>1</v>
      </c>
      <c r="E146" s="1">
        <f>C132</f>
      </c>
      <c r="F146" s="1">
        <f>C133</f>
      </c>
      <c r="G146" s="1">
        <f>C134</f>
      </c>
      <c r="H146" s="1">
        <f>SUM(B146:G146)</f>
      </c>
    </row>
    <row r="147">
      <c r="A147" t="str">
        <v>CP9.4</v>
      </c>
      <c r="B147" s="1">
        <f>1/E125</f>
      </c>
      <c r="C147" s="1">
        <f>1/E129</f>
      </c>
      <c r="D147" s="1">
        <f>1/E132</f>
      </c>
      <c r="E147">
        <v>1</v>
      </c>
      <c r="F147" s="1">
        <f>C135</f>
      </c>
      <c r="G147" s="1">
        <f>C136</f>
      </c>
      <c r="H147" s="1">
        <f>SUM(B147:G147)</f>
      </c>
    </row>
    <row r="148">
      <c r="A148" t="str">
        <v>CP9.5</v>
      </c>
      <c r="B148" s="1">
        <f>1/E126</f>
      </c>
      <c r="C148" s="1">
        <f>1/E130</f>
      </c>
      <c r="D148" s="1">
        <f>1/E133</f>
      </c>
      <c r="E148" s="1">
        <f>1/E135</f>
      </c>
      <c r="F148">
        <v>1</v>
      </c>
      <c r="G148" s="1">
        <f>C137</f>
      </c>
      <c r="H148" s="1">
        <f>SUM(B148:G148)</f>
      </c>
    </row>
    <row r="149">
      <c r="A149" t="str">
        <v>CP9.6</v>
      </c>
      <c r="B149" s="1">
        <f>1/E127</f>
      </c>
      <c r="C149" s="1">
        <f>1/E131</f>
      </c>
      <c r="D149" s="1">
        <f>1/E134</f>
      </c>
      <c r="E149" s="1">
        <f>1/E136</f>
      </c>
      <c r="F149" s="1">
        <f>1/E137</f>
      </c>
      <c r="G149">
        <v>1</v>
      </c>
      <c r="H149" s="1">
        <f>SUM(B149:G149)</f>
      </c>
    </row>
    <row r="150">
      <c r="G150" t="str">
        <v>TOTAL</v>
      </c>
      <c r="H150" s="1">
        <f>SUM(H144:H149)</f>
      </c>
    </row>
    <row r="152">
      <c r="A152" t="str">
        <v>Matriks m (Middle)</v>
      </c>
    </row>
    <row r="153">
      <c r="A153" t="str">
        <v/>
      </c>
      <c r="B153" t="str">
        <v>CP9.1</v>
      </c>
      <c r="C153" t="str">
        <v>CP9.2</v>
      </c>
      <c r="D153" t="str">
        <v>CP9.3</v>
      </c>
      <c r="E153" t="str">
        <v>CP9.4</v>
      </c>
      <c r="F153" t="str">
        <v>CP9.5</v>
      </c>
      <c r="G153" t="str">
        <v>CP9.6</v>
      </c>
      <c r="H153" t="str">
        <v>Σ Baris</v>
      </c>
    </row>
    <row r="154">
      <c r="A154" t="str">
        <v>CP9.1</v>
      </c>
      <c r="B154">
        <v>1</v>
      </c>
      <c r="C154" s="1">
        <f>D123</f>
      </c>
      <c r="D154" s="1">
        <f>D124</f>
      </c>
      <c r="E154" s="1">
        <f>D125</f>
      </c>
      <c r="F154" s="1">
        <f>D126</f>
      </c>
      <c r="G154" s="1">
        <f>D127</f>
      </c>
      <c r="H154" s="1">
        <f>SUM(B154:G154)</f>
      </c>
    </row>
    <row r="155">
      <c r="A155" t="str">
        <v>CP9.2</v>
      </c>
      <c r="B155" s="1">
        <f>1/D123</f>
      </c>
      <c r="C155">
        <v>1</v>
      </c>
      <c r="D155" s="1">
        <f>D128</f>
      </c>
      <c r="E155" s="1">
        <f>D129</f>
      </c>
      <c r="F155" s="1">
        <f>D130</f>
      </c>
      <c r="G155" s="1">
        <f>D131</f>
      </c>
      <c r="H155" s="1">
        <f>SUM(B155:G155)</f>
      </c>
    </row>
    <row r="156">
      <c r="A156" t="str">
        <v>CP9.3</v>
      </c>
      <c r="B156" s="1">
        <f>1/D124</f>
      </c>
      <c r="C156" s="1">
        <f>1/D128</f>
      </c>
      <c r="D156">
        <v>1</v>
      </c>
      <c r="E156" s="1">
        <f>D132</f>
      </c>
      <c r="F156" s="1">
        <f>D133</f>
      </c>
      <c r="G156" s="1">
        <f>D134</f>
      </c>
      <c r="H156" s="1">
        <f>SUM(B156:G156)</f>
      </c>
    </row>
    <row r="157">
      <c r="A157" t="str">
        <v>CP9.4</v>
      </c>
      <c r="B157" s="1">
        <f>1/D125</f>
      </c>
      <c r="C157" s="1">
        <f>1/D129</f>
      </c>
      <c r="D157" s="1">
        <f>1/D132</f>
      </c>
      <c r="E157">
        <v>1</v>
      </c>
      <c r="F157" s="1">
        <f>D135</f>
      </c>
      <c r="G157" s="1">
        <f>D136</f>
      </c>
      <c r="H157" s="1">
        <f>SUM(B157:G157)</f>
      </c>
    </row>
    <row r="158">
      <c r="A158" t="str">
        <v>CP9.5</v>
      </c>
      <c r="B158" s="1">
        <f>1/D126</f>
      </c>
      <c r="C158" s="1">
        <f>1/D130</f>
      </c>
      <c r="D158" s="1">
        <f>1/D133</f>
      </c>
      <c r="E158" s="1">
        <f>1/D135</f>
      </c>
      <c r="F158">
        <v>1</v>
      </c>
      <c r="G158" s="1">
        <f>D137</f>
      </c>
      <c r="H158" s="1">
        <f>SUM(B158:G158)</f>
      </c>
    </row>
    <row r="159">
      <c r="A159" t="str">
        <v>CP9.6</v>
      </c>
      <c r="B159" s="1">
        <f>1/D127</f>
      </c>
      <c r="C159" s="1">
        <f>1/D131</f>
      </c>
      <c r="D159" s="1">
        <f>1/D134</f>
      </c>
      <c r="E159" s="1">
        <f>1/D136</f>
      </c>
      <c r="F159" s="1">
        <f>1/D137</f>
      </c>
      <c r="G159">
        <v>1</v>
      </c>
      <c r="H159" s="1">
        <f>SUM(B159:G159)</f>
      </c>
    </row>
    <row r="160">
      <c r="G160" t="str">
        <v>TOTAL</v>
      </c>
      <c r="H160" s="1">
        <f>SUM(H154:H159)</f>
      </c>
    </row>
    <row r="162">
      <c r="A162" t="str">
        <v>Matriks u (Upper)</v>
      </c>
    </row>
    <row r="163">
      <c r="A163" t="str">
        <v/>
      </c>
      <c r="B163" t="str">
        <v>CP9.1</v>
      </c>
      <c r="C163" t="str">
        <v>CP9.2</v>
      </c>
      <c r="D163" t="str">
        <v>CP9.3</v>
      </c>
      <c r="E163" t="str">
        <v>CP9.4</v>
      </c>
      <c r="F163" t="str">
        <v>CP9.5</v>
      </c>
      <c r="G163" t="str">
        <v>CP9.6</v>
      </c>
      <c r="H163" t="str">
        <v>Σ Baris</v>
      </c>
    </row>
    <row r="164">
      <c r="A164" t="str">
        <v>CP9.1</v>
      </c>
      <c r="B164">
        <v>1</v>
      </c>
      <c r="C164" s="1">
        <f>E123</f>
      </c>
      <c r="D164" s="1">
        <f>E124</f>
      </c>
      <c r="E164" s="1">
        <f>E125</f>
      </c>
      <c r="F164" s="1">
        <f>E126</f>
      </c>
      <c r="G164" s="1">
        <f>E127</f>
      </c>
      <c r="H164" s="1">
        <f>SUM(B164:G164)</f>
      </c>
    </row>
    <row r="165">
      <c r="A165" t="str">
        <v>CP9.2</v>
      </c>
      <c r="B165" s="1">
        <f>1/C123</f>
      </c>
      <c r="C165">
        <v>1</v>
      </c>
      <c r="D165" s="1">
        <f>E128</f>
      </c>
      <c r="E165" s="1">
        <f>E129</f>
      </c>
      <c r="F165" s="1">
        <f>E130</f>
      </c>
      <c r="G165" s="1">
        <f>E131</f>
      </c>
      <c r="H165" s="1">
        <f>SUM(B165:G165)</f>
      </c>
    </row>
    <row r="166">
      <c r="A166" t="str">
        <v>CP9.3</v>
      </c>
      <c r="B166" s="1">
        <f>1/C124</f>
      </c>
      <c r="C166" s="1">
        <f>1/C128</f>
      </c>
      <c r="D166">
        <v>1</v>
      </c>
      <c r="E166" s="1">
        <f>E132</f>
      </c>
      <c r="F166" s="1">
        <f>E133</f>
      </c>
      <c r="G166" s="1">
        <f>E134</f>
      </c>
      <c r="H166" s="1">
        <f>SUM(B166:G166)</f>
      </c>
    </row>
    <row r="167">
      <c r="A167" t="str">
        <v>CP9.4</v>
      </c>
      <c r="B167" s="1">
        <f>1/C125</f>
      </c>
      <c r="C167" s="1">
        <f>1/C129</f>
      </c>
      <c r="D167" s="1">
        <f>1/C132</f>
      </c>
      <c r="E167">
        <v>1</v>
      </c>
      <c r="F167" s="1">
        <f>E135</f>
      </c>
      <c r="G167" s="1">
        <f>E136</f>
      </c>
      <c r="H167" s="1">
        <f>SUM(B167:G167)</f>
      </c>
    </row>
    <row r="168">
      <c r="A168" t="str">
        <v>CP9.5</v>
      </c>
      <c r="B168" s="1">
        <f>1/C126</f>
      </c>
      <c r="C168" s="1">
        <f>1/C130</f>
      </c>
      <c r="D168" s="1">
        <f>1/C133</f>
      </c>
      <c r="E168" s="1">
        <f>1/C135</f>
      </c>
      <c r="F168">
        <v>1</v>
      </c>
      <c r="G168" s="1">
        <f>E137</f>
      </c>
      <c r="H168" s="1">
        <f>SUM(B168:G168)</f>
      </c>
    </row>
    <row r="169">
      <c r="A169" t="str">
        <v>CP9.6</v>
      </c>
      <c r="B169" s="1">
        <f>1/C127</f>
      </c>
      <c r="C169" s="1">
        <f>1/C131</f>
      </c>
      <c r="D169" s="1">
        <f>1/C134</f>
      </c>
      <c r="E169" s="1">
        <f>1/C136</f>
      </c>
      <c r="F169" s="1">
        <f>1/C137</f>
      </c>
      <c r="G169">
        <v>1</v>
      </c>
      <c r="H169" s="1">
        <f>SUM(B169:G169)</f>
      </c>
    </row>
    <row r="170">
      <c r="G170" t="str">
        <v>TOTAL</v>
      </c>
      <c r="H170" s="1">
        <f>SUM(H164:H169)</f>
      </c>
    </row>
    <row r="172">
      <c r="A172" t="str">
        <v>═══ BAGIAN 7: FUZZY SYNTHETIC EXTENT + BOBOT FINAL ═══</v>
      </c>
    </row>
    <row r="173">
      <c r="A173" t="str">
        <v>Si_l=Σl_i/ΣΣu | Si_m=Σm_i/ΣΣm | Si_u=Σu_i/ΣΣl | Defuzzy=(l+m+u)/3</v>
      </c>
    </row>
    <row r="174">
      <c r="A174" t="str">
        <v>Kriteria</v>
      </c>
      <c r="B174" t="str">
        <v>Σl_i</v>
      </c>
      <c r="C174" t="str">
        <v>Σm_i</v>
      </c>
      <c r="D174" t="str">
        <v>Σu_i</v>
      </c>
      <c r="E174" t="str">
        <v>ΣΣl</v>
      </c>
      <c r="F174" t="str">
        <v>ΣΣm</v>
      </c>
      <c r="G174" t="str">
        <v>ΣΣu</v>
      </c>
      <c r="H174" t="str">
        <v>Si_l</v>
      </c>
      <c r="I174" t="str">
        <v>Si_m</v>
      </c>
      <c r="J174" t="str">
        <v>Si_u</v>
      </c>
      <c r="K174" t="str">
        <v>Defuzzy</v>
      </c>
      <c r="L174" t="str">
        <v>Bobot</v>
      </c>
      <c r="M174" t="str">
        <v>Bobot%</v>
      </c>
      <c r="N174" t="str">
        <v>Rank</v>
      </c>
    </row>
    <row r="175">
      <c r="A175" t="str">
        <v>CP9.1</v>
      </c>
      <c r="B175" s="1">
        <f>H144</f>
      </c>
      <c r="C175" s="1">
        <f>H154</f>
      </c>
      <c r="D175" s="1">
        <f>H164</f>
      </c>
      <c r="E175" s="1">
        <f>H150</f>
      </c>
      <c r="F175" s="1">
        <f>H160</f>
      </c>
      <c r="G175" s="1">
        <f>H170</f>
      </c>
      <c r="H175" s="2">
        <f>B175/G175</f>
      </c>
      <c r="I175" s="2">
        <f>C175/F175</f>
      </c>
      <c r="J175" s="2">
        <f>D175/E175</f>
      </c>
      <c r="K175" s="2">
        <f>(H175+I175+J175)/3</f>
      </c>
      <c r="L175" s="2">
        <f>K175/K181</f>
      </c>
      <c r="M175" s="3">
        <f>L175*100</f>
      </c>
      <c r="N175">
        <f>RANK(L175,L$175:L$180,0)</f>
      </c>
    </row>
    <row r="176">
      <c r="A176" t="str">
        <v>CP9.2</v>
      </c>
      <c r="B176" s="1">
        <f>H145</f>
      </c>
      <c r="C176" s="1">
        <f>H155</f>
      </c>
      <c r="D176" s="1">
        <f>H165</f>
      </c>
      <c r="E176" s="1">
        <f>H150</f>
      </c>
      <c r="F176" s="1">
        <f>H160</f>
      </c>
      <c r="G176" s="1">
        <f>H170</f>
      </c>
      <c r="H176" s="2">
        <f>B176/G176</f>
      </c>
      <c r="I176" s="2">
        <f>C176/F176</f>
      </c>
      <c r="J176" s="2">
        <f>D176/E176</f>
      </c>
      <c r="K176" s="2">
        <f>(H176+I176+J176)/3</f>
      </c>
      <c r="L176" s="2">
        <f>K176/K181</f>
      </c>
      <c r="M176" s="3">
        <f>L176*100</f>
      </c>
      <c r="N176">
        <f>RANK(L176,L$175:L$180,0)</f>
      </c>
    </row>
    <row r="177">
      <c r="A177" t="str">
        <v>CP9.3</v>
      </c>
      <c r="B177" s="1">
        <f>H146</f>
      </c>
      <c r="C177" s="1">
        <f>H156</f>
      </c>
      <c r="D177" s="1">
        <f>H166</f>
      </c>
      <c r="E177" s="1">
        <f>H150</f>
      </c>
      <c r="F177" s="1">
        <f>H160</f>
      </c>
      <c r="G177" s="1">
        <f>H170</f>
      </c>
      <c r="H177" s="2">
        <f>B177/G177</f>
      </c>
      <c r="I177" s="2">
        <f>C177/F177</f>
      </c>
      <c r="J177" s="2">
        <f>D177/E177</f>
      </c>
      <c r="K177" s="2">
        <f>(H177+I177+J177)/3</f>
      </c>
      <c r="L177" s="2">
        <f>K177/K181</f>
      </c>
      <c r="M177" s="3">
        <f>L177*100</f>
      </c>
      <c r="N177">
        <f>RANK(L177,L$175:L$180,0)</f>
      </c>
    </row>
    <row r="178">
      <c r="A178" t="str">
        <v>CP9.4</v>
      </c>
      <c r="B178" s="1">
        <f>H147</f>
      </c>
      <c r="C178" s="1">
        <f>H157</f>
      </c>
      <c r="D178" s="1">
        <f>H167</f>
      </c>
      <c r="E178" s="1">
        <f>H150</f>
      </c>
      <c r="F178" s="1">
        <f>H160</f>
      </c>
      <c r="G178" s="1">
        <f>H170</f>
      </c>
      <c r="H178" s="2">
        <f>B178/G178</f>
      </c>
      <c r="I178" s="2">
        <f>C178/F178</f>
      </c>
      <c r="J178" s="2">
        <f>D178/E178</f>
      </c>
      <c r="K178" s="2">
        <f>(H178+I178+J178)/3</f>
      </c>
      <c r="L178" s="2">
        <f>K178/K181</f>
      </c>
      <c r="M178" s="3">
        <f>L178*100</f>
      </c>
      <c r="N178">
        <f>RANK(L178,L$175:L$180,0)</f>
      </c>
    </row>
    <row r="179">
      <c r="A179" t="str">
        <v>CP9.5</v>
      </c>
      <c r="B179" s="1">
        <f>H148</f>
      </c>
      <c r="C179" s="1">
        <f>H158</f>
      </c>
      <c r="D179" s="1">
        <f>H168</f>
      </c>
      <c r="E179" s="1">
        <f>H150</f>
      </c>
      <c r="F179" s="1">
        <f>H160</f>
      </c>
      <c r="G179" s="1">
        <f>H170</f>
      </c>
      <c r="H179" s="2">
        <f>B179/G179</f>
      </c>
      <c r="I179" s="2">
        <f>C179/F179</f>
      </c>
      <c r="J179" s="2">
        <f>D179/E179</f>
      </c>
      <c r="K179" s="2">
        <f>(H179+I179+J179)/3</f>
      </c>
      <c r="L179" s="2">
        <f>K179/K181</f>
      </c>
      <c r="M179" s="3">
        <f>L179*100</f>
      </c>
      <c r="N179">
        <f>RANK(L179,L$175:L$180,0)</f>
      </c>
    </row>
    <row r="180">
      <c r="A180" t="str">
        <v>CP9.6</v>
      </c>
      <c r="B180" s="1">
        <f>H149</f>
      </c>
      <c r="C180" s="1">
        <f>H159</f>
      </c>
      <c r="D180" s="1">
        <f>H169</f>
      </c>
      <c r="E180" s="1">
        <f>H150</f>
      </c>
      <c r="F180" s="1">
        <f>H160</f>
      </c>
      <c r="G180" s="1">
        <f>H170</f>
      </c>
      <c r="H180" s="2">
        <f>B180/G180</f>
      </c>
      <c r="I180" s="2">
        <f>C180/F180</f>
      </c>
      <c r="J180" s="2">
        <f>D180/E180</f>
      </c>
      <c r="K180" s="2">
        <f>(H180+I180+J180)/3</f>
      </c>
      <c r="L180" s="2">
        <f>K180/K181</f>
      </c>
      <c r="M180" s="3">
        <f>L180*100</f>
      </c>
      <c r="N180">
        <f>RANK(L180,L$175:L$180,0)</f>
      </c>
    </row>
    <row r="181">
      <c r="J181" t="str">
        <v>TOTAL</v>
      </c>
      <c r="K181" s="2">
        <f>SUM(K175:K180)</f>
      </c>
    </row>
    <row r="182">
      <c r="K182" t="str">
        <v>Total Wi</v>
      </c>
      <c r="L182" s="2">
        <f>SUM(L175:L180)</f>
      </c>
      <c r="M182" t="str">
        <v>← harus 1</v>
      </c>
    </row>
    <row r="184">
      <c r="A184" t="str">
        <v>═══ BAGIAN 8: CONSISTENCY RATIO (CR) ═══</v>
      </c>
    </row>
    <row r="185">
      <c r="A185" t="str">
        <v>Dari matriks defuzzified: D(i,j) = (l+m+u)/3</v>
      </c>
    </row>
    <row r="186">
      <c r="A186" t="str">
        <v>Matriks Crisp D(i,j) = (l+m+u)/3</v>
      </c>
    </row>
    <row r="187">
      <c r="A187" t="str">
        <v/>
      </c>
      <c r="B187" t="str">
        <v>CP9.1</v>
      </c>
      <c r="C187" t="str">
        <v>CP9.2</v>
      </c>
      <c r="D187" t="str">
        <v>CP9.3</v>
      </c>
      <c r="E187" t="str">
        <v>CP9.4</v>
      </c>
      <c r="F187" t="str">
        <v>CP9.5</v>
      </c>
      <c r="G187" t="str">
        <v>CP9.6</v>
      </c>
    </row>
    <row r="188">
      <c r="A188" t="str">
        <v>CP9.1</v>
      </c>
      <c r="B188">
        <v>1</v>
      </c>
      <c r="C188" s="1">
        <f>(C144+C154+C164)/3</f>
      </c>
      <c r="D188" s="1">
        <f>(D144+D154+D164)/3</f>
      </c>
      <c r="E188" s="1">
        <f>(E144+E154+E164)/3</f>
      </c>
      <c r="F188" s="1">
        <f>(F144+F154+F164)/3</f>
      </c>
      <c r="G188" s="1">
        <f>(G144+G154+G164)/3</f>
      </c>
    </row>
    <row r="189">
      <c r="A189" t="str">
        <v>CP9.2</v>
      </c>
      <c r="B189" s="1">
        <f>(B145+B155+B165)/3</f>
      </c>
      <c r="C189">
        <v>1</v>
      </c>
      <c r="D189" s="1">
        <f>(D145+D155+D165)/3</f>
      </c>
      <c r="E189" s="1">
        <f>(E145+E155+E165)/3</f>
      </c>
      <c r="F189" s="1">
        <f>(F145+F155+F165)/3</f>
      </c>
      <c r="G189" s="1">
        <f>(G145+G155+G165)/3</f>
      </c>
    </row>
    <row r="190">
      <c r="A190" t="str">
        <v>CP9.3</v>
      </c>
      <c r="B190" s="1">
        <f>(B146+B156+B166)/3</f>
      </c>
      <c r="C190" s="1">
        <f>(C146+C156+C166)/3</f>
      </c>
      <c r="D190">
        <v>1</v>
      </c>
      <c r="E190" s="1">
        <f>(E146+E156+E166)/3</f>
      </c>
      <c r="F190" s="1">
        <f>(F146+F156+F166)/3</f>
      </c>
      <c r="G190" s="1">
        <f>(G146+G156+G166)/3</f>
      </c>
    </row>
    <row r="191">
      <c r="A191" t="str">
        <v>CP9.4</v>
      </c>
      <c r="B191" s="1">
        <f>(B147+B157+B167)/3</f>
      </c>
      <c r="C191" s="1">
        <f>(C147+C157+C167)/3</f>
      </c>
      <c r="D191" s="1">
        <f>(D147+D157+D167)/3</f>
      </c>
      <c r="E191">
        <v>1</v>
      </c>
      <c r="F191" s="1">
        <f>(F147+F157+F167)/3</f>
      </c>
      <c r="G191" s="1">
        <f>(G147+G157+G167)/3</f>
      </c>
    </row>
    <row r="192">
      <c r="A192" t="str">
        <v>CP9.5</v>
      </c>
      <c r="B192" s="1">
        <f>(B148+B158+B168)/3</f>
      </c>
      <c r="C192" s="1">
        <f>(C148+C158+C168)/3</f>
      </c>
      <c r="D192" s="1">
        <f>(D148+D158+D168)/3</f>
      </c>
      <c r="E192" s="1">
        <f>(E148+E158+E168)/3</f>
      </c>
      <c r="F192">
        <v>1</v>
      </c>
      <c r="G192" s="1">
        <f>(G148+G158+G168)/3</f>
      </c>
    </row>
    <row r="193">
      <c r="A193" t="str">
        <v>CP9.6</v>
      </c>
      <c r="B193" s="1">
        <f>(B149+B159+B169)/3</f>
      </c>
      <c r="C193" s="1">
        <f>(C149+C159+C169)/3</f>
      </c>
      <c r="D193" s="1">
        <f>(D149+D159+D169)/3</f>
      </c>
      <c r="E193" s="1">
        <f>(E149+E159+E169)/3</f>
      </c>
      <c r="F193" s="1">
        <f>(F149+F159+F169)/3</f>
      </c>
      <c r="G193">
        <v>1</v>
      </c>
    </row>
    <row r="195">
      <c r="A195" t="str">
        <v>Σ Kolom</v>
      </c>
      <c r="B195" s="1">
        <f>SUM(B188:B193)</f>
      </c>
      <c r="C195" s="1">
        <f>SUM(C188:C193)</f>
      </c>
      <c r="D195" s="1">
        <f>SUM(D188:D193)</f>
      </c>
      <c r="E195" s="1">
        <f>SUM(E188:E193)</f>
      </c>
      <c r="F195" s="1">
        <f>SUM(F188:F193)</f>
      </c>
      <c r="G195" s="1">
        <f>SUM(G188:G193)</f>
      </c>
    </row>
    <row r="197">
      <c r="A197" t="str">
        <v>Normalisasi Kolom + Bobot (Wi=rata2 baris)</v>
      </c>
    </row>
    <row r="198">
      <c r="A198" t="str">
        <v/>
      </c>
      <c r="B198" t="str">
        <v>CP9.1</v>
      </c>
      <c r="C198" t="str">
        <v>CP9.2</v>
      </c>
      <c r="D198" t="str">
        <v>CP9.3</v>
      </c>
      <c r="E198" t="str">
        <v>CP9.4</v>
      </c>
      <c r="F198" t="str">
        <v>CP9.5</v>
      </c>
      <c r="G198" t="str">
        <v>CP9.6</v>
      </c>
      <c r="H198" t="str">
        <v>Wi</v>
      </c>
    </row>
    <row r="199">
      <c r="A199" t="str">
        <v>CP9.1</v>
      </c>
      <c r="B199" s="1">
        <f>B188/B195</f>
      </c>
      <c r="C199" s="1">
        <f>C188/C195</f>
      </c>
      <c r="D199" s="1">
        <f>D188/D195</f>
      </c>
      <c r="E199" s="1">
        <f>E188/E195</f>
      </c>
      <c r="F199" s="1">
        <f>F188/F195</f>
      </c>
      <c r="G199" s="1">
        <f>G188/G195</f>
      </c>
      <c r="H199" s="2">
        <f>AVERAGE(B199:G199)</f>
      </c>
    </row>
    <row r="200">
      <c r="A200" t="str">
        <v>CP9.2</v>
      </c>
      <c r="B200" s="1">
        <f>B189/B195</f>
      </c>
      <c r="C200" s="1">
        <f>C189/C195</f>
      </c>
      <c r="D200" s="1">
        <f>D189/D195</f>
      </c>
      <c r="E200" s="1">
        <f>E189/E195</f>
      </c>
      <c r="F200" s="1">
        <f>F189/F195</f>
      </c>
      <c r="G200" s="1">
        <f>G189/G195</f>
      </c>
      <c r="H200" s="2">
        <f>AVERAGE(B200:G200)</f>
      </c>
    </row>
    <row r="201">
      <c r="A201" t="str">
        <v>CP9.3</v>
      </c>
      <c r="B201" s="1">
        <f>B190/B195</f>
      </c>
      <c r="C201" s="1">
        <f>C190/C195</f>
      </c>
      <c r="D201" s="1">
        <f>D190/D195</f>
      </c>
      <c r="E201" s="1">
        <f>E190/E195</f>
      </c>
      <c r="F201" s="1">
        <f>F190/F195</f>
      </c>
      <c r="G201" s="1">
        <f>G190/G195</f>
      </c>
      <c r="H201" s="2">
        <f>AVERAGE(B201:G201)</f>
      </c>
    </row>
    <row r="202">
      <c r="A202" t="str">
        <v>CP9.4</v>
      </c>
      <c r="B202" s="1">
        <f>B191/B195</f>
      </c>
      <c r="C202" s="1">
        <f>C191/C195</f>
      </c>
      <c r="D202" s="1">
        <f>D191/D195</f>
      </c>
      <c r="E202" s="1">
        <f>E191/E195</f>
      </c>
      <c r="F202" s="1">
        <f>F191/F195</f>
      </c>
      <c r="G202" s="1">
        <f>G191/G195</f>
      </c>
      <c r="H202" s="2">
        <f>AVERAGE(B202:G202)</f>
      </c>
    </row>
    <row r="203">
      <c r="A203" t="str">
        <v>CP9.5</v>
      </c>
      <c r="B203" s="1">
        <f>B192/B195</f>
      </c>
      <c r="C203" s="1">
        <f>C192/C195</f>
      </c>
      <c r="D203" s="1">
        <f>D192/D195</f>
      </c>
      <c r="E203" s="1">
        <f>E192/E195</f>
      </c>
      <c r="F203" s="1">
        <f>F192/F195</f>
      </c>
      <c r="G203" s="1">
        <f>G192/G195</f>
      </c>
      <c r="H203" s="2">
        <f>AVERAGE(B203:G203)</f>
      </c>
    </row>
    <row r="204">
      <c r="A204" t="str">
        <v>CP9.6</v>
      </c>
      <c r="B204" s="1">
        <f>B193/B195</f>
      </c>
      <c r="C204" s="1">
        <f>C193/C195</f>
      </c>
      <c r="D204" s="1">
        <f>D193/D195</f>
      </c>
      <c r="E204" s="1">
        <f>E193/E195</f>
      </c>
      <c r="F204" s="1">
        <f>F193/F195</f>
      </c>
      <c r="G204" s="1">
        <f>G193/G195</f>
      </c>
      <c r="H204" s="2">
        <f>AVERAGE(B204:G204)</f>
      </c>
    </row>
    <row r="206">
      <c r="A206" t="str">
        <v>Aw = Matriks_Crisp × Wi</v>
      </c>
    </row>
    <row r="207">
      <c r="A207" t="str">
        <v>Kriteria</v>
      </c>
      <c r="B207" t="str">
        <v>Wi</v>
      </c>
      <c r="C207" t="str">
        <v>Aw</v>
      </c>
      <c r="D207" t="str">
        <v>Aw/Wi</v>
      </c>
    </row>
    <row r="208">
      <c r="A208" t="str">
        <v>CP9.1</v>
      </c>
      <c r="B208" s="2">
        <f>H199</f>
      </c>
      <c r="C208" s="2">
        <f>B188*$B208+C188*$B209+D188*$B210+E188*$B211+F188*$B212+G188*$B213</f>
      </c>
      <c r="D208" s="1">
        <f>C208/B208</f>
      </c>
    </row>
    <row r="209">
      <c r="A209" t="str">
        <v>CP9.2</v>
      </c>
      <c r="B209" s="2">
        <f>H200</f>
      </c>
      <c r="C209" s="2">
        <f>B189*$B208+C189*$B209+D189*$B210+E189*$B211+F189*$B212+G189*$B213</f>
      </c>
      <c r="D209" s="1">
        <f>C209/B209</f>
      </c>
    </row>
    <row r="210">
      <c r="A210" t="str">
        <v>CP9.3</v>
      </c>
      <c r="B210" s="2">
        <f>H201</f>
      </c>
      <c r="C210" s="2">
        <f>B190*$B208+C190*$B209+D190*$B210+E190*$B211+F190*$B212+G190*$B213</f>
      </c>
      <c r="D210" s="1">
        <f>C210/B210</f>
      </c>
    </row>
    <row r="211">
      <c r="A211" t="str">
        <v>CP9.4</v>
      </c>
      <c r="B211" s="2">
        <f>H202</f>
      </c>
      <c r="C211" s="2">
        <f>B191*$B208+C191*$B209+D191*$B210+E191*$B211+F191*$B212+G191*$B213</f>
      </c>
      <c r="D211" s="1">
        <f>C211/B211</f>
      </c>
    </row>
    <row r="212">
      <c r="A212" t="str">
        <v>CP9.5</v>
      </c>
      <c r="B212" s="2">
        <f>H203</f>
      </c>
      <c r="C212" s="2">
        <f>B192*$B208+C192*$B209+D192*$B210+E192*$B211+F192*$B212+G192*$B213</f>
      </c>
      <c r="D212" s="1">
        <f>C212/B212</f>
      </c>
    </row>
    <row r="213">
      <c r="A213" t="str">
        <v>CP9.6</v>
      </c>
      <c r="B213" s="2">
        <f>H204</f>
      </c>
      <c r="C213" s="2">
        <f>B193*$B208+C193*$B209+D193*$B210+E193*$B211+F193*$B212+G193*$B213</f>
      </c>
      <c r="D213" s="1">
        <f>C213/B213</f>
      </c>
    </row>
    <row r="215">
      <c r="A215" t="str">
        <v>n</v>
      </c>
      <c r="B215">
        <v>6</v>
      </c>
    </row>
    <row r="216">
      <c r="A216" t="str">
        <v>λmax = AVERAGE(Aw/Wi)</v>
      </c>
      <c r="B216" s="1">
        <f>AVERAGE(D208:D213)</f>
      </c>
    </row>
    <row r="217">
      <c r="A217" t="str">
        <v>CI = (λmax-n)/(n-1)</v>
      </c>
      <c r="B217" s="1">
        <f>(B216-B215)/(B215-1)</f>
      </c>
    </row>
    <row r="218">
      <c r="A218" t="str">
        <v>RI (n=6)</v>
      </c>
      <c r="B218">
        <v>1.24</v>
      </c>
    </row>
    <row r="219">
      <c r="A219" t="str">
        <v>CR = CI/RI</v>
      </c>
      <c r="B219" s="1">
        <f>IF(B218=0,0,B217/B218)</f>
      </c>
    </row>
    <row r="220">
      <c r="A220" t="str">
        <v>KESIMPULAN</v>
      </c>
      <c r="B220">
        <f>IF(B219&lt;0.1,"KONSISTEN ✓ (CR&lt;0.10)","TIDAK KONSISTEN ✗ (CR≥0.10)")</f>
      </c>
    </row>
    <row r="223">
      <c r="A223" t="str">
        <v>═══ BAGIAN 9: PERHITUNGAN INDIVIDU PER RESPONDEN (BOBOT &amp; CR) ═══</v>
      </c>
    </row>
    <row r="224">
      <c r="A224" t="str">
        <v>Perhitungan FSE dan CR untuk masing-masing responden secara individual, menggunakan data TFN mereka sendiri.</v>
      </c>
    </row>
    <row r="226">
      <c r="A226" t="str">
        <v>▶ RESPONDEN 1: Muhammad Rizki</v>
      </c>
    </row>
    <row r="227">
      <c r="A227" t="str">
        <v>1. FUZZY SYNTHETIC EXTENT (FSE) &amp; BOBOT FINAL</v>
      </c>
    </row>
    <row r="228">
      <c r="A228" t="str">
        <v>Kriteria</v>
      </c>
      <c r="B228" t="str">
        <v>Σl</v>
      </c>
      <c r="C228" t="str">
        <v>Σm</v>
      </c>
      <c r="D228" t="str">
        <v>Σu</v>
      </c>
      <c r="E228" t="str">
        <v>Si_l</v>
      </c>
      <c r="F228" t="str">
        <v>Si_m</v>
      </c>
      <c r="G228" t="str">
        <v>Si_u</v>
      </c>
      <c r="H228" t="str">
        <v>Defuzzy</v>
      </c>
      <c r="I228" t="str">
        <v>Bobot</v>
      </c>
      <c r="J228" t="str">
        <v>Bobot%</v>
      </c>
      <c r="K228" t="str">
        <v>Rank</v>
      </c>
    </row>
    <row r="229">
      <c r="A229" t="str">
        <v>CP9.1</v>
      </c>
      <c r="B229" s="1">
        <f>1+C65+C66+C67+C68+C69</f>
      </c>
      <c r="C229" s="1">
        <f>1+C84+C85+C86+C87+C88</f>
      </c>
      <c r="D229" s="1">
        <f>1+C103+C104+C105+C106+C107</f>
      </c>
      <c r="E229" s="2">
        <f>B229/$D235</f>
      </c>
      <c r="F229" s="2">
        <f>C229/$C235</f>
      </c>
      <c r="G229" s="2">
        <f>D229/$B235</f>
      </c>
      <c r="H229" s="2">
        <f>(E229+F229+G229)/3</f>
      </c>
      <c r="I229" s="2">
        <f>H229/$H235</f>
      </c>
      <c r="J229" s="3">
        <f>I229*100</f>
      </c>
      <c r="K229">
        <f>RANK(I229,$I$229:$I$234,0)</f>
      </c>
    </row>
    <row r="230">
      <c r="A230" t="str">
        <v>CP9.2</v>
      </c>
      <c r="B230" s="1">
        <f>1+1/C103+C70+C71+C72+C73</f>
      </c>
      <c r="C230" s="1">
        <f>1+1/C84+C89+C90+C91+C92</f>
      </c>
      <c r="D230" s="1">
        <f>1+1/C65+C108+C109+C110+C111</f>
      </c>
      <c r="E230" s="2">
        <f>B230/$D235</f>
      </c>
      <c r="F230" s="2">
        <f>C230/$C235</f>
      </c>
      <c r="G230" s="2">
        <f>D230/$B235</f>
      </c>
      <c r="H230" s="2">
        <f>(E230+F230+G230)/3</f>
      </c>
      <c r="I230" s="2">
        <f>H230/$H235</f>
      </c>
      <c r="J230" s="3">
        <f>I230*100</f>
      </c>
      <c r="K230">
        <f>RANK(I230,$I$229:$I$234,0)</f>
      </c>
    </row>
    <row r="231">
      <c r="A231" t="str">
        <v>CP9.3</v>
      </c>
      <c r="B231" s="1">
        <f>1+1/C104+1/C108+C74+C75+C76</f>
      </c>
      <c r="C231" s="1">
        <f>1+1/C85+1/C89+C93+C94+C95</f>
      </c>
      <c r="D231" s="1">
        <f>1+1/C66+1/C70+C112+C113+C114</f>
      </c>
      <c r="E231" s="2">
        <f>B231/$D235</f>
      </c>
      <c r="F231" s="2">
        <f>C231/$C235</f>
      </c>
      <c r="G231" s="2">
        <f>D231/$B235</f>
      </c>
      <c r="H231" s="2">
        <f>(E231+F231+G231)/3</f>
      </c>
      <c r="I231" s="2">
        <f>H231/$H235</f>
      </c>
      <c r="J231" s="3">
        <f>I231*100</f>
      </c>
      <c r="K231">
        <f>RANK(I231,$I$229:$I$234,0)</f>
      </c>
    </row>
    <row r="232">
      <c r="A232" t="str">
        <v>CP9.4</v>
      </c>
      <c r="B232" s="1">
        <f>1+1/C105+1/C109+1/C112+C77+C78</f>
      </c>
      <c r="C232" s="1">
        <f>1+1/C86+1/C90+1/C93+C96+C97</f>
      </c>
      <c r="D232" s="1">
        <f>1+1/C67+1/C71+1/C74+C115+C116</f>
      </c>
      <c r="E232" s="2">
        <f>B232/$D235</f>
      </c>
      <c r="F232" s="2">
        <f>C232/$C235</f>
      </c>
      <c r="G232" s="2">
        <f>D232/$B235</f>
      </c>
      <c r="H232" s="2">
        <f>(E232+F232+G232)/3</f>
      </c>
      <c r="I232" s="2">
        <f>H232/$H235</f>
      </c>
      <c r="J232" s="3">
        <f>I232*100</f>
      </c>
      <c r="K232">
        <f>RANK(I232,$I$229:$I$234,0)</f>
      </c>
    </row>
    <row r="233">
      <c r="A233" t="str">
        <v>CP9.5</v>
      </c>
      <c r="B233" s="1">
        <f>1+1/C106+1/C110+1/C113+1/C115+C79</f>
      </c>
      <c r="C233" s="1">
        <f>1+1/C87+1/C91+1/C94+1/C96+C98</f>
      </c>
      <c r="D233" s="1">
        <f>1+1/C68+1/C72+1/C75+1/C77+C117</f>
      </c>
      <c r="E233" s="2">
        <f>B233/$D235</f>
      </c>
      <c r="F233" s="2">
        <f>C233/$C235</f>
      </c>
      <c r="G233" s="2">
        <f>D233/$B235</f>
      </c>
      <c r="H233" s="2">
        <f>(E233+F233+G233)/3</f>
      </c>
      <c r="I233" s="2">
        <f>H233/$H235</f>
      </c>
      <c r="J233" s="3">
        <f>I233*100</f>
      </c>
      <c r="K233">
        <f>RANK(I233,$I$229:$I$234,0)</f>
      </c>
    </row>
    <row r="234">
      <c r="A234" t="str">
        <v>CP9.6</v>
      </c>
      <c r="B234" s="1">
        <f>1+1/C107+1/C111+1/C114+1/C116+1/C117</f>
      </c>
      <c r="C234" s="1">
        <f>1+1/C88+1/C92+1/C95+1/C97+1/C98</f>
      </c>
      <c r="D234" s="1">
        <f>1+1/C69+1/C73+1/C76+1/C78+1/C79</f>
      </c>
      <c r="E234" s="2">
        <f>B234/$D235</f>
      </c>
      <c r="F234" s="2">
        <f>C234/$C235</f>
      </c>
      <c r="G234" s="2">
        <f>D234/$B235</f>
      </c>
      <c r="H234" s="2">
        <f>(E234+F234+G234)/3</f>
      </c>
      <c r="I234" s="2">
        <f>H234/$H235</f>
      </c>
      <c r="J234" s="3">
        <f>I234*100</f>
      </c>
      <c r="K234">
        <f>RANK(I234,$I$229:$I$234,0)</f>
      </c>
    </row>
    <row r="235">
      <c r="A235" t="str">
        <v>TOTAL</v>
      </c>
      <c r="B235" s="1">
        <f>SUM(B229:B234)</f>
      </c>
      <c r="C235" s="1">
        <f>SUM(C229:C234)</f>
      </c>
      <c r="D235" s="1">
        <f>SUM(D229:D234)</f>
      </c>
      <c r="H235" s="2">
        <f>SUM(H229:H234)</f>
      </c>
    </row>
    <row r="237">
      <c r="A237" t="str">
        <v>2. KONSISTENSI (CR)</v>
      </c>
    </row>
    <row r="238">
      <c r="A238" t="str">
        <v>Matriks Crisp (Defuzzified) &amp; Normalisasi &amp; Aw</v>
      </c>
    </row>
    <row r="239">
      <c r="A239" t="str">
        <v>Kriteria</v>
      </c>
      <c r="B239" t="str">
        <v>CP9.1</v>
      </c>
      <c r="C239" t="str">
        <v>CP9.2</v>
      </c>
      <c r="D239" t="str">
        <v>CP9.3</v>
      </c>
      <c r="E239" t="str">
        <v>CP9.4</v>
      </c>
      <c r="F239" t="str">
        <v>CP9.5</v>
      </c>
      <c r="G239" t="str">
        <v>CP9.6</v>
      </c>
      <c r="H239" t="str">
        <v>Wi (Bobot CR)</v>
      </c>
      <c r="I239" t="str">
        <v>Aw</v>
      </c>
      <c r="J239" t="str">
        <v>Aw/Wi</v>
      </c>
    </row>
    <row r="240">
      <c r="A240" t="str">
        <v>CP9.1</v>
      </c>
      <c r="B240">
        <v>1</v>
      </c>
      <c r="C240" s="1">
        <f>(C65+C84+C103)/3</f>
      </c>
      <c r="D240" s="1">
        <f>(C66+C85+C104)/3</f>
      </c>
      <c r="E240" s="1">
        <f>(C67+C86+C105)/3</f>
      </c>
      <c r="F240" s="1">
        <f>(C68+C87+C106)/3</f>
      </c>
      <c r="G240" s="1">
        <f>(C69+C88+C107)/3</f>
      </c>
      <c r="H240" s="2">
        <f>(B240/$B246+C240/$C246+D240/$D246+E240/$E246+F240/$F246+G240/$G246)/6</f>
      </c>
      <c r="I240" s="2">
        <f>B240*$H240+C240*$H241+D240*$H242+E240*$H243+F240*$H244+G240*$H245</f>
      </c>
      <c r="J240" s="1">
        <f>I240/H240</f>
      </c>
    </row>
    <row r="241">
      <c r="A241" t="str">
        <v>CP9.2</v>
      </c>
      <c r="B241" s="1">
        <f>(1/C103+1/C84+1/C65)/3</f>
      </c>
      <c r="C241">
        <v>1</v>
      </c>
      <c r="D241" s="1">
        <f>(C70+C89+C108)/3</f>
      </c>
      <c r="E241" s="1">
        <f>(C71+C90+C109)/3</f>
      </c>
      <c r="F241" s="1">
        <f>(C72+C91+C110)/3</f>
      </c>
      <c r="G241" s="1">
        <f>(C73+C92+C111)/3</f>
      </c>
      <c r="H241" s="2">
        <f>(B241/$B246+C241/$C246+D241/$D246+E241/$E246+F241/$F246+G241/$G246)/6</f>
      </c>
      <c r="I241" s="2">
        <f>B241*$H240+C241*$H241+D241*$H242+E241*$H243+F241*$H244+G241*$H245</f>
      </c>
      <c r="J241" s="1">
        <f>I241/H241</f>
      </c>
    </row>
    <row r="242">
      <c r="A242" t="str">
        <v>CP9.3</v>
      </c>
      <c r="B242" s="1">
        <f>(1/C104+1/C85+1/C66)/3</f>
      </c>
      <c r="C242" s="1">
        <f>(1/C108+1/C89+1/C70)/3</f>
      </c>
      <c r="D242">
        <v>1</v>
      </c>
      <c r="E242" s="1">
        <f>(C74+C93+C112)/3</f>
      </c>
      <c r="F242" s="1">
        <f>(C75+C94+C113)/3</f>
      </c>
      <c r="G242" s="1">
        <f>(C76+C95+C114)/3</f>
      </c>
      <c r="H242" s="2">
        <f>(B242/$B246+C242/$C246+D242/$D246+E242/$E246+F242/$F246+G242/$G246)/6</f>
      </c>
      <c r="I242" s="2">
        <f>B242*$H240+C242*$H241+D242*$H242+E242*$H243+F242*$H244+G242*$H245</f>
      </c>
      <c r="J242" s="1">
        <f>I242/H242</f>
      </c>
    </row>
    <row r="243">
      <c r="A243" t="str">
        <v>CP9.4</v>
      </c>
      <c r="B243" s="1">
        <f>(1/C105+1/C86+1/C67)/3</f>
      </c>
      <c r="C243" s="1">
        <f>(1/C109+1/C90+1/C71)/3</f>
      </c>
      <c r="D243" s="1">
        <f>(1/C112+1/C93+1/C74)/3</f>
      </c>
      <c r="E243">
        <v>1</v>
      </c>
      <c r="F243" s="1">
        <f>(C77+C96+C115)/3</f>
      </c>
      <c r="G243" s="1">
        <f>(C78+C97+C116)/3</f>
      </c>
      <c r="H243" s="2">
        <f>(B243/$B246+C243/$C246+D243/$D246+E243/$E246+F243/$F246+G243/$G246)/6</f>
      </c>
      <c r="I243" s="2">
        <f>B243*$H240+C243*$H241+D243*$H242+E243*$H243+F243*$H244+G243*$H245</f>
      </c>
      <c r="J243" s="1">
        <f>I243/H243</f>
      </c>
    </row>
    <row r="244">
      <c r="A244" t="str">
        <v>CP9.5</v>
      </c>
      <c r="B244" s="1">
        <f>(1/C106+1/C87+1/C68)/3</f>
      </c>
      <c r="C244" s="1">
        <f>(1/C110+1/C91+1/C72)/3</f>
      </c>
      <c r="D244" s="1">
        <f>(1/C113+1/C94+1/C75)/3</f>
      </c>
      <c r="E244" s="1">
        <f>(1/C115+1/C96+1/C77)/3</f>
      </c>
      <c r="F244">
        <v>1</v>
      </c>
      <c r="G244" s="1">
        <f>(C79+C98+C117)/3</f>
      </c>
      <c r="H244" s="2">
        <f>(B244/$B246+C244/$C246+D244/$D246+E244/$E246+F244/$F246+G244/$G246)/6</f>
      </c>
      <c r="I244" s="2">
        <f>B244*$H240+C244*$H241+D244*$H242+E244*$H243+F244*$H244+G244*$H245</f>
      </c>
      <c r="J244" s="1">
        <f>I244/H244</f>
      </c>
    </row>
    <row r="245">
      <c r="A245" t="str">
        <v>CP9.6</v>
      </c>
      <c r="B245" s="1">
        <f>(1/C107+1/C88+1/C69)/3</f>
      </c>
      <c r="C245" s="1">
        <f>(1/C111+1/C92+1/C73)/3</f>
      </c>
      <c r="D245" s="1">
        <f>(1/C114+1/C95+1/C76)/3</f>
      </c>
      <c r="E245" s="1">
        <f>(1/C116+1/C97+1/C78)/3</f>
      </c>
      <c r="F245" s="1">
        <f>(1/C117+1/C98+1/C79)/3</f>
      </c>
      <c r="G245">
        <v>1</v>
      </c>
      <c r="H245" s="2">
        <f>(B245/$B246+C245/$C246+D245/$D246+E245/$E246+F245/$F246+G245/$G246)/6</f>
      </c>
      <c r="I245" s="2">
        <f>B245*$H240+C245*$H241+D245*$H242+E245*$H243+F245*$H244+G245*$H245</f>
      </c>
      <c r="J245" s="1">
        <f>I245/H245</f>
      </c>
    </row>
    <row r="246">
      <c r="A246" t="str">
        <v>Σ Kolom</v>
      </c>
      <c r="B246" s="1">
        <f>SUM(B240:B245)</f>
      </c>
      <c r="C246" s="1">
        <f>SUM(C240:C245)</f>
      </c>
      <c r="D246" s="1">
        <f>SUM(D240:D245)</f>
      </c>
      <c r="E246" s="1">
        <f>SUM(E240:E245)</f>
      </c>
      <c r="F246" s="1">
        <f>SUM(F240:F245)</f>
      </c>
      <c r="G246" s="1">
        <f>SUM(G240:G245)</f>
      </c>
    </row>
    <row r="248">
      <c r="A248" t="str">
        <v>λmax</v>
      </c>
      <c r="B248" s="1">
        <f>AVERAGE(J240:J245)</f>
      </c>
    </row>
    <row r="249">
      <c r="A249" t="str">
        <v>CI</v>
      </c>
      <c r="B249" s="1">
        <f>(B248-6)/(6-1)</f>
      </c>
    </row>
    <row r="250">
      <c r="A250" t="str">
        <v>CR</v>
      </c>
      <c r="B250" s="1">
        <f>IF(1.24=0,0,B249/1.24)</f>
      </c>
    </row>
    <row r="251">
      <c r="A251" t="str">
        <v>Status</v>
      </c>
      <c r="B251">
        <f>IF(B250&lt;0.1,"KONSISTEN ✓","TIDAK KONSISTEN ✗")</f>
      </c>
    </row>
    <row r="254">
      <c r="A254" t="str">
        <v>▶ RESPONDEN 2: Muhammad Rizki</v>
      </c>
    </row>
    <row r="255">
      <c r="A255" t="str">
        <v>1. FUZZY SYNTHETIC EXTENT (FSE) &amp; BOBOT FINAL</v>
      </c>
    </row>
    <row r="256">
      <c r="A256" t="str">
        <v>Kriteria</v>
      </c>
      <c r="B256" t="str">
        <v>Σl</v>
      </c>
      <c r="C256" t="str">
        <v>Σm</v>
      </c>
      <c r="D256" t="str">
        <v>Σu</v>
      </c>
      <c r="E256" t="str">
        <v>Si_l</v>
      </c>
      <c r="F256" t="str">
        <v>Si_m</v>
      </c>
      <c r="G256" t="str">
        <v>Si_u</v>
      </c>
      <c r="H256" t="str">
        <v>Defuzzy</v>
      </c>
      <c r="I256" t="str">
        <v>Bobot</v>
      </c>
      <c r="J256" t="str">
        <v>Bobot%</v>
      </c>
      <c r="K256" t="str">
        <v>Rank</v>
      </c>
    </row>
    <row r="257">
      <c r="A257" t="str">
        <v>CP9.1</v>
      </c>
      <c r="B257" s="1">
        <f>1+D65+D66+D67+D68+D69</f>
      </c>
      <c r="C257" s="1">
        <f>1+D84+D85+D86+D87+D88</f>
      </c>
      <c r="D257" s="1">
        <f>1+D103+D104+D105+D106+D107</f>
      </c>
      <c r="E257" s="2">
        <f>B257/$D263</f>
      </c>
      <c r="F257" s="2">
        <f>C257/$C263</f>
      </c>
      <c r="G257" s="2">
        <f>D257/$B263</f>
      </c>
      <c r="H257" s="2">
        <f>(E257+F257+G257)/3</f>
      </c>
      <c r="I257" s="2">
        <f>H257/$H263</f>
      </c>
      <c r="J257" s="3">
        <f>I257*100</f>
      </c>
      <c r="K257">
        <f>RANK(I257,$I$257:$I$262,0)</f>
      </c>
    </row>
    <row r="258">
      <c r="A258" t="str">
        <v>CP9.2</v>
      </c>
      <c r="B258" s="1">
        <f>1+1/D103+D70+D71+D72+D73</f>
      </c>
      <c r="C258" s="1">
        <f>1+1/D84+D89+D90+D91+D92</f>
      </c>
      <c r="D258" s="1">
        <f>1+1/D65+D108+D109+D110+D111</f>
      </c>
      <c r="E258" s="2">
        <f>B258/$D263</f>
      </c>
      <c r="F258" s="2">
        <f>C258/$C263</f>
      </c>
      <c r="G258" s="2">
        <f>D258/$B263</f>
      </c>
      <c r="H258" s="2">
        <f>(E258+F258+G258)/3</f>
      </c>
      <c r="I258" s="2">
        <f>H258/$H263</f>
      </c>
      <c r="J258" s="3">
        <f>I258*100</f>
      </c>
      <c r="K258">
        <f>RANK(I258,$I$257:$I$262,0)</f>
      </c>
    </row>
    <row r="259">
      <c r="A259" t="str">
        <v>CP9.3</v>
      </c>
      <c r="B259" s="1">
        <f>1+1/D104+1/D108+D74+D75+D76</f>
      </c>
      <c r="C259" s="1">
        <f>1+1/D85+1/D89+D93+D94+D95</f>
      </c>
      <c r="D259" s="1">
        <f>1+1/D66+1/D70+D112+D113+D114</f>
      </c>
      <c r="E259" s="2">
        <f>B259/$D263</f>
      </c>
      <c r="F259" s="2">
        <f>C259/$C263</f>
      </c>
      <c r="G259" s="2">
        <f>D259/$B263</f>
      </c>
      <c r="H259" s="2">
        <f>(E259+F259+G259)/3</f>
      </c>
      <c r="I259" s="2">
        <f>H259/$H263</f>
      </c>
      <c r="J259" s="3">
        <f>I259*100</f>
      </c>
      <c r="K259">
        <f>RANK(I259,$I$257:$I$262,0)</f>
      </c>
    </row>
    <row r="260">
      <c r="A260" t="str">
        <v>CP9.4</v>
      </c>
      <c r="B260" s="1">
        <f>1+1/D105+1/D109+1/D112+D77+D78</f>
      </c>
      <c r="C260" s="1">
        <f>1+1/D86+1/D90+1/D93+D96+D97</f>
      </c>
      <c r="D260" s="1">
        <f>1+1/D67+1/D71+1/D74+D115+D116</f>
      </c>
      <c r="E260" s="2">
        <f>B260/$D263</f>
      </c>
      <c r="F260" s="2">
        <f>C260/$C263</f>
      </c>
      <c r="G260" s="2">
        <f>D260/$B263</f>
      </c>
      <c r="H260" s="2">
        <f>(E260+F260+G260)/3</f>
      </c>
      <c r="I260" s="2">
        <f>H260/$H263</f>
      </c>
      <c r="J260" s="3">
        <f>I260*100</f>
      </c>
      <c r="K260">
        <f>RANK(I260,$I$257:$I$262,0)</f>
      </c>
    </row>
    <row r="261">
      <c r="A261" t="str">
        <v>CP9.5</v>
      </c>
      <c r="B261" s="1">
        <f>1+1/D106+1/D110+1/D113+1/D115+D79</f>
      </c>
      <c r="C261" s="1">
        <f>1+1/D87+1/D91+1/D94+1/D96+D98</f>
      </c>
      <c r="D261" s="1">
        <f>1+1/D68+1/D72+1/D75+1/D77+D117</f>
      </c>
      <c r="E261" s="2">
        <f>B261/$D263</f>
      </c>
      <c r="F261" s="2">
        <f>C261/$C263</f>
      </c>
      <c r="G261" s="2">
        <f>D261/$B263</f>
      </c>
      <c r="H261" s="2">
        <f>(E261+F261+G261)/3</f>
      </c>
      <c r="I261" s="2">
        <f>H261/$H263</f>
      </c>
      <c r="J261" s="3">
        <f>I261*100</f>
      </c>
      <c r="K261">
        <f>RANK(I261,$I$257:$I$262,0)</f>
      </c>
    </row>
    <row r="262">
      <c r="A262" t="str">
        <v>CP9.6</v>
      </c>
      <c r="B262" s="1">
        <f>1+1/D107+1/D111+1/D114+1/D116+1/D117</f>
      </c>
      <c r="C262" s="1">
        <f>1+1/D88+1/D92+1/D95+1/D97+1/D98</f>
      </c>
      <c r="D262" s="1">
        <f>1+1/D69+1/D73+1/D76+1/D78+1/D79</f>
      </c>
      <c r="E262" s="2">
        <f>B262/$D263</f>
      </c>
      <c r="F262" s="2">
        <f>C262/$C263</f>
      </c>
      <c r="G262" s="2">
        <f>D262/$B263</f>
      </c>
      <c r="H262" s="2">
        <f>(E262+F262+G262)/3</f>
      </c>
      <c r="I262" s="2">
        <f>H262/$H263</f>
      </c>
      <c r="J262" s="3">
        <f>I262*100</f>
      </c>
      <c r="K262">
        <f>RANK(I262,$I$257:$I$262,0)</f>
      </c>
    </row>
    <row r="263">
      <c r="A263" t="str">
        <v>TOTAL</v>
      </c>
      <c r="B263" s="1">
        <f>SUM(B257:B262)</f>
      </c>
      <c r="C263" s="1">
        <f>SUM(C257:C262)</f>
      </c>
      <c r="D263" s="1">
        <f>SUM(D257:D262)</f>
      </c>
      <c r="H263" s="2">
        <f>SUM(H257:H262)</f>
      </c>
    </row>
    <row r="265">
      <c r="A265" t="str">
        <v>2. KONSISTENSI (CR)</v>
      </c>
    </row>
    <row r="266">
      <c r="A266" t="str">
        <v>Matriks Crisp (Defuzzified) &amp; Normalisasi &amp; Aw</v>
      </c>
    </row>
    <row r="267">
      <c r="A267" t="str">
        <v>Kriteria</v>
      </c>
      <c r="B267" t="str">
        <v>CP9.1</v>
      </c>
      <c r="C267" t="str">
        <v>CP9.2</v>
      </c>
      <c r="D267" t="str">
        <v>CP9.3</v>
      </c>
      <c r="E267" t="str">
        <v>CP9.4</v>
      </c>
      <c r="F267" t="str">
        <v>CP9.5</v>
      </c>
      <c r="G267" t="str">
        <v>CP9.6</v>
      </c>
      <c r="H267" t="str">
        <v>Wi (Bobot CR)</v>
      </c>
      <c r="I267" t="str">
        <v>Aw</v>
      </c>
      <c r="J267" t="str">
        <v>Aw/Wi</v>
      </c>
    </row>
    <row r="268">
      <c r="A268" t="str">
        <v>CP9.1</v>
      </c>
      <c r="B268">
        <v>1</v>
      </c>
      <c r="C268" s="1">
        <f>(D65+D84+D103)/3</f>
      </c>
      <c r="D268" s="1">
        <f>(D66+D85+D104)/3</f>
      </c>
      <c r="E268" s="1">
        <f>(D67+D86+D105)/3</f>
      </c>
      <c r="F268" s="1">
        <f>(D68+D87+D106)/3</f>
      </c>
      <c r="G268" s="1">
        <f>(D69+D88+D107)/3</f>
      </c>
      <c r="H268" s="2">
        <f>(B268/$B274+C268/$C274+D268/$D274+E268/$E274+F268/$F274+G268/$G274)/6</f>
      </c>
      <c r="I268" s="2">
        <f>B268*$H268+C268*$H269+D268*$H270+E268*$H271+F268*$H272+G268*$H273</f>
      </c>
      <c r="J268" s="1">
        <f>I268/H268</f>
      </c>
    </row>
    <row r="269">
      <c r="A269" t="str">
        <v>CP9.2</v>
      </c>
      <c r="B269" s="1">
        <f>(1/D103+1/D84+1/D65)/3</f>
      </c>
      <c r="C269">
        <v>1</v>
      </c>
      <c r="D269" s="1">
        <f>(D70+D89+D108)/3</f>
      </c>
      <c r="E269" s="1">
        <f>(D71+D90+D109)/3</f>
      </c>
      <c r="F269" s="1">
        <f>(D72+D91+D110)/3</f>
      </c>
      <c r="G269" s="1">
        <f>(D73+D92+D111)/3</f>
      </c>
      <c r="H269" s="2">
        <f>(B269/$B274+C269/$C274+D269/$D274+E269/$E274+F269/$F274+G269/$G274)/6</f>
      </c>
      <c r="I269" s="2">
        <f>B269*$H268+C269*$H269+D269*$H270+E269*$H271+F269*$H272+G269*$H273</f>
      </c>
      <c r="J269" s="1">
        <f>I269/H269</f>
      </c>
    </row>
    <row r="270">
      <c r="A270" t="str">
        <v>CP9.3</v>
      </c>
      <c r="B270" s="1">
        <f>(1/D104+1/D85+1/D66)/3</f>
      </c>
      <c r="C270" s="1">
        <f>(1/D108+1/D89+1/D70)/3</f>
      </c>
      <c r="D270">
        <v>1</v>
      </c>
      <c r="E270" s="1">
        <f>(D74+D93+D112)/3</f>
      </c>
      <c r="F270" s="1">
        <f>(D75+D94+D113)/3</f>
      </c>
      <c r="G270" s="1">
        <f>(D76+D95+D114)/3</f>
      </c>
      <c r="H270" s="2">
        <f>(B270/$B274+C270/$C274+D270/$D274+E270/$E274+F270/$F274+G270/$G274)/6</f>
      </c>
      <c r="I270" s="2">
        <f>B270*$H268+C270*$H269+D270*$H270+E270*$H271+F270*$H272+G270*$H273</f>
      </c>
      <c r="J270" s="1">
        <f>I270/H270</f>
      </c>
    </row>
    <row r="271">
      <c r="A271" t="str">
        <v>CP9.4</v>
      </c>
      <c r="B271" s="1">
        <f>(1/D105+1/D86+1/D67)/3</f>
      </c>
      <c r="C271" s="1">
        <f>(1/D109+1/D90+1/D71)/3</f>
      </c>
      <c r="D271" s="1">
        <f>(1/D112+1/D93+1/D74)/3</f>
      </c>
      <c r="E271">
        <v>1</v>
      </c>
      <c r="F271" s="1">
        <f>(D77+D96+D115)/3</f>
      </c>
      <c r="G271" s="1">
        <f>(D78+D97+D116)/3</f>
      </c>
      <c r="H271" s="2">
        <f>(B271/$B274+C271/$C274+D271/$D274+E271/$E274+F271/$F274+G271/$G274)/6</f>
      </c>
      <c r="I271" s="2">
        <f>B271*$H268+C271*$H269+D271*$H270+E271*$H271+F271*$H272+G271*$H273</f>
      </c>
      <c r="J271" s="1">
        <f>I271/H271</f>
      </c>
    </row>
    <row r="272">
      <c r="A272" t="str">
        <v>CP9.5</v>
      </c>
      <c r="B272" s="1">
        <f>(1/D106+1/D87+1/D68)/3</f>
      </c>
      <c r="C272" s="1">
        <f>(1/D110+1/D91+1/D72)/3</f>
      </c>
      <c r="D272" s="1">
        <f>(1/D113+1/D94+1/D75)/3</f>
      </c>
      <c r="E272" s="1">
        <f>(1/D115+1/D96+1/D77)/3</f>
      </c>
      <c r="F272">
        <v>1</v>
      </c>
      <c r="G272" s="1">
        <f>(D79+D98+D117)/3</f>
      </c>
      <c r="H272" s="2">
        <f>(B272/$B274+C272/$C274+D272/$D274+E272/$E274+F272/$F274+G272/$G274)/6</f>
      </c>
      <c r="I272" s="2">
        <f>B272*$H268+C272*$H269+D272*$H270+E272*$H271+F272*$H272+G272*$H273</f>
      </c>
      <c r="J272" s="1">
        <f>I272/H272</f>
      </c>
    </row>
    <row r="273">
      <c r="A273" t="str">
        <v>CP9.6</v>
      </c>
      <c r="B273" s="1">
        <f>(1/D107+1/D88+1/D69)/3</f>
      </c>
      <c r="C273" s="1">
        <f>(1/D111+1/D92+1/D73)/3</f>
      </c>
      <c r="D273" s="1">
        <f>(1/D114+1/D95+1/D76)/3</f>
      </c>
      <c r="E273" s="1">
        <f>(1/D116+1/D97+1/D78)/3</f>
      </c>
      <c r="F273" s="1">
        <f>(1/D117+1/D98+1/D79)/3</f>
      </c>
      <c r="G273">
        <v>1</v>
      </c>
      <c r="H273" s="2">
        <f>(B273/$B274+C273/$C274+D273/$D274+E273/$E274+F273/$F274+G273/$G274)/6</f>
      </c>
      <c r="I273" s="2">
        <f>B273*$H268+C273*$H269+D273*$H270+E273*$H271+F273*$H272+G273*$H273</f>
      </c>
      <c r="J273" s="1">
        <f>I273/H273</f>
      </c>
    </row>
    <row r="274">
      <c r="A274" t="str">
        <v>Σ Kolom</v>
      </c>
      <c r="B274" s="1">
        <f>SUM(B268:B273)</f>
      </c>
      <c r="C274" s="1">
        <f>SUM(C268:C273)</f>
      </c>
      <c r="D274" s="1">
        <f>SUM(D268:D273)</f>
      </c>
      <c r="E274" s="1">
        <f>SUM(E268:E273)</f>
      </c>
      <c r="F274" s="1">
        <f>SUM(F268:F273)</f>
      </c>
      <c r="G274" s="1">
        <f>SUM(G268:G273)</f>
      </c>
    </row>
    <row r="276">
      <c r="A276" t="str">
        <v>λmax</v>
      </c>
      <c r="B276" s="1">
        <f>AVERAGE(J268:J273)</f>
      </c>
    </row>
    <row r="277">
      <c r="A277" t="str">
        <v>CI</v>
      </c>
      <c r="B277" s="1">
        <f>(B276-6)/(6-1)</f>
      </c>
    </row>
    <row r="278">
      <c r="A278" t="str">
        <v>CR</v>
      </c>
      <c r="B278" s="1">
        <f>IF(1.24=0,0,B277/1.24)</f>
      </c>
    </row>
    <row r="279">
      <c r="A279" t="str">
        <v>Status</v>
      </c>
      <c r="B279">
        <f>IF(B278&lt;0.1,"KONSISTEN ✓","TIDAK KONSISTEN ✗")</f>
      </c>
    </row>
    <row r="282">
      <c r="A282" t="str">
        <v>▶ RESPONDEN 3: Irdha Mirdayati</v>
      </c>
    </row>
    <row r="283">
      <c r="A283" t="str">
        <v>1. FUZZY SYNTHETIC EXTENT (FSE) &amp; BOBOT FINAL</v>
      </c>
    </row>
    <row r="284">
      <c r="A284" t="str">
        <v>Kriteria</v>
      </c>
      <c r="B284" t="str">
        <v>Σl</v>
      </c>
      <c r="C284" t="str">
        <v>Σm</v>
      </c>
      <c r="D284" t="str">
        <v>Σu</v>
      </c>
      <c r="E284" t="str">
        <v>Si_l</v>
      </c>
      <c r="F284" t="str">
        <v>Si_m</v>
      </c>
      <c r="G284" t="str">
        <v>Si_u</v>
      </c>
      <c r="H284" t="str">
        <v>Defuzzy</v>
      </c>
      <c r="I284" t="str">
        <v>Bobot</v>
      </c>
      <c r="J284" t="str">
        <v>Bobot%</v>
      </c>
      <c r="K284" t="str">
        <v>Rank</v>
      </c>
    </row>
    <row r="285">
      <c r="A285" t="str">
        <v>CP9.1</v>
      </c>
      <c r="B285" s="1">
        <f>1+E65+E66+E67+E68+E69</f>
      </c>
      <c r="C285" s="1">
        <f>1+E84+E85+E86+E87+E88</f>
      </c>
      <c r="D285" s="1">
        <f>1+E103+E104+E105+E106+E107</f>
      </c>
      <c r="E285" s="2">
        <f>B285/$D291</f>
      </c>
      <c r="F285" s="2">
        <f>C285/$C291</f>
      </c>
      <c r="G285" s="2">
        <f>D285/$B291</f>
      </c>
      <c r="H285" s="2">
        <f>(E285+F285+G285)/3</f>
      </c>
      <c r="I285" s="2">
        <f>H285/$H291</f>
      </c>
      <c r="J285" s="3">
        <f>I285*100</f>
      </c>
      <c r="K285">
        <f>RANK(I285,$I$285:$I$290,0)</f>
      </c>
    </row>
    <row r="286">
      <c r="A286" t="str">
        <v>CP9.2</v>
      </c>
      <c r="B286" s="1">
        <f>1+1/E103+E70+E71+E72+E73</f>
      </c>
      <c r="C286" s="1">
        <f>1+1/E84+E89+E90+E91+E92</f>
      </c>
      <c r="D286" s="1">
        <f>1+1/E65+E108+E109+E110+E111</f>
      </c>
      <c r="E286" s="2">
        <f>B286/$D291</f>
      </c>
      <c r="F286" s="2">
        <f>C286/$C291</f>
      </c>
      <c r="G286" s="2">
        <f>D286/$B291</f>
      </c>
      <c r="H286" s="2">
        <f>(E286+F286+G286)/3</f>
      </c>
      <c r="I286" s="2">
        <f>H286/$H291</f>
      </c>
      <c r="J286" s="3">
        <f>I286*100</f>
      </c>
      <c r="K286">
        <f>RANK(I286,$I$285:$I$290,0)</f>
      </c>
    </row>
    <row r="287">
      <c r="A287" t="str">
        <v>CP9.3</v>
      </c>
      <c r="B287" s="1">
        <f>1+1/E104+1/E108+E74+E75+E76</f>
      </c>
      <c r="C287" s="1">
        <f>1+1/E85+1/E89+E93+E94+E95</f>
      </c>
      <c r="D287" s="1">
        <f>1+1/E66+1/E70+E112+E113+E114</f>
      </c>
      <c r="E287" s="2">
        <f>B287/$D291</f>
      </c>
      <c r="F287" s="2">
        <f>C287/$C291</f>
      </c>
      <c r="G287" s="2">
        <f>D287/$B291</f>
      </c>
      <c r="H287" s="2">
        <f>(E287+F287+G287)/3</f>
      </c>
      <c r="I287" s="2">
        <f>H287/$H291</f>
      </c>
      <c r="J287" s="3">
        <f>I287*100</f>
      </c>
      <c r="K287">
        <f>RANK(I287,$I$285:$I$290,0)</f>
      </c>
    </row>
    <row r="288">
      <c r="A288" t="str">
        <v>CP9.4</v>
      </c>
      <c r="B288" s="1">
        <f>1+1/E105+1/E109+1/E112+E77+E78</f>
      </c>
      <c r="C288" s="1">
        <f>1+1/E86+1/E90+1/E93+E96+E97</f>
      </c>
      <c r="D288" s="1">
        <f>1+1/E67+1/E71+1/E74+E115+E116</f>
      </c>
      <c r="E288" s="2">
        <f>B288/$D291</f>
      </c>
      <c r="F288" s="2">
        <f>C288/$C291</f>
      </c>
      <c r="G288" s="2">
        <f>D288/$B291</f>
      </c>
      <c r="H288" s="2">
        <f>(E288+F288+G288)/3</f>
      </c>
      <c r="I288" s="2">
        <f>H288/$H291</f>
      </c>
      <c r="J288" s="3">
        <f>I288*100</f>
      </c>
      <c r="K288">
        <f>RANK(I288,$I$285:$I$290,0)</f>
      </c>
    </row>
    <row r="289">
      <c r="A289" t="str">
        <v>CP9.5</v>
      </c>
      <c r="B289" s="1">
        <f>1+1/E106+1/E110+1/E113+1/E115+E79</f>
      </c>
      <c r="C289" s="1">
        <f>1+1/E87+1/E91+1/E94+1/E96+E98</f>
      </c>
      <c r="D289" s="1">
        <f>1+1/E68+1/E72+1/E75+1/E77+E117</f>
      </c>
      <c r="E289" s="2">
        <f>B289/$D291</f>
      </c>
      <c r="F289" s="2">
        <f>C289/$C291</f>
      </c>
      <c r="G289" s="2">
        <f>D289/$B291</f>
      </c>
      <c r="H289" s="2">
        <f>(E289+F289+G289)/3</f>
      </c>
      <c r="I289" s="2">
        <f>H289/$H291</f>
      </c>
      <c r="J289" s="3">
        <f>I289*100</f>
      </c>
      <c r="K289">
        <f>RANK(I289,$I$285:$I$290,0)</f>
      </c>
    </row>
    <row r="290">
      <c r="A290" t="str">
        <v>CP9.6</v>
      </c>
      <c r="B290" s="1">
        <f>1+1/E107+1/E111+1/E114+1/E116+1/E117</f>
      </c>
      <c r="C290" s="1">
        <f>1+1/E88+1/E92+1/E95+1/E97+1/E98</f>
      </c>
      <c r="D290" s="1">
        <f>1+1/E69+1/E73+1/E76+1/E78+1/E79</f>
      </c>
      <c r="E290" s="2">
        <f>B290/$D291</f>
      </c>
      <c r="F290" s="2">
        <f>C290/$C291</f>
      </c>
      <c r="G290" s="2">
        <f>D290/$B291</f>
      </c>
      <c r="H290" s="2">
        <f>(E290+F290+G290)/3</f>
      </c>
      <c r="I290" s="2">
        <f>H290/$H291</f>
      </c>
      <c r="J290" s="3">
        <f>I290*100</f>
      </c>
      <c r="K290">
        <f>RANK(I290,$I$285:$I$290,0)</f>
      </c>
    </row>
    <row r="291">
      <c r="A291" t="str">
        <v>TOTAL</v>
      </c>
      <c r="B291" s="1">
        <f>SUM(B285:B290)</f>
      </c>
      <c r="C291" s="1">
        <f>SUM(C285:C290)</f>
      </c>
      <c r="D291" s="1">
        <f>SUM(D285:D290)</f>
      </c>
      <c r="H291" s="2">
        <f>SUM(H285:H290)</f>
      </c>
    </row>
    <row r="293">
      <c r="A293" t="str">
        <v>2. KONSISTENSI (CR)</v>
      </c>
    </row>
    <row r="294">
      <c r="A294" t="str">
        <v>Matriks Crisp (Defuzzified) &amp; Normalisasi &amp; Aw</v>
      </c>
    </row>
    <row r="295">
      <c r="A295" t="str">
        <v>Kriteria</v>
      </c>
      <c r="B295" t="str">
        <v>CP9.1</v>
      </c>
      <c r="C295" t="str">
        <v>CP9.2</v>
      </c>
      <c r="D295" t="str">
        <v>CP9.3</v>
      </c>
      <c r="E295" t="str">
        <v>CP9.4</v>
      </c>
      <c r="F295" t="str">
        <v>CP9.5</v>
      </c>
      <c r="G295" t="str">
        <v>CP9.6</v>
      </c>
      <c r="H295" t="str">
        <v>Wi (Bobot CR)</v>
      </c>
      <c r="I295" t="str">
        <v>Aw</v>
      </c>
      <c r="J295" t="str">
        <v>Aw/Wi</v>
      </c>
    </row>
    <row r="296">
      <c r="A296" t="str">
        <v>CP9.1</v>
      </c>
      <c r="B296">
        <v>1</v>
      </c>
      <c r="C296" s="1">
        <f>(E65+E84+E103)/3</f>
      </c>
      <c r="D296" s="1">
        <f>(E66+E85+E104)/3</f>
      </c>
      <c r="E296" s="1">
        <f>(E67+E86+E105)/3</f>
      </c>
      <c r="F296" s="1">
        <f>(E68+E87+E106)/3</f>
      </c>
      <c r="G296" s="1">
        <f>(E69+E88+E107)/3</f>
      </c>
      <c r="H296" s="2">
        <f>(B296/$B302+C296/$C302+D296/$D302+E296/$E302+F296/$F302+G296/$G302)/6</f>
      </c>
      <c r="I296" s="2">
        <f>B296*$H296+C296*$H297+D296*$H298+E296*$H299+F296*$H300+G296*$H301</f>
      </c>
      <c r="J296" s="1">
        <f>I296/H296</f>
      </c>
    </row>
    <row r="297">
      <c r="A297" t="str">
        <v>CP9.2</v>
      </c>
      <c r="B297" s="1">
        <f>(1/E103+1/E84+1/E65)/3</f>
      </c>
      <c r="C297">
        <v>1</v>
      </c>
      <c r="D297" s="1">
        <f>(E70+E89+E108)/3</f>
      </c>
      <c r="E297" s="1">
        <f>(E71+E90+E109)/3</f>
      </c>
      <c r="F297" s="1">
        <f>(E72+E91+E110)/3</f>
      </c>
      <c r="G297" s="1">
        <f>(E73+E92+E111)/3</f>
      </c>
      <c r="H297" s="2">
        <f>(B297/$B302+C297/$C302+D297/$D302+E297/$E302+F297/$F302+G297/$G302)/6</f>
      </c>
      <c r="I297" s="2">
        <f>B297*$H296+C297*$H297+D297*$H298+E297*$H299+F297*$H300+G297*$H301</f>
      </c>
      <c r="J297" s="1">
        <f>I297/H297</f>
      </c>
    </row>
    <row r="298">
      <c r="A298" t="str">
        <v>CP9.3</v>
      </c>
      <c r="B298" s="1">
        <f>(1/E104+1/E85+1/E66)/3</f>
      </c>
      <c r="C298" s="1">
        <f>(1/E108+1/E89+1/E70)/3</f>
      </c>
      <c r="D298">
        <v>1</v>
      </c>
      <c r="E298" s="1">
        <f>(E74+E93+E112)/3</f>
      </c>
      <c r="F298" s="1">
        <f>(E75+E94+E113)/3</f>
      </c>
      <c r="G298" s="1">
        <f>(E76+E95+E114)/3</f>
      </c>
      <c r="H298" s="2">
        <f>(B298/$B302+C298/$C302+D298/$D302+E298/$E302+F298/$F302+G298/$G302)/6</f>
      </c>
      <c r="I298" s="2">
        <f>B298*$H296+C298*$H297+D298*$H298+E298*$H299+F298*$H300+G298*$H301</f>
      </c>
      <c r="J298" s="1">
        <f>I298/H298</f>
      </c>
    </row>
    <row r="299">
      <c r="A299" t="str">
        <v>CP9.4</v>
      </c>
      <c r="B299" s="1">
        <f>(1/E105+1/E86+1/E67)/3</f>
      </c>
      <c r="C299" s="1">
        <f>(1/E109+1/E90+1/E71)/3</f>
      </c>
      <c r="D299" s="1">
        <f>(1/E112+1/E93+1/E74)/3</f>
      </c>
      <c r="E299">
        <v>1</v>
      </c>
      <c r="F299" s="1">
        <f>(E77+E96+E115)/3</f>
      </c>
      <c r="G299" s="1">
        <f>(E78+E97+E116)/3</f>
      </c>
      <c r="H299" s="2">
        <f>(B299/$B302+C299/$C302+D299/$D302+E299/$E302+F299/$F302+G299/$G302)/6</f>
      </c>
      <c r="I299" s="2">
        <f>B299*$H296+C299*$H297+D299*$H298+E299*$H299+F299*$H300+G299*$H301</f>
      </c>
      <c r="J299" s="1">
        <f>I299/H299</f>
      </c>
    </row>
    <row r="300">
      <c r="A300" t="str">
        <v>CP9.5</v>
      </c>
      <c r="B300" s="1">
        <f>(1/E106+1/E87+1/E68)/3</f>
      </c>
      <c r="C300" s="1">
        <f>(1/E110+1/E91+1/E72)/3</f>
      </c>
      <c r="D300" s="1">
        <f>(1/E113+1/E94+1/E75)/3</f>
      </c>
      <c r="E300" s="1">
        <f>(1/E115+1/E96+1/E77)/3</f>
      </c>
      <c r="F300">
        <v>1</v>
      </c>
      <c r="G300" s="1">
        <f>(E79+E98+E117)/3</f>
      </c>
      <c r="H300" s="2">
        <f>(B300/$B302+C300/$C302+D300/$D302+E300/$E302+F300/$F302+G300/$G302)/6</f>
      </c>
      <c r="I300" s="2">
        <f>B300*$H296+C300*$H297+D300*$H298+E300*$H299+F300*$H300+G300*$H301</f>
      </c>
      <c r="J300" s="1">
        <f>I300/H300</f>
      </c>
    </row>
    <row r="301">
      <c r="A301" t="str">
        <v>CP9.6</v>
      </c>
      <c r="B301" s="1">
        <f>(1/E107+1/E88+1/E69)/3</f>
      </c>
      <c r="C301" s="1">
        <f>(1/E111+1/E92+1/E73)/3</f>
      </c>
      <c r="D301" s="1">
        <f>(1/E114+1/E95+1/E76)/3</f>
      </c>
      <c r="E301" s="1">
        <f>(1/E116+1/E97+1/E78)/3</f>
      </c>
      <c r="F301" s="1">
        <f>(1/E117+1/E98+1/E79)/3</f>
      </c>
      <c r="G301">
        <v>1</v>
      </c>
      <c r="H301" s="2">
        <f>(B301/$B302+C301/$C302+D301/$D302+E301/$E302+F301/$F302+G301/$G302)/6</f>
      </c>
      <c r="I301" s="2">
        <f>B301*$H296+C301*$H297+D301*$H298+E301*$H299+F301*$H300+G301*$H301</f>
      </c>
      <c r="J301" s="1">
        <f>I301/H301</f>
      </c>
    </row>
    <row r="302">
      <c r="A302" t="str">
        <v>Σ Kolom</v>
      </c>
      <c r="B302" s="1">
        <f>SUM(B296:B301)</f>
      </c>
      <c r="C302" s="1">
        <f>SUM(C296:C301)</f>
      </c>
      <c r="D302" s="1">
        <f>SUM(D296:D301)</f>
      </c>
      <c r="E302" s="1">
        <f>SUM(E296:E301)</f>
      </c>
      <c r="F302" s="1">
        <f>SUM(F296:F301)</f>
      </c>
      <c r="G302" s="1">
        <f>SUM(G296:G301)</f>
      </c>
    </row>
    <row r="304">
      <c r="A304" t="str">
        <v>λmax</v>
      </c>
      <c r="B304" s="1">
        <f>AVERAGE(J296:J301)</f>
      </c>
    </row>
    <row r="305">
      <c r="A305" t="str">
        <v>CI</v>
      </c>
      <c r="B305" s="1">
        <f>(B304-6)/(6-1)</f>
      </c>
    </row>
    <row r="306">
      <c r="A306" t="str">
        <v>CR</v>
      </c>
      <c r="B306" s="1">
        <f>IF(1.24=0,0,B305/1.24)</f>
      </c>
    </row>
    <row r="307">
      <c r="A307" t="str">
        <v>Status</v>
      </c>
      <c r="B307">
        <f>IF(B306&lt;0.1,"KONSISTEN ✓","TIDAK KONSISTEN ✗")</f>
      </c>
    </row>
    <row r="310">
      <c r="A310" t="str">
        <v>▶ RESPONDEN 4: Fakhrul Roza</v>
      </c>
    </row>
    <row r="311">
      <c r="A311" t="str">
        <v>1. FUZZY SYNTHETIC EXTENT (FSE) &amp; BOBOT FINAL</v>
      </c>
    </row>
    <row r="312">
      <c r="A312" t="str">
        <v>Kriteria</v>
      </c>
      <c r="B312" t="str">
        <v>Σl</v>
      </c>
      <c r="C312" t="str">
        <v>Σm</v>
      </c>
      <c r="D312" t="str">
        <v>Σu</v>
      </c>
      <c r="E312" t="str">
        <v>Si_l</v>
      </c>
      <c r="F312" t="str">
        <v>Si_m</v>
      </c>
      <c r="G312" t="str">
        <v>Si_u</v>
      </c>
      <c r="H312" t="str">
        <v>Defuzzy</v>
      </c>
      <c r="I312" t="str">
        <v>Bobot</v>
      </c>
      <c r="J312" t="str">
        <v>Bobot%</v>
      </c>
      <c r="K312" t="str">
        <v>Rank</v>
      </c>
    </row>
    <row r="313">
      <c r="A313" t="str">
        <v>CP9.1</v>
      </c>
      <c r="B313" s="1">
        <f>1+F65+F66+F67+F68+F69</f>
      </c>
      <c r="C313" s="1">
        <f>1+F84+F85+F86+F87+F88</f>
      </c>
      <c r="D313" s="1">
        <f>1+F103+F104+F105+F106+F107</f>
      </c>
      <c r="E313" s="2">
        <f>B313/$D319</f>
      </c>
      <c r="F313" s="2">
        <f>C313/$C319</f>
      </c>
      <c r="G313" s="2">
        <f>D313/$B319</f>
      </c>
      <c r="H313" s="2">
        <f>(E313+F313+G313)/3</f>
      </c>
      <c r="I313" s="2">
        <f>H313/$H319</f>
      </c>
      <c r="J313" s="3">
        <f>I313*100</f>
      </c>
      <c r="K313">
        <f>RANK(I313,$I$313:$I$318,0)</f>
      </c>
    </row>
    <row r="314">
      <c r="A314" t="str">
        <v>CP9.2</v>
      </c>
      <c r="B314" s="1">
        <f>1+1/F103+F70+F71+F72+F73</f>
      </c>
      <c r="C314" s="1">
        <f>1+1/F84+F89+F90+F91+F92</f>
      </c>
      <c r="D314" s="1">
        <f>1+1/F65+F108+F109+F110+F111</f>
      </c>
      <c r="E314" s="2">
        <f>B314/$D319</f>
      </c>
      <c r="F314" s="2">
        <f>C314/$C319</f>
      </c>
      <c r="G314" s="2">
        <f>D314/$B319</f>
      </c>
      <c r="H314" s="2">
        <f>(E314+F314+G314)/3</f>
      </c>
      <c r="I314" s="2">
        <f>H314/$H319</f>
      </c>
      <c r="J314" s="3">
        <f>I314*100</f>
      </c>
      <c r="K314">
        <f>RANK(I314,$I$313:$I$318,0)</f>
      </c>
    </row>
    <row r="315">
      <c r="A315" t="str">
        <v>CP9.3</v>
      </c>
      <c r="B315" s="1">
        <f>1+1/F104+1/F108+F74+F75+F76</f>
      </c>
      <c r="C315" s="1">
        <f>1+1/F85+1/F89+F93+F94+F95</f>
      </c>
      <c r="D315" s="1">
        <f>1+1/F66+1/F70+F112+F113+F114</f>
      </c>
      <c r="E315" s="2">
        <f>B315/$D319</f>
      </c>
      <c r="F315" s="2">
        <f>C315/$C319</f>
      </c>
      <c r="G315" s="2">
        <f>D315/$B319</f>
      </c>
      <c r="H315" s="2">
        <f>(E315+F315+G315)/3</f>
      </c>
      <c r="I315" s="2">
        <f>H315/$H319</f>
      </c>
      <c r="J315" s="3">
        <f>I315*100</f>
      </c>
      <c r="K315">
        <f>RANK(I315,$I$313:$I$318,0)</f>
      </c>
    </row>
    <row r="316">
      <c r="A316" t="str">
        <v>CP9.4</v>
      </c>
      <c r="B316" s="1">
        <f>1+1/F105+1/F109+1/F112+F77+F78</f>
      </c>
      <c r="C316" s="1">
        <f>1+1/F86+1/F90+1/F93+F96+F97</f>
      </c>
      <c r="D316" s="1">
        <f>1+1/F67+1/F71+1/F74+F115+F116</f>
      </c>
      <c r="E316" s="2">
        <f>B316/$D319</f>
      </c>
      <c r="F316" s="2">
        <f>C316/$C319</f>
      </c>
      <c r="G316" s="2">
        <f>D316/$B319</f>
      </c>
      <c r="H316" s="2">
        <f>(E316+F316+G316)/3</f>
      </c>
      <c r="I316" s="2">
        <f>H316/$H319</f>
      </c>
      <c r="J316" s="3">
        <f>I316*100</f>
      </c>
      <c r="K316">
        <f>RANK(I316,$I$313:$I$318,0)</f>
      </c>
    </row>
    <row r="317">
      <c r="A317" t="str">
        <v>CP9.5</v>
      </c>
      <c r="B317" s="1">
        <f>1+1/F106+1/F110+1/F113+1/F115+F79</f>
      </c>
      <c r="C317" s="1">
        <f>1+1/F87+1/F91+1/F94+1/F96+F98</f>
      </c>
      <c r="D317" s="1">
        <f>1+1/F68+1/F72+1/F75+1/F77+F117</f>
      </c>
      <c r="E317" s="2">
        <f>B317/$D319</f>
      </c>
      <c r="F317" s="2">
        <f>C317/$C319</f>
      </c>
      <c r="G317" s="2">
        <f>D317/$B319</f>
      </c>
      <c r="H317" s="2">
        <f>(E317+F317+G317)/3</f>
      </c>
      <c r="I317" s="2">
        <f>H317/$H319</f>
      </c>
      <c r="J317" s="3">
        <f>I317*100</f>
      </c>
      <c r="K317">
        <f>RANK(I317,$I$313:$I$318,0)</f>
      </c>
    </row>
    <row r="318">
      <c r="A318" t="str">
        <v>CP9.6</v>
      </c>
      <c r="B318" s="1">
        <f>1+1/F107+1/F111+1/F114+1/F116+1/F117</f>
      </c>
      <c r="C318" s="1">
        <f>1+1/F88+1/F92+1/F95+1/F97+1/F98</f>
      </c>
      <c r="D318" s="1">
        <f>1+1/F69+1/F73+1/F76+1/F78+1/F79</f>
      </c>
      <c r="E318" s="2">
        <f>B318/$D319</f>
      </c>
      <c r="F318" s="2">
        <f>C318/$C319</f>
      </c>
      <c r="G318" s="2">
        <f>D318/$B319</f>
      </c>
      <c r="H318" s="2">
        <f>(E318+F318+G318)/3</f>
      </c>
      <c r="I318" s="2">
        <f>H318/$H319</f>
      </c>
      <c r="J318" s="3">
        <f>I318*100</f>
      </c>
      <c r="K318">
        <f>RANK(I318,$I$313:$I$318,0)</f>
      </c>
    </row>
    <row r="319">
      <c r="A319" t="str">
        <v>TOTAL</v>
      </c>
      <c r="B319" s="1">
        <f>SUM(B313:B318)</f>
      </c>
      <c r="C319" s="1">
        <f>SUM(C313:C318)</f>
      </c>
      <c r="D319" s="1">
        <f>SUM(D313:D318)</f>
      </c>
      <c r="H319" s="2">
        <f>SUM(H313:H318)</f>
      </c>
    </row>
    <row r="321">
      <c r="A321" t="str">
        <v>2. KONSISTENSI (CR)</v>
      </c>
    </row>
    <row r="322">
      <c r="A322" t="str">
        <v>Matriks Crisp (Defuzzified) &amp; Normalisasi &amp; Aw</v>
      </c>
    </row>
    <row r="323">
      <c r="A323" t="str">
        <v>Kriteria</v>
      </c>
      <c r="B323" t="str">
        <v>CP9.1</v>
      </c>
      <c r="C323" t="str">
        <v>CP9.2</v>
      </c>
      <c r="D323" t="str">
        <v>CP9.3</v>
      </c>
      <c r="E323" t="str">
        <v>CP9.4</v>
      </c>
      <c r="F323" t="str">
        <v>CP9.5</v>
      </c>
      <c r="G323" t="str">
        <v>CP9.6</v>
      </c>
      <c r="H323" t="str">
        <v>Wi (Bobot CR)</v>
      </c>
      <c r="I323" t="str">
        <v>Aw</v>
      </c>
      <c r="J323" t="str">
        <v>Aw/Wi</v>
      </c>
    </row>
    <row r="324">
      <c r="A324" t="str">
        <v>CP9.1</v>
      </c>
      <c r="B324">
        <v>1</v>
      </c>
      <c r="C324" s="1">
        <f>(F65+F84+F103)/3</f>
      </c>
      <c r="D324" s="1">
        <f>(F66+F85+F104)/3</f>
      </c>
      <c r="E324" s="1">
        <f>(F67+F86+F105)/3</f>
      </c>
      <c r="F324" s="1">
        <f>(F68+F87+F106)/3</f>
      </c>
      <c r="G324" s="1">
        <f>(F69+F88+F107)/3</f>
      </c>
      <c r="H324" s="2">
        <f>(B324/$B330+C324/$C330+D324/$D330+E324/$E330+F324/$F330+G324/$G330)/6</f>
      </c>
      <c r="I324" s="2">
        <f>B324*$H324+C324*$H325+D324*$H326+E324*$H327+F324*$H328+G324*$H329</f>
      </c>
      <c r="J324" s="1">
        <f>I324/H324</f>
      </c>
    </row>
    <row r="325">
      <c r="A325" t="str">
        <v>CP9.2</v>
      </c>
      <c r="B325" s="1">
        <f>(1/F103+1/F84+1/F65)/3</f>
      </c>
      <c r="C325">
        <v>1</v>
      </c>
      <c r="D325" s="1">
        <f>(F70+F89+F108)/3</f>
      </c>
      <c r="E325" s="1">
        <f>(F71+F90+F109)/3</f>
      </c>
      <c r="F325" s="1">
        <f>(F72+F91+F110)/3</f>
      </c>
      <c r="G325" s="1">
        <f>(F73+F92+F111)/3</f>
      </c>
      <c r="H325" s="2">
        <f>(B325/$B330+C325/$C330+D325/$D330+E325/$E330+F325/$F330+G325/$G330)/6</f>
      </c>
      <c r="I325" s="2">
        <f>B325*$H324+C325*$H325+D325*$H326+E325*$H327+F325*$H328+G325*$H329</f>
      </c>
      <c r="J325" s="1">
        <f>I325/H325</f>
      </c>
    </row>
    <row r="326">
      <c r="A326" t="str">
        <v>CP9.3</v>
      </c>
      <c r="B326" s="1">
        <f>(1/F104+1/F85+1/F66)/3</f>
      </c>
      <c r="C326" s="1">
        <f>(1/F108+1/F89+1/F70)/3</f>
      </c>
      <c r="D326">
        <v>1</v>
      </c>
      <c r="E326" s="1">
        <f>(F74+F93+F112)/3</f>
      </c>
      <c r="F326" s="1">
        <f>(F75+F94+F113)/3</f>
      </c>
      <c r="G326" s="1">
        <f>(F76+F95+F114)/3</f>
      </c>
      <c r="H326" s="2">
        <f>(B326/$B330+C326/$C330+D326/$D330+E326/$E330+F326/$F330+G326/$G330)/6</f>
      </c>
      <c r="I326" s="2">
        <f>B326*$H324+C326*$H325+D326*$H326+E326*$H327+F326*$H328+G326*$H329</f>
      </c>
      <c r="J326" s="1">
        <f>I326/H326</f>
      </c>
    </row>
    <row r="327">
      <c r="A327" t="str">
        <v>CP9.4</v>
      </c>
      <c r="B327" s="1">
        <f>(1/F105+1/F86+1/F67)/3</f>
      </c>
      <c r="C327" s="1">
        <f>(1/F109+1/F90+1/F71)/3</f>
      </c>
      <c r="D327" s="1">
        <f>(1/F112+1/F93+1/F74)/3</f>
      </c>
      <c r="E327">
        <v>1</v>
      </c>
      <c r="F327" s="1">
        <f>(F77+F96+F115)/3</f>
      </c>
      <c r="G327" s="1">
        <f>(F78+F97+F116)/3</f>
      </c>
      <c r="H327" s="2">
        <f>(B327/$B330+C327/$C330+D327/$D330+E327/$E330+F327/$F330+G327/$G330)/6</f>
      </c>
      <c r="I327" s="2">
        <f>B327*$H324+C327*$H325+D327*$H326+E327*$H327+F327*$H328+G327*$H329</f>
      </c>
      <c r="J327" s="1">
        <f>I327/H327</f>
      </c>
    </row>
    <row r="328">
      <c r="A328" t="str">
        <v>CP9.5</v>
      </c>
      <c r="B328" s="1">
        <f>(1/F106+1/F87+1/F68)/3</f>
      </c>
      <c r="C328" s="1">
        <f>(1/F110+1/F91+1/F72)/3</f>
      </c>
      <c r="D328" s="1">
        <f>(1/F113+1/F94+1/F75)/3</f>
      </c>
      <c r="E328" s="1">
        <f>(1/F115+1/F96+1/F77)/3</f>
      </c>
      <c r="F328">
        <v>1</v>
      </c>
      <c r="G328" s="1">
        <f>(F79+F98+F117)/3</f>
      </c>
      <c r="H328" s="2">
        <f>(B328/$B330+C328/$C330+D328/$D330+E328/$E330+F328/$F330+G328/$G330)/6</f>
      </c>
      <c r="I328" s="2">
        <f>B328*$H324+C328*$H325+D328*$H326+E328*$H327+F328*$H328+G328*$H329</f>
      </c>
      <c r="J328" s="1">
        <f>I328/H328</f>
      </c>
    </row>
    <row r="329">
      <c r="A329" t="str">
        <v>CP9.6</v>
      </c>
      <c r="B329" s="1">
        <f>(1/F107+1/F88+1/F69)/3</f>
      </c>
      <c r="C329" s="1">
        <f>(1/F111+1/F92+1/F73)/3</f>
      </c>
      <c r="D329" s="1">
        <f>(1/F114+1/F95+1/F76)/3</f>
      </c>
      <c r="E329" s="1">
        <f>(1/F116+1/F97+1/F78)/3</f>
      </c>
      <c r="F329" s="1">
        <f>(1/F117+1/F98+1/F79)/3</f>
      </c>
      <c r="G329">
        <v>1</v>
      </c>
      <c r="H329" s="2">
        <f>(B329/$B330+C329/$C330+D329/$D330+E329/$E330+F329/$F330+G329/$G330)/6</f>
      </c>
      <c r="I329" s="2">
        <f>B329*$H324+C329*$H325+D329*$H326+E329*$H327+F329*$H328+G329*$H329</f>
      </c>
      <c r="J329" s="1">
        <f>I329/H329</f>
      </c>
    </row>
    <row r="330">
      <c r="A330" t="str">
        <v>Σ Kolom</v>
      </c>
      <c r="B330" s="1">
        <f>SUM(B324:B329)</f>
      </c>
      <c r="C330" s="1">
        <f>SUM(C324:C329)</f>
      </c>
      <c r="D330" s="1">
        <f>SUM(D324:D329)</f>
      </c>
      <c r="E330" s="1">
        <f>SUM(E324:E329)</f>
      </c>
      <c r="F330" s="1">
        <f>SUM(F324:F329)</f>
      </c>
      <c r="G330" s="1">
        <f>SUM(G324:G329)</f>
      </c>
    </row>
    <row r="332">
      <c r="A332" t="str">
        <v>λmax</v>
      </c>
      <c r="B332" s="1">
        <f>AVERAGE(J324:J329)</f>
      </c>
    </row>
    <row r="333">
      <c r="A333" t="str">
        <v>CI</v>
      </c>
      <c r="B333" s="1">
        <f>(B332-6)/(6-1)</f>
      </c>
    </row>
    <row r="334">
      <c r="A334" t="str">
        <v>CR</v>
      </c>
      <c r="B334" s="1">
        <f>IF(1.24=0,0,B333/1.24)</f>
      </c>
    </row>
    <row r="335">
      <c r="A335" t="str">
        <v>Status</v>
      </c>
      <c r="B335">
        <f>IF(B334&lt;0.1,"KONSISTEN ✓","TIDAK KONSISTEN ✗")</f>
      </c>
    </row>
    <row r="338">
      <c r="A338" t="str">
        <v>▶ RESPONDEN 5: Fakhrul Roza</v>
      </c>
    </row>
    <row r="339">
      <c r="A339" t="str">
        <v>1. FUZZY SYNTHETIC EXTENT (FSE) &amp; BOBOT FINAL</v>
      </c>
    </row>
    <row r="340">
      <c r="A340" t="str">
        <v>Kriteria</v>
      </c>
      <c r="B340" t="str">
        <v>Σl</v>
      </c>
      <c r="C340" t="str">
        <v>Σm</v>
      </c>
      <c r="D340" t="str">
        <v>Σu</v>
      </c>
      <c r="E340" t="str">
        <v>Si_l</v>
      </c>
      <c r="F340" t="str">
        <v>Si_m</v>
      </c>
      <c r="G340" t="str">
        <v>Si_u</v>
      </c>
      <c r="H340" t="str">
        <v>Defuzzy</v>
      </c>
      <c r="I340" t="str">
        <v>Bobot</v>
      </c>
      <c r="J340" t="str">
        <v>Bobot%</v>
      </c>
      <c r="K340" t="str">
        <v>Rank</v>
      </c>
    </row>
    <row r="341">
      <c r="A341" t="str">
        <v>CP9.1</v>
      </c>
      <c r="B341" s="1">
        <f>1+G65+G66+G67+G68+G69</f>
      </c>
      <c r="C341" s="1">
        <f>1+G84+G85+G86+G87+G88</f>
      </c>
      <c r="D341" s="1">
        <f>1+G103+G104+G105+G106+G107</f>
      </c>
      <c r="E341" s="2">
        <f>B341/$D347</f>
      </c>
      <c r="F341" s="2">
        <f>C341/$C347</f>
      </c>
      <c r="G341" s="2">
        <f>D341/$B347</f>
      </c>
      <c r="H341" s="2">
        <f>(E341+F341+G341)/3</f>
      </c>
      <c r="I341" s="2">
        <f>H341/$H347</f>
      </c>
      <c r="J341" s="3">
        <f>I341*100</f>
      </c>
      <c r="K341">
        <f>RANK(I341,$I$341:$I$346,0)</f>
      </c>
    </row>
    <row r="342">
      <c r="A342" t="str">
        <v>CP9.2</v>
      </c>
      <c r="B342" s="1">
        <f>1+1/G103+G70+G71+G72+G73</f>
      </c>
      <c r="C342" s="1">
        <f>1+1/G84+G89+G90+G91+G92</f>
      </c>
      <c r="D342" s="1">
        <f>1+1/G65+G108+G109+G110+G111</f>
      </c>
      <c r="E342" s="2">
        <f>B342/$D347</f>
      </c>
      <c r="F342" s="2">
        <f>C342/$C347</f>
      </c>
      <c r="G342" s="2">
        <f>D342/$B347</f>
      </c>
      <c r="H342" s="2">
        <f>(E342+F342+G342)/3</f>
      </c>
      <c r="I342" s="2">
        <f>H342/$H347</f>
      </c>
      <c r="J342" s="3">
        <f>I342*100</f>
      </c>
      <c r="K342">
        <f>RANK(I342,$I$341:$I$346,0)</f>
      </c>
    </row>
    <row r="343">
      <c r="A343" t="str">
        <v>CP9.3</v>
      </c>
      <c r="B343" s="1">
        <f>1+1/G104+1/G108+G74+G75+G76</f>
      </c>
      <c r="C343" s="1">
        <f>1+1/G85+1/G89+G93+G94+G95</f>
      </c>
      <c r="D343" s="1">
        <f>1+1/G66+1/G70+G112+G113+G114</f>
      </c>
      <c r="E343" s="2">
        <f>B343/$D347</f>
      </c>
      <c r="F343" s="2">
        <f>C343/$C347</f>
      </c>
      <c r="G343" s="2">
        <f>D343/$B347</f>
      </c>
      <c r="H343" s="2">
        <f>(E343+F343+G343)/3</f>
      </c>
      <c r="I343" s="2">
        <f>H343/$H347</f>
      </c>
      <c r="J343" s="3">
        <f>I343*100</f>
      </c>
      <c r="K343">
        <f>RANK(I343,$I$341:$I$346,0)</f>
      </c>
    </row>
    <row r="344">
      <c r="A344" t="str">
        <v>CP9.4</v>
      </c>
      <c r="B344" s="1">
        <f>1+1/G105+1/G109+1/G112+G77+G78</f>
      </c>
      <c r="C344" s="1">
        <f>1+1/G86+1/G90+1/G93+G96+G97</f>
      </c>
      <c r="D344" s="1">
        <f>1+1/G67+1/G71+1/G74+G115+G116</f>
      </c>
      <c r="E344" s="2">
        <f>B344/$D347</f>
      </c>
      <c r="F344" s="2">
        <f>C344/$C347</f>
      </c>
      <c r="G344" s="2">
        <f>D344/$B347</f>
      </c>
      <c r="H344" s="2">
        <f>(E344+F344+G344)/3</f>
      </c>
      <c r="I344" s="2">
        <f>H344/$H347</f>
      </c>
      <c r="J344" s="3">
        <f>I344*100</f>
      </c>
      <c r="K344">
        <f>RANK(I344,$I$341:$I$346,0)</f>
      </c>
    </row>
    <row r="345">
      <c r="A345" t="str">
        <v>CP9.5</v>
      </c>
      <c r="B345" s="1">
        <f>1+1/G106+1/G110+1/G113+1/G115+G79</f>
      </c>
      <c r="C345" s="1">
        <f>1+1/G87+1/G91+1/G94+1/G96+G98</f>
      </c>
      <c r="D345" s="1">
        <f>1+1/G68+1/G72+1/G75+1/G77+G117</f>
      </c>
      <c r="E345" s="2">
        <f>B345/$D347</f>
      </c>
      <c r="F345" s="2">
        <f>C345/$C347</f>
      </c>
      <c r="G345" s="2">
        <f>D345/$B347</f>
      </c>
      <c r="H345" s="2">
        <f>(E345+F345+G345)/3</f>
      </c>
      <c r="I345" s="2">
        <f>H345/$H347</f>
      </c>
      <c r="J345" s="3">
        <f>I345*100</f>
      </c>
      <c r="K345">
        <f>RANK(I345,$I$341:$I$346,0)</f>
      </c>
    </row>
    <row r="346">
      <c r="A346" t="str">
        <v>CP9.6</v>
      </c>
      <c r="B346" s="1">
        <f>1+1/G107+1/G111+1/G114+1/G116+1/G117</f>
      </c>
      <c r="C346" s="1">
        <f>1+1/G88+1/G92+1/G95+1/G97+1/G98</f>
      </c>
      <c r="D346" s="1">
        <f>1+1/G69+1/G73+1/G76+1/G78+1/G79</f>
      </c>
      <c r="E346" s="2">
        <f>B346/$D347</f>
      </c>
      <c r="F346" s="2">
        <f>C346/$C347</f>
      </c>
      <c r="G346" s="2">
        <f>D346/$B347</f>
      </c>
      <c r="H346" s="2">
        <f>(E346+F346+G346)/3</f>
      </c>
      <c r="I346" s="2">
        <f>H346/$H347</f>
      </c>
      <c r="J346" s="3">
        <f>I346*100</f>
      </c>
      <c r="K346">
        <f>RANK(I346,$I$341:$I$346,0)</f>
      </c>
    </row>
    <row r="347">
      <c r="A347" t="str">
        <v>TOTAL</v>
      </c>
      <c r="B347" s="1">
        <f>SUM(B341:B346)</f>
      </c>
      <c r="C347" s="1">
        <f>SUM(C341:C346)</f>
      </c>
      <c r="D347" s="1">
        <f>SUM(D341:D346)</f>
      </c>
      <c r="H347" s="2">
        <f>SUM(H341:H346)</f>
      </c>
    </row>
    <row r="349">
      <c r="A349" t="str">
        <v>2. KONSISTENSI (CR)</v>
      </c>
    </row>
    <row r="350">
      <c r="A350" t="str">
        <v>Matriks Crisp (Defuzzified) &amp; Normalisasi &amp; Aw</v>
      </c>
    </row>
    <row r="351">
      <c r="A351" t="str">
        <v>Kriteria</v>
      </c>
      <c r="B351" t="str">
        <v>CP9.1</v>
      </c>
      <c r="C351" t="str">
        <v>CP9.2</v>
      </c>
      <c r="D351" t="str">
        <v>CP9.3</v>
      </c>
      <c r="E351" t="str">
        <v>CP9.4</v>
      </c>
      <c r="F351" t="str">
        <v>CP9.5</v>
      </c>
      <c r="G351" t="str">
        <v>CP9.6</v>
      </c>
      <c r="H351" t="str">
        <v>Wi (Bobot CR)</v>
      </c>
      <c r="I351" t="str">
        <v>Aw</v>
      </c>
      <c r="J351" t="str">
        <v>Aw/Wi</v>
      </c>
    </row>
    <row r="352">
      <c r="A352" t="str">
        <v>CP9.1</v>
      </c>
      <c r="B352">
        <v>1</v>
      </c>
      <c r="C352" s="1">
        <f>(G65+G84+G103)/3</f>
      </c>
      <c r="D352" s="1">
        <f>(G66+G85+G104)/3</f>
      </c>
      <c r="E352" s="1">
        <f>(G67+G86+G105)/3</f>
      </c>
      <c r="F352" s="1">
        <f>(G68+G87+G106)/3</f>
      </c>
      <c r="G352" s="1">
        <f>(G69+G88+G107)/3</f>
      </c>
      <c r="H352" s="2">
        <f>(B352/$B358+C352/$C358+D352/$D358+E352/$E358+F352/$F358+G352/$G358)/6</f>
      </c>
      <c r="I352" s="2">
        <f>B352*$H352+C352*$H353+D352*$H354+E352*$H355+F352*$H356+G352*$H357</f>
      </c>
      <c r="J352" s="1">
        <f>I352/H352</f>
      </c>
    </row>
    <row r="353">
      <c r="A353" t="str">
        <v>CP9.2</v>
      </c>
      <c r="B353" s="1">
        <f>(1/G103+1/G84+1/G65)/3</f>
      </c>
      <c r="C353">
        <v>1</v>
      </c>
      <c r="D353" s="1">
        <f>(G70+G89+G108)/3</f>
      </c>
      <c r="E353" s="1">
        <f>(G71+G90+G109)/3</f>
      </c>
      <c r="F353" s="1">
        <f>(G72+G91+G110)/3</f>
      </c>
      <c r="G353" s="1">
        <f>(G73+G92+G111)/3</f>
      </c>
      <c r="H353" s="2">
        <f>(B353/$B358+C353/$C358+D353/$D358+E353/$E358+F353/$F358+G353/$G358)/6</f>
      </c>
      <c r="I353" s="2">
        <f>B353*$H352+C353*$H353+D353*$H354+E353*$H355+F353*$H356+G353*$H357</f>
      </c>
      <c r="J353" s="1">
        <f>I353/H353</f>
      </c>
    </row>
    <row r="354">
      <c r="A354" t="str">
        <v>CP9.3</v>
      </c>
      <c r="B354" s="1">
        <f>(1/G104+1/G85+1/G66)/3</f>
      </c>
      <c r="C354" s="1">
        <f>(1/G108+1/G89+1/G70)/3</f>
      </c>
      <c r="D354">
        <v>1</v>
      </c>
      <c r="E354" s="1">
        <f>(G74+G93+G112)/3</f>
      </c>
      <c r="F354" s="1">
        <f>(G75+G94+G113)/3</f>
      </c>
      <c r="G354" s="1">
        <f>(G76+G95+G114)/3</f>
      </c>
      <c r="H354" s="2">
        <f>(B354/$B358+C354/$C358+D354/$D358+E354/$E358+F354/$F358+G354/$G358)/6</f>
      </c>
      <c r="I354" s="2">
        <f>B354*$H352+C354*$H353+D354*$H354+E354*$H355+F354*$H356+G354*$H357</f>
      </c>
      <c r="J354" s="1">
        <f>I354/H354</f>
      </c>
    </row>
    <row r="355">
      <c r="A355" t="str">
        <v>CP9.4</v>
      </c>
      <c r="B355" s="1">
        <f>(1/G105+1/G86+1/G67)/3</f>
      </c>
      <c r="C355" s="1">
        <f>(1/G109+1/G90+1/G71)/3</f>
      </c>
      <c r="D355" s="1">
        <f>(1/G112+1/G93+1/G74)/3</f>
      </c>
      <c r="E355">
        <v>1</v>
      </c>
      <c r="F355" s="1">
        <f>(G77+G96+G115)/3</f>
      </c>
      <c r="G355" s="1">
        <f>(G78+G97+G116)/3</f>
      </c>
      <c r="H355" s="2">
        <f>(B355/$B358+C355/$C358+D355/$D358+E355/$E358+F355/$F358+G355/$G358)/6</f>
      </c>
      <c r="I355" s="2">
        <f>B355*$H352+C355*$H353+D355*$H354+E355*$H355+F355*$H356+G355*$H357</f>
      </c>
      <c r="J355" s="1">
        <f>I355/H355</f>
      </c>
    </row>
    <row r="356">
      <c r="A356" t="str">
        <v>CP9.5</v>
      </c>
      <c r="B356" s="1">
        <f>(1/G106+1/G87+1/G68)/3</f>
      </c>
      <c r="C356" s="1">
        <f>(1/G110+1/G91+1/G72)/3</f>
      </c>
      <c r="D356" s="1">
        <f>(1/G113+1/G94+1/G75)/3</f>
      </c>
      <c r="E356" s="1">
        <f>(1/G115+1/G96+1/G77)/3</f>
      </c>
      <c r="F356">
        <v>1</v>
      </c>
      <c r="G356" s="1">
        <f>(G79+G98+G117)/3</f>
      </c>
      <c r="H356" s="2">
        <f>(B356/$B358+C356/$C358+D356/$D358+E356/$E358+F356/$F358+G356/$G358)/6</f>
      </c>
      <c r="I356" s="2">
        <f>B356*$H352+C356*$H353+D356*$H354+E356*$H355+F356*$H356+G356*$H357</f>
      </c>
      <c r="J356" s="1">
        <f>I356/H356</f>
      </c>
    </row>
    <row r="357">
      <c r="A357" t="str">
        <v>CP9.6</v>
      </c>
      <c r="B357" s="1">
        <f>(1/G107+1/G88+1/G69)/3</f>
      </c>
      <c r="C357" s="1">
        <f>(1/G111+1/G92+1/G73)/3</f>
      </c>
      <c r="D357" s="1">
        <f>(1/G114+1/G95+1/G76)/3</f>
      </c>
      <c r="E357" s="1">
        <f>(1/G116+1/G97+1/G78)/3</f>
      </c>
      <c r="F357" s="1">
        <f>(1/G117+1/G98+1/G79)/3</f>
      </c>
      <c r="G357">
        <v>1</v>
      </c>
      <c r="H357" s="2">
        <f>(B357/$B358+C357/$C358+D357/$D358+E357/$E358+F357/$F358+G357/$G358)/6</f>
      </c>
      <c r="I357" s="2">
        <f>B357*$H352+C357*$H353+D357*$H354+E357*$H355+F357*$H356+G357*$H357</f>
      </c>
      <c r="J357" s="1">
        <f>I357/H357</f>
      </c>
    </row>
    <row r="358">
      <c r="A358" t="str">
        <v>Σ Kolom</v>
      </c>
      <c r="B358" s="1">
        <f>SUM(B352:B357)</f>
      </c>
      <c r="C358" s="1">
        <f>SUM(C352:C357)</f>
      </c>
      <c r="D358" s="1">
        <f>SUM(D352:D357)</f>
      </c>
      <c r="E358" s="1">
        <f>SUM(E352:E357)</f>
      </c>
      <c r="F358" s="1">
        <f>SUM(F352:F357)</f>
      </c>
      <c r="G358" s="1">
        <f>SUM(G352:G357)</f>
      </c>
    </row>
    <row r="360">
      <c r="A360" t="str">
        <v>λmax</v>
      </c>
      <c r="B360" s="1">
        <f>AVERAGE(J352:J357)</f>
      </c>
    </row>
    <row r="361">
      <c r="A361" t="str">
        <v>CI</v>
      </c>
      <c r="B361" s="1">
        <f>(B360-6)/(6-1)</f>
      </c>
    </row>
    <row r="362">
      <c r="A362" t="str">
        <v>CR</v>
      </c>
      <c r="B362" s="1">
        <f>IF(1.24=0,0,B361/1.24)</f>
      </c>
    </row>
    <row r="363">
      <c r="A363" t="str">
        <v>Status</v>
      </c>
      <c r="B363">
        <f>IF(B362&lt;0.1,"KONSISTEN ✓","TIDAK KONSISTEN ✗")</f>
      </c>
    </row>
    <row r="366">
      <c r="A366" t="str">
        <v>▶ RESPONDEN 6: Mahyarni</v>
      </c>
    </row>
    <row r="367">
      <c r="A367" t="str">
        <v>1. FUZZY SYNTHETIC EXTENT (FSE) &amp; BOBOT FINAL</v>
      </c>
    </row>
    <row r="368">
      <c r="A368" t="str">
        <v>Kriteria</v>
      </c>
      <c r="B368" t="str">
        <v>Σl</v>
      </c>
      <c r="C368" t="str">
        <v>Σm</v>
      </c>
      <c r="D368" t="str">
        <v>Σu</v>
      </c>
      <c r="E368" t="str">
        <v>Si_l</v>
      </c>
      <c r="F368" t="str">
        <v>Si_m</v>
      </c>
      <c r="G368" t="str">
        <v>Si_u</v>
      </c>
      <c r="H368" t="str">
        <v>Defuzzy</v>
      </c>
      <c r="I368" t="str">
        <v>Bobot</v>
      </c>
      <c r="J368" t="str">
        <v>Bobot%</v>
      </c>
      <c r="K368" t="str">
        <v>Rank</v>
      </c>
    </row>
    <row r="369">
      <c r="A369" t="str">
        <v>CP9.1</v>
      </c>
      <c r="B369" s="1">
        <f>1+H65+H66+H67+H68+H69</f>
      </c>
      <c r="C369" s="1">
        <f>1+H84+H85+H86+H87+H88</f>
      </c>
      <c r="D369" s="1">
        <f>1+H103+H104+H105+H106+H107</f>
      </c>
      <c r="E369" s="2">
        <f>B369/$D375</f>
      </c>
      <c r="F369" s="2">
        <f>C369/$C375</f>
      </c>
      <c r="G369" s="2">
        <f>D369/$B375</f>
      </c>
      <c r="H369" s="2">
        <f>(E369+F369+G369)/3</f>
      </c>
      <c r="I369" s="2">
        <f>H369/$H375</f>
      </c>
      <c r="J369" s="3">
        <f>I369*100</f>
      </c>
      <c r="K369">
        <f>RANK(I369,$I$369:$I$374,0)</f>
      </c>
    </row>
    <row r="370">
      <c r="A370" t="str">
        <v>CP9.2</v>
      </c>
      <c r="B370" s="1">
        <f>1+1/H103+H70+H71+H72+H73</f>
      </c>
      <c r="C370" s="1">
        <f>1+1/H84+H89+H90+H91+H92</f>
      </c>
      <c r="D370" s="1">
        <f>1+1/H65+H108+H109+H110+H111</f>
      </c>
      <c r="E370" s="2">
        <f>B370/$D375</f>
      </c>
      <c r="F370" s="2">
        <f>C370/$C375</f>
      </c>
      <c r="G370" s="2">
        <f>D370/$B375</f>
      </c>
      <c r="H370" s="2">
        <f>(E370+F370+G370)/3</f>
      </c>
      <c r="I370" s="2">
        <f>H370/$H375</f>
      </c>
      <c r="J370" s="3">
        <f>I370*100</f>
      </c>
      <c r="K370">
        <f>RANK(I370,$I$369:$I$374,0)</f>
      </c>
    </row>
    <row r="371">
      <c r="A371" t="str">
        <v>CP9.3</v>
      </c>
      <c r="B371" s="1">
        <f>1+1/H104+1/H108+H74+H75+H76</f>
      </c>
      <c r="C371" s="1">
        <f>1+1/H85+1/H89+H93+H94+H95</f>
      </c>
      <c r="D371" s="1">
        <f>1+1/H66+1/H70+H112+H113+H114</f>
      </c>
      <c r="E371" s="2">
        <f>B371/$D375</f>
      </c>
      <c r="F371" s="2">
        <f>C371/$C375</f>
      </c>
      <c r="G371" s="2">
        <f>D371/$B375</f>
      </c>
      <c r="H371" s="2">
        <f>(E371+F371+G371)/3</f>
      </c>
      <c r="I371" s="2">
        <f>H371/$H375</f>
      </c>
      <c r="J371" s="3">
        <f>I371*100</f>
      </c>
      <c r="K371">
        <f>RANK(I371,$I$369:$I$374,0)</f>
      </c>
    </row>
    <row r="372">
      <c r="A372" t="str">
        <v>CP9.4</v>
      </c>
      <c r="B372" s="1">
        <f>1+1/H105+1/H109+1/H112+H77+H78</f>
      </c>
      <c r="C372" s="1">
        <f>1+1/H86+1/H90+1/H93+H96+H97</f>
      </c>
      <c r="D372" s="1">
        <f>1+1/H67+1/H71+1/H74+H115+H116</f>
      </c>
      <c r="E372" s="2">
        <f>B372/$D375</f>
      </c>
      <c r="F372" s="2">
        <f>C372/$C375</f>
      </c>
      <c r="G372" s="2">
        <f>D372/$B375</f>
      </c>
      <c r="H372" s="2">
        <f>(E372+F372+G372)/3</f>
      </c>
      <c r="I372" s="2">
        <f>H372/$H375</f>
      </c>
      <c r="J372" s="3">
        <f>I372*100</f>
      </c>
      <c r="K372">
        <f>RANK(I372,$I$369:$I$374,0)</f>
      </c>
    </row>
    <row r="373">
      <c r="A373" t="str">
        <v>CP9.5</v>
      </c>
      <c r="B373" s="1">
        <f>1+1/H106+1/H110+1/H113+1/H115+H79</f>
      </c>
      <c r="C373" s="1">
        <f>1+1/H87+1/H91+1/H94+1/H96+H98</f>
      </c>
      <c r="D373" s="1">
        <f>1+1/H68+1/H72+1/H75+1/H77+H117</f>
      </c>
      <c r="E373" s="2">
        <f>B373/$D375</f>
      </c>
      <c r="F373" s="2">
        <f>C373/$C375</f>
      </c>
      <c r="G373" s="2">
        <f>D373/$B375</f>
      </c>
      <c r="H373" s="2">
        <f>(E373+F373+G373)/3</f>
      </c>
      <c r="I373" s="2">
        <f>H373/$H375</f>
      </c>
      <c r="J373" s="3">
        <f>I373*100</f>
      </c>
      <c r="K373">
        <f>RANK(I373,$I$369:$I$374,0)</f>
      </c>
    </row>
    <row r="374">
      <c r="A374" t="str">
        <v>CP9.6</v>
      </c>
      <c r="B374" s="1">
        <f>1+1/H107+1/H111+1/H114+1/H116+1/H117</f>
      </c>
      <c r="C374" s="1">
        <f>1+1/H88+1/H92+1/H95+1/H97+1/H98</f>
      </c>
      <c r="D374" s="1">
        <f>1+1/H69+1/H73+1/H76+1/H78+1/H79</f>
      </c>
      <c r="E374" s="2">
        <f>B374/$D375</f>
      </c>
      <c r="F374" s="2">
        <f>C374/$C375</f>
      </c>
      <c r="G374" s="2">
        <f>D374/$B375</f>
      </c>
      <c r="H374" s="2">
        <f>(E374+F374+G374)/3</f>
      </c>
      <c r="I374" s="2">
        <f>H374/$H375</f>
      </c>
      <c r="J374" s="3">
        <f>I374*100</f>
      </c>
      <c r="K374">
        <f>RANK(I374,$I$369:$I$374,0)</f>
      </c>
    </row>
    <row r="375">
      <c r="A375" t="str">
        <v>TOTAL</v>
      </c>
      <c r="B375" s="1">
        <f>SUM(B369:B374)</f>
      </c>
      <c r="C375" s="1">
        <f>SUM(C369:C374)</f>
      </c>
      <c r="D375" s="1">
        <f>SUM(D369:D374)</f>
      </c>
      <c r="H375" s="2">
        <f>SUM(H369:H374)</f>
      </c>
    </row>
    <row r="377">
      <c r="A377" t="str">
        <v>2. KONSISTENSI (CR)</v>
      </c>
    </row>
    <row r="378">
      <c r="A378" t="str">
        <v>Matriks Crisp (Defuzzified) &amp; Normalisasi &amp; Aw</v>
      </c>
    </row>
    <row r="379">
      <c r="A379" t="str">
        <v>Kriteria</v>
      </c>
      <c r="B379" t="str">
        <v>CP9.1</v>
      </c>
      <c r="C379" t="str">
        <v>CP9.2</v>
      </c>
      <c r="D379" t="str">
        <v>CP9.3</v>
      </c>
      <c r="E379" t="str">
        <v>CP9.4</v>
      </c>
      <c r="F379" t="str">
        <v>CP9.5</v>
      </c>
      <c r="G379" t="str">
        <v>CP9.6</v>
      </c>
      <c r="H379" t="str">
        <v>Wi (Bobot CR)</v>
      </c>
      <c r="I379" t="str">
        <v>Aw</v>
      </c>
      <c r="J379" t="str">
        <v>Aw/Wi</v>
      </c>
    </row>
    <row r="380">
      <c r="A380" t="str">
        <v>CP9.1</v>
      </c>
      <c r="B380">
        <v>1</v>
      </c>
      <c r="C380" s="1">
        <f>(H65+H84+H103)/3</f>
      </c>
      <c r="D380" s="1">
        <f>(H66+H85+H104)/3</f>
      </c>
      <c r="E380" s="1">
        <f>(H67+H86+H105)/3</f>
      </c>
      <c r="F380" s="1">
        <f>(H68+H87+H106)/3</f>
      </c>
      <c r="G380" s="1">
        <f>(H69+H88+H107)/3</f>
      </c>
      <c r="H380" s="2">
        <f>(B380/$B386+C380/$C386+D380/$D386+E380/$E386+F380/$F386+G380/$G386)/6</f>
      </c>
      <c r="I380" s="2">
        <f>B380*$H380+C380*$H381+D380*$H382+E380*$H383+F380*$H384+G380*$H385</f>
      </c>
      <c r="J380" s="1">
        <f>I380/H380</f>
      </c>
    </row>
    <row r="381">
      <c r="A381" t="str">
        <v>CP9.2</v>
      </c>
      <c r="B381" s="1">
        <f>(1/H103+1/H84+1/H65)/3</f>
      </c>
      <c r="C381">
        <v>1</v>
      </c>
      <c r="D381" s="1">
        <f>(H70+H89+H108)/3</f>
      </c>
      <c r="E381" s="1">
        <f>(H71+H90+H109)/3</f>
      </c>
      <c r="F381" s="1">
        <f>(H72+H91+H110)/3</f>
      </c>
      <c r="G381" s="1">
        <f>(H73+H92+H111)/3</f>
      </c>
      <c r="H381" s="2">
        <f>(B381/$B386+C381/$C386+D381/$D386+E381/$E386+F381/$F386+G381/$G386)/6</f>
      </c>
      <c r="I381" s="2">
        <f>B381*$H380+C381*$H381+D381*$H382+E381*$H383+F381*$H384+G381*$H385</f>
      </c>
      <c r="J381" s="1">
        <f>I381/H381</f>
      </c>
    </row>
    <row r="382">
      <c r="A382" t="str">
        <v>CP9.3</v>
      </c>
      <c r="B382" s="1">
        <f>(1/H104+1/H85+1/H66)/3</f>
      </c>
      <c r="C382" s="1">
        <f>(1/H108+1/H89+1/H70)/3</f>
      </c>
      <c r="D382">
        <v>1</v>
      </c>
      <c r="E382" s="1">
        <f>(H74+H93+H112)/3</f>
      </c>
      <c r="F382" s="1">
        <f>(H75+H94+H113)/3</f>
      </c>
      <c r="G382" s="1">
        <f>(H76+H95+H114)/3</f>
      </c>
      <c r="H382" s="2">
        <f>(B382/$B386+C382/$C386+D382/$D386+E382/$E386+F382/$F386+G382/$G386)/6</f>
      </c>
      <c r="I382" s="2">
        <f>B382*$H380+C382*$H381+D382*$H382+E382*$H383+F382*$H384+G382*$H385</f>
      </c>
      <c r="J382" s="1">
        <f>I382/H382</f>
      </c>
    </row>
    <row r="383">
      <c r="A383" t="str">
        <v>CP9.4</v>
      </c>
      <c r="B383" s="1">
        <f>(1/H105+1/H86+1/H67)/3</f>
      </c>
      <c r="C383" s="1">
        <f>(1/H109+1/H90+1/H71)/3</f>
      </c>
      <c r="D383" s="1">
        <f>(1/H112+1/H93+1/H74)/3</f>
      </c>
      <c r="E383">
        <v>1</v>
      </c>
      <c r="F383" s="1">
        <f>(H77+H96+H115)/3</f>
      </c>
      <c r="G383" s="1">
        <f>(H78+H97+H116)/3</f>
      </c>
      <c r="H383" s="2">
        <f>(B383/$B386+C383/$C386+D383/$D386+E383/$E386+F383/$F386+G383/$G386)/6</f>
      </c>
      <c r="I383" s="2">
        <f>B383*$H380+C383*$H381+D383*$H382+E383*$H383+F383*$H384+G383*$H385</f>
      </c>
      <c r="J383" s="1">
        <f>I383/H383</f>
      </c>
    </row>
    <row r="384">
      <c r="A384" t="str">
        <v>CP9.5</v>
      </c>
      <c r="B384" s="1">
        <f>(1/H106+1/H87+1/H68)/3</f>
      </c>
      <c r="C384" s="1">
        <f>(1/H110+1/H91+1/H72)/3</f>
      </c>
      <c r="D384" s="1">
        <f>(1/H113+1/H94+1/H75)/3</f>
      </c>
      <c r="E384" s="1">
        <f>(1/H115+1/H96+1/H77)/3</f>
      </c>
      <c r="F384">
        <v>1</v>
      </c>
      <c r="G384" s="1">
        <f>(H79+H98+H117)/3</f>
      </c>
      <c r="H384" s="2">
        <f>(B384/$B386+C384/$C386+D384/$D386+E384/$E386+F384/$F386+G384/$G386)/6</f>
      </c>
      <c r="I384" s="2">
        <f>B384*$H380+C384*$H381+D384*$H382+E384*$H383+F384*$H384+G384*$H385</f>
      </c>
      <c r="J384" s="1">
        <f>I384/H384</f>
      </c>
    </row>
    <row r="385">
      <c r="A385" t="str">
        <v>CP9.6</v>
      </c>
      <c r="B385" s="1">
        <f>(1/H107+1/H88+1/H69)/3</f>
      </c>
      <c r="C385" s="1">
        <f>(1/H111+1/H92+1/H73)/3</f>
      </c>
      <c r="D385" s="1">
        <f>(1/H114+1/H95+1/H76)/3</f>
      </c>
      <c r="E385" s="1">
        <f>(1/H116+1/H97+1/H78)/3</f>
      </c>
      <c r="F385" s="1">
        <f>(1/H117+1/H98+1/H79)/3</f>
      </c>
      <c r="G385">
        <v>1</v>
      </c>
      <c r="H385" s="2">
        <f>(B385/$B386+C385/$C386+D385/$D386+E385/$E386+F385/$F386+G385/$G386)/6</f>
      </c>
      <c r="I385" s="2">
        <f>B385*$H380+C385*$H381+D385*$H382+E385*$H383+F385*$H384+G385*$H385</f>
      </c>
      <c r="J385" s="1">
        <f>I385/H385</f>
      </c>
    </row>
    <row r="386">
      <c r="A386" t="str">
        <v>Σ Kolom</v>
      </c>
      <c r="B386" s="1">
        <f>SUM(B380:B385)</f>
      </c>
      <c r="C386" s="1">
        <f>SUM(C380:C385)</f>
      </c>
      <c r="D386" s="1">
        <f>SUM(D380:D385)</f>
      </c>
      <c r="E386" s="1">
        <f>SUM(E380:E385)</f>
      </c>
      <c r="F386" s="1">
        <f>SUM(F380:F385)</f>
      </c>
      <c r="G386" s="1">
        <f>SUM(G380:G385)</f>
      </c>
    </row>
    <row r="388">
      <c r="A388" t="str">
        <v>λmax</v>
      </c>
      <c r="B388" s="1">
        <f>AVERAGE(J380:J385)</f>
      </c>
    </row>
    <row r="389">
      <c r="A389" t="str">
        <v>CI</v>
      </c>
      <c r="B389" s="1">
        <f>(B388-6)/(6-1)</f>
      </c>
    </row>
    <row r="390">
      <c r="A390" t="str">
        <v>CR</v>
      </c>
      <c r="B390" s="1">
        <f>IF(1.24=0,0,B389/1.24)</f>
      </c>
    </row>
    <row r="391">
      <c r="A391" t="str">
        <v>Status</v>
      </c>
      <c r="B391">
        <f>IF(B390&lt;0.1,"KONSISTEN ✓","TIDAK KONSISTEN ✗")</f>
      </c>
    </row>
    <row r="394">
      <c r="A394" t="str">
        <v>▶ RESPONDEN 7: Arief Rakhman</v>
      </c>
    </row>
    <row r="395">
      <c r="A395" t="str">
        <v>1. FUZZY SYNTHETIC EXTENT (FSE) &amp; BOBOT FINAL</v>
      </c>
    </row>
    <row r="396">
      <c r="A396" t="str">
        <v>Kriteria</v>
      </c>
      <c r="B396" t="str">
        <v>Σl</v>
      </c>
      <c r="C396" t="str">
        <v>Σm</v>
      </c>
      <c r="D396" t="str">
        <v>Σu</v>
      </c>
      <c r="E396" t="str">
        <v>Si_l</v>
      </c>
      <c r="F396" t="str">
        <v>Si_m</v>
      </c>
      <c r="G396" t="str">
        <v>Si_u</v>
      </c>
      <c r="H396" t="str">
        <v>Defuzzy</v>
      </c>
      <c r="I396" t="str">
        <v>Bobot</v>
      </c>
      <c r="J396" t="str">
        <v>Bobot%</v>
      </c>
      <c r="K396" t="str">
        <v>Rank</v>
      </c>
    </row>
    <row r="397">
      <c r="A397" t="str">
        <v>CP9.1</v>
      </c>
      <c r="B397" s="1">
        <f>1+I65+I66+I67+I68+I69</f>
      </c>
      <c r="C397" s="1">
        <f>1+I84+I85+I86+I87+I88</f>
      </c>
      <c r="D397" s="1">
        <f>1+I103+I104+I105+I106+I107</f>
      </c>
      <c r="E397" s="2">
        <f>B397/$D403</f>
      </c>
      <c r="F397" s="2">
        <f>C397/$C403</f>
      </c>
      <c r="G397" s="2">
        <f>D397/$B403</f>
      </c>
      <c r="H397" s="2">
        <f>(E397+F397+G397)/3</f>
      </c>
      <c r="I397" s="2">
        <f>H397/$H403</f>
      </c>
      <c r="J397" s="3">
        <f>I397*100</f>
      </c>
      <c r="K397">
        <f>RANK(I397,$I$397:$I$402,0)</f>
      </c>
    </row>
    <row r="398">
      <c r="A398" t="str">
        <v>CP9.2</v>
      </c>
      <c r="B398" s="1">
        <f>1+1/I103+I70+I71+I72+I73</f>
      </c>
      <c r="C398" s="1">
        <f>1+1/I84+I89+I90+I91+I92</f>
      </c>
      <c r="D398" s="1">
        <f>1+1/I65+I108+I109+I110+I111</f>
      </c>
      <c r="E398" s="2">
        <f>B398/$D403</f>
      </c>
      <c r="F398" s="2">
        <f>C398/$C403</f>
      </c>
      <c r="G398" s="2">
        <f>D398/$B403</f>
      </c>
      <c r="H398" s="2">
        <f>(E398+F398+G398)/3</f>
      </c>
      <c r="I398" s="2">
        <f>H398/$H403</f>
      </c>
      <c r="J398" s="3">
        <f>I398*100</f>
      </c>
      <c r="K398">
        <f>RANK(I398,$I$397:$I$402,0)</f>
      </c>
    </row>
    <row r="399">
      <c r="A399" t="str">
        <v>CP9.3</v>
      </c>
      <c r="B399" s="1">
        <f>1+1/I104+1/I108+I74+I75+I76</f>
      </c>
      <c r="C399" s="1">
        <f>1+1/I85+1/I89+I93+I94+I95</f>
      </c>
      <c r="D399" s="1">
        <f>1+1/I66+1/I70+I112+I113+I114</f>
      </c>
      <c r="E399" s="2">
        <f>B399/$D403</f>
      </c>
      <c r="F399" s="2">
        <f>C399/$C403</f>
      </c>
      <c r="G399" s="2">
        <f>D399/$B403</f>
      </c>
      <c r="H399" s="2">
        <f>(E399+F399+G399)/3</f>
      </c>
      <c r="I399" s="2">
        <f>H399/$H403</f>
      </c>
      <c r="J399" s="3">
        <f>I399*100</f>
      </c>
      <c r="K399">
        <f>RANK(I399,$I$397:$I$402,0)</f>
      </c>
    </row>
    <row r="400">
      <c r="A400" t="str">
        <v>CP9.4</v>
      </c>
      <c r="B400" s="1">
        <f>1+1/I105+1/I109+1/I112+I77+I78</f>
      </c>
      <c r="C400" s="1">
        <f>1+1/I86+1/I90+1/I93+I96+I97</f>
      </c>
      <c r="D400" s="1">
        <f>1+1/I67+1/I71+1/I74+I115+I116</f>
      </c>
      <c r="E400" s="2">
        <f>B400/$D403</f>
      </c>
      <c r="F400" s="2">
        <f>C400/$C403</f>
      </c>
      <c r="G400" s="2">
        <f>D400/$B403</f>
      </c>
      <c r="H400" s="2">
        <f>(E400+F400+G400)/3</f>
      </c>
      <c r="I400" s="2">
        <f>H400/$H403</f>
      </c>
      <c r="J400" s="3">
        <f>I400*100</f>
      </c>
      <c r="K400">
        <f>RANK(I400,$I$397:$I$402,0)</f>
      </c>
    </row>
    <row r="401">
      <c r="A401" t="str">
        <v>CP9.5</v>
      </c>
      <c r="B401" s="1">
        <f>1+1/I106+1/I110+1/I113+1/I115+I79</f>
      </c>
      <c r="C401" s="1">
        <f>1+1/I87+1/I91+1/I94+1/I96+I98</f>
      </c>
      <c r="D401" s="1">
        <f>1+1/I68+1/I72+1/I75+1/I77+I117</f>
      </c>
      <c r="E401" s="2">
        <f>B401/$D403</f>
      </c>
      <c r="F401" s="2">
        <f>C401/$C403</f>
      </c>
      <c r="G401" s="2">
        <f>D401/$B403</f>
      </c>
      <c r="H401" s="2">
        <f>(E401+F401+G401)/3</f>
      </c>
      <c r="I401" s="2">
        <f>H401/$H403</f>
      </c>
      <c r="J401" s="3">
        <f>I401*100</f>
      </c>
      <c r="K401">
        <f>RANK(I401,$I$397:$I$402,0)</f>
      </c>
    </row>
    <row r="402">
      <c r="A402" t="str">
        <v>CP9.6</v>
      </c>
      <c r="B402" s="1">
        <f>1+1/I107+1/I111+1/I114+1/I116+1/I117</f>
      </c>
      <c r="C402" s="1">
        <f>1+1/I88+1/I92+1/I95+1/I97+1/I98</f>
      </c>
      <c r="D402" s="1">
        <f>1+1/I69+1/I73+1/I76+1/I78+1/I79</f>
      </c>
      <c r="E402" s="2">
        <f>B402/$D403</f>
      </c>
      <c r="F402" s="2">
        <f>C402/$C403</f>
      </c>
      <c r="G402" s="2">
        <f>D402/$B403</f>
      </c>
      <c r="H402" s="2">
        <f>(E402+F402+G402)/3</f>
      </c>
      <c r="I402" s="2">
        <f>H402/$H403</f>
      </c>
      <c r="J402" s="3">
        <f>I402*100</f>
      </c>
      <c r="K402">
        <f>RANK(I402,$I$397:$I$402,0)</f>
      </c>
    </row>
    <row r="403">
      <c r="A403" t="str">
        <v>TOTAL</v>
      </c>
      <c r="B403" s="1">
        <f>SUM(B397:B402)</f>
      </c>
      <c r="C403" s="1">
        <f>SUM(C397:C402)</f>
      </c>
      <c r="D403" s="1">
        <f>SUM(D397:D402)</f>
      </c>
      <c r="H403" s="2">
        <f>SUM(H397:H402)</f>
      </c>
    </row>
    <row r="405">
      <c r="A405" t="str">
        <v>2. KONSISTENSI (CR)</v>
      </c>
    </row>
    <row r="406">
      <c r="A406" t="str">
        <v>Matriks Crisp (Defuzzified) &amp; Normalisasi &amp; Aw</v>
      </c>
    </row>
    <row r="407">
      <c r="A407" t="str">
        <v>Kriteria</v>
      </c>
      <c r="B407" t="str">
        <v>CP9.1</v>
      </c>
      <c r="C407" t="str">
        <v>CP9.2</v>
      </c>
      <c r="D407" t="str">
        <v>CP9.3</v>
      </c>
      <c r="E407" t="str">
        <v>CP9.4</v>
      </c>
      <c r="F407" t="str">
        <v>CP9.5</v>
      </c>
      <c r="G407" t="str">
        <v>CP9.6</v>
      </c>
      <c r="H407" t="str">
        <v>Wi (Bobot CR)</v>
      </c>
      <c r="I407" t="str">
        <v>Aw</v>
      </c>
      <c r="J407" t="str">
        <v>Aw/Wi</v>
      </c>
    </row>
    <row r="408">
      <c r="A408" t="str">
        <v>CP9.1</v>
      </c>
      <c r="B408">
        <v>1</v>
      </c>
      <c r="C408" s="1">
        <f>(I65+I84+I103)/3</f>
      </c>
      <c r="D408" s="1">
        <f>(I66+I85+I104)/3</f>
      </c>
      <c r="E408" s="1">
        <f>(I67+I86+I105)/3</f>
      </c>
      <c r="F408" s="1">
        <f>(I68+I87+I106)/3</f>
      </c>
      <c r="G408" s="1">
        <f>(I69+I88+I107)/3</f>
      </c>
      <c r="H408" s="2">
        <f>(B408/$B414+C408/$C414+D408/$D414+E408/$E414+F408/$F414+G408/$G414)/6</f>
      </c>
      <c r="I408" s="2">
        <f>B408*$H408+C408*$H409+D408*$H410+E408*$H411+F408*$H412+G408*$H413</f>
      </c>
      <c r="J408" s="1">
        <f>I408/H408</f>
      </c>
    </row>
    <row r="409">
      <c r="A409" t="str">
        <v>CP9.2</v>
      </c>
      <c r="B409" s="1">
        <f>(1/I103+1/I84+1/I65)/3</f>
      </c>
      <c r="C409">
        <v>1</v>
      </c>
      <c r="D409" s="1">
        <f>(I70+I89+I108)/3</f>
      </c>
      <c r="E409" s="1">
        <f>(I71+I90+I109)/3</f>
      </c>
      <c r="F409" s="1">
        <f>(I72+I91+I110)/3</f>
      </c>
      <c r="G409" s="1">
        <f>(I73+I92+I111)/3</f>
      </c>
      <c r="H409" s="2">
        <f>(B409/$B414+C409/$C414+D409/$D414+E409/$E414+F409/$F414+G409/$G414)/6</f>
      </c>
      <c r="I409" s="2">
        <f>B409*$H408+C409*$H409+D409*$H410+E409*$H411+F409*$H412+G409*$H413</f>
      </c>
      <c r="J409" s="1">
        <f>I409/H409</f>
      </c>
    </row>
    <row r="410">
      <c r="A410" t="str">
        <v>CP9.3</v>
      </c>
      <c r="B410" s="1">
        <f>(1/I104+1/I85+1/I66)/3</f>
      </c>
      <c r="C410" s="1">
        <f>(1/I108+1/I89+1/I70)/3</f>
      </c>
      <c r="D410">
        <v>1</v>
      </c>
      <c r="E410" s="1">
        <f>(I74+I93+I112)/3</f>
      </c>
      <c r="F410" s="1">
        <f>(I75+I94+I113)/3</f>
      </c>
      <c r="G410" s="1">
        <f>(I76+I95+I114)/3</f>
      </c>
      <c r="H410" s="2">
        <f>(B410/$B414+C410/$C414+D410/$D414+E410/$E414+F410/$F414+G410/$G414)/6</f>
      </c>
      <c r="I410" s="2">
        <f>B410*$H408+C410*$H409+D410*$H410+E410*$H411+F410*$H412+G410*$H413</f>
      </c>
      <c r="J410" s="1">
        <f>I410/H410</f>
      </c>
    </row>
    <row r="411">
      <c r="A411" t="str">
        <v>CP9.4</v>
      </c>
      <c r="B411" s="1">
        <f>(1/I105+1/I86+1/I67)/3</f>
      </c>
      <c r="C411" s="1">
        <f>(1/I109+1/I90+1/I71)/3</f>
      </c>
      <c r="D411" s="1">
        <f>(1/I112+1/I93+1/I74)/3</f>
      </c>
      <c r="E411">
        <v>1</v>
      </c>
      <c r="F411" s="1">
        <f>(I77+I96+I115)/3</f>
      </c>
      <c r="G411" s="1">
        <f>(I78+I97+I116)/3</f>
      </c>
      <c r="H411" s="2">
        <f>(B411/$B414+C411/$C414+D411/$D414+E411/$E414+F411/$F414+G411/$G414)/6</f>
      </c>
      <c r="I411" s="2">
        <f>B411*$H408+C411*$H409+D411*$H410+E411*$H411+F411*$H412+G411*$H413</f>
      </c>
      <c r="J411" s="1">
        <f>I411/H411</f>
      </c>
    </row>
    <row r="412">
      <c r="A412" t="str">
        <v>CP9.5</v>
      </c>
      <c r="B412" s="1">
        <f>(1/I106+1/I87+1/I68)/3</f>
      </c>
      <c r="C412" s="1">
        <f>(1/I110+1/I91+1/I72)/3</f>
      </c>
      <c r="D412" s="1">
        <f>(1/I113+1/I94+1/I75)/3</f>
      </c>
      <c r="E412" s="1">
        <f>(1/I115+1/I96+1/I77)/3</f>
      </c>
      <c r="F412">
        <v>1</v>
      </c>
      <c r="G412" s="1">
        <f>(I79+I98+I117)/3</f>
      </c>
      <c r="H412" s="2">
        <f>(B412/$B414+C412/$C414+D412/$D414+E412/$E414+F412/$F414+G412/$G414)/6</f>
      </c>
      <c r="I412" s="2">
        <f>B412*$H408+C412*$H409+D412*$H410+E412*$H411+F412*$H412+G412*$H413</f>
      </c>
      <c r="J412" s="1">
        <f>I412/H412</f>
      </c>
    </row>
    <row r="413">
      <c r="A413" t="str">
        <v>CP9.6</v>
      </c>
      <c r="B413" s="1">
        <f>(1/I107+1/I88+1/I69)/3</f>
      </c>
      <c r="C413" s="1">
        <f>(1/I111+1/I92+1/I73)/3</f>
      </c>
      <c r="D413" s="1">
        <f>(1/I114+1/I95+1/I76)/3</f>
      </c>
      <c r="E413" s="1">
        <f>(1/I116+1/I97+1/I78)/3</f>
      </c>
      <c r="F413" s="1">
        <f>(1/I117+1/I98+1/I79)/3</f>
      </c>
      <c r="G413">
        <v>1</v>
      </c>
      <c r="H413" s="2">
        <f>(B413/$B414+C413/$C414+D413/$D414+E413/$E414+F413/$F414+G413/$G414)/6</f>
      </c>
      <c r="I413" s="2">
        <f>B413*$H408+C413*$H409+D413*$H410+E413*$H411+F413*$H412+G413*$H413</f>
      </c>
      <c r="J413" s="1">
        <f>I413/H413</f>
      </c>
    </row>
    <row r="414">
      <c r="A414" t="str">
        <v>Σ Kolom</v>
      </c>
      <c r="B414" s="1">
        <f>SUM(B408:B413)</f>
      </c>
      <c r="C414" s="1">
        <f>SUM(C408:C413)</f>
      </c>
      <c r="D414" s="1">
        <f>SUM(D408:D413)</f>
      </c>
      <c r="E414" s="1">
        <f>SUM(E408:E413)</f>
      </c>
      <c r="F414" s="1">
        <f>SUM(F408:F413)</f>
      </c>
      <c r="G414" s="1">
        <f>SUM(G408:G413)</f>
      </c>
    </row>
    <row r="416">
      <c r="A416" t="str">
        <v>λmax</v>
      </c>
      <c r="B416" s="1">
        <f>AVERAGE(J408:J413)</f>
      </c>
    </row>
    <row r="417">
      <c r="A417" t="str">
        <v>CI</v>
      </c>
      <c r="B417" s="1">
        <f>(B416-6)/(6-1)</f>
      </c>
    </row>
    <row r="418">
      <c r="A418" t="str">
        <v>CR</v>
      </c>
      <c r="B418" s="1">
        <f>IF(1.24=0,0,B417/1.24)</f>
      </c>
    </row>
    <row r="419">
      <c r="A419" t="str">
        <v>Status</v>
      </c>
      <c r="B419">
        <f>IF(B418&lt;0.1,"KONSISTEN ✓","TIDAK KONSISTEN ✗")</f>
      </c>
    </row>
    <row r="422">
      <c r="A422" t="str">
        <v>▶ RESPONDEN 8: Muhammad ilham</v>
      </c>
    </row>
    <row r="423">
      <c r="A423" t="str">
        <v>1. FUZZY SYNTHETIC EXTENT (FSE) &amp; BOBOT FINAL</v>
      </c>
    </row>
    <row r="424">
      <c r="A424" t="str">
        <v>Kriteria</v>
      </c>
      <c r="B424" t="str">
        <v>Σl</v>
      </c>
      <c r="C424" t="str">
        <v>Σm</v>
      </c>
      <c r="D424" t="str">
        <v>Σu</v>
      </c>
      <c r="E424" t="str">
        <v>Si_l</v>
      </c>
      <c r="F424" t="str">
        <v>Si_m</v>
      </c>
      <c r="G424" t="str">
        <v>Si_u</v>
      </c>
      <c r="H424" t="str">
        <v>Defuzzy</v>
      </c>
      <c r="I424" t="str">
        <v>Bobot</v>
      </c>
      <c r="J424" t="str">
        <v>Bobot%</v>
      </c>
      <c r="K424" t="str">
        <v>Rank</v>
      </c>
    </row>
    <row r="425">
      <c r="A425" t="str">
        <v>CP9.1</v>
      </c>
      <c r="B425" s="1">
        <f>1+J65+J66+J67+J68+J69</f>
      </c>
      <c r="C425" s="1">
        <f>1+J84+J85+J86+J87+J88</f>
      </c>
      <c r="D425" s="1">
        <f>1+J103+J104+J105+J106+J107</f>
      </c>
      <c r="E425" s="2">
        <f>B425/$D431</f>
      </c>
      <c r="F425" s="2">
        <f>C425/$C431</f>
      </c>
      <c r="G425" s="2">
        <f>D425/$B431</f>
      </c>
      <c r="H425" s="2">
        <f>(E425+F425+G425)/3</f>
      </c>
      <c r="I425" s="2">
        <f>H425/$H431</f>
      </c>
      <c r="J425" s="3">
        <f>I425*100</f>
      </c>
      <c r="K425">
        <f>RANK(I425,$I$425:$I$430,0)</f>
      </c>
    </row>
    <row r="426">
      <c r="A426" t="str">
        <v>CP9.2</v>
      </c>
      <c r="B426" s="1">
        <f>1+1/J103+J70+J71+J72+J73</f>
      </c>
      <c r="C426" s="1">
        <f>1+1/J84+J89+J90+J91+J92</f>
      </c>
      <c r="D426" s="1">
        <f>1+1/J65+J108+J109+J110+J111</f>
      </c>
      <c r="E426" s="2">
        <f>B426/$D431</f>
      </c>
      <c r="F426" s="2">
        <f>C426/$C431</f>
      </c>
      <c r="G426" s="2">
        <f>D426/$B431</f>
      </c>
      <c r="H426" s="2">
        <f>(E426+F426+G426)/3</f>
      </c>
      <c r="I426" s="2">
        <f>H426/$H431</f>
      </c>
      <c r="J426" s="3">
        <f>I426*100</f>
      </c>
      <c r="K426">
        <f>RANK(I426,$I$425:$I$430,0)</f>
      </c>
    </row>
    <row r="427">
      <c r="A427" t="str">
        <v>CP9.3</v>
      </c>
      <c r="B427" s="1">
        <f>1+1/J104+1/J108+J74+J75+J76</f>
      </c>
      <c r="C427" s="1">
        <f>1+1/J85+1/J89+J93+J94+J95</f>
      </c>
      <c r="D427" s="1">
        <f>1+1/J66+1/J70+J112+J113+J114</f>
      </c>
      <c r="E427" s="2">
        <f>B427/$D431</f>
      </c>
      <c r="F427" s="2">
        <f>C427/$C431</f>
      </c>
      <c r="G427" s="2">
        <f>D427/$B431</f>
      </c>
      <c r="H427" s="2">
        <f>(E427+F427+G427)/3</f>
      </c>
      <c r="I427" s="2">
        <f>H427/$H431</f>
      </c>
      <c r="J427" s="3">
        <f>I427*100</f>
      </c>
      <c r="K427">
        <f>RANK(I427,$I$425:$I$430,0)</f>
      </c>
    </row>
    <row r="428">
      <c r="A428" t="str">
        <v>CP9.4</v>
      </c>
      <c r="B428" s="1">
        <f>1+1/J105+1/J109+1/J112+J77+J78</f>
      </c>
      <c r="C428" s="1">
        <f>1+1/J86+1/J90+1/J93+J96+J97</f>
      </c>
      <c r="D428" s="1">
        <f>1+1/J67+1/J71+1/J74+J115+J116</f>
      </c>
      <c r="E428" s="2">
        <f>B428/$D431</f>
      </c>
      <c r="F428" s="2">
        <f>C428/$C431</f>
      </c>
      <c r="G428" s="2">
        <f>D428/$B431</f>
      </c>
      <c r="H428" s="2">
        <f>(E428+F428+G428)/3</f>
      </c>
      <c r="I428" s="2">
        <f>H428/$H431</f>
      </c>
      <c r="J428" s="3">
        <f>I428*100</f>
      </c>
      <c r="K428">
        <f>RANK(I428,$I$425:$I$430,0)</f>
      </c>
    </row>
    <row r="429">
      <c r="A429" t="str">
        <v>CP9.5</v>
      </c>
      <c r="B429" s="1">
        <f>1+1/J106+1/J110+1/J113+1/J115+J79</f>
      </c>
      <c r="C429" s="1">
        <f>1+1/J87+1/J91+1/J94+1/J96+J98</f>
      </c>
      <c r="D429" s="1">
        <f>1+1/J68+1/J72+1/J75+1/J77+J117</f>
      </c>
      <c r="E429" s="2">
        <f>B429/$D431</f>
      </c>
      <c r="F429" s="2">
        <f>C429/$C431</f>
      </c>
      <c r="G429" s="2">
        <f>D429/$B431</f>
      </c>
      <c r="H429" s="2">
        <f>(E429+F429+G429)/3</f>
      </c>
      <c r="I429" s="2">
        <f>H429/$H431</f>
      </c>
      <c r="J429" s="3">
        <f>I429*100</f>
      </c>
      <c r="K429">
        <f>RANK(I429,$I$425:$I$430,0)</f>
      </c>
    </row>
    <row r="430">
      <c r="A430" t="str">
        <v>CP9.6</v>
      </c>
      <c r="B430" s="1">
        <f>1+1/J107+1/J111+1/J114+1/J116+1/J117</f>
      </c>
      <c r="C430" s="1">
        <f>1+1/J88+1/J92+1/J95+1/J97+1/J98</f>
      </c>
      <c r="D430" s="1">
        <f>1+1/J69+1/J73+1/J76+1/J78+1/J79</f>
      </c>
      <c r="E430" s="2">
        <f>B430/$D431</f>
      </c>
      <c r="F430" s="2">
        <f>C430/$C431</f>
      </c>
      <c r="G430" s="2">
        <f>D430/$B431</f>
      </c>
      <c r="H430" s="2">
        <f>(E430+F430+G430)/3</f>
      </c>
      <c r="I430" s="2">
        <f>H430/$H431</f>
      </c>
      <c r="J430" s="3">
        <f>I430*100</f>
      </c>
      <c r="K430">
        <f>RANK(I430,$I$425:$I$430,0)</f>
      </c>
    </row>
    <row r="431">
      <c r="A431" t="str">
        <v>TOTAL</v>
      </c>
      <c r="B431" s="1">
        <f>SUM(B425:B430)</f>
      </c>
      <c r="C431" s="1">
        <f>SUM(C425:C430)</f>
      </c>
      <c r="D431" s="1">
        <f>SUM(D425:D430)</f>
      </c>
      <c r="H431" s="2">
        <f>SUM(H425:H430)</f>
      </c>
    </row>
    <row r="433">
      <c r="A433" t="str">
        <v>2. KONSISTENSI (CR)</v>
      </c>
    </row>
    <row r="434">
      <c r="A434" t="str">
        <v>Matriks Crisp (Defuzzified) &amp; Normalisasi &amp; Aw</v>
      </c>
    </row>
    <row r="435">
      <c r="A435" t="str">
        <v>Kriteria</v>
      </c>
      <c r="B435" t="str">
        <v>CP9.1</v>
      </c>
      <c r="C435" t="str">
        <v>CP9.2</v>
      </c>
      <c r="D435" t="str">
        <v>CP9.3</v>
      </c>
      <c r="E435" t="str">
        <v>CP9.4</v>
      </c>
      <c r="F435" t="str">
        <v>CP9.5</v>
      </c>
      <c r="G435" t="str">
        <v>CP9.6</v>
      </c>
      <c r="H435" t="str">
        <v>Wi (Bobot CR)</v>
      </c>
      <c r="I435" t="str">
        <v>Aw</v>
      </c>
      <c r="J435" t="str">
        <v>Aw/Wi</v>
      </c>
    </row>
    <row r="436">
      <c r="A436" t="str">
        <v>CP9.1</v>
      </c>
      <c r="B436">
        <v>1</v>
      </c>
      <c r="C436" s="1">
        <f>(J65+J84+J103)/3</f>
      </c>
      <c r="D436" s="1">
        <f>(J66+J85+J104)/3</f>
      </c>
      <c r="E436" s="1">
        <f>(J67+J86+J105)/3</f>
      </c>
      <c r="F436" s="1">
        <f>(J68+J87+J106)/3</f>
      </c>
      <c r="G436" s="1">
        <f>(J69+J88+J107)/3</f>
      </c>
      <c r="H436" s="2">
        <f>(B436/$B442+C436/$C442+D436/$D442+E436/$E442+F436/$F442+G436/$G442)/6</f>
      </c>
      <c r="I436" s="2">
        <f>B436*$H436+C436*$H437+D436*$H438+E436*$H439+F436*$H440+G436*$H441</f>
      </c>
      <c r="J436" s="1">
        <f>I436/H436</f>
      </c>
    </row>
    <row r="437">
      <c r="A437" t="str">
        <v>CP9.2</v>
      </c>
      <c r="B437" s="1">
        <f>(1/J103+1/J84+1/J65)/3</f>
      </c>
      <c r="C437">
        <v>1</v>
      </c>
      <c r="D437" s="1">
        <f>(J70+J89+J108)/3</f>
      </c>
      <c r="E437" s="1">
        <f>(J71+J90+J109)/3</f>
      </c>
      <c r="F437" s="1">
        <f>(J72+J91+J110)/3</f>
      </c>
      <c r="G437" s="1">
        <f>(J73+J92+J111)/3</f>
      </c>
      <c r="H437" s="2">
        <f>(B437/$B442+C437/$C442+D437/$D442+E437/$E442+F437/$F442+G437/$G442)/6</f>
      </c>
      <c r="I437" s="2">
        <f>B437*$H436+C437*$H437+D437*$H438+E437*$H439+F437*$H440+G437*$H441</f>
      </c>
      <c r="J437" s="1">
        <f>I437/H437</f>
      </c>
    </row>
    <row r="438">
      <c r="A438" t="str">
        <v>CP9.3</v>
      </c>
      <c r="B438" s="1">
        <f>(1/J104+1/J85+1/J66)/3</f>
      </c>
      <c r="C438" s="1">
        <f>(1/J108+1/J89+1/J70)/3</f>
      </c>
      <c r="D438">
        <v>1</v>
      </c>
      <c r="E438" s="1">
        <f>(J74+J93+J112)/3</f>
      </c>
      <c r="F438" s="1">
        <f>(J75+J94+J113)/3</f>
      </c>
      <c r="G438" s="1">
        <f>(J76+J95+J114)/3</f>
      </c>
      <c r="H438" s="2">
        <f>(B438/$B442+C438/$C442+D438/$D442+E438/$E442+F438/$F442+G438/$G442)/6</f>
      </c>
      <c r="I438" s="2">
        <f>B438*$H436+C438*$H437+D438*$H438+E438*$H439+F438*$H440+G438*$H441</f>
      </c>
      <c r="J438" s="1">
        <f>I438/H438</f>
      </c>
    </row>
    <row r="439">
      <c r="A439" t="str">
        <v>CP9.4</v>
      </c>
      <c r="B439" s="1">
        <f>(1/J105+1/J86+1/J67)/3</f>
      </c>
      <c r="C439" s="1">
        <f>(1/J109+1/J90+1/J71)/3</f>
      </c>
      <c r="D439" s="1">
        <f>(1/J112+1/J93+1/J74)/3</f>
      </c>
      <c r="E439">
        <v>1</v>
      </c>
      <c r="F439" s="1">
        <f>(J77+J96+J115)/3</f>
      </c>
      <c r="G439" s="1">
        <f>(J78+J97+J116)/3</f>
      </c>
      <c r="H439" s="2">
        <f>(B439/$B442+C439/$C442+D439/$D442+E439/$E442+F439/$F442+G439/$G442)/6</f>
      </c>
      <c r="I439" s="2">
        <f>B439*$H436+C439*$H437+D439*$H438+E439*$H439+F439*$H440+G439*$H441</f>
      </c>
      <c r="J439" s="1">
        <f>I439/H439</f>
      </c>
    </row>
    <row r="440">
      <c r="A440" t="str">
        <v>CP9.5</v>
      </c>
      <c r="B440" s="1">
        <f>(1/J106+1/J87+1/J68)/3</f>
      </c>
      <c r="C440" s="1">
        <f>(1/J110+1/J91+1/J72)/3</f>
      </c>
      <c r="D440" s="1">
        <f>(1/J113+1/J94+1/J75)/3</f>
      </c>
      <c r="E440" s="1">
        <f>(1/J115+1/J96+1/J77)/3</f>
      </c>
      <c r="F440">
        <v>1</v>
      </c>
      <c r="G440" s="1">
        <f>(J79+J98+J117)/3</f>
      </c>
      <c r="H440" s="2">
        <f>(B440/$B442+C440/$C442+D440/$D442+E440/$E442+F440/$F442+G440/$G442)/6</f>
      </c>
      <c r="I440" s="2">
        <f>B440*$H436+C440*$H437+D440*$H438+E440*$H439+F440*$H440+G440*$H441</f>
      </c>
      <c r="J440" s="1">
        <f>I440/H440</f>
      </c>
    </row>
    <row r="441">
      <c r="A441" t="str">
        <v>CP9.6</v>
      </c>
      <c r="B441" s="1">
        <f>(1/J107+1/J88+1/J69)/3</f>
      </c>
      <c r="C441" s="1">
        <f>(1/J111+1/J92+1/J73)/3</f>
      </c>
      <c r="D441" s="1">
        <f>(1/J114+1/J95+1/J76)/3</f>
      </c>
      <c r="E441" s="1">
        <f>(1/J116+1/J97+1/J78)/3</f>
      </c>
      <c r="F441" s="1">
        <f>(1/J117+1/J98+1/J79)/3</f>
      </c>
      <c r="G441">
        <v>1</v>
      </c>
      <c r="H441" s="2">
        <f>(B441/$B442+C441/$C442+D441/$D442+E441/$E442+F441/$F442+G441/$G442)/6</f>
      </c>
      <c r="I441" s="2">
        <f>B441*$H436+C441*$H437+D441*$H438+E441*$H439+F441*$H440+G441*$H441</f>
      </c>
      <c r="J441" s="1">
        <f>I441/H441</f>
      </c>
    </row>
    <row r="442">
      <c r="A442" t="str">
        <v>Σ Kolom</v>
      </c>
      <c r="B442" s="1">
        <f>SUM(B436:B441)</f>
      </c>
      <c r="C442" s="1">
        <f>SUM(C436:C441)</f>
      </c>
      <c r="D442" s="1">
        <f>SUM(D436:D441)</f>
      </c>
      <c r="E442" s="1">
        <f>SUM(E436:E441)</f>
      </c>
      <c r="F442" s="1">
        <f>SUM(F436:F441)</f>
      </c>
      <c r="G442" s="1">
        <f>SUM(G436:G441)</f>
      </c>
    </row>
    <row r="444">
      <c r="A444" t="str">
        <v>λmax</v>
      </c>
      <c r="B444" s="1">
        <f>AVERAGE(J436:J441)</f>
      </c>
    </row>
    <row r="445">
      <c r="A445" t="str">
        <v>CI</v>
      </c>
      <c r="B445" s="1">
        <f>(B444-6)/(6-1)</f>
      </c>
    </row>
    <row r="446">
      <c r="A446" t="str">
        <v>CR</v>
      </c>
      <c r="B446" s="1">
        <f>IF(1.24=0,0,B445/1.24)</f>
      </c>
    </row>
    <row r="447">
      <c r="A447" t="str">
        <v>Status</v>
      </c>
      <c r="B447">
        <f>IF(B446&lt;0.1,"KONSISTEN ✓","TIDAK KONSISTEN ✗")</f>
      </c>
    </row>
    <row r="450">
      <c r="A450" t="str">
        <v>▶ RESPONDEN 9: Amrul Hidayat</v>
      </c>
    </row>
    <row r="451">
      <c r="A451" t="str">
        <v>1. FUZZY SYNTHETIC EXTENT (FSE) &amp; BOBOT FINAL</v>
      </c>
    </row>
    <row r="452">
      <c r="A452" t="str">
        <v>Kriteria</v>
      </c>
      <c r="B452" t="str">
        <v>Σl</v>
      </c>
      <c r="C452" t="str">
        <v>Σm</v>
      </c>
      <c r="D452" t="str">
        <v>Σu</v>
      </c>
      <c r="E452" t="str">
        <v>Si_l</v>
      </c>
      <c r="F452" t="str">
        <v>Si_m</v>
      </c>
      <c r="G452" t="str">
        <v>Si_u</v>
      </c>
      <c r="H452" t="str">
        <v>Defuzzy</v>
      </c>
      <c r="I452" t="str">
        <v>Bobot</v>
      </c>
      <c r="J452" t="str">
        <v>Bobot%</v>
      </c>
      <c r="K452" t="str">
        <v>Rank</v>
      </c>
    </row>
    <row r="453">
      <c r="A453" t="str">
        <v>CP9.1</v>
      </c>
      <c r="B453" s="1">
        <f>1+K65+K66+K67+K68+K69</f>
      </c>
      <c r="C453" s="1">
        <f>1+K84+K85+K86+K87+K88</f>
      </c>
      <c r="D453" s="1">
        <f>1+K103+K104+K105+K106+K107</f>
      </c>
      <c r="E453" s="2">
        <f>B453/$D459</f>
      </c>
      <c r="F453" s="2">
        <f>C453/$C459</f>
      </c>
      <c r="G453" s="2">
        <f>D453/$B459</f>
      </c>
      <c r="H453" s="2">
        <f>(E453+F453+G453)/3</f>
      </c>
      <c r="I453" s="2">
        <f>H453/$H459</f>
      </c>
      <c r="J453" s="3">
        <f>I453*100</f>
      </c>
      <c r="K453">
        <f>RANK(I453,$I$453:$I$458,0)</f>
      </c>
    </row>
    <row r="454">
      <c r="A454" t="str">
        <v>CP9.2</v>
      </c>
      <c r="B454" s="1">
        <f>1+1/K103+K70+K71+K72+K73</f>
      </c>
      <c r="C454" s="1">
        <f>1+1/K84+K89+K90+K91+K92</f>
      </c>
      <c r="D454" s="1">
        <f>1+1/K65+K108+K109+K110+K111</f>
      </c>
      <c r="E454" s="2">
        <f>B454/$D459</f>
      </c>
      <c r="F454" s="2">
        <f>C454/$C459</f>
      </c>
      <c r="G454" s="2">
        <f>D454/$B459</f>
      </c>
      <c r="H454" s="2">
        <f>(E454+F454+G454)/3</f>
      </c>
      <c r="I454" s="2">
        <f>H454/$H459</f>
      </c>
      <c r="J454" s="3">
        <f>I454*100</f>
      </c>
      <c r="K454">
        <f>RANK(I454,$I$453:$I$458,0)</f>
      </c>
    </row>
    <row r="455">
      <c r="A455" t="str">
        <v>CP9.3</v>
      </c>
      <c r="B455" s="1">
        <f>1+1/K104+1/K108+K74+K75+K76</f>
      </c>
      <c r="C455" s="1">
        <f>1+1/K85+1/K89+K93+K94+K95</f>
      </c>
      <c r="D455" s="1">
        <f>1+1/K66+1/K70+K112+K113+K114</f>
      </c>
      <c r="E455" s="2">
        <f>B455/$D459</f>
      </c>
      <c r="F455" s="2">
        <f>C455/$C459</f>
      </c>
      <c r="G455" s="2">
        <f>D455/$B459</f>
      </c>
      <c r="H455" s="2">
        <f>(E455+F455+G455)/3</f>
      </c>
      <c r="I455" s="2">
        <f>H455/$H459</f>
      </c>
      <c r="J455" s="3">
        <f>I455*100</f>
      </c>
      <c r="K455">
        <f>RANK(I455,$I$453:$I$458,0)</f>
      </c>
    </row>
    <row r="456">
      <c r="A456" t="str">
        <v>CP9.4</v>
      </c>
      <c r="B456" s="1">
        <f>1+1/K105+1/K109+1/K112+K77+K78</f>
      </c>
      <c r="C456" s="1">
        <f>1+1/K86+1/K90+1/K93+K96+K97</f>
      </c>
      <c r="D456" s="1">
        <f>1+1/K67+1/K71+1/K74+K115+K116</f>
      </c>
      <c r="E456" s="2">
        <f>B456/$D459</f>
      </c>
      <c r="F456" s="2">
        <f>C456/$C459</f>
      </c>
      <c r="G456" s="2">
        <f>D456/$B459</f>
      </c>
      <c r="H456" s="2">
        <f>(E456+F456+G456)/3</f>
      </c>
      <c r="I456" s="2">
        <f>H456/$H459</f>
      </c>
      <c r="J456" s="3">
        <f>I456*100</f>
      </c>
      <c r="K456">
        <f>RANK(I456,$I$453:$I$458,0)</f>
      </c>
    </row>
    <row r="457">
      <c r="A457" t="str">
        <v>CP9.5</v>
      </c>
      <c r="B457" s="1">
        <f>1+1/K106+1/K110+1/K113+1/K115+K79</f>
      </c>
      <c r="C457" s="1">
        <f>1+1/K87+1/K91+1/K94+1/K96+K98</f>
      </c>
      <c r="D457" s="1">
        <f>1+1/K68+1/K72+1/K75+1/K77+K117</f>
      </c>
      <c r="E457" s="2">
        <f>B457/$D459</f>
      </c>
      <c r="F457" s="2">
        <f>C457/$C459</f>
      </c>
      <c r="G457" s="2">
        <f>D457/$B459</f>
      </c>
      <c r="H457" s="2">
        <f>(E457+F457+G457)/3</f>
      </c>
      <c r="I457" s="2">
        <f>H457/$H459</f>
      </c>
      <c r="J457" s="3">
        <f>I457*100</f>
      </c>
      <c r="K457">
        <f>RANK(I457,$I$453:$I$458,0)</f>
      </c>
    </row>
    <row r="458">
      <c r="A458" t="str">
        <v>CP9.6</v>
      </c>
      <c r="B458" s="1">
        <f>1+1/K107+1/K111+1/K114+1/K116+1/K117</f>
      </c>
      <c r="C458" s="1">
        <f>1+1/K88+1/K92+1/K95+1/K97+1/K98</f>
      </c>
      <c r="D458" s="1">
        <f>1+1/K69+1/K73+1/K76+1/K78+1/K79</f>
      </c>
      <c r="E458" s="2">
        <f>B458/$D459</f>
      </c>
      <c r="F458" s="2">
        <f>C458/$C459</f>
      </c>
      <c r="G458" s="2">
        <f>D458/$B459</f>
      </c>
      <c r="H458" s="2">
        <f>(E458+F458+G458)/3</f>
      </c>
      <c r="I458" s="2">
        <f>H458/$H459</f>
      </c>
      <c r="J458" s="3">
        <f>I458*100</f>
      </c>
      <c r="K458">
        <f>RANK(I458,$I$453:$I$458,0)</f>
      </c>
    </row>
    <row r="459">
      <c r="A459" t="str">
        <v>TOTAL</v>
      </c>
      <c r="B459" s="1">
        <f>SUM(B453:B458)</f>
      </c>
      <c r="C459" s="1">
        <f>SUM(C453:C458)</f>
      </c>
      <c r="D459" s="1">
        <f>SUM(D453:D458)</f>
      </c>
      <c r="H459" s="2">
        <f>SUM(H453:H458)</f>
      </c>
    </row>
    <row r="461">
      <c r="A461" t="str">
        <v>2. KONSISTENSI (CR)</v>
      </c>
    </row>
    <row r="462">
      <c r="A462" t="str">
        <v>Matriks Crisp (Defuzzified) &amp; Normalisasi &amp; Aw</v>
      </c>
    </row>
    <row r="463">
      <c r="A463" t="str">
        <v>Kriteria</v>
      </c>
      <c r="B463" t="str">
        <v>CP9.1</v>
      </c>
      <c r="C463" t="str">
        <v>CP9.2</v>
      </c>
      <c r="D463" t="str">
        <v>CP9.3</v>
      </c>
      <c r="E463" t="str">
        <v>CP9.4</v>
      </c>
      <c r="F463" t="str">
        <v>CP9.5</v>
      </c>
      <c r="G463" t="str">
        <v>CP9.6</v>
      </c>
      <c r="H463" t="str">
        <v>Wi (Bobot CR)</v>
      </c>
      <c r="I463" t="str">
        <v>Aw</v>
      </c>
      <c r="J463" t="str">
        <v>Aw/Wi</v>
      </c>
    </row>
    <row r="464">
      <c r="A464" t="str">
        <v>CP9.1</v>
      </c>
      <c r="B464">
        <v>1</v>
      </c>
      <c r="C464" s="1">
        <f>(K65+K84+K103)/3</f>
      </c>
      <c r="D464" s="1">
        <f>(K66+K85+K104)/3</f>
      </c>
      <c r="E464" s="1">
        <f>(K67+K86+K105)/3</f>
      </c>
      <c r="F464" s="1">
        <f>(K68+K87+K106)/3</f>
      </c>
      <c r="G464" s="1">
        <f>(K69+K88+K107)/3</f>
      </c>
      <c r="H464" s="2">
        <f>(B464/$B470+C464/$C470+D464/$D470+E464/$E470+F464/$F470+G464/$G470)/6</f>
      </c>
      <c r="I464" s="2">
        <f>B464*$H464+C464*$H465+D464*$H466+E464*$H467+F464*$H468+G464*$H469</f>
      </c>
      <c r="J464" s="1">
        <f>I464/H464</f>
      </c>
    </row>
    <row r="465">
      <c r="A465" t="str">
        <v>CP9.2</v>
      </c>
      <c r="B465" s="1">
        <f>(1/K103+1/K84+1/K65)/3</f>
      </c>
      <c r="C465">
        <v>1</v>
      </c>
      <c r="D465" s="1">
        <f>(K70+K89+K108)/3</f>
      </c>
      <c r="E465" s="1">
        <f>(K71+K90+K109)/3</f>
      </c>
      <c r="F465" s="1">
        <f>(K72+K91+K110)/3</f>
      </c>
      <c r="G465" s="1">
        <f>(K73+K92+K111)/3</f>
      </c>
      <c r="H465" s="2">
        <f>(B465/$B470+C465/$C470+D465/$D470+E465/$E470+F465/$F470+G465/$G470)/6</f>
      </c>
      <c r="I465" s="2">
        <f>B465*$H464+C465*$H465+D465*$H466+E465*$H467+F465*$H468+G465*$H469</f>
      </c>
      <c r="J465" s="1">
        <f>I465/H465</f>
      </c>
    </row>
    <row r="466">
      <c r="A466" t="str">
        <v>CP9.3</v>
      </c>
      <c r="B466" s="1">
        <f>(1/K104+1/K85+1/K66)/3</f>
      </c>
      <c r="C466" s="1">
        <f>(1/K108+1/K89+1/K70)/3</f>
      </c>
      <c r="D466">
        <v>1</v>
      </c>
      <c r="E466" s="1">
        <f>(K74+K93+K112)/3</f>
      </c>
      <c r="F466" s="1">
        <f>(K75+K94+K113)/3</f>
      </c>
      <c r="G466" s="1">
        <f>(K76+K95+K114)/3</f>
      </c>
      <c r="H466" s="2">
        <f>(B466/$B470+C466/$C470+D466/$D470+E466/$E470+F466/$F470+G466/$G470)/6</f>
      </c>
      <c r="I466" s="2">
        <f>B466*$H464+C466*$H465+D466*$H466+E466*$H467+F466*$H468+G466*$H469</f>
      </c>
      <c r="J466" s="1">
        <f>I466/H466</f>
      </c>
    </row>
    <row r="467">
      <c r="A467" t="str">
        <v>CP9.4</v>
      </c>
      <c r="B467" s="1">
        <f>(1/K105+1/K86+1/K67)/3</f>
      </c>
      <c r="C467" s="1">
        <f>(1/K109+1/K90+1/K71)/3</f>
      </c>
      <c r="D467" s="1">
        <f>(1/K112+1/K93+1/K74)/3</f>
      </c>
      <c r="E467">
        <v>1</v>
      </c>
      <c r="F467" s="1">
        <f>(K77+K96+K115)/3</f>
      </c>
      <c r="G467" s="1">
        <f>(K78+K97+K116)/3</f>
      </c>
      <c r="H467" s="2">
        <f>(B467/$B470+C467/$C470+D467/$D470+E467/$E470+F467/$F470+G467/$G470)/6</f>
      </c>
      <c r="I467" s="2">
        <f>B467*$H464+C467*$H465+D467*$H466+E467*$H467+F467*$H468+G467*$H469</f>
      </c>
      <c r="J467" s="1">
        <f>I467/H467</f>
      </c>
    </row>
    <row r="468">
      <c r="A468" t="str">
        <v>CP9.5</v>
      </c>
      <c r="B468" s="1">
        <f>(1/K106+1/K87+1/K68)/3</f>
      </c>
      <c r="C468" s="1">
        <f>(1/K110+1/K91+1/K72)/3</f>
      </c>
      <c r="D468" s="1">
        <f>(1/K113+1/K94+1/K75)/3</f>
      </c>
      <c r="E468" s="1">
        <f>(1/K115+1/K96+1/K77)/3</f>
      </c>
      <c r="F468">
        <v>1</v>
      </c>
      <c r="G468" s="1">
        <f>(K79+K98+K117)/3</f>
      </c>
      <c r="H468" s="2">
        <f>(B468/$B470+C468/$C470+D468/$D470+E468/$E470+F468/$F470+G468/$G470)/6</f>
      </c>
      <c r="I468" s="2">
        <f>B468*$H464+C468*$H465+D468*$H466+E468*$H467+F468*$H468+G468*$H469</f>
      </c>
      <c r="J468" s="1">
        <f>I468/H468</f>
      </c>
    </row>
    <row r="469">
      <c r="A469" t="str">
        <v>CP9.6</v>
      </c>
      <c r="B469" s="1">
        <f>(1/K107+1/K88+1/K69)/3</f>
      </c>
      <c r="C469" s="1">
        <f>(1/K111+1/K92+1/K73)/3</f>
      </c>
      <c r="D469" s="1">
        <f>(1/K114+1/K95+1/K76)/3</f>
      </c>
      <c r="E469" s="1">
        <f>(1/K116+1/K97+1/K78)/3</f>
      </c>
      <c r="F469" s="1">
        <f>(1/K117+1/K98+1/K79)/3</f>
      </c>
      <c r="G469">
        <v>1</v>
      </c>
      <c r="H469" s="2">
        <f>(B469/$B470+C469/$C470+D469/$D470+E469/$E470+F469/$F470+G469/$G470)/6</f>
      </c>
      <c r="I469" s="2">
        <f>B469*$H464+C469*$H465+D469*$H466+E469*$H467+F469*$H468+G469*$H469</f>
      </c>
      <c r="J469" s="1">
        <f>I469/H469</f>
      </c>
    </row>
    <row r="470">
      <c r="A470" t="str">
        <v>Σ Kolom</v>
      </c>
      <c r="B470" s="1">
        <f>SUM(B464:B469)</f>
      </c>
      <c r="C470" s="1">
        <f>SUM(C464:C469)</f>
      </c>
      <c r="D470" s="1">
        <f>SUM(D464:D469)</f>
      </c>
      <c r="E470" s="1">
        <f>SUM(E464:E469)</f>
      </c>
      <c r="F470" s="1">
        <f>SUM(F464:F469)</f>
      </c>
      <c r="G470" s="1">
        <f>SUM(G464:G469)</f>
      </c>
    </row>
    <row r="472">
      <c r="A472" t="str">
        <v>λmax</v>
      </c>
      <c r="B472" s="1">
        <f>AVERAGE(J464:J469)</f>
      </c>
    </row>
    <row r="473">
      <c r="A473" t="str">
        <v>CI</v>
      </c>
      <c r="B473" s="1">
        <f>(B472-6)/(6-1)</f>
      </c>
    </row>
    <row r="474">
      <c r="A474" t="str">
        <v>CR</v>
      </c>
      <c r="B474" s="1">
        <f>IF(1.24=0,0,B473/1.24)</f>
      </c>
    </row>
    <row r="475">
      <c r="A475" t="str">
        <v>Status</v>
      </c>
      <c r="B475">
        <f>IF(B474&lt;0.1,"KONSISTEN ✓","TIDAK KONSISTEN ✗")</f>
      </c>
    </row>
    <row r="478">
      <c r="A478" t="str">
        <v xml:space="preserve">▶ RESPONDEN 10: Fadly Wahid </v>
      </c>
    </row>
    <row r="479">
      <c r="A479" t="str">
        <v>1. FUZZY SYNTHETIC EXTENT (FSE) &amp; BOBOT FINAL</v>
      </c>
    </row>
    <row r="480">
      <c r="A480" t="str">
        <v>Kriteria</v>
      </c>
      <c r="B480" t="str">
        <v>Σl</v>
      </c>
      <c r="C480" t="str">
        <v>Σm</v>
      </c>
      <c r="D480" t="str">
        <v>Σu</v>
      </c>
      <c r="E480" t="str">
        <v>Si_l</v>
      </c>
      <c r="F480" t="str">
        <v>Si_m</v>
      </c>
      <c r="G480" t="str">
        <v>Si_u</v>
      </c>
      <c r="H480" t="str">
        <v>Defuzzy</v>
      </c>
      <c r="I480" t="str">
        <v>Bobot</v>
      </c>
      <c r="J480" t="str">
        <v>Bobot%</v>
      </c>
      <c r="K480" t="str">
        <v>Rank</v>
      </c>
    </row>
    <row r="481">
      <c r="A481" t="str">
        <v>CP9.1</v>
      </c>
      <c r="B481" s="1">
        <f>1+L65+L66+L67+L68+L69</f>
      </c>
      <c r="C481" s="1">
        <f>1+L84+L85+L86+L87+L88</f>
      </c>
      <c r="D481" s="1">
        <f>1+L103+L104+L105+L106+L107</f>
      </c>
      <c r="E481" s="2">
        <f>B481/$D487</f>
      </c>
      <c r="F481" s="2">
        <f>C481/$C487</f>
      </c>
      <c r="G481" s="2">
        <f>D481/$B487</f>
      </c>
      <c r="H481" s="2">
        <f>(E481+F481+G481)/3</f>
      </c>
      <c r="I481" s="2">
        <f>H481/$H487</f>
      </c>
      <c r="J481" s="3">
        <f>I481*100</f>
      </c>
      <c r="K481">
        <f>RANK(I481,$I$481:$I$486,0)</f>
      </c>
    </row>
    <row r="482">
      <c r="A482" t="str">
        <v>CP9.2</v>
      </c>
      <c r="B482" s="1">
        <f>1+1/L103+L70+L71+L72+L73</f>
      </c>
      <c r="C482" s="1">
        <f>1+1/L84+L89+L90+L91+L92</f>
      </c>
      <c r="D482" s="1">
        <f>1+1/L65+L108+L109+L110+L111</f>
      </c>
      <c r="E482" s="2">
        <f>B482/$D487</f>
      </c>
      <c r="F482" s="2">
        <f>C482/$C487</f>
      </c>
      <c r="G482" s="2">
        <f>D482/$B487</f>
      </c>
      <c r="H482" s="2">
        <f>(E482+F482+G482)/3</f>
      </c>
      <c r="I482" s="2">
        <f>H482/$H487</f>
      </c>
      <c r="J482" s="3">
        <f>I482*100</f>
      </c>
      <c r="K482">
        <f>RANK(I482,$I$481:$I$486,0)</f>
      </c>
    </row>
    <row r="483">
      <c r="A483" t="str">
        <v>CP9.3</v>
      </c>
      <c r="B483" s="1">
        <f>1+1/L104+1/L108+L74+L75+L76</f>
      </c>
      <c r="C483" s="1">
        <f>1+1/L85+1/L89+L93+L94+L95</f>
      </c>
      <c r="D483" s="1">
        <f>1+1/L66+1/L70+L112+L113+L114</f>
      </c>
      <c r="E483" s="2">
        <f>B483/$D487</f>
      </c>
      <c r="F483" s="2">
        <f>C483/$C487</f>
      </c>
      <c r="G483" s="2">
        <f>D483/$B487</f>
      </c>
      <c r="H483" s="2">
        <f>(E483+F483+G483)/3</f>
      </c>
      <c r="I483" s="2">
        <f>H483/$H487</f>
      </c>
      <c r="J483" s="3">
        <f>I483*100</f>
      </c>
      <c r="K483">
        <f>RANK(I483,$I$481:$I$486,0)</f>
      </c>
    </row>
    <row r="484">
      <c r="A484" t="str">
        <v>CP9.4</v>
      </c>
      <c r="B484" s="1">
        <f>1+1/L105+1/L109+1/L112+L77+L78</f>
      </c>
      <c r="C484" s="1">
        <f>1+1/L86+1/L90+1/L93+L96+L97</f>
      </c>
      <c r="D484" s="1">
        <f>1+1/L67+1/L71+1/L74+L115+L116</f>
      </c>
      <c r="E484" s="2">
        <f>B484/$D487</f>
      </c>
      <c r="F484" s="2">
        <f>C484/$C487</f>
      </c>
      <c r="G484" s="2">
        <f>D484/$B487</f>
      </c>
      <c r="H484" s="2">
        <f>(E484+F484+G484)/3</f>
      </c>
      <c r="I484" s="2">
        <f>H484/$H487</f>
      </c>
      <c r="J484" s="3">
        <f>I484*100</f>
      </c>
      <c r="K484">
        <f>RANK(I484,$I$481:$I$486,0)</f>
      </c>
    </row>
    <row r="485">
      <c r="A485" t="str">
        <v>CP9.5</v>
      </c>
      <c r="B485" s="1">
        <f>1+1/L106+1/L110+1/L113+1/L115+L79</f>
      </c>
      <c r="C485" s="1">
        <f>1+1/L87+1/L91+1/L94+1/L96+L98</f>
      </c>
      <c r="D485" s="1">
        <f>1+1/L68+1/L72+1/L75+1/L77+L117</f>
      </c>
      <c r="E485" s="2">
        <f>B485/$D487</f>
      </c>
      <c r="F485" s="2">
        <f>C485/$C487</f>
      </c>
      <c r="G485" s="2">
        <f>D485/$B487</f>
      </c>
      <c r="H485" s="2">
        <f>(E485+F485+G485)/3</f>
      </c>
      <c r="I485" s="2">
        <f>H485/$H487</f>
      </c>
      <c r="J485" s="3">
        <f>I485*100</f>
      </c>
      <c r="K485">
        <f>RANK(I485,$I$481:$I$486,0)</f>
      </c>
    </row>
    <row r="486">
      <c r="A486" t="str">
        <v>CP9.6</v>
      </c>
      <c r="B486" s="1">
        <f>1+1/L107+1/L111+1/L114+1/L116+1/L117</f>
      </c>
      <c r="C486" s="1">
        <f>1+1/L88+1/L92+1/L95+1/L97+1/L98</f>
      </c>
      <c r="D486" s="1">
        <f>1+1/L69+1/L73+1/L76+1/L78+1/L79</f>
      </c>
      <c r="E486" s="2">
        <f>B486/$D487</f>
      </c>
      <c r="F486" s="2">
        <f>C486/$C487</f>
      </c>
      <c r="G486" s="2">
        <f>D486/$B487</f>
      </c>
      <c r="H486" s="2">
        <f>(E486+F486+G486)/3</f>
      </c>
      <c r="I486" s="2">
        <f>H486/$H487</f>
      </c>
      <c r="J486" s="3">
        <f>I486*100</f>
      </c>
      <c r="K486">
        <f>RANK(I486,$I$481:$I$486,0)</f>
      </c>
    </row>
    <row r="487">
      <c r="A487" t="str">
        <v>TOTAL</v>
      </c>
      <c r="B487" s="1">
        <f>SUM(B481:B486)</f>
      </c>
      <c r="C487" s="1">
        <f>SUM(C481:C486)</f>
      </c>
      <c r="D487" s="1">
        <f>SUM(D481:D486)</f>
      </c>
      <c r="H487" s="2">
        <f>SUM(H481:H486)</f>
      </c>
    </row>
    <row r="489">
      <c r="A489" t="str">
        <v>2. KONSISTENSI (CR)</v>
      </c>
    </row>
    <row r="490">
      <c r="A490" t="str">
        <v>Matriks Crisp (Defuzzified) &amp; Normalisasi &amp; Aw</v>
      </c>
    </row>
    <row r="491">
      <c r="A491" t="str">
        <v>Kriteria</v>
      </c>
      <c r="B491" t="str">
        <v>CP9.1</v>
      </c>
      <c r="C491" t="str">
        <v>CP9.2</v>
      </c>
      <c r="D491" t="str">
        <v>CP9.3</v>
      </c>
      <c r="E491" t="str">
        <v>CP9.4</v>
      </c>
      <c r="F491" t="str">
        <v>CP9.5</v>
      </c>
      <c r="G491" t="str">
        <v>CP9.6</v>
      </c>
      <c r="H491" t="str">
        <v>Wi (Bobot CR)</v>
      </c>
      <c r="I491" t="str">
        <v>Aw</v>
      </c>
      <c r="J491" t="str">
        <v>Aw/Wi</v>
      </c>
    </row>
    <row r="492">
      <c r="A492" t="str">
        <v>CP9.1</v>
      </c>
      <c r="B492">
        <v>1</v>
      </c>
      <c r="C492" s="1">
        <f>(L65+L84+L103)/3</f>
      </c>
      <c r="D492" s="1">
        <f>(L66+L85+L104)/3</f>
      </c>
      <c r="E492" s="1">
        <f>(L67+L86+L105)/3</f>
      </c>
      <c r="F492" s="1">
        <f>(L68+L87+L106)/3</f>
      </c>
      <c r="G492" s="1">
        <f>(L69+L88+L107)/3</f>
      </c>
      <c r="H492" s="2">
        <f>(B492/$B498+C492/$C498+D492/$D498+E492/$E498+F492/$F498+G492/$G498)/6</f>
      </c>
      <c r="I492" s="2">
        <f>B492*$H492+C492*$H493+D492*$H494+E492*$H495+F492*$H496+G492*$H497</f>
      </c>
      <c r="J492" s="1">
        <f>I492/H492</f>
      </c>
    </row>
    <row r="493">
      <c r="A493" t="str">
        <v>CP9.2</v>
      </c>
      <c r="B493" s="1">
        <f>(1/L103+1/L84+1/L65)/3</f>
      </c>
      <c r="C493">
        <v>1</v>
      </c>
      <c r="D493" s="1">
        <f>(L70+L89+L108)/3</f>
      </c>
      <c r="E493" s="1">
        <f>(L71+L90+L109)/3</f>
      </c>
      <c r="F493" s="1">
        <f>(L72+L91+L110)/3</f>
      </c>
      <c r="G493" s="1">
        <f>(L73+L92+L111)/3</f>
      </c>
      <c r="H493" s="2">
        <f>(B493/$B498+C493/$C498+D493/$D498+E493/$E498+F493/$F498+G493/$G498)/6</f>
      </c>
      <c r="I493" s="2">
        <f>B493*$H492+C493*$H493+D493*$H494+E493*$H495+F493*$H496+G493*$H497</f>
      </c>
      <c r="J493" s="1">
        <f>I493/H493</f>
      </c>
    </row>
    <row r="494">
      <c r="A494" t="str">
        <v>CP9.3</v>
      </c>
      <c r="B494" s="1">
        <f>(1/L104+1/L85+1/L66)/3</f>
      </c>
      <c r="C494" s="1">
        <f>(1/L108+1/L89+1/L70)/3</f>
      </c>
      <c r="D494">
        <v>1</v>
      </c>
      <c r="E494" s="1">
        <f>(L74+L93+L112)/3</f>
      </c>
      <c r="F494" s="1">
        <f>(L75+L94+L113)/3</f>
      </c>
      <c r="G494" s="1">
        <f>(L76+L95+L114)/3</f>
      </c>
      <c r="H494" s="2">
        <f>(B494/$B498+C494/$C498+D494/$D498+E494/$E498+F494/$F498+G494/$G498)/6</f>
      </c>
      <c r="I494" s="2">
        <f>B494*$H492+C494*$H493+D494*$H494+E494*$H495+F494*$H496+G494*$H497</f>
      </c>
      <c r="J494" s="1">
        <f>I494/H494</f>
      </c>
    </row>
    <row r="495">
      <c r="A495" t="str">
        <v>CP9.4</v>
      </c>
      <c r="B495" s="1">
        <f>(1/L105+1/L86+1/L67)/3</f>
      </c>
      <c r="C495" s="1">
        <f>(1/L109+1/L90+1/L71)/3</f>
      </c>
      <c r="D495" s="1">
        <f>(1/L112+1/L93+1/L74)/3</f>
      </c>
      <c r="E495">
        <v>1</v>
      </c>
      <c r="F495" s="1">
        <f>(L77+L96+L115)/3</f>
      </c>
      <c r="G495" s="1">
        <f>(L78+L97+L116)/3</f>
      </c>
      <c r="H495" s="2">
        <f>(B495/$B498+C495/$C498+D495/$D498+E495/$E498+F495/$F498+G495/$G498)/6</f>
      </c>
      <c r="I495" s="2">
        <f>B495*$H492+C495*$H493+D495*$H494+E495*$H495+F495*$H496+G495*$H497</f>
      </c>
      <c r="J495" s="1">
        <f>I495/H495</f>
      </c>
    </row>
    <row r="496">
      <c r="A496" t="str">
        <v>CP9.5</v>
      </c>
      <c r="B496" s="1">
        <f>(1/L106+1/L87+1/L68)/3</f>
      </c>
      <c r="C496" s="1">
        <f>(1/L110+1/L91+1/L72)/3</f>
      </c>
      <c r="D496" s="1">
        <f>(1/L113+1/L94+1/L75)/3</f>
      </c>
      <c r="E496" s="1">
        <f>(1/L115+1/L96+1/L77)/3</f>
      </c>
      <c r="F496">
        <v>1</v>
      </c>
      <c r="G496" s="1">
        <f>(L79+L98+L117)/3</f>
      </c>
      <c r="H496" s="2">
        <f>(B496/$B498+C496/$C498+D496/$D498+E496/$E498+F496/$F498+G496/$G498)/6</f>
      </c>
      <c r="I496" s="2">
        <f>B496*$H492+C496*$H493+D496*$H494+E496*$H495+F496*$H496+G496*$H497</f>
      </c>
      <c r="J496" s="1">
        <f>I496/H496</f>
      </c>
    </row>
    <row r="497">
      <c r="A497" t="str">
        <v>CP9.6</v>
      </c>
      <c r="B497" s="1">
        <f>(1/L107+1/L88+1/L69)/3</f>
      </c>
      <c r="C497" s="1">
        <f>(1/L111+1/L92+1/L73)/3</f>
      </c>
      <c r="D497" s="1">
        <f>(1/L114+1/L95+1/L76)/3</f>
      </c>
      <c r="E497" s="1">
        <f>(1/L116+1/L97+1/L78)/3</f>
      </c>
      <c r="F497" s="1">
        <f>(1/L117+1/L98+1/L79)/3</f>
      </c>
      <c r="G497">
        <v>1</v>
      </c>
      <c r="H497" s="2">
        <f>(B497/$B498+C497/$C498+D497/$D498+E497/$E498+F497/$F498+G497/$G498)/6</f>
      </c>
      <c r="I497" s="2">
        <f>B497*$H492+C497*$H493+D497*$H494+E497*$H495+F497*$H496+G497*$H497</f>
      </c>
      <c r="J497" s="1">
        <f>I497/H497</f>
      </c>
    </row>
    <row r="498">
      <c r="A498" t="str">
        <v>Σ Kolom</v>
      </c>
      <c r="B498" s="1">
        <f>SUM(B492:B497)</f>
      </c>
      <c r="C498" s="1">
        <f>SUM(C492:C497)</f>
      </c>
      <c r="D498" s="1">
        <f>SUM(D492:D497)</f>
      </c>
      <c r="E498" s="1">
        <f>SUM(E492:E497)</f>
      </c>
      <c r="F498" s="1">
        <f>SUM(F492:F497)</f>
      </c>
      <c r="G498" s="1">
        <f>SUM(G492:G497)</f>
      </c>
    </row>
    <row r="500">
      <c r="A500" t="str">
        <v>λmax</v>
      </c>
      <c r="B500" s="1">
        <f>AVERAGE(J492:J497)</f>
      </c>
    </row>
    <row r="501">
      <c r="A501" t="str">
        <v>CI</v>
      </c>
      <c r="B501" s="1">
        <f>(B500-6)/(6-1)</f>
      </c>
    </row>
    <row r="502">
      <c r="A502" t="str">
        <v>CR</v>
      </c>
      <c r="B502" s="1">
        <f>IF(1.24=0,0,B501/1.24)</f>
      </c>
    </row>
    <row r="503">
      <c r="A503" t="str">
        <v>Status</v>
      </c>
      <c r="B503">
        <f>IF(B502&lt;0.1,"KONSISTEN ✓","TIDAK KONSISTEN ✗")</f>
      </c>
    </row>
    <row r="506">
      <c r="A506" t="str">
        <v>▶ RESPONDEN 11: Drh. Indahlia Syahfitri Bangun</v>
      </c>
    </row>
    <row r="507">
      <c r="A507" t="str">
        <v>1. FUZZY SYNTHETIC EXTENT (FSE) &amp; BOBOT FINAL</v>
      </c>
    </row>
    <row r="508">
      <c r="A508" t="str">
        <v>Kriteria</v>
      </c>
      <c r="B508" t="str">
        <v>Σl</v>
      </c>
      <c r="C508" t="str">
        <v>Σm</v>
      </c>
      <c r="D508" t="str">
        <v>Σu</v>
      </c>
      <c r="E508" t="str">
        <v>Si_l</v>
      </c>
      <c r="F508" t="str">
        <v>Si_m</v>
      </c>
      <c r="G508" t="str">
        <v>Si_u</v>
      </c>
      <c r="H508" t="str">
        <v>Defuzzy</v>
      </c>
      <c r="I508" t="str">
        <v>Bobot</v>
      </c>
      <c r="J508" t="str">
        <v>Bobot%</v>
      </c>
      <c r="K508" t="str">
        <v>Rank</v>
      </c>
    </row>
    <row r="509">
      <c r="A509" t="str">
        <v>CP9.1</v>
      </c>
      <c r="B509" s="1">
        <f>1+M65+M66+M67+M68+M69</f>
      </c>
      <c r="C509" s="1">
        <f>1+M84+M85+M86+M87+M88</f>
      </c>
      <c r="D509" s="1">
        <f>1+M103+M104+M105+M106+M107</f>
      </c>
      <c r="E509" s="2">
        <f>B509/$D515</f>
      </c>
      <c r="F509" s="2">
        <f>C509/$C515</f>
      </c>
      <c r="G509" s="2">
        <f>D509/$B515</f>
      </c>
      <c r="H509" s="2">
        <f>(E509+F509+G509)/3</f>
      </c>
      <c r="I509" s="2">
        <f>H509/$H515</f>
      </c>
      <c r="J509" s="3">
        <f>I509*100</f>
      </c>
      <c r="K509">
        <f>RANK(I509,$I$509:$I$514,0)</f>
      </c>
    </row>
    <row r="510">
      <c r="A510" t="str">
        <v>CP9.2</v>
      </c>
      <c r="B510" s="1">
        <f>1+1/M103+M70+M71+M72+M73</f>
      </c>
      <c r="C510" s="1">
        <f>1+1/M84+M89+M90+M91+M92</f>
      </c>
      <c r="D510" s="1">
        <f>1+1/M65+M108+M109+M110+M111</f>
      </c>
      <c r="E510" s="2">
        <f>B510/$D515</f>
      </c>
      <c r="F510" s="2">
        <f>C510/$C515</f>
      </c>
      <c r="G510" s="2">
        <f>D510/$B515</f>
      </c>
      <c r="H510" s="2">
        <f>(E510+F510+G510)/3</f>
      </c>
      <c r="I510" s="2">
        <f>H510/$H515</f>
      </c>
      <c r="J510" s="3">
        <f>I510*100</f>
      </c>
      <c r="K510">
        <f>RANK(I510,$I$509:$I$514,0)</f>
      </c>
    </row>
    <row r="511">
      <c r="A511" t="str">
        <v>CP9.3</v>
      </c>
      <c r="B511" s="1">
        <f>1+1/M104+1/M108+M74+M75+M76</f>
      </c>
      <c r="C511" s="1">
        <f>1+1/M85+1/M89+M93+M94+M95</f>
      </c>
      <c r="D511" s="1">
        <f>1+1/M66+1/M70+M112+M113+M114</f>
      </c>
      <c r="E511" s="2">
        <f>B511/$D515</f>
      </c>
      <c r="F511" s="2">
        <f>C511/$C515</f>
      </c>
      <c r="G511" s="2">
        <f>D511/$B515</f>
      </c>
      <c r="H511" s="2">
        <f>(E511+F511+G511)/3</f>
      </c>
      <c r="I511" s="2">
        <f>H511/$H515</f>
      </c>
      <c r="J511" s="3">
        <f>I511*100</f>
      </c>
      <c r="K511">
        <f>RANK(I511,$I$509:$I$514,0)</f>
      </c>
    </row>
    <row r="512">
      <c r="A512" t="str">
        <v>CP9.4</v>
      </c>
      <c r="B512" s="1">
        <f>1+1/M105+1/M109+1/M112+M77+M78</f>
      </c>
      <c r="C512" s="1">
        <f>1+1/M86+1/M90+1/M93+M96+M97</f>
      </c>
      <c r="D512" s="1">
        <f>1+1/M67+1/M71+1/M74+M115+M116</f>
      </c>
      <c r="E512" s="2">
        <f>B512/$D515</f>
      </c>
      <c r="F512" s="2">
        <f>C512/$C515</f>
      </c>
      <c r="G512" s="2">
        <f>D512/$B515</f>
      </c>
      <c r="H512" s="2">
        <f>(E512+F512+G512)/3</f>
      </c>
      <c r="I512" s="2">
        <f>H512/$H515</f>
      </c>
      <c r="J512" s="3">
        <f>I512*100</f>
      </c>
      <c r="K512">
        <f>RANK(I512,$I$509:$I$514,0)</f>
      </c>
    </row>
    <row r="513">
      <c r="A513" t="str">
        <v>CP9.5</v>
      </c>
      <c r="B513" s="1">
        <f>1+1/M106+1/M110+1/M113+1/M115+M79</f>
      </c>
      <c r="C513" s="1">
        <f>1+1/M87+1/M91+1/M94+1/M96+M98</f>
      </c>
      <c r="D513" s="1">
        <f>1+1/M68+1/M72+1/M75+1/M77+M117</f>
      </c>
      <c r="E513" s="2">
        <f>B513/$D515</f>
      </c>
      <c r="F513" s="2">
        <f>C513/$C515</f>
      </c>
      <c r="G513" s="2">
        <f>D513/$B515</f>
      </c>
      <c r="H513" s="2">
        <f>(E513+F513+G513)/3</f>
      </c>
      <c r="I513" s="2">
        <f>H513/$H515</f>
      </c>
      <c r="J513" s="3">
        <f>I513*100</f>
      </c>
      <c r="K513">
        <f>RANK(I513,$I$509:$I$514,0)</f>
      </c>
    </row>
    <row r="514">
      <c r="A514" t="str">
        <v>CP9.6</v>
      </c>
      <c r="B514" s="1">
        <f>1+1/M107+1/M111+1/M114+1/M116+1/M117</f>
      </c>
      <c r="C514" s="1">
        <f>1+1/M88+1/M92+1/M95+1/M97+1/M98</f>
      </c>
      <c r="D514" s="1">
        <f>1+1/M69+1/M73+1/M76+1/M78+1/M79</f>
      </c>
      <c r="E514" s="2">
        <f>B514/$D515</f>
      </c>
      <c r="F514" s="2">
        <f>C514/$C515</f>
      </c>
      <c r="G514" s="2">
        <f>D514/$B515</f>
      </c>
      <c r="H514" s="2">
        <f>(E514+F514+G514)/3</f>
      </c>
      <c r="I514" s="2">
        <f>H514/$H515</f>
      </c>
      <c r="J514" s="3">
        <f>I514*100</f>
      </c>
      <c r="K514">
        <f>RANK(I514,$I$509:$I$514,0)</f>
      </c>
    </row>
    <row r="515">
      <c r="A515" t="str">
        <v>TOTAL</v>
      </c>
      <c r="B515" s="1">
        <f>SUM(B509:B514)</f>
      </c>
      <c r="C515" s="1">
        <f>SUM(C509:C514)</f>
      </c>
      <c r="D515" s="1">
        <f>SUM(D509:D514)</f>
      </c>
      <c r="H515" s="2">
        <f>SUM(H509:H514)</f>
      </c>
    </row>
    <row r="517">
      <c r="A517" t="str">
        <v>2. KONSISTENSI (CR)</v>
      </c>
    </row>
    <row r="518">
      <c r="A518" t="str">
        <v>Matriks Crisp (Defuzzified) &amp; Normalisasi &amp; Aw</v>
      </c>
    </row>
    <row r="519">
      <c r="A519" t="str">
        <v>Kriteria</v>
      </c>
      <c r="B519" t="str">
        <v>CP9.1</v>
      </c>
      <c r="C519" t="str">
        <v>CP9.2</v>
      </c>
      <c r="D519" t="str">
        <v>CP9.3</v>
      </c>
      <c r="E519" t="str">
        <v>CP9.4</v>
      </c>
      <c r="F519" t="str">
        <v>CP9.5</v>
      </c>
      <c r="G519" t="str">
        <v>CP9.6</v>
      </c>
      <c r="H519" t="str">
        <v>Wi (Bobot CR)</v>
      </c>
      <c r="I519" t="str">
        <v>Aw</v>
      </c>
      <c r="J519" t="str">
        <v>Aw/Wi</v>
      </c>
    </row>
    <row r="520">
      <c r="A520" t="str">
        <v>CP9.1</v>
      </c>
      <c r="B520">
        <v>1</v>
      </c>
      <c r="C520" s="1">
        <f>(M65+M84+M103)/3</f>
      </c>
      <c r="D520" s="1">
        <f>(M66+M85+M104)/3</f>
      </c>
      <c r="E520" s="1">
        <f>(M67+M86+M105)/3</f>
      </c>
      <c r="F520" s="1">
        <f>(M68+M87+M106)/3</f>
      </c>
      <c r="G520" s="1">
        <f>(M69+M88+M107)/3</f>
      </c>
      <c r="H520" s="2">
        <f>(B520/$B526+C520/$C526+D520/$D526+E520/$E526+F520/$F526+G520/$G526)/6</f>
      </c>
      <c r="I520" s="2">
        <f>B520*$H520+C520*$H521+D520*$H522+E520*$H523+F520*$H524+G520*$H525</f>
      </c>
      <c r="J520" s="1">
        <f>I520/H520</f>
      </c>
    </row>
    <row r="521">
      <c r="A521" t="str">
        <v>CP9.2</v>
      </c>
      <c r="B521" s="1">
        <f>(1/M103+1/M84+1/M65)/3</f>
      </c>
      <c r="C521">
        <v>1</v>
      </c>
      <c r="D521" s="1">
        <f>(M70+M89+M108)/3</f>
      </c>
      <c r="E521" s="1">
        <f>(M71+M90+M109)/3</f>
      </c>
      <c r="F521" s="1">
        <f>(M72+M91+M110)/3</f>
      </c>
      <c r="G521" s="1">
        <f>(M73+M92+M111)/3</f>
      </c>
      <c r="H521" s="2">
        <f>(B521/$B526+C521/$C526+D521/$D526+E521/$E526+F521/$F526+G521/$G526)/6</f>
      </c>
      <c r="I521" s="2">
        <f>B521*$H520+C521*$H521+D521*$H522+E521*$H523+F521*$H524+G521*$H525</f>
      </c>
      <c r="J521" s="1">
        <f>I521/H521</f>
      </c>
    </row>
    <row r="522">
      <c r="A522" t="str">
        <v>CP9.3</v>
      </c>
      <c r="B522" s="1">
        <f>(1/M104+1/M85+1/M66)/3</f>
      </c>
      <c r="C522" s="1">
        <f>(1/M108+1/M89+1/M70)/3</f>
      </c>
      <c r="D522">
        <v>1</v>
      </c>
      <c r="E522" s="1">
        <f>(M74+M93+M112)/3</f>
      </c>
      <c r="F522" s="1">
        <f>(M75+M94+M113)/3</f>
      </c>
      <c r="G522" s="1">
        <f>(M76+M95+M114)/3</f>
      </c>
      <c r="H522" s="2">
        <f>(B522/$B526+C522/$C526+D522/$D526+E522/$E526+F522/$F526+G522/$G526)/6</f>
      </c>
      <c r="I522" s="2">
        <f>B522*$H520+C522*$H521+D522*$H522+E522*$H523+F522*$H524+G522*$H525</f>
      </c>
      <c r="J522" s="1">
        <f>I522/H522</f>
      </c>
    </row>
    <row r="523">
      <c r="A523" t="str">
        <v>CP9.4</v>
      </c>
      <c r="B523" s="1">
        <f>(1/M105+1/M86+1/M67)/3</f>
      </c>
      <c r="C523" s="1">
        <f>(1/M109+1/M90+1/M71)/3</f>
      </c>
      <c r="D523" s="1">
        <f>(1/M112+1/M93+1/M74)/3</f>
      </c>
      <c r="E523">
        <v>1</v>
      </c>
      <c r="F523" s="1">
        <f>(M77+M96+M115)/3</f>
      </c>
      <c r="G523" s="1">
        <f>(M78+M97+M116)/3</f>
      </c>
      <c r="H523" s="2">
        <f>(B523/$B526+C523/$C526+D523/$D526+E523/$E526+F523/$F526+G523/$G526)/6</f>
      </c>
      <c r="I523" s="2">
        <f>B523*$H520+C523*$H521+D523*$H522+E523*$H523+F523*$H524+G523*$H525</f>
      </c>
      <c r="J523" s="1">
        <f>I523/H523</f>
      </c>
    </row>
    <row r="524">
      <c r="A524" t="str">
        <v>CP9.5</v>
      </c>
      <c r="B524" s="1">
        <f>(1/M106+1/M87+1/M68)/3</f>
      </c>
      <c r="C524" s="1">
        <f>(1/M110+1/M91+1/M72)/3</f>
      </c>
      <c r="D524" s="1">
        <f>(1/M113+1/M94+1/M75)/3</f>
      </c>
      <c r="E524" s="1">
        <f>(1/M115+1/M96+1/M77)/3</f>
      </c>
      <c r="F524">
        <v>1</v>
      </c>
      <c r="G524" s="1">
        <f>(M79+M98+M117)/3</f>
      </c>
      <c r="H524" s="2">
        <f>(B524/$B526+C524/$C526+D524/$D526+E524/$E526+F524/$F526+G524/$G526)/6</f>
      </c>
      <c r="I524" s="2">
        <f>B524*$H520+C524*$H521+D524*$H522+E524*$H523+F524*$H524+G524*$H525</f>
      </c>
      <c r="J524" s="1">
        <f>I524/H524</f>
      </c>
    </row>
    <row r="525">
      <c r="A525" t="str">
        <v>CP9.6</v>
      </c>
      <c r="B525" s="1">
        <f>(1/M107+1/M88+1/M69)/3</f>
      </c>
      <c r="C525" s="1">
        <f>(1/M111+1/M92+1/M73)/3</f>
      </c>
      <c r="D525" s="1">
        <f>(1/M114+1/M95+1/M76)/3</f>
      </c>
      <c r="E525" s="1">
        <f>(1/M116+1/M97+1/M78)/3</f>
      </c>
      <c r="F525" s="1">
        <f>(1/M117+1/M98+1/M79)/3</f>
      </c>
      <c r="G525">
        <v>1</v>
      </c>
      <c r="H525" s="2">
        <f>(B525/$B526+C525/$C526+D525/$D526+E525/$E526+F525/$F526+G525/$G526)/6</f>
      </c>
      <c r="I525" s="2">
        <f>B525*$H520+C525*$H521+D525*$H522+E525*$H523+F525*$H524+G525*$H525</f>
      </c>
      <c r="J525" s="1">
        <f>I525/H525</f>
      </c>
    </row>
    <row r="526">
      <c r="A526" t="str">
        <v>Σ Kolom</v>
      </c>
      <c r="B526" s="1">
        <f>SUM(B520:B525)</f>
      </c>
      <c r="C526" s="1">
        <f>SUM(C520:C525)</f>
      </c>
      <c r="D526" s="1">
        <f>SUM(D520:D525)</f>
      </c>
      <c r="E526" s="1">
        <f>SUM(E520:E525)</f>
      </c>
      <c r="F526" s="1">
        <f>SUM(F520:F525)</f>
      </c>
      <c r="G526" s="1">
        <f>SUM(G520:G525)</f>
      </c>
    </row>
    <row r="528">
      <c r="A528" t="str">
        <v>λmax</v>
      </c>
      <c r="B528" s="1">
        <f>AVERAGE(J520:J525)</f>
      </c>
    </row>
    <row r="529">
      <c r="A529" t="str">
        <v>CI</v>
      </c>
      <c r="B529" s="1">
        <f>(B528-6)/(6-1)</f>
      </c>
    </row>
    <row r="530">
      <c r="A530" t="str">
        <v>CR</v>
      </c>
      <c r="B530" s="1">
        <f>IF(1.24=0,0,B529/1.24)</f>
      </c>
    </row>
    <row r="531">
      <c r="A531" t="str">
        <v>Status</v>
      </c>
      <c r="B531">
        <f>IF(B530&lt;0.1,"KONSISTEN ✓","TIDAK KONSISTEN ✗")</f>
      </c>
    </row>
    <row r="534">
      <c r="A534" t="str">
        <v>▶ RESPONDEN 12: Drh Guswandi</v>
      </c>
    </row>
    <row r="535">
      <c r="A535" t="str">
        <v>1. FUZZY SYNTHETIC EXTENT (FSE) &amp; BOBOT FINAL</v>
      </c>
    </row>
    <row r="536">
      <c r="A536" t="str">
        <v>Kriteria</v>
      </c>
      <c r="B536" t="str">
        <v>Σl</v>
      </c>
      <c r="C536" t="str">
        <v>Σm</v>
      </c>
      <c r="D536" t="str">
        <v>Σu</v>
      </c>
      <c r="E536" t="str">
        <v>Si_l</v>
      </c>
      <c r="F536" t="str">
        <v>Si_m</v>
      </c>
      <c r="G536" t="str">
        <v>Si_u</v>
      </c>
      <c r="H536" t="str">
        <v>Defuzzy</v>
      </c>
      <c r="I536" t="str">
        <v>Bobot</v>
      </c>
      <c r="J536" t="str">
        <v>Bobot%</v>
      </c>
      <c r="K536" t="str">
        <v>Rank</v>
      </c>
    </row>
    <row r="537">
      <c r="A537" t="str">
        <v>CP9.1</v>
      </c>
      <c r="B537" s="1">
        <f>1+N65+N66+N67+N68+N69</f>
      </c>
      <c r="C537" s="1">
        <f>1+N84+N85+N86+N87+N88</f>
      </c>
      <c r="D537" s="1">
        <f>1+N103+N104+N105+N106+N107</f>
      </c>
      <c r="E537" s="2">
        <f>B537/$D543</f>
      </c>
      <c r="F537" s="2">
        <f>C537/$C543</f>
      </c>
      <c r="G537" s="2">
        <f>D537/$B543</f>
      </c>
      <c r="H537" s="2">
        <f>(E537+F537+G537)/3</f>
      </c>
      <c r="I537" s="2">
        <f>H537/$H543</f>
      </c>
      <c r="J537" s="3">
        <f>I537*100</f>
      </c>
      <c r="K537">
        <f>RANK(I537,$I$537:$I$542,0)</f>
      </c>
    </row>
    <row r="538">
      <c r="A538" t="str">
        <v>CP9.2</v>
      </c>
      <c r="B538" s="1">
        <f>1+1/N103+N70+N71+N72+N73</f>
      </c>
      <c r="C538" s="1">
        <f>1+1/N84+N89+N90+N91+N92</f>
      </c>
      <c r="D538" s="1">
        <f>1+1/N65+N108+N109+N110+N111</f>
      </c>
      <c r="E538" s="2">
        <f>B538/$D543</f>
      </c>
      <c r="F538" s="2">
        <f>C538/$C543</f>
      </c>
      <c r="G538" s="2">
        <f>D538/$B543</f>
      </c>
      <c r="H538" s="2">
        <f>(E538+F538+G538)/3</f>
      </c>
      <c r="I538" s="2">
        <f>H538/$H543</f>
      </c>
      <c r="J538" s="3">
        <f>I538*100</f>
      </c>
      <c r="K538">
        <f>RANK(I538,$I$537:$I$542,0)</f>
      </c>
    </row>
    <row r="539">
      <c r="A539" t="str">
        <v>CP9.3</v>
      </c>
      <c r="B539" s="1">
        <f>1+1/N104+1/N108+N74+N75+N76</f>
      </c>
      <c r="C539" s="1">
        <f>1+1/N85+1/N89+N93+N94+N95</f>
      </c>
      <c r="D539" s="1">
        <f>1+1/N66+1/N70+N112+N113+N114</f>
      </c>
      <c r="E539" s="2">
        <f>B539/$D543</f>
      </c>
      <c r="F539" s="2">
        <f>C539/$C543</f>
      </c>
      <c r="G539" s="2">
        <f>D539/$B543</f>
      </c>
      <c r="H539" s="2">
        <f>(E539+F539+G539)/3</f>
      </c>
      <c r="I539" s="2">
        <f>H539/$H543</f>
      </c>
      <c r="J539" s="3">
        <f>I539*100</f>
      </c>
      <c r="K539">
        <f>RANK(I539,$I$537:$I$542,0)</f>
      </c>
    </row>
    <row r="540">
      <c r="A540" t="str">
        <v>CP9.4</v>
      </c>
      <c r="B540" s="1">
        <f>1+1/N105+1/N109+1/N112+N77+N78</f>
      </c>
      <c r="C540" s="1">
        <f>1+1/N86+1/N90+1/N93+N96+N97</f>
      </c>
      <c r="D540" s="1">
        <f>1+1/N67+1/N71+1/N74+N115+N116</f>
      </c>
      <c r="E540" s="2">
        <f>B540/$D543</f>
      </c>
      <c r="F540" s="2">
        <f>C540/$C543</f>
      </c>
      <c r="G540" s="2">
        <f>D540/$B543</f>
      </c>
      <c r="H540" s="2">
        <f>(E540+F540+G540)/3</f>
      </c>
      <c r="I540" s="2">
        <f>H540/$H543</f>
      </c>
      <c r="J540" s="3">
        <f>I540*100</f>
      </c>
      <c r="K540">
        <f>RANK(I540,$I$537:$I$542,0)</f>
      </c>
    </row>
    <row r="541">
      <c r="A541" t="str">
        <v>CP9.5</v>
      </c>
      <c r="B541" s="1">
        <f>1+1/N106+1/N110+1/N113+1/N115+N79</f>
      </c>
      <c r="C541" s="1">
        <f>1+1/N87+1/N91+1/N94+1/N96+N98</f>
      </c>
      <c r="D541" s="1">
        <f>1+1/N68+1/N72+1/N75+1/N77+N117</f>
      </c>
      <c r="E541" s="2">
        <f>B541/$D543</f>
      </c>
      <c r="F541" s="2">
        <f>C541/$C543</f>
      </c>
      <c r="G541" s="2">
        <f>D541/$B543</f>
      </c>
      <c r="H541" s="2">
        <f>(E541+F541+G541)/3</f>
      </c>
      <c r="I541" s="2">
        <f>H541/$H543</f>
      </c>
      <c r="J541" s="3">
        <f>I541*100</f>
      </c>
      <c r="K541">
        <f>RANK(I541,$I$537:$I$542,0)</f>
      </c>
    </row>
    <row r="542">
      <c r="A542" t="str">
        <v>CP9.6</v>
      </c>
      <c r="B542" s="1">
        <f>1+1/N107+1/N111+1/N114+1/N116+1/N117</f>
      </c>
      <c r="C542" s="1">
        <f>1+1/N88+1/N92+1/N95+1/N97+1/N98</f>
      </c>
      <c r="D542" s="1">
        <f>1+1/N69+1/N73+1/N76+1/N78+1/N79</f>
      </c>
      <c r="E542" s="2">
        <f>B542/$D543</f>
      </c>
      <c r="F542" s="2">
        <f>C542/$C543</f>
      </c>
      <c r="G542" s="2">
        <f>D542/$B543</f>
      </c>
      <c r="H542" s="2">
        <f>(E542+F542+G542)/3</f>
      </c>
      <c r="I542" s="2">
        <f>H542/$H543</f>
      </c>
      <c r="J542" s="3">
        <f>I542*100</f>
      </c>
      <c r="K542">
        <f>RANK(I542,$I$537:$I$542,0)</f>
      </c>
    </row>
    <row r="543">
      <c r="A543" t="str">
        <v>TOTAL</v>
      </c>
      <c r="B543" s="1">
        <f>SUM(B537:B542)</f>
      </c>
      <c r="C543" s="1">
        <f>SUM(C537:C542)</f>
      </c>
      <c r="D543" s="1">
        <f>SUM(D537:D542)</f>
      </c>
      <c r="H543" s="2">
        <f>SUM(H537:H542)</f>
      </c>
    </row>
    <row r="545">
      <c r="A545" t="str">
        <v>2. KONSISTENSI (CR)</v>
      </c>
    </row>
    <row r="546">
      <c r="A546" t="str">
        <v>Matriks Crisp (Defuzzified) &amp; Normalisasi &amp; Aw</v>
      </c>
    </row>
    <row r="547">
      <c r="A547" t="str">
        <v>Kriteria</v>
      </c>
      <c r="B547" t="str">
        <v>CP9.1</v>
      </c>
      <c r="C547" t="str">
        <v>CP9.2</v>
      </c>
      <c r="D547" t="str">
        <v>CP9.3</v>
      </c>
      <c r="E547" t="str">
        <v>CP9.4</v>
      </c>
      <c r="F547" t="str">
        <v>CP9.5</v>
      </c>
      <c r="G547" t="str">
        <v>CP9.6</v>
      </c>
      <c r="H547" t="str">
        <v>Wi (Bobot CR)</v>
      </c>
      <c r="I547" t="str">
        <v>Aw</v>
      </c>
      <c r="J547" t="str">
        <v>Aw/Wi</v>
      </c>
    </row>
    <row r="548">
      <c r="A548" t="str">
        <v>CP9.1</v>
      </c>
      <c r="B548">
        <v>1</v>
      </c>
      <c r="C548" s="1">
        <f>(N65+N84+N103)/3</f>
      </c>
      <c r="D548" s="1">
        <f>(N66+N85+N104)/3</f>
      </c>
      <c r="E548" s="1">
        <f>(N67+N86+N105)/3</f>
      </c>
      <c r="F548" s="1">
        <f>(N68+N87+N106)/3</f>
      </c>
      <c r="G548" s="1">
        <f>(N69+N88+N107)/3</f>
      </c>
      <c r="H548" s="2">
        <f>(B548/$B554+C548/$C554+D548/$D554+E548/$E554+F548/$F554+G548/$G554)/6</f>
      </c>
      <c r="I548" s="2">
        <f>B548*$H548+C548*$H549+D548*$H550+E548*$H551+F548*$H552+G548*$H553</f>
      </c>
      <c r="J548" s="1">
        <f>I548/H548</f>
      </c>
    </row>
    <row r="549">
      <c r="A549" t="str">
        <v>CP9.2</v>
      </c>
      <c r="B549" s="1">
        <f>(1/N103+1/N84+1/N65)/3</f>
      </c>
      <c r="C549">
        <v>1</v>
      </c>
      <c r="D549" s="1">
        <f>(N70+N89+N108)/3</f>
      </c>
      <c r="E549" s="1">
        <f>(N71+N90+N109)/3</f>
      </c>
      <c r="F549" s="1">
        <f>(N72+N91+N110)/3</f>
      </c>
      <c r="G549" s="1">
        <f>(N73+N92+N111)/3</f>
      </c>
      <c r="H549" s="2">
        <f>(B549/$B554+C549/$C554+D549/$D554+E549/$E554+F549/$F554+G549/$G554)/6</f>
      </c>
      <c r="I549" s="2">
        <f>B549*$H548+C549*$H549+D549*$H550+E549*$H551+F549*$H552+G549*$H553</f>
      </c>
      <c r="J549" s="1">
        <f>I549/H549</f>
      </c>
    </row>
    <row r="550">
      <c r="A550" t="str">
        <v>CP9.3</v>
      </c>
      <c r="B550" s="1">
        <f>(1/N104+1/N85+1/N66)/3</f>
      </c>
      <c r="C550" s="1">
        <f>(1/N108+1/N89+1/N70)/3</f>
      </c>
      <c r="D550">
        <v>1</v>
      </c>
      <c r="E550" s="1">
        <f>(N74+N93+N112)/3</f>
      </c>
      <c r="F550" s="1">
        <f>(N75+N94+N113)/3</f>
      </c>
      <c r="G550" s="1">
        <f>(N76+N95+N114)/3</f>
      </c>
      <c r="H550" s="2">
        <f>(B550/$B554+C550/$C554+D550/$D554+E550/$E554+F550/$F554+G550/$G554)/6</f>
      </c>
      <c r="I550" s="2">
        <f>B550*$H548+C550*$H549+D550*$H550+E550*$H551+F550*$H552+G550*$H553</f>
      </c>
      <c r="J550" s="1">
        <f>I550/H550</f>
      </c>
    </row>
    <row r="551">
      <c r="A551" t="str">
        <v>CP9.4</v>
      </c>
      <c r="B551" s="1">
        <f>(1/N105+1/N86+1/N67)/3</f>
      </c>
      <c r="C551" s="1">
        <f>(1/N109+1/N90+1/N71)/3</f>
      </c>
      <c r="D551" s="1">
        <f>(1/N112+1/N93+1/N74)/3</f>
      </c>
      <c r="E551">
        <v>1</v>
      </c>
      <c r="F551" s="1">
        <f>(N77+N96+N115)/3</f>
      </c>
      <c r="G551" s="1">
        <f>(N78+N97+N116)/3</f>
      </c>
      <c r="H551" s="2">
        <f>(B551/$B554+C551/$C554+D551/$D554+E551/$E554+F551/$F554+G551/$G554)/6</f>
      </c>
      <c r="I551" s="2">
        <f>B551*$H548+C551*$H549+D551*$H550+E551*$H551+F551*$H552+G551*$H553</f>
      </c>
      <c r="J551" s="1">
        <f>I551/H551</f>
      </c>
    </row>
    <row r="552">
      <c r="A552" t="str">
        <v>CP9.5</v>
      </c>
      <c r="B552" s="1">
        <f>(1/N106+1/N87+1/N68)/3</f>
      </c>
      <c r="C552" s="1">
        <f>(1/N110+1/N91+1/N72)/3</f>
      </c>
      <c r="D552" s="1">
        <f>(1/N113+1/N94+1/N75)/3</f>
      </c>
      <c r="E552" s="1">
        <f>(1/N115+1/N96+1/N77)/3</f>
      </c>
      <c r="F552">
        <v>1</v>
      </c>
      <c r="G552" s="1">
        <f>(N79+N98+N117)/3</f>
      </c>
      <c r="H552" s="2">
        <f>(B552/$B554+C552/$C554+D552/$D554+E552/$E554+F552/$F554+G552/$G554)/6</f>
      </c>
      <c r="I552" s="2">
        <f>B552*$H548+C552*$H549+D552*$H550+E552*$H551+F552*$H552+G552*$H553</f>
      </c>
      <c r="J552" s="1">
        <f>I552/H552</f>
      </c>
    </row>
    <row r="553">
      <c r="A553" t="str">
        <v>CP9.6</v>
      </c>
      <c r="B553" s="1">
        <f>(1/N107+1/N88+1/N69)/3</f>
      </c>
      <c r="C553" s="1">
        <f>(1/N111+1/N92+1/N73)/3</f>
      </c>
      <c r="D553" s="1">
        <f>(1/N114+1/N95+1/N76)/3</f>
      </c>
      <c r="E553" s="1">
        <f>(1/N116+1/N97+1/N78)/3</f>
      </c>
      <c r="F553" s="1">
        <f>(1/N117+1/N98+1/N79)/3</f>
      </c>
      <c r="G553">
        <v>1</v>
      </c>
      <c r="H553" s="2">
        <f>(B553/$B554+C553/$C554+D553/$D554+E553/$E554+F553/$F554+G553/$G554)/6</f>
      </c>
      <c r="I553" s="2">
        <f>B553*$H548+C553*$H549+D553*$H550+E553*$H551+F553*$H552+G553*$H553</f>
      </c>
      <c r="J553" s="1">
        <f>I553/H553</f>
      </c>
    </row>
    <row r="554">
      <c r="A554" t="str">
        <v>Σ Kolom</v>
      </c>
      <c r="B554" s="1">
        <f>SUM(B548:B553)</f>
      </c>
      <c r="C554" s="1">
        <f>SUM(C548:C553)</f>
      </c>
      <c r="D554" s="1">
        <f>SUM(D548:D553)</f>
      </c>
      <c r="E554" s="1">
        <f>SUM(E548:E553)</f>
      </c>
      <c r="F554" s="1">
        <f>SUM(F548:F553)</f>
      </c>
      <c r="G554" s="1">
        <f>SUM(G548:G553)</f>
      </c>
    </row>
    <row r="556">
      <c r="A556" t="str">
        <v>λmax</v>
      </c>
      <c r="B556" s="1">
        <f>AVERAGE(J548:J553)</f>
      </c>
    </row>
    <row r="557">
      <c r="A557" t="str">
        <v>CI</v>
      </c>
      <c r="B557" s="1">
        <f>(B556-6)/(6-1)</f>
      </c>
    </row>
    <row r="558">
      <c r="A558" t="str">
        <v>CR</v>
      </c>
      <c r="B558" s="1">
        <f>IF(1.24=0,0,B557/1.24)</f>
      </c>
    </row>
    <row r="559">
      <c r="A559" t="str">
        <v>Status</v>
      </c>
      <c r="B559">
        <f>IF(B558&lt;0.1,"KONSISTEN ✓","TIDAK KONSISTEN ✗")</f>
      </c>
    </row>
    <row r="562">
      <c r="A562" t="str">
        <v>▶ RESPONDEN 13: drh. Sri Wening Kurniajati</v>
      </c>
    </row>
    <row r="563">
      <c r="A563" t="str">
        <v>1. FUZZY SYNTHETIC EXTENT (FSE) &amp; BOBOT FINAL</v>
      </c>
    </row>
    <row r="564">
      <c r="A564" t="str">
        <v>Kriteria</v>
      </c>
      <c r="B564" t="str">
        <v>Σl</v>
      </c>
      <c r="C564" t="str">
        <v>Σm</v>
      </c>
      <c r="D564" t="str">
        <v>Σu</v>
      </c>
      <c r="E564" t="str">
        <v>Si_l</v>
      </c>
      <c r="F564" t="str">
        <v>Si_m</v>
      </c>
      <c r="G564" t="str">
        <v>Si_u</v>
      </c>
      <c r="H564" t="str">
        <v>Defuzzy</v>
      </c>
      <c r="I564" t="str">
        <v>Bobot</v>
      </c>
      <c r="J564" t="str">
        <v>Bobot%</v>
      </c>
      <c r="K564" t="str">
        <v>Rank</v>
      </c>
    </row>
    <row r="565">
      <c r="A565" t="str">
        <v>CP9.1</v>
      </c>
      <c r="B565" s="1">
        <f>1+O65+O66+O67+O68+O69</f>
      </c>
      <c r="C565" s="1">
        <f>1+O84+O85+O86+O87+O88</f>
      </c>
      <c r="D565" s="1">
        <f>1+O103+O104+O105+O106+O107</f>
      </c>
      <c r="E565" s="2">
        <f>B565/$D571</f>
      </c>
      <c r="F565" s="2">
        <f>C565/$C571</f>
      </c>
      <c r="G565" s="2">
        <f>D565/$B571</f>
      </c>
      <c r="H565" s="2">
        <f>(E565+F565+G565)/3</f>
      </c>
      <c r="I565" s="2">
        <f>H565/$H571</f>
      </c>
      <c r="J565" s="3">
        <f>I565*100</f>
      </c>
      <c r="K565">
        <f>RANK(I565,$I$565:$I$570,0)</f>
      </c>
    </row>
    <row r="566">
      <c r="A566" t="str">
        <v>CP9.2</v>
      </c>
      <c r="B566" s="1">
        <f>1+1/O103+O70+O71+O72+O73</f>
      </c>
      <c r="C566" s="1">
        <f>1+1/O84+O89+O90+O91+O92</f>
      </c>
      <c r="D566" s="1">
        <f>1+1/O65+O108+O109+O110+O111</f>
      </c>
      <c r="E566" s="2">
        <f>B566/$D571</f>
      </c>
      <c r="F566" s="2">
        <f>C566/$C571</f>
      </c>
      <c r="G566" s="2">
        <f>D566/$B571</f>
      </c>
      <c r="H566" s="2">
        <f>(E566+F566+G566)/3</f>
      </c>
      <c r="I566" s="2">
        <f>H566/$H571</f>
      </c>
      <c r="J566" s="3">
        <f>I566*100</f>
      </c>
      <c r="K566">
        <f>RANK(I566,$I$565:$I$570,0)</f>
      </c>
    </row>
    <row r="567">
      <c r="A567" t="str">
        <v>CP9.3</v>
      </c>
      <c r="B567" s="1">
        <f>1+1/O104+1/O108+O74+O75+O76</f>
      </c>
      <c r="C567" s="1">
        <f>1+1/O85+1/O89+O93+O94+O95</f>
      </c>
      <c r="D567" s="1">
        <f>1+1/O66+1/O70+O112+O113+O114</f>
      </c>
      <c r="E567" s="2">
        <f>B567/$D571</f>
      </c>
      <c r="F567" s="2">
        <f>C567/$C571</f>
      </c>
      <c r="G567" s="2">
        <f>D567/$B571</f>
      </c>
      <c r="H567" s="2">
        <f>(E567+F567+G567)/3</f>
      </c>
      <c r="I567" s="2">
        <f>H567/$H571</f>
      </c>
      <c r="J567" s="3">
        <f>I567*100</f>
      </c>
      <c r="K567">
        <f>RANK(I567,$I$565:$I$570,0)</f>
      </c>
    </row>
    <row r="568">
      <c r="A568" t="str">
        <v>CP9.4</v>
      </c>
      <c r="B568" s="1">
        <f>1+1/O105+1/O109+1/O112+O77+O78</f>
      </c>
      <c r="C568" s="1">
        <f>1+1/O86+1/O90+1/O93+O96+O97</f>
      </c>
      <c r="D568" s="1">
        <f>1+1/O67+1/O71+1/O74+O115+O116</f>
      </c>
      <c r="E568" s="2">
        <f>B568/$D571</f>
      </c>
      <c r="F568" s="2">
        <f>C568/$C571</f>
      </c>
      <c r="G568" s="2">
        <f>D568/$B571</f>
      </c>
      <c r="H568" s="2">
        <f>(E568+F568+G568)/3</f>
      </c>
      <c r="I568" s="2">
        <f>H568/$H571</f>
      </c>
      <c r="J568" s="3">
        <f>I568*100</f>
      </c>
      <c r="K568">
        <f>RANK(I568,$I$565:$I$570,0)</f>
      </c>
    </row>
    <row r="569">
      <c r="A569" t="str">
        <v>CP9.5</v>
      </c>
      <c r="B569" s="1">
        <f>1+1/O106+1/O110+1/O113+1/O115+O79</f>
      </c>
      <c r="C569" s="1">
        <f>1+1/O87+1/O91+1/O94+1/O96+O98</f>
      </c>
      <c r="D569" s="1">
        <f>1+1/O68+1/O72+1/O75+1/O77+O117</f>
      </c>
      <c r="E569" s="2">
        <f>B569/$D571</f>
      </c>
      <c r="F569" s="2">
        <f>C569/$C571</f>
      </c>
      <c r="G569" s="2">
        <f>D569/$B571</f>
      </c>
      <c r="H569" s="2">
        <f>(E569+F569+G569)/3</f>
      </c>
      <c r="I569" s="2">
        <f>H569/$H571</f>
      </c>
      <c r="J569" s="3">
        <f>I569*100</f>
      </c>
      <c r="K569">
        <f>RANK(I569,$I$565:$I$570,0)</f>
      </c>
    </row>
    <row r="570">
      <c r="A570" t="str">
        <v>CP9.6</v>
      </c>
      <c r="B570" s="1">
        <f>1+1/O107+1/O111+1/O114+1/O116+1/O117</f>
      </c>
      <c r="C570" s="1">
        <f>1+1/O88+1/O92+1/O95+1/O97+1/O98</f>
      </c>
      <c r="D570" s="1">
        <f>1+1/O69+1/O73+1/O76+1/O78+1/O79</f>
      </c>
      <c r="E570" s="2">
        <f>B570/$D571</f>
      </c>
      <c r="F570" s="2">
        <f>C570/$C571</f>
      </c>
      <c r="G570" s="2">
        <f>D570/$B571</f>
      </c>
      <c r="H570" s="2">
        <f>(E570+F570+G570)/3</f>
      </c>
      <c r="I570" s="2">
        <f>H570/$H571</f>
      </c>
      <c r="J570" s="3">
        <f>I570*100</f>
      </c>
      <c r="K570">
        <f>RANK(I570,$I$565:$I$570,0)</f>
      </c>
    </row>
    <row r="571">
      <c r="A571" t="str">
        <v>TOTAL</v>
      </c>
      <c r="B571" s="1">
        <f>SUM(B565:B570)</f>
      </c>
      <c r="C571" s="1">
        <f>SUM(C565:C570)</f>
      </c>
      <c r="D571" s="1">
        <f>SUM(D565:D570)</f>
      </c>
      <c r="H571" s="2">
        <f>SUM(H565:H570)</f>
      </c>
    </row>
    <row r="573">
      <c r="A573" t="str">
        <v>2. KONSISTENSI (CR)</v>
      </c>
    </row>
    <row r="574">
      <c r="A574" t="str">
        <v>Matriks Crisp (Defuzzified) &amp; Normalisasi &amp; Aw</v>
      </c>
    </row>
    <row r="575">
      <c r="A575" t="str">
        <v>Kriteria</v>
      </c>
      <c r="B575" t="str">
        <v>CP9.1</v>
      </c>
      <c r="C575" t="str">
        <v>CP9.2</v>
      </c>
      <c r="D575" t="str">
        <v>CP9.3</v>
      </c>
      <c r="E575" t="str">
        <v>CP9.4</v>
      </c>
      <c r="F575" t="str">
        <v>CP9.5</v>
      </c>
      <c r="G575" t="str">
        <v>CP9.6</v>
      </c>
      <c r="H575" t="str">
        <v>Wi (Bobot CR)</v>
      </c>
      <c r="I575" t="str">
        <v>Aw</v>
      </c>
      <c r="J575" t="str">
        <v>Aw/Wi</v>
      </c>
    </row>
    <row r="576">
      <c r="A576" t="str">
        <v>CP9.1</v>
      </c>
      <c r="B576">
        <v>1</v>
      </c>
      <c r="C576" s="1">
        <f>(O65+O84+O103)/3</f>
      </c>
      <c r="D576" s="1">
        <f>(O66+O85+O104)/3</f>
      </c>
      <c r="E576" s="1">
        <f>(O67+O86+O105)/3</f>
      </c>
      <c r="F576" s="1">
        <f>(O68+O87+O106)/3</f>
      </c>
      <c r="G576" s="1">
        <f>(O69+O88+O107)/3</f>
      </c>
      <c r="H576" s="2">
        <f>(B576/$B582+C576/$C582+D576/$D582+E576/$E582+F576/$F582+G576/$G582)/6</f>
      </c>
      <c r="I576" s="2">
        <f>B576*$H576+C576*$H577+D576*$H578+E576*$H579+F576*$H580+G576*$H581</f>
      </c>
      <c r="J576" s="1">
        <f>I576/H576</f>
      </c>
    </row>
    <row r="577">
      <c r="A577" t="str">
        <v>CP9.2</v>
      </c>
      <c r="B577" s="1">
        <f>(1/O103+1/O84+1/O65)/3</f>
      </c>
      <c r="C577">
        <v>1</v>
      </c>
      <c r="D577" s="1">
        <f>(O70+O89+O108)/3</f>
      </c>
      <c r="E577" s="1">
        <f>(O71+O90+O109)/3</f>
      </c>
      <c r="F577" s="1">
        <f>(O72+O91+O110)/3</f>
      </c>
      <c r="G577" s="1">
        <f>(O73+O92+O111)/3</f>
      </c>
      <c r="H577" s="2">
        <f>(B577/$B582+C577/$C582+D577/$D582+E577/$E582+F577/$F582+G577/$G582)/6</f>
      </c>
      <c r="I577" s="2">
        <f>B577*$H576+C577*$H577+D577*$H578+E577*$H579+F577*$H580+G577*$H581</f>
      </c>
      <c r="J577" s="1">
        <f>I577/H577</f>
      </c>
    </row>
    <row r="578">
      <c r="A578" t="str">
        <v>CP9.3</v>
      </c>
      <c r="B578" s="1">
        <f>(1/O104+1/O85+1/O66)/3</f>
      </c>
      <c r="C578" s="1">
        <f>(1/O108+1/O89+1/O70)/3</f>
      </c>
      <c r="D578">
        <v>1</v>
      </c>
      <c r="E578" s="1">
        <f>(O74+O93+O112)/3</f>
      </c>
      <c r="F578" s="1">
        <f>(O75+O94+O113)/3</f>
      </c>
      <c r="G578" s="1">
        <f>(O76+O95+O114)/3</f>
      </c>
      <c r="H578" s="2">
        <f>(B578/$B582+C578/$C582+D578/$D582+E578/$E582+F578/$F582+G578/$G582)/6</f>
      </c>
      <c r="I578" s="2">
        <f>B578*$H576+C578*$H577+D578*$H578+E578*$H579+F578*$H580+G578*$H581</f>
      </c>
      <c r="J578" s="1">
        <f>I578/H578</f>
      </c>
    </row>
    <row r="579">
      <c r="A579" t="str">
        <v>CP9.4</v>
      </c>
      <c r="B579" s="1">
        <f>(1/O105+1/O86+1/O67)/3</f>
      </c>
      <c r="C579" s="1">
        <f>(1/O109+1/O90+1/O71)/3</f>
      </c>
      <c r="D579" s="1">
        <f>(1/O112+1/O93+1/O74)/3</f>
      </c>
      <c r="E579">
        <v>1</v>
      </c>
      <c r="F579" s="1">
        <f>(O77+O96+O115)/3</f>
      </c>
      <c r="G579" s="1">
        <f>(O78+O97+O116)/3</f>
      </c>
      <c r="H579" s="2">
        <f>(B579/$B582+C579/$C582+D579/$D582+E579/$E582+F579/$F582+G579/$G582)/6</f>
      </c>
      <c r="I579" s="2">
        <f>B579*$H576+C579*$H577+D579*$H578+E579*$H579+F579*$H580+G579*$H581</f>
      </c>
      <c r="J579" s="1">
        <f>I579/H579</f>
      </c>
    </row>
    <row r="580">
      <c r="A580" t="str">
        <v>CP9.5</v>
      </c>
      <c r="B580" s="1">
        <f>(1/O106+1/O87+1/O68)/3</f>
      </c>
      <c r="C580" s="1">
        <f>(1/O110+1/O91+1/O72)/3</f>
      </c>
      <c r="D580" s="1">
        <f>(1/O113+1/O94+1/O75)/3</f>
      </c>
      <c r="E580" s="1">
        <f>(1/O115+1/O96+1/O77)/3</f>
      </c>
      <c r="F580">
        <v>1</v>
      </c>
      <c r="G580" s="1">
        <f>(O79+O98+O117)/3</f>
      </c>
      <c r="H580" s="2">
        <f>(B580/$B582+C580/$C582+D580/$D582+E580/$E582+F580/$F582+G580/$G582)/6</f>
      </c>
      <c r="I580" s="2">
        <f>B580*$H576+C580*$H577+D580*$H578+E580*$H579+F580*$H580+G580*$H581</f>
      </c>
      <c r="J580" s="1">
        <f>I580/H580</f>
      </c>
    </row>
    <row r="581">
      <c r="A581" t="str">
        <v>CP9.6</v>
      </c>
      <c r="B581" s="1">
        <f>(1/O107+1/O88+1/O69)/3</f>
      </c>
      <c r="C581" s="1">
        <f>(1/O111+1/O92+1/O73)/3</f>
      </c>
      <c r="D581" s="1">
        <f>(1/O114+1/O95+1/O76)/3</f>
      </c>
      <c r="E581" s="1">
        <f>(1/O116+1/O97+1/O78)/3</f>
      </c>
      <c r="F581" s="1">
        <f>(1/O117+1/O98+1/O79)/3</f>
      </c>
      <c r="G581">
        <v>1</v>
      </c>
      <c r="H581" s="2">
        <f>(B581/$B582+C581/$C582+D581/$D582+E581/$E582+F581/$F582+G581/$G582)/6</f>
      </c>
      <c r="I581" s="2">
        <f>B581*$H576+C581*$H577+D581*$H578+E581*$H579+F581*$H580+G581*$H581</f>
      </c>
      <c r="J581" s="1">
        <f>I581/H581</f>
      </c>
    </row>
    <row r="582">
      <c r="A582" t="str">
        <v>Σ Kolom</v>
      </c>
      <c r="B582" s="1">
        <f>SUM(B576:B581)</f>
      </c>
      <c r="C582" s="1">
        <f>SUM(C576:C581)</f>
      </c>
      <c r="D582" s="1">
        <f>SUM(D576:D581)</f>
      </c>
      <c r="E582" s="1">
        <f>SUM(E576:E581)</f>
      </c>
      <c r="F582" s="1">
        <f>SUM(F576:F581)</f>
      </c>
      <c r="G582" s="1">
        <f>SUM(G576:G581)</f>
      </c>
    </row>
    <row r="584">
      <c r="A584" t="str">
        <v>λmax</v>
      </c>
      <c r="B584" s="1">
        <f>AVERAGE(J576:J581)</f>
      </c>
    </row>
    <row r="585">
      <c r="A585" t="str">
        <v>CI</v>
      </c>
      <c r="B585" s="1">
        <f>(B584-6)/(6-1)</f>
      </c>
    </row>
    <row r="586">
      <c r="A586" t="str">
        <v>CR</v>
      </c>
      <c r="B586" s="1">
        <f>IF(1.24=0,0,B585/1.24)</f>
      </c>
    </row>
    <row r="587">
      <c r="A587" t="str">
        <v>Status</v>
      </c>
      <c r="B587">
        <f>IF(B586&lt;0.1,"KONSISTEN ✓","TIDAK KONSISTEN ✗")</f>
      </c>
    </row>
    <row r="590">
      <c r="A590" t="str">
        <v>▶ RESPONDEN 14: Dea Astrina Harefa</v>
      </c>
    </row>
    <row r="591">
      <c r="A591" t="str">
        <v>1. FUZZY SYNTHETIC EXTENT (FSE) &amp; BOBOT FINAL</v>
      </c>
    </row>
    <row r="592">
      <c r="A592" t="str">
        <v>Kriteria</v>
      </c>
      <c r="B592" t="str">
        <v>Σl</v>
      </c>
      <c r="C592" t="str">
        <v>Σm</v>
      </c>
      <c r="D592" t="str">
        <v>Σu</v>
      </c>
      <c r="E592" t="str">
        <v>Si_l</v>
      </c>
      <c r="F592" t="str">
        <v>Si_m</v>
      </c>
      <c r="G592" t="str">
        <v>Si_u</v>
      </c>
      <c r="H592" t="str">
        <v>Defuzzy</v>
      </c>
      <c r="I592" t="str">
        <v>Bobot</v>
      </c>
      <c r="J592" t="str">
        <v>Bobot%</v>
      </c>
      <c r="K592" t="str">
        <v>Rank</v>
      </c>
    </row>
    <row r="593">
      <c r="A593" t="str">
        <v>CP9.1</v>
      </c>
      <c r="B593" s="1">
        <f>1+P65+P66+P67+P68+P69</f>
      </c>
      <c r="C593" s="1">
        <f>1+P84+P85+P86+P87+P88</f>
      </c>
      <c r="D593" s="1">
        <f>1+P103+P104+P105+P106+P107</f>
      </c>
      <c r="E593" s="2">
        <f>B593/$D599</f>
      </c>
      <c r="F593" s="2">
        <f>C593/$C599</f>
      </c>
      <c r="G593" s="2">
        <f>D593/$B599</f>
      </c>
      <c r="H593" s="2">
        <f>(E593+F593+G593)/3</f>
      </c>
      <c r="I593" s="2">
        <f>H593/$H599</f>
      </c>
      <c r="J593" s="3">
        <f>I593*100</f>
      </c>
      <c r="K593">
        <f>RANK(I593,$I$593:$I$598,0)</f>
      </c>
    </row>
    <row r="594">
      <c r="A594" t="str">
        <v>CP9.2</v>
      </c>
      <c r="B594" s="1">
        <f>1+1/P103+P70+P71+P72+P73</f>
      </c>
      <c r="C594" s="1">
        <f>1+1/P84+P89+P90+P91+P92</f>
      </c>
      <c r="D594" s="1">
        <f>1+1/P65+P108+P109+P110+P111</f>
      </c>
      <c r="E594" s="2">
        <f>B594/$D599</f>
      </c>
      <c r="F594" s="2">
        <f>C594/$C599</f>
      </c>
      <c r="G594" s="2">
        <f>D594/$B599</f>
      </c>
      <c r="H594" s="2">
        <f>(E594+F594+G594)/3</f>
      </c>
      <c r="I594" s="2">
        <f>H594/$H599</f>
      </c>
      <c r="J594" s="3">
        <f>I594*100</f>
      </c>
      <c r="K594">
        <f>RANK(I594,$I$593:$I$598,0)</f>
      </c>
    </row>
    <row r="595">
      <c r="A595" t="str">
        <v>CP9.3</v>
      </c>
      <c r="B595" s="1">
        <f>1+1/P104+1/P108+P74+P75+P76</f>
      </c>
      <c r="C595" s="1">
        <f>1+1/P85+1/P89+P93+P94+P95</f>
      </c>
      <c r="D595" s="1">
        <f>1+1/P66+1/P70+P112+P113+P114</f>
      </c>
      <c r="E595" s="2">
        <f>B595/$D599</f>
      </c>
      <c r="F595" s="2">
        <f>C595/$C599</f>
      </c>
      <c r="G595" s="2">
        <f>D595/$B599</f>
      </c>
      <c r="H595" s="2">
        <f>(E595+F595+G595)/3</f>
      </c>
      <c r="I595" s="2">
        <f>H595/$H599</f>
      </c>
      <c r="J595" s="3">
        <f>I595*100</f>
      </c>
      <c r="K595">
        <f>RANK(I595,$I$593:$I$598,0)</f>
      </c>
    </row>
    <row r="596">
      <c r="A596" t="str">
        <v>CP9.4</v>
      </c>
      <c r="B596" s="1">
        <f>1+1/P105+1/P109+1/P112+P77+P78</f>
      </c>
      <c r="C596" s="1">
        <f>1+1/P86+1/P90+1/P93+P96+P97</f>
      </c>
      <c r="D596" s="1">
        <f>1+1/P67+1/P71+1/P74+P115+P116</f>
      </c>
      <c r="E596" s="2">
        <f>B596/$D599</f>
      </c>
      <c r="F596" s="2">
        <f>C596/$C599</f>
      </c>
      <c r="G596" s="2">
        <f>D596/$B599</f>
      </c>
      <c r="H596" s="2">
        <f>(E596+F596+G596)/3</f>
      </c>
      <c r="I596" s="2">
        <f>H596/$H599</f>
      </c>
      <c r="J596" s="3">
        <f>I596*100</f>
      </c>
      <c r="K596">
        <f>RANK(I596,$I$593:$I$598,0)</f>
      </c>
    </row>
    <row r="597">
      <c r="A597" t="str">
        <v>CP9.5</v>
      </c>
      <c r="B597" s="1">
        <f>1+1/P106+1/P110+1/P113+1/P115+P79</f>
      </c>
      <c r="C597" s="1">
        <f>1+1/P87+1/P91+1/P94+1/P96+P98</f>
      </c>
      <c r="D597" s="1">
        <f>1+1/P68+1/P72+1/P75+1/P77+P117</f>
      </c>
      <c r="E597" s="2">
        <f>B597/$D599</f>
      </c>
      <c r="F597" s="2">
        <f>C597/$C599</f>
      </c>
      <c r="G597" s="2">
        <f>D597/$B599</f>
      </c>
      <c r="H597" s="2">
        <f>(E597+F597+G597)/3</f>
      </c>
      <c r="I597" s="2">
        <f>H597/$H599</f>
      </c>
      <c r="J597" s="3">
        <f>I597*100</f>
      </c>
      <c r="K597">
        <f>RANK(I597,$I$593:$I$598,0)</f>
      </c>
    </row>
    <row r="598">
      <c r="A598" t="str">
        <v>CP9.6</v>
      </c>
      <c r="B598" s="1">
        <f>1+1/P107+1/P111+1/P114+1/P116+1/P117</f>
      </c>
      <c r="C598" s="1">
        <f>1+1/P88+1/P92+1/P95+1/P97+1/P98</f>
      </c>
      <c r="D598" s="1">
        <f>1+1/P69+1/P73+1/P76+1/P78+1/P79</f>
      </c>
      <c r="E598" s="2">
        <f>B598/$D599</f>
      </c>
      <c r="F598" s="2">
        <f>C598/$C599</f>
      </c>
      <c r="G598" s="2">
        <f>D598/$B599</f>
      </c>
      <c r="H598" s="2">
        <f>(E598+F598+G598)/3</f>
      </c>
      <c r="I598" s="2">
        <f>H598/$H599</f>
      </c>
      <c r="J598" s="3">
        <f>I598*100</f>
      </c>
      <c r="K598">
        <f>RANK(I598,$I$593:$I$598,0)</f>
      </c>
    </row>
    <row r="599">
      <c r="A599" t="str">
        <v>TOTAL</v>
      </c>
      <c r="B599" s="1">
        <f>SUM(B593:B598)</f>
      </c>
      <c r="C599" s="1">
        <f>SUM(C593:C598)</f>
      </c>
      <c r="D599" s="1">
        <f>SUM(D593:D598)</f>
      </c>
      <c r="H599" s="2">
        <f>SUM(H593:H598)</f>
      </c>
    </row>
    <row r="601">
      <c r="A601" t="str">
        <v>2. KONSISTENSI (CR)</v>
      </c>
    </row>
    <row r="602">
      <c r="A602" t="str">
        <v>Matriks Crisp (Defuzzified) &amp; Normalisasi &amp; Aw</v>
      </c>
    </row>
    <row r="603">
      <c r="A603" t="str">
        <v>Kriteria</v>
      </c>
      <c r="B603" t="str">
        <v>CP9.1</v>
      </c>
      <c r="C603" t="str">
        <v>CP9.2</v>
      </c>
      <c r="D603" t="str">
        <v>CP9.3</v>
      </c>
      <c r="E603" t="str">
        <v>CP9.4</v>
      </c>
      <c r="F603" t="str">
        <v>CP9.5</v>
      </c>
      <c r="G603" t="str">
        <v>CP9.6</v>
      </c>
      <c r="H603" t="str">
        <v>Wi (Bobot CR)</v>
      </c>
      <c r="I603" t="str">
        <v>Aw</v>
      </c>
      <c r="J603" t="str">
        <v>Aw/Wi</v>
      </c>
    </row>
    <row r="604">
      <c r="A604" t="str">
        <v>CP9.1</v>
      </c>
      <c r="B604">
        <v>1</v>
      </c>
      <c r="C604" s="1">
        <f>(P65+P84+P103)/3</f>
      </c>
      <c r="D604" s="1">
        <f>(P66+P85+P104)/3</f>
      </c>
      <c r="E604" s="1">
        <f>(P67+P86+P105)/3</f>
      </c>
      <c r="F604" s="1">
        <f>(P68+P87+P106)/3</f>
      </c>
      <c r="G604" s="1">
        <f>(P69+P88+P107)/3</f>
      </c>
      <c r="H604" s="2">
        <f>(B604/$B610+C604/$C610+D604/$D610+E604/$E610+F604/$F610+G604/$G610)/6</f>
      </c>
      <c r="I604" s="2">
        <f>B604*$H604+C604*$H605+D604*$H606+E604*$H607+F604*$H608+G604*$H609</f>
      </c>
      <c r="J604" s="1">
        <f>I604/H604</f>
      </c>
    </row>
    <row r="605">
      <c r="A605" t="str">
        <v>CP9.2</v>
      </c>
      <c r="B605" s="1">
        <f>(1/P103+1/P84+1/P65)/3</f>
      </c>
      <c r="C605">
        <v>1</v>
      </c>
      <c r="D605" s="1">
        <f>(P70+P89+P108)/3</f>
      </c>
      <c r="E605" s="1">
        <f>(P71+P90+P109)/3</f>
      </c>
      <c r="F605" s="1">
        <f>(P72+P91+P110)/3</f>
      </c>
      <c r="G605" s="1">
        <f>(P73+P92+P111)/3</f>
      </c>
      <c r="H605" s="2">
        <f>(B605/$B610+C605/$C610+D605/$D610+E605/$E610+F605/$F610+G605/$G610)/6</f>
      </c>
      <c r="I605" s="2">
        <f>B605*$H604+C605*$H605+D605*$H606+E605*$H607+F605*$H608+G605*$H609</f>
      </c>
      <c r="J605" s="1">
        <f>I605/H605</f>
      </c>
    </row>
    <row r="606">
      <c r="A606" t="str">
        <v>CP9.3</v>
      </c>
      <c r="B606" s="1">
        <f>(1/P104+1/P85+1/P66)/3</f>
      </c>
      <c r="C606" s="1">
        <f>(1/P108+1/P89+1/P70)/3</f>
      </c>
      <c r="D606">
        <v>1</v>
      </c>
      <c r="E606" s="1">
        <f>(P74+P93+P112)/3</f>
      </c>
      <c r="F606" s="1">
        <f>(P75+P94+P113)/3</f>
      </c>
      <c r="G606" s="1">
        <f>(P76+P95+P114)/3</f>
      </c>
      <c r="H606" s="2">
        <f>(B606/$B610+C606/$C610+D606/$D610+E606/$E610+F606/$F610+G606/$G610)/6</f>
      </c>
      <c r="I606" s="2">
        <f>B606*$H604+C606*$H605+D606*$H606+E606*$H607+F606*$H608+G606*$H609</f>
      </c>
      <c r="J606" s="1">
        <f>I606/H606</f>
      </c>
    </row>
    <row r="607">
      <c r="A607" t="str">
        <v>CP9.4</v>
      </c>
      <c r="B607" s="1">
        <f>(1/P105+1/P86+1/P67)/3</f>
      </c>
      <c r="C607" s="1">
        <f>(1/P109+1/P90+1/P71)/3</f>
      </c>
      <c r="D607" s="1">
        <f>(1/P112+1/P93+1/P74)/3</f>
      </c>
      <c r="E607">
        <v>1</v>
      </c>
      <c r="F607" s="1">
        <f>(P77+P96+P115)/3</f>
      </c>
      <c r="G607" s="1">
        <f>(P78+P97+P116)/3</f>
      </c>
      <c r="H607" s="2">
        <f>(B607/$B610+C607/$C610+D607/$D610+E607/$E610+F607/$F610+G607/$G610)/6</f>
      </c>
      <c r="I607" s="2">
        <f>B607*$H604+C607*$H605+D607*$H606+E607*$H607+F607*$H608+G607*$H609</f>
      </c>
      <c r="J607" s="1">
        <f>I607/H607</f>
      </c>
    </row>
    <row r="608">
      <c r="A608" t="str">
        <v>CP9.5</v>
      </c>
      <c r="B608" s="1">
        <f>(1/P106+1/P87+1/P68)/3</f>
      </c>
      <c r="C608" s="1">
        <f>(1/P110+1/P91+1/P72)/3</f>
      </c>
      <c r="D608" s="1">
        <f>(1/P113+1/P94+1/P75)/3</f>
      </c>
      <c r="E608" s="1">
        <f>(1/P115+1/P96+1/P77)/3</f>
      </c>
      <c r="F608">
        <v>1</v>
      </c>
      <c r="G608" s="1">
        <f>(P79+P98+P117)/3</f>
      </c>
      <c r="H608" s="2">
        <f>(B608/$B610+C608/$C610+D608/$D610+E608/$E610+F608/$F610+G608/$G610)/6</f>
      </c>
      <c r="I608" s="2">
        <f>B608*$H604+C608*$H605+D608*$H606+E608*$H607+F608*$H608+G608*$H609</f>
      </c>
      <c r="J608" s="1">
        <f>I608/H608</f>
      </c>
    </row>
    <row r="609">
      <c r="A609" t="str">
        <v>CP9.6</v>
      </c>
      <c r="B609" s="1">
        <f>(1/P107+1/P88+1/P69)/3</f>
      </c>
      <c r="C609" s="1">
        <f>(1/P111+1/P92+1/P73)/3</f>
      </c>
      <c r="D609" s="1">
        <f>(1/P114+1/P95+1/P76)/3</f>
      </c>
      <c r="E609" s="1">
        <f>(1/P116+1/P97+1/P78)/3</f>
      </c>
      <c r="F609" s="1">
        <f>(1/P117+1/P98+1/P79)/3</f>
      </c>
      <c r="G609">
        <v>1</v>
      </c>
      <c r="H609" s="2">
        <f>(B609/$B610+C609/$C610+D609/$D610+E609/$E610+F609/$F610+G609/$G610)/6</f>
      </c>
      <c r="I609" s="2">
        <f>B609*$H604+C609*$H605+D609*$H606+E609*$H607+F609*$H608+G609*$H609</f>
      </c>
      <c r="J609" s="1">
        <f>I609/H609</f>
      </c>
    </row>
    <row r="610">
      <c r="A610" t="str">
        <v>Σ Kolom</v>
      </c>
      <c r="B610" s="1">
        <f>SUM(B604:B609)</f>
      </c>
      <c r="C610" s="1">
        <f>SUM(C604:C609)</f>
      </c>
      <c r="D610" s="1">
        <f>SUM(D604:D609)</f>
      </c>
      <c r="E610" s="1">
        <f>SUM(E604:E609)</f>
      </c>
      <c r="F610" s="1">
        <f>SUM(F604:F609)</f>
      </c>
      <c r="G610" s="1">
        <f>SUM(G604:G609)</f>
      </c>
    </row>
    <row r="612">
      <c r="A612" t="str">
        <v>λmax</v>
      </c>
      <c r="B612" s="1">
        <f>AVERAGE(J604:J609)</f>
      </c>
    </row>
    <row r="613">
      <c r="A613" t="str">
        <v>CI</v>
      </c>
      <c r="B613" s="1">
        <f>(B612-6)/(6-1)</f>
      </c>
    </row>
    <row r="614">
      <c r="A614" t="str">
        <v>CR</v>
      </c>
      <c r="B614" s="1">
        <f>IF(1.24=0,0,B613/1.24)</f>
      </c>
    </row>
    <row r="615">
      <c r="A615" t="str">
        <v>Status</v>
      </c>
      <c r="B615">
        <f>IF(B614&lt;0.1,"KONSISTEN ✓","TIDAK KONSISTEN ✗")</f>
      </c>
    </row>
    <row r="618">
      <c r="A618" t="str">
        <v>▶ RESPONDEN 15: drh. Sri Rahmila Indris</v>
      </c>
    </row>
    <row r="619">
      <c r="A619" t="str">
        <v>1. FUZZY SYNTHETIC EXTENT (FSE) &amp; BOBOT FINAL</v>
      </c>
    </row>
    <row r="620">
      <c r="A620" t="str">
        <v>Kriteria</v>
      </c>
      <c r="B620" t="str">
        <v>Σl</v>
      </c>
      <c r="C620" t="str">
        <v>Σm</v>
      </c>
      <c r="D620" t="str">
        <v>Σu</v>
      </c>
      <c r="E620" t="str">
        <v>Si_l</v>
      </c>
      <c r="F620" t="str">
        <v>Si_m</v>
      </c>
      <c r="G620" t="str">
        <v>Si_u</v>
      </c>
      <c r="H620" t="str">
        <v>Defuzzy</v>
      </c>
      <c r="I620" t="str">
        <v>Bobot</v>
      </c>
      <c r="J620" t="str">
        <v>Bobot%</v>
      </c>
      <c r="K620" t="str">
        <v>Rank</v>
      </c>
    </row>
    <row r="621">
      <c r="A621" t="str">
        <v>CP9.1</v>
      </c>
      <c r="B621" s="1">
        <f>1+Q65+Q66+Q67+Q68+Q69</f>
      </c>
      <c r="C621" s="1">
        <f>1+Q84+Q85+Q86+Q87+Q88</f>
      </c>
      <c r="D621" s="1">
        <f>1+Q103+Q104+Q105+Q106+Q107</f>
      </c>
      <c r="E621" s="2">
        <f>B621/$D627</f>
      </c>
      <c r="F621" s="2">
        <f>C621/$C627</f>
      </c>
      <c r="G621" s="2">
        <f>D621/$B627</f>
      </c>
      <c r="H621" s="2">
        <f>(E621+F621+G621)/3</f>
      </c>
      <c r="I621" s="2">
        <f>H621/$H627</f>
      </c>
      <c r="J621" s="3">
        <f>I621*100</f>
      </c>
      <c r="K621">
        <f>RANK(I621,$I$621:$I$626,0)</f>
      </c>
    </row>
    <row r="622">
      <c r="A622" t="str">
        <v>CP9.2</v>
      </c>
      <c r="B622" s="1">
        <f>1+1/Q103+Q70+Q71+Q72+Q73</f>
      </c>
      <c r="C622" s="1">
        <f>1+1/Q84+Q89+Q90+Q91+Q92</f>
      </c>
      <c r="D622" s="1">
        <f>1+1/Q65+Q108+Q109+Q110+Q111</f>
      </c>
      <c r="E622" s="2">
        <f>B622/$D627</f>
      </c>
      <c r="F622" s="2">
        <f>C622/$C627</f>
      </c>
      <c r="G622" s="2">
        <f>D622/$B627</f>
      </c>
      <c r="H622" s="2">
        <f>(E622+F622+G622)/3</f>
      </c>
      <c r="I622" s="2">
        <f>H622/$H627</f>
      </c>
      <c r="J622" s="3">
        <f>I622*100</f>
      </c>
      <c r="K622">
        <f>RANK(I622,$I$621:$I$626,0)</f>
      </c>
    </row>
    <row r="623">
      <c r="A623" t="str">
        <v>CP9.3</v>
      </c>
      <c r="B623" s="1">
        <f>1+1/Q104+1/Q108+Q74+Q75+Q76</f>
      </c>
      <c r="C623" s="1">
        <f>1+1/Q85+1/Q89+Q93+Q94+Q95</f>
      </c>
      <c r="D623" s="1">
        <f>1+1/Q66+1/Q70+Q112+Q113+Q114</f>
      </c>
      <c r="E623" s="2">
        <f>B623/$D627</f>
      </c>
      <c r="F623" s="2">
        <f>C623/$C627</f>
      </c>
      <c r="G623" s="2">
        <f>D623/$B627</f>
      </c>
      <c r="H623" s="2">
        <f>(E623+F623+G623)/3</f>
      </c>
      <c r="I623" s="2">
        <f>H623/$H627</f>
      </c>
      <c r="J623" s="3">
        <f>I623*100</f>
      </c>
      <c r="K623">
        <f>RANK(I623,$I$621:$I$626,0)</f>
      </c>
    </row>
    <row r="624">
      <c r="A624" t="str">
        <v>CP9.4</v>
      </c>
      <c r="B624" s="1">
        <f>1+1/Q105+1/Q109+1/Q112+Q77+Q78</f>
      </c>
      <c r="C624" s="1">
        <f>1+1/Q86+1/Q90+1/Q93+Q96+Q97</f>
      </c>
      <c r="D624" s="1">
        <f>1+1/Q67+1/Q71+1/Q74+Q115+Q116</f>
      </c>
      <c r="E624" s="2">
        <f>B624/$D627</f>
      </c>
      <c r="F624" s="2">
        <f>C624/$C627</f>
      </c>
      <c r="G624" s="2">
        <f>D624/$B627</f>
      </c>
      <c r="H624" s="2">
        <f>(E624+F624+G624)/3</f>
      </c>
      <c r="I624" s="2">
        <f>H624/$H627</f>
      </c>
      <c r="J624" s="3">
        <f>I624*100</f>
      </c>
      <c r="K624">
        <f>RANK(I624,$I$621:$I$626,0)</f>
      </c>
    </row>
    <row r="625">
      <c r="A625" t="str">
        <v>CP9.5</v>
      </c>
      <c r="B625" s="1">
        <f>1+1/Q106+1/Q110+1/Q113+1/Q115+Q79</f>
      </c>
      <c r="C625" s="1">
        <f>1+1/Q87+1/Q91+1/Q94+1/Q96+Q98</f>
      </c>
      <c r="D625" s="1">
        <f>1+1/Q68+1/Q72+1/Q75+1/Q77+Q117</f>
      </c>
      <c r="E625" s="2">
        <f>B625/$D627</f>
      </c>
      <c r="F625" s="2">
        <f>C625/$C627</f>
      </c>
      <c r="G625" s="2">
        <f>D625/$B627</f>
      </c>
      <c r="H625" s="2">
        <f>(E625+F625+G625)/3</f>
      </c>
      <c r="I625" s="2">
        <f>H625/$H627</f>
      </c>
      <c r="J625" s="3">
        <f>I625*100</f>
      </c>
      <c r="K625">
        <f>RANK(I625,$I$621:$I$626,0)</f>
      </c>
    </row>
    <row r="626">
      <c r="A626" t="str">
        <v>CP9.6</v>
      </c>
      <c r="B626" s="1">
        <f>1+1/Q107+1/Q111+1/Q114+1/Q116+1/Q117</f>
      </c>
      <c r="C626" s="1">
        <f>1+1/Q88+1/Q92+1/Q95+1/Q97+1/Q98</f>
      </c>
      <c r="D626" s="1">
        <f>1+1/Q69+1/Q73+1/Q76+1/Q78+1/Q79</f>
      </c>
      <c r="E626" s="2">
        <f>B626/$D627</f>
      </c>
      <c r="F626" s="2">
        <f>C626/$C627</f>
      </c>
      <c r="G626" s="2">
        <f>D626/$B627</f>
      </c>
      <c r="H626" s="2">
        <f>(E626+F626+G626)/3</f>
      </c>
      <c r="I626" s="2">
        <f>H626/$H627</f>
      </c>
      <c r="J626" s="3">
        <f>I626*100</f>
      </c>
      <c r="K626">
        <f>RANK(I626,$I$621:$I$626,0)</f>
      </c>
    </row>
    <row r="627">
      <c r="A627" t="str">
        <v>TOTAL</v>
      </c>
      <c r="B627" s="1">
        <f>SUM(B621:B626)</f>
      </c>
      <c r="C627" s="1">
        <f>SUM(C621:C626)</f>
      </c>
      <c r="D627" s="1">
        <f>SUM(D621:D626)</f>
      </c>
      <c r="H627" s="2">
        <f>SUM(H621:H626)</f>
      </c>
    </row>
    <row r="629">
      <c r="A629" t="str">
        <v>2. KONSISTENSI (CR)</v>
      </c>
    </row>
    <row r="630">
      <c r="A630" t="str">
        <v>Matriks Crisp (Defuzzified) &amp; Normalisasi &amp; Aw</v>
      </c>
    </row>
    <row r="631">
      <c r="A631" t="str">
        <v>Kriteria</v>
      </c>
      <c r="B631" t="str">
        <v>CP9.1</v>
      </c>
      <c r="C631" t="str">
        <v>CP9.2</v>
      </c>
      <c r="D631" t="str">
        <v>CP9.3</v>
      </c>
      <c r="E631" t="str">
        <v>CP9.4</v>
      </c>
      <c r="F631" t="str">
        <v>CP9.5</v>
      </c>
      <c r="G631" t="str">
        <v>CP9.6</v>
      </c>
      <c r="H631" t="str">
        <v>Wi (Bobot CR)</v>
      </c>
      <c r="I631" t="str">
        <v>Aw</v>
      </c>
      <c r="J631" t="str">
        <v>Aw/Wi</v>
      </c>
    </row>
    <row r="632">
      <c r="A632" t="str">
        <v>CP9.1</v>
      </c>
      <c r="B632">
        <v>1</v>
      </c>
      <c r="C632" s="1">
        <f>(Q65+Q84+Q103)/3</f>
      </c>
      <c r="D632" s="1">
        <f>(Q66+Q85+Q104)/3</f>
      </c>
      <c r="E632" s="1">
        <f>(Q67+Q86+Q105)/3</f>
      </c>
      <c r="F632" s="1">
        <f>(Q68+Q87+Q106)/3</f>
      </c>
      <c r="G632" s="1">
        <f>(Q69+Q88+Q107)/3</f>
      </c>
      <c r="H632" s="2">
        <f>(B632/$B638+C632/$C638+D632/$D638+E632/$E638+F632/$F638+G632/$G638)/6</f>
      </c>
      <c r="I632" s="2">
        <f>B632*$H632+C632*$H633+D632*$H634+E632*$H635+F632*$H636+G632*$H637</f>
      </c>
      <c r="J632" s="1">
        <f>I632/H632</f>
      </c>
    </row>
    <row r="633">
      <c r="A633" t="str">
        <v>CP9.2</v>
      </c>
      <c r="B633" s="1">
        <f>(1/Q103+1/Q84+1/Q65)/3</f>
      </c>
      <c r="C633">
        <v>1</v>
      </c>
      <c r="D633" s="1">
        <f>(Q70+Q89+Q108)/3</f>
      </c>
      <c r="E633" s="1">
        <f>(Q71+Q90+Q109)/3</f>
      </c>
      <c r="F633" s="1">
        <f>(Q72+Q91+Q110)/3</f>
      </c>
      <c r="G633" s="1">
        <f>(Q73+Q92+Q111)/3</f>
      </c>
      <c r="H633" s="2">
        <f>(B633/$B638+C633/$C638+D633/$D638+E633/$E638+F633/$F638+G633/$G638)/6</f>
      </c>
      <c r="I633" s="2">
        <f>B633*$H632+C633*$H633+D633*$H634+E633*$H635+F633*$H636+G633*$H637</f>
      </c>
      <c r="J633" s="1">
        <f>I633/H633</f>
      </c>
    </row>
    <row r="634">
      <c r="A634" t="str">
        <v>CP9.3</v>
      </c>
      <c r="B634" s="1">
        <f>(1/Q104+1/Q85+1/Q66)/3</f>
      </c>
      <c r="C634" s="1">
        <f>(1/Q108+1/Q89+1/Q70)/3</f>
      </c>
      <c r="D634">
        <v>1</v>
      </c>
      <c r="E634" s="1">
        <f>(Q74+Q93+Q112)/3</f>
      </c>
      <c r="F634" s="1">
        <f>(Q75+Q94+Q113)/3</f>
      </c>
      <c r="G634" s="1">
        <f>(Q76+Q95+Q114)/3</f>
      </c>
      <c r="H634" s="2">
        <f>(B634/$B638+C634/$C638+D634/$D638+E634/$E638+F634/$F638+G634/$G638)/6</f>
      </c>
      <c r="I634" s="2">
        <f>B634*$H632+C634*$H633+D634*$H634+E634*$H635+F634*$H636+G634*$H637</f>
      </c>
      <c r="J634" s="1">
        <f>I634/H634</f>
      </c>
    </row>
    <row r="635">
      <c r="A635" t="str">
        <v>CP9.4</v>
      </c>
      <c r="B635" s="1">
        <f>(1/Q105+1/Q86+1/Q67)/3</f>
      </c>
      <c r="C635" s="1">
        <f>(1/Q109+1/Q90+1/Q71)/3</f>
      </c>
      <c r="D635" s="1">
        <f>(1/Q112+1/Q93+1/Q74)/3</f>
      </c>
      <c r="E635">
        <v>1</v>
      </c>
      <c r="F635" s="1">
        <f>(Q77+Q96+Q115)/3</f>
      </c>
      <c r="G635" s="1">
        <f>(Q78+Q97+Q116)/3</f>
      </c>
      <c r="H635" s="2">
        <f>(B635/$B638+C635/$C638+D635/$D638+E635/$E638+F635/$F638+G635/$G638)/6</f>
      </c>
      <c r="I635" s="2">
        <f>B635*$H632+C635*$H633+D635*$H634+E635*$H635+F635*$H636+G635*$H637</f>
      </c>
      <c r="J635" s="1">
        <f>I635/H635</f>
      </c>
    </row>
    <row r="636">
      <c r="A636" t="str">
        <v>CP9.5</v>
      </c>
      <c r="B636" s="1">
        <f>(1/Q106+1/Q87+1/Q68)/3</f>
      </c>
      <c r="C636" s="1">
        <f>(1/Q110+1/Q91+1/Q72)/3</f>
      </c>
      <c r="D636" s="1">
        <f>(1/Q113+1/Q94+1/Q75)/3</f>
      </c>
      <c r="E636" s="1">
        <f>(1/Q115+1/Q96+1/Q77)/3</f>
      </c>
      <c r="F636">
        <v>1</v>
      </c>
      <c r="G636" s="1">
        <f>(Q79+Q98+Q117)/3</f>
      </c>
      <c r="H636" s="2">
        <f>(B636/$B638+C636/$C638+D636/$D638+E636/$E638+F636/$F638+G636/$G638)/6</f>
      </c>
      <c r="I636" s="2">
        <f>B636*$H632+C636*$H633+D636*$H634+E636*$H635+F636*$H636+G636*$H637</f>
      </c>
      <c r="J636" s="1">
        <f>I636/H636</f>
      </c>
    </row>
    <row r="637">
      <c r="A637" t="str">
        <v>CP9.6</v>
      </c>
      <c r="B637" s="1">
        <f>(1/Q107+1/Q88+1/Q69)/3</f>
      </c>
      <c r="C637" s="1">
        <f>(1/Q111+1/Q92+1/Q73)/3</f>
      </c>
      <c r="D637" s="1">
        <f>(1/Q114+1/Q95+1/Q76)/3</f>
      </c>
      <c r="E637" s="1">
        <f>(1/Q116+1/Q97+1/Q78)/3</f>
      </c>
      <c r="F637" s="1">
        <f>(1/Q117+1/Q98+1/Q79)/3</f>
      </c>
      <c r="G637">
        <v>1</v>
      </c>
      <c r="H637" s="2">
        <f>(B637/$B638+C637/$C638+D637/$D638+E637/$E638+F637/$F638+G637/$G638)/6</f>
      </c>
      <c r="I637" s="2">
        <f>B637*$H632+C637*$H633+D637*$H634+E637*$H635+F637*$H636+G637*$H637</f>
      </c>
      <c r="J637" s="1">
        <f>I637/H637</f>
      </c>
    </row>
    <row r="638">
      <c r="A638" t="str">
        <v>Σ Kolom</v>
      </c>
      <c r="B638" s="1">
        <f>SUM(B632:B637)</f>
      </c>
      <c r="C638" s="1">
        <f>SUM(C632:C637)</f>
      </c>
      <c r="D638" s="1">
        <f>SUM(D632:D637)</f>
      </c>
      <c r="E638" s="1">
        <f>SUM(E632:E637)</f>
      </c>
      <c r="F638" s="1">
        <f>SUM(F632:F637)</f>
      </c>
      <c r="G638" s="1">
        <f>SUM(G632:G637)</f>
      </c>
    </row>
    <row r="640">
      <c r="A640" t="str">
        <v>λmax</v>
      </c>
      <c r="B640" s="1">
        <f>AVERAGE(J632:J637)</f>
      </c>
    </row>
    <row r="641">
      <c r="A641" t="str">
        <v>CI</v>
      </c>
      <c r="B641" s="1">
        <f>(B640-6)/(6-1)</f>
      </c>
    </row>
    <row r="642">
      <c r="A642" t="str">
        <v>CR</v>
      </c>
      <c r="B642" s="1">
        <f>IF(1.24=0,0,B641/1.24)</f>
      </c>
    </row>
    <row r="643">
      <c r="A643" t="str">
        <v>Status</v>
      </c>
      <c r="B643">
        <f>IF(B642&lt;0.1,"KONSISTEN ✓","TIDAK KONSISTEN ✗")</f>
      </c>
    </row>
    <row r="646">
      <c r="A646" t="str">
        <v>▶ RESPONDEN 16: Ardini Oktavia</v>
      </c>
    </row>
    <row r="647">
      <c r="A647" t="str">
        <v>1. FUZZY SYNTHETIC EXTENT (FSE) &amp; BOBOT FINAL</v>
      </c>
    </row>
    <row r="648">
      <c r="A648" t="str">
        <v>Kriteria</v>
      </c>
      <c r="B648" t="str">
        <v>Σl</v>
      </c>
      <c r="C648" t="str">
        <v>Σm</v>
      </c>
      <c r="D648" t="str">
        <v>Σu</v>
      </c>
      <c r="E648" t="str">
        <v>Si_l</v>
      </c>
      <c r="F648" t="str">
        <v>Si_m</v>
      </c>
      <c r="G648" t="str">
        <v>Si_u</v>
      </c>
      <c r="H648" t="str">
        <v>Defuzzy</v>
      </c>
      <c r="I648" t="str">
        <v>Bobot</v>
      </c>
      <c r="J648" t="str">
        <v>Bobot%</v>
      </c>
      <c r="K648" t="str">
        <v>Rank</v>
      </c>
    </row>
    <row r="649">
      <c r="A649" t="str">
        <v>CP9.1</v>
      </c>
      <c r="B649" s="1">
        <f>1+R65+R66+R67+R68+R69</f>
      </c>
      <c r="C649" s="1">
        <f>1+R84+R85+R86+R87+R88</f>
      </c>
      <c r="D649" s="1">
        <f>1+R103+R104+R105+R106+R107</f>
      </c>
      <c r="E649" s="2">
        <f>B649/$D655</f>
      </c>
      <c r="F649" s="2">
        <f>C649/$C655</f>
      </c>
      <c r="G649" s="2">
        <f>D649/$B655</f>
      </c>
      <c r="H649" s="2">
        <f>(E649+F649+G649)/3</f>
      </c>
      <c r="I649" s="2">
        <f>H649/$H655</f>
      </c>
      <c r="J649" s="3">
        <f>I649*100</f>
      </c>
      <c r="K649">
        <f>RANK(I649,$I$649:$I$654,0)</f>
      </c>
    </row>
    <row r="650">
      <c r="A650" t="str">
        <v>CP9.2</v>
      </c>
      <c r="B650" s="1">
        <f>1+1/R103+R70+R71+R72+R73</f>
      </c>
      <c r="C650" s="1">
        <f>1+1/R84+R89+R90+R91+R92</f>
      </c>
      <c r="D650" s="1">
        <f>1+1/R65+R108+R109+R110+R111</f>
      </c>
      <c r="E650" s="2">
        <f>B650/$D655</f>
      </c>
      <c r="F650" s="2">
        <f>C650/$C655</f>
      </c>
      <c r="G650" s="2">
        <f>D650/$B655</f>
      </c>
      <c r="H650" s="2">
        <f>(E650+F650+G650)/3</f>
      </c>
      <c r="I650" s="2">
        <f>H650/$H655</f>
      </c>
      <c r="J650" s="3">
        <f>I650*100</f>
      </c>
      <c r="K650">
        <f>RANK(I650,$I$649:$I$654,0)</f>
      </c>
    </row>
    <row r="651">
      <c r="A651" t="str">
        <v>CP9.3</v>
      </c>
      <c r="B651" s="1">
        <f>1+1/R104+1/R108+R74+R75+R76</f>
      </c>
      <c r="C651" s="1">
        <f>1+1/R85+1/R89+R93+R94+R95</f>
      </c>
      <c r="D651" s="1">
        <f>1+1/R66+1/R70+R112+R113+R114</f>
      </c>
      <c r="E651" s="2">
        <f>B651/$D655</f>
      </c>
      <c r="F651" s="2">
        <f>C651/$C655</f>
      </c>
      <c r="G651" s="2">
        <f>D651/$B655</f>
      </c>
      <c r="H651" s="2">
        <f>(E651+F651+G651)/3</f>
      </c>
      <c r="I651" s="2">
        <f>H651/$H655</f>
      </c>
      <c r="J651" s="3">
        <f>I651*100</f>
      </c>
      <c r="K651">
        <f>RANK(I651,$I$649:$I$654,0)</f>
      </c>
    </row>
    <row r="652">
      <c r="A652" t="str">
        <v>CP9.4</v>
      </c>
      <c r="B652" s="1">
        <f>1+1/R105+1/R109+1/R112+R77+R78</f>
      </c>
      <c r="C652" s="1">
        <f>1+1/R86+1/R90+1/R93+R96+R97</f>
      </c>
      <c r="D652" s="1">
        <f>1+1/R67+1/R71+1/R74+R115+R116</f>
      </c>
      <c r="E652" s="2">
        <f>B652/$D655</f>
      </c>
      <c r="F652" s="2">
        <f>C652/$C655</f>
      </c>
      <c r="G652" s="2">
        <f>D652/$B655</f>
      </c>
      <c r="H652" s="2">
        <f>(E652+F652+G652)/3</f>
      </c>
      <c r="I652" s="2">
        <f>H652/$H655</f>
      </c>
      <c r="J652" s="3">
        <f>I652*100</f>
      </c>
      <c r="K652">
        <f>RANK(I652,$I$649:$I$654,0)</f>
      </c>
    </row>
    <row r="653">
      <c r="A653" t="str">
        <v>CP9.5</v>
      </c>
      <c r="B653" s="1">
        <f>1+1/R106+1/R110+1/R113+1/R115+R79</f>
      </c>
      <c r="C653" s="1">
        <f>1+1/R87+1/R91+1/R94+1/R96+R98</f>
      </c>
      <c r="D653" s="1">
        <f>1+1/R68+1/R72+1/R75+1/R77+R117</f>
      </c>
      <c r="E653" s="2">
        <f>B653/$D655</f>
      </c>
      <c r="F653" s="2">
        <f>C653/$C655</f>
      </c>
      <c r="G653" s="2">
        <f>D653/$B655</f>
      </c>
      <c r="H653" s="2">
        <f>(E653+F653+G653)/3</f>
      </c>
      <c r="I653" s="2">
        <f>H653/$H655</f>
      </c>
      <c r="J653" s="3">
        <f>I653*100</f>
      </c>
      <c r="K653">
        <f>RANK(I653,$I$649:$I$654,0)</f>
      </c>
    </row>
    <row r="654">
      <c r="A654" t="str">
        <v>CP9.6</v>
      </c>
      <c r="B654" s="1">
        <f>1+1/R107+1/R111+1/R114+1/R116+1/R117</f>
      </c>
      <c r="C654" s="1">
        <f>1+1/R88+1/R92+1/R95+1/R97+1/R98</f>
      </c>
      <c r="D654" s="1">
        <f>1+1/R69+1/R73+1/R76+1/R78+1/R79</f>
      </c>
      <c r="E654" s="2">
        <f>B654/$D655</f>
      </c>
      <c r="F654" s="2">
        <f>C654/$C655</f>
      </c>
      <c r="G654" s="2">
        <f>D654/$B655</f>
      </c>
      <c r="H654" s="2">
        <f>(E654+F654+G654)/3</f>
      </c>
      <c r="I654" s="2">
        <f>H654/$H655</f>
      </c>
      <c r="J654" s="3">
        <f>I654*100</f>
      </c>
      <c r="K654">
        <f>RANK(I654,$I$649:$I$654,0)</f>
      </c>
    </row>
    <row r="655">
      <c r="A655" t="str">
        <v>TOTAL</v>
      </c>
      <c r="B655" s="1">
        <f>SUM(B649:B654)</f>
      </c>
      <c r="C655" s="1">
        <f>SUM(C649:C654)</f>
      </c>
      <c r="D655" s="1">
        <f>SUM(D649:D654)</f>
      </c>
      <c r="H655" s="2">
        <f>SUM(H649:H654)</f>
      </c>
    </row>
    <row r="657">
      <c r="A657" t="str">
        <v>2. KONSISTENSI (CR)</v>
      </c>
    </row>
    <row r="658">
      <c r="A658" t="str">
        <v>Matriks Crisp (Defuzzified) &amp; Normalisasi &amp; Aw</v>
      </c>
    </row>
    <row r="659">
      <c r="A659" t="str">
        <v>Kriteria</v>
      </c>
      <c r="B659" t="str">
        <v>CP9.1</v>
      </c>
      <c r="C659" t="str">
        <v>CP9.2</v>
      </c>
      <c r="D659" t="str">
        <v>CP9.3</v>
      </c>
      <c r="E659" t="str">
        <v>CP9.4</v>
      </c>
      <c r="F659" t="str">
        <v>CP9.5</v>
      </c>
      <c r="G659" t="str">
        <v>CP9.6</v>
      </c>
      <c r="H659" t="str">
        <v>Wi (Bobot CR)</v>
      </c>
      <c r="I659" t="str">
        <v>Aw</v>
      </c>
      <c r="J659" t="str">
        <v>Aw/Wi</v>
      </c>
    </row>
    <row r="660">
      <c r="A660" t="str">
        <v>CP9.1</v>
      </c>
      <c r="B660">
        <v>1</v>
      </c>
      <c r="C660" s="1">
        <f>(R65+R84+R103)/3</f>
      </c>
      <c r="D660" s="1">
        <f>(R66+R85+R104)/3</f>
      </c>
      <c r="E660" s="1">
        <f>(R67+R86+R105)/3</f>
      </c>
      <c r="F660" s="1">
        <f>(R68+R87+R106)/3</f>
      </c>
      <c r="G660" s="1">
        <f>(R69+R88+R107)/3</f>
      </c>
      <c r="H660" s="2">
        <f>(B660/$B666+C660/$C666+D660/$D666+E660/$E666+F660/$F666+G660/$G666)/6</f>
      </c>
      <c r="I660" s="2">
        <f>B660*$H660+C660*$H661+D660*$H662+E660*$H663+F660*$H664+G660*$H665</f>
      </c>
      <c r="J660" s="1">
        <f>I660/H660</f>
      </c>
    </row>
    <row r="661">
      <c r="A661" t="str">
        <v>CP9.2</v>
      </c>
      <c r="B661" s="1">
        <f>(1/R103+1/R84+1/R65)/3</f>
      </c>
      <c r="C661">
        <v>1</v>
      </c>
      <c r="D661" s="1">
        <f>(R70+R89+R108)/3</f>
      </c>
      <c r="E661" s="1">
        <f>(R71+R90+R109)/3</f>
      </c>
      <c r="F661" s="1">
        <f>(R72+R91+R110)/3</f>
      </c>
      <c r="G661" s="1">
        <f>(R73+R92+R111)/3</f>
      </c>
      <c r="H661" s="2">
        <f>(B661/$B666+C661/$C666+D661/$D666+E661/$E666+F661/$F666+G661/$G666)/6</f>
      </c>
      <c r="I661" s="2">
        <f>B661*$H660+C661*$H661+D661*$H662+E661*$H663+F661*$H664+G661*$H665</f>
      </c>
      <c r="J661" s="1">
        <f>I661/H661</f>
      </c>
    </row>
    <row r="662">
      <c r="A662" t="str">
        <v>CP9.3</v>
      </c>
      <c r="B662" s="1">
        <f>(1/R104+1/R85+1/R66)/3</f>
      </c>
      <c r="C662" s="1">
        <f>(1/R108+1/R89+1/R70)/3</f>
      </c>
      <c r="D662">
        <v>1</v>
      </c>
      <c r="E662" s="1">
        <f>(R74+R93+R112)/3</f>
      </c>
      <c r="F662" s="1">
        <f>(R75+R94+R113)/3</f>
      </c>
      <c r="G662" s="1">
        <f>(R76+R95+R114)/3</f>
      </c>
      <c r="H662" s="2">
        <f>(B662/$B666+C662/$C666+D662/$D666+E662/$E666+F662/$F666+G662/$G666)/6</f>
      </c>
      <c r="I662" s="2">
        <f>B662*$H660+C662*$H661+D662*$H662+E662*$H663+F662*$H664+G662*$H665</f>
      </c>
      <c r="J662" s="1">
        <f>I662/H662</f>
      </c>
    </row>
    <row r="663">
      <c r="A663" t="str">
        <v>CP9.4</v>
      </c>
      <c r="B663" s="1">
        <f>(1/R105+1/R86+1/R67)/3</f>
      </c>
      <c r="C663" s="1">
        <f>(1/R109+1/R90+1/R71)/3</f>
      </c>
      <c r="D663" s="1">
        <f>(1/R112+1/R93+1/R74)/3</f>
      </c>
      <c r="E663">
        <v>1</v>
      </c>
      <c r="F663" s="1">
        <f>(R77+R96+R115)/3</f>
      </c>
      <c r="G663" s="1">
        <f>(R78+R97+R116)/3</f>
      </c>
      <c r="H663" s="2">
        <f>(B663/$B666+C663/$C666+D663/$D666+E663/$E666+F663/$F666+G663/$G666)/6</f>
      </c>
      <c r="I663" s="2">
        <f>B663*$H660+C663*$H661+D663*$H662+E663*$H663+F663*$H664+G663*$H665</f>
      </c>
      <c r="J663" s="1">
        <f>I663/H663</f>
      </c>
    </row>
    <row r="664">
      <c r="A664" t="str">
        <v>CP9.5</v>
      </c>
      <c r="B664" s="1">
        <f>(1/R106+1/R87+1/R68)/3</f>
      </c>
      <c r="C664" s="1">
        <f>(1/R110+1/R91+1/R72)/3</f>
      </c>
      <c r="D664" s="1">
        <f>(1/R113+1/R94+1/R75)/3</f>
      </c>
      <c r="E664" s="1">
        <f>(1/R115+1/R96+1/R77)/3</f>
      </c>
      <c r="F664">
        <v>1</v>
      </c>
      <c r="G664" s="1">
        <f>(R79+R98+R117)/3</f>
      </c>
      <c r="H664" s="2">
        <f>(B664/$B666+C664/$C666+D664/$D666+E664/$E666+F664/$F666+G664/$G666)/6</f>
      </c>
      <c r="I664" s="2">
        <f>B664*$H660+C664*$H661+D664*$H662+E664*$H663+F664*$H664+G664*$H665</f>
      </c>
      <c r="J664" s="1">
        <f>I664/H664</f>
      </c>
    </row>
    <row r="665">
      <c r="A665" t="str">
        <v>CP9.6</v>
      </c>
      <c r="B665" s="1">
        <f>(1/R107+1/R88+1/R69)/3</f>
      </c>
      <c r="C665" s="1">
        <f>(1/R111+1/R92+1/R73)/3</f>
      </c>
      <c r="D665" s="1">
        <f>(1/R114+1/R95+1/R76)/3</f>
      </c>
      <c r="E665" s="1">
        <f>(1/R116+1/R97+1/R78)/3</f>
      </c>
      <c r="F665" s="1">
        <f>(1/R117+1/R98+1/R79)/3</f>
      </c>
      <c r="G665">
        <v>1</v>
      </c>
      <c r="H665" s="2">
        <f>(B665/$B666+C665/$C666+D665/$D666+E665/$E666+F665/$F666+G665/$G666)/6</f>
      </c>
      <c r="I665" s="2">
        <f>B665*$H660+C665*$H661+D665*$H662+E665*$H663+F665*$H664+G665*$H665</f>
      </c>
      <c r="J665" s="1">
        <f>I665/H665</f>
      </c>
    </row>
    <row r="666">
      <c r="A666" t="str">
        <v>Σ Kolom</v>
      </c>
      <c r="B666" s="1">
        <f>SUM(B660:B665)</f>
      </c>
      <c r="C666" s="1">
        <f>SUM(C660:C665)</f>
      </c>
      <c r="D666" s="1">
        <f>SUM(D660:D665)</f>
      </c>
      <c r="E666" s="1">
        <f>SUM(E660:E665)</f>
      </c>
      <c r="F666" s="1">
        <f>SUM(F660:F665)</f>
      </c>
      <c r="G666" s="1">
        <f>SUM(G660:G665)</f>
      </c>
    </row>
    <row r="668">
      <c r="A668" t="str">
        <v>λmax</v>
      </c>
      <c r="B668" s="1">
        <f>AVERAGE(J660:J665)</f>
      </c>
    </row>
    <row r="669">
      <c r="A669" t="str">
        <v>CI</v>
      </c>
      <c r="B669" s="1">
        <f>(B668-6)/(6-1)</f>
      </c>
    </row>
    <row r="670">
      <c r="A670" t="str">
        <v>CR</v>
      </c>
      <c r="B670" s="1">
        <f>IF(1.24=0,0,B669/1.24)</f>
      </c>
    </row>
    <row r="671">
      <c r="A671" t="str">
        <v>Status</v>
      </c>
      <c r="B671">
        <f>IF(B670&lt;0.1,"KONSISTEN ✓","TIDAK KONSISTEN ✗")</f>
      </c>
    </row>
    <row r="674">
      <c r="A674" t="str">
        <v xml:space="preserve">▶ RESPONDEN 17: SRI NOVRIANI </v>
      </c>
    </row>
    <row r="675">
      <c r="A675" t="str">
        <v>1. FUZZY SYNTHETIC EXTENT (FSE) &amp; BOBOT FINAL</v>
      </c>
    </row>
    <row r="676">
      <c r="A676" t="str">
        <v>Kriteria</v>
      </c>
      <c r="B676" t="str">
        <v>Σl</v>
      </c>
      <c r="C676" t="str">
        <v>Σm</v>
      </c>
      <c r="D676" t="str">
        <v>Σu</v>
      </c>
      <c r="E676" t="str">
        <v>Si_l</v>
      </c>
      <c r="F676" t="str">
        <v>Si_m</v>
      </c>
      <c r="G676" t="str">
        <v>Si_u</v>
      </c>
      <c r="H676" t="str">
        <v>Defuzzy</v>
      </c>
      <c r="I676" t="str">
        <v>Bobot</v>
      </c>
      <c r="J676" t="str">
        <v>Bobot%</v>
      </c>
      <c r="K676" t="str">
        <v>Rank</v>
      </c>
    </row>
    <row r="677">
      <c r="A677" t="str">
        <v>CP9.1</v>
      </c>
      <c r="B677" s="1">
        <f>1+S65+S66+S67+S68+S69</f>
      </c>
      <c r="C677" s="1">
        <f>1+S84+S85+S86+S87+S88</f>
      </c>
      <c r="D677" s="1">
        <f>1+S103+S104+S105+S106+S107</f>
      </c>
      <c r="E677" s="2">
        <f>B677/$D683</f>
      </c>
      <c r="F677" s="2">
        <f>C677/$C683</f>
      </c>
      <c r="G677" s="2">
        <f>D677/$B683</f>
      </c>
      <c r="H677" s="2">
        <f>(E677+F677+G677)/3</f>
      </c>
      <c r="I677" s="2">
        <f>H677/$H683</f>
      </c>
      <c r="J677" s="3">
        <f>I677*100</f>
      </c>
      <c r="K677">
        <f>RANK(I677,$I$677:$I$682,0)</f>
      </c>
    </row>
    <row r="678">
      <c r="A678" t="str">
        <v>CP9.2</v>
      </c>
      <c r="B678" s="1">
        <f>1+1/S103+S70+S71+S72+S73</f>
      </c>
      <c r="C678" s="1">
        <f>1+1/S84+S89+S90+S91+S92</f>
      </c>
      <c r="D678" s="1">
        <f>1+1/S65+S108+S109+S110+S111</f>
      </c>
      <c r="E678" s="2">
        <f>B678/$D683</f>
      </c>
      <c r="F678" s="2">
        <f>C678/$C683</f>
      </c>
      <c r="G678" s="2">
        <f>D678/$B683</f>
      </c>
      <c r="H678" s="2">
        <f>(E678+F678+G678)/3</f>
      </c>
      <c r="I678" s="2">
        <f>H678/$H683</f>
      </c>
      <c r="J678" s="3">
        <f>I678*100</f>
      </c>
      <c r="K678">
        <f>RANK(I678,$I$677:$I$682,0)</f>
      </c>
    </row>
    <row r="679">
      <c r="A679" t="str">
        <v>CP9.3</v>
      </c>
      <c r="B679" s="1">
        <f>1+1/S104+1/S108+S74+S75+S76</f>
      </c>
      <c r="C679" s="1">
        <f>1+1/S85+1/S89+S93+S94+S95</f>
      </c>
      <c r="D679" s="1">
        <f>1+1/S66+1/S70+S112+S113+S114</f>
      </c>
      <c r="E679" s="2">
        <f>B679/$D683</f>
      </c>
      <c r="F679" s="2">
        <f>C679/$C683</f>
      </c>
      <c r="G679" s="2">
        <f>D679/$B683</f>
      </c>
      <c r="H679" s="2">
        <f>(E679+F679+G679)/3</f>
      </c>
      <c r="I679" s="2">
        <f>H679/$H683</f>
      </c>
      <c r="J679" s="3">
        <f>I679*100</f>
      </c>
      <c r="K679">
        <f>RANK(I679,$I$677:$I$682,0)</f>
      </c>
    </row>
    <row r="680">
      <c r="A680" t="str">
        <v>CP9.4</v>
      </c>
      <c r="B680" s="1">
        <f>1+1/S105+1/S109+1/S112+S77+S78</f>
      </c>
      <c r="C680" s="1">
        <f>1+1/S86+1/S90+1/S93+S96+S97</f>
      </c>
      <c r="D680" s="1">
        <f>1+1/S67+1/S71+1/S74+S115+S116</f>
      </c>
      <c r="E680" s="2">
        <f>B680/$D683</f>
      </c>
      <c r="F680" s="2">
        <f>C680/$C683</f>
      </c>
      <c r="G680" s="2">
        <f>D680/$B683</f>
      </c>
      <c r="H680" s="2">
        <f>(E680+F680+G680)/3</f>
      </c>
      <c r="I680" s="2">
        <f>H680/$H683</f>
      </c>
      <c r="J680" s="3">
        <f>I680*100</f>
      </c>
      <c r="K680">
        <f>RANK(I680,$I$677:$I$682,0)</f>
      </c>
    </row>
    <row r="681">
      <c r="A681" t="str">
        <v>CP9.5</v>
      </c>
      <c r="B681" s="1">
        <f>1+1/S106+1/S110+1/S113+1/S115+S79</f>
      </c>
      <c r="C681" s="1">
        <f>1+1/S87+1/S91+1/S94+1/S96+S98</f>
      </c>
      <c r="D681" s="1">
        <f>1+1/S68+1/S72+1/S75+1/S77+S117</f>
      </c>
      <c r="E681" s="2">
        <f>B681/$D683</f>
      </c>
      <c r="F681" s="2">
        <f>C681/$C683</f>
      </c>
      <c r="G681" s="2">
        <f>D681/$B683</f>
      </c>
      <c r="H681" s="2">
        <f>(E681+F681+G681)/3</f>
      </c>
      <c r="I681" s="2">
        <f>H681/$H683</f>
      </c>
      <c r="J681" s="3">
        <f>I681*100</f>
      </c>
      <c r="K681">
        <f>RANK(I681,$I$677:$I$682,0)</f>
      </c>
    </row>
    <row r="682">
      <c r="A682" t="str">
        <v>CP9.6</v>
      </c>
      <c r="B682" s="1">
        <f>1+1/S107+1/S111+1/S114+1/S116+1/S117</f>
      </c>
      <c r="C682" s="1">
        <f>1+1/S88+1/S92+1/S95+1/S97+1/S98</f>
      </c>
      <c r="D682" s="1">
        <f>1+1/S69+1/S73+1/S76+1/S78+1/S79</f>
      </c>
      <c r="E682" s="2">
        <f>B682/$D683</f>
      </c>
      <c r="F682" s="2">
        <f>C682/$C683</f>
      </c>
      <c r="G682" s="2">
        <f>D682/$B683</f>
      </c>
      <c r="H682" s="2">
        <f>(E682+F682+G682)/3</f>
      </c>
      <c r="I682" s="2">
        <f>H682/$H683</f>
      </c>
      <c r="J682" s="3">
        <f>I682*100</f>
      </c>
      <c r="K682">
        <f>RANK(I682,$I$677:$I$682,0)</f>
      </c>
    </row>
    <row r="683">
      <c r="A683" t="str">
        <v>TOTAL</v>
      </c>
      <c r="B683" s="1">
        <f>SUM(B677:B682)</f>
      </c>
      <c r="C683" s="1">
        <f>SUM(C677:C682)</f>
      </c>
      <c r="D683" s="1">
        <f>SUM(D677:D682)</f>
      </c>
      <c r="H683" s="2">
        <f>SUM(H677:H682)</f>
      </c>
    </row>
    <row r="685">
      <c r="A685" t="str">
        <v>2. KONSISTENSI (CR)</v>
      </c>
    </row>
    <row r="686">
      <c r="A686" t="str">
        <v>Matriks Crisp (Defuzzified) &amp; Normalisasi &amp; Aw</v>
      </c>
    </row>
    <row r="687">
      <c r="A687" t="str">
        <v>Kriteria</v>
      </c>
      <c r="B687" t="str">
        <v>CP9.1</v>
      </c>
      <c r="C687" t="str">
        <v>CP9.2</v>
      </c>
      <c r="D687" t="str">
        <v>CP9.3</v>
      </c>
      <c r="E687" t="str">
        <v>CP9.4</v>
      </c>
      <c r="F687" t="str">
        <v>CP9.5</v>
      </c>
      <c r="G687" t="str">
        <v>CP9.6</v>
      </c>
      <c r="H687" t="str">
        <v>Wi (Bobot CR)</v>
      </c>
      <c r="I687" t="str">
        <v>Aw</v>
      </c>
      <c r="J687" t="str">
        <v>Aw/Wi</v>
      </c>
    </row>
    <row r="688">
      <c r="A688" t="str">
        <v>CP9.1</v>
      </c>
      <c r="B688">
        <v>1</v>
      </c>
      <c r="C688" s="1">
        <f>(S65+S84+S103)/3</f>
      </c>
      <c r="D688" s="1">
        <f>(S66+S85+S104)/3</f>
      </c>
      <c r="E688" s="1">
        <f>(S67+S86+S105)/3</f>
      </c>
      <c r="F688" s="1">
        <f>(S68+S87+S106)/3</f>
      </c>
      <c r="G688" s="1">
        <f>(S69+S88+S107)/3</f>
      </c>
      <c r="H688" s="2">
        <f>(B688/$B694+C688/$C694+D688/$D694+E688/$E694+F688/$F694+G688/$G694)/6</f>
      </c>
      <c r="I688" s="2">
        <f>B688*$H688+C688*$H689+D688*$H690+E688*$H691+F688*$H692+G688*$H693</f>
      </c>
      <c r="J688" s="1">
        <f>I688/H688</f>
      </c>
    </row>
    <row r="689">
      <c r="A689" t="str">
        <v>CP9.2</v>
      </c>
      <c r="B689" s="1">
        <f>(1/S103+1/S84+1/S65)/3</f>
      </c>
      <c r="C689">
        <v>1</v>
      </c>
      <c r="D689" s="1">
        <f>(S70+S89+S108)/3</f>
      </c>
      <c r="E689" s="1">
        <f>(S71+S90+S109)/3</f>
      </c>
      <c r="F689" s="1">
        <f>(S72+S91+S110)/3</f>
      </c>
      <c r="G689" s="1">
        <f>(S73+S92+S111)/3</f>
      </c>
      <c r="H689" s="2">
        <f>(B689/$B694+C689/$C694+D689/$D694+E689/$E694+F689/$F694+G689/$G694)/6</f>
      </c>
      <c r="I689" s="2">
        <f>B689*$H688+C689*$H689+D689*$H690+E689*$H691+F689*$H692+G689*$H693</f>
      </c>
      <c r="J689" s="1">
        <f>I689/H689</f>
      </c>
    </row>
    <row r="690">
      <c r="A690" t="str">
        <v>CP9.3</v>
      </c>
      <c r="B690" s="1">
        <f>(1/S104+1/S85+1/S66)/3</f>
      </c>
      <c r="C690" s="1">
        <f>(1/S108+1/S89+1/S70)/3</f>
      </c>
      <c r="D690">
        <v>1</v>
      </c>
      <c r="E690" s="1">
        <f>(S74+S93+S112)/3</f>
      </c>
      <c r="F690" s="1">
        <f>(S75+S94+S113)/3</f>
      </c>
      <c r="G690" s="1">
        <f>(S76+S95+S114)/3</f>
      </c>
      <c r="H690" s="2">
        <f>(B690/$B694+C690/$C694+D690/$D694+E690/$E694+F690/$F694+G690/$G694)/6</f>
      </c>
      <c r="I690" s="2">
        <f>B690*$H688+C690*$H689+D690*$H690+E690*$H691+F690*$H692+G690*$H693</f>
      </c>
      <c r="J690" s="1">
        <f>I690/H690</f>
      </c>
    </row>
    <row r="691">
      <c r="A691" t="str">
        <v>CP9.4</v>
      </c>
      <c r="B691" s="1">
        <f>(1/S105+1/S86+1/S67)/3</f>
      </c>
      <c r="C691" s="1">
        <f>(1/S109+1/S90+1/S71)/3</f>
      </c>
      <c r="D691" s="1">
        <f>(1/S112+1/S93+1/S74)/3</f>
      </c>
      <c r="E691">
        <v>1</v>
      </c>
      <c r="F691" s="1">
        <f>(S77+S96+S115)/3</f>
      </c>
      <c r="G691" s="1">
        <f>(S78+S97+S116)/3</f>
      </c>
      <c r="H691" s="2">
        <f>(B691/$B694+C691/$C694+D691/$D694+E691/$E694+F691/$F694+G691/$G694)/6</f>
      </c>
      <c r="I691" s="2">
        <f>B691*$H688+C691*$H689+D691*$H690+E691*$H691+F691*$H692+G691*$H693</f>
      </c>
      <c r="J691" s="1">
        <f>I691/H691</f>
      </c>
    </row>
    <row r="692">
      <c r="A692" t="str">
        <v>CP9.5</v>
      </c>
      <c r="B692" s="1">
        <f>(1/S106+1/S87+1/S68)/3</f>
      </c>
      <c r="C692" s="1">
        <f>(1/S110+1/S91+1/S72)/3</f>
      </c>
      <c r="D692" s="1">
        <f>(1/S113+1/S94+1/S75)/3</f>
      </c>
      <c r="E692" s="1">
        <f>(1/S115+1/S96+1/S77)/3</f>
      </c>
      <c r="F692">
        <v>1</v>
      </c>
      <c r="G692" s="1">
        <f>(S79+S98+S117)/3</f>
      </c>
      <c r="H692" s="2">
        <f>(B692/$B694+C692/$C694+D692/$D694+E692/$E694+F692/$F694+G692/$G694)/6</f>
      </c>
      <c r="I692" s="2">
        <f>B692*$H688+C692*$H689+D692*$H690+E692*$H691+F692*$H692+G692*$H693</f>
      </c>
      <c r="J692" s="1">
        <f>I692/H692</f>
      </c>
    </row>
    <row r="693">
      <c r="A693" t="str">
        <v>CP9.6</v>
      </c>
      <c r="B693" s="1">
        <f>(1/S107+1/S88+1/S69)/3</f>
      </c>
      <c r="C693" s="1">
        <f>(1/S111+1/S92+1/S73)/3</f>
      </c>
      <c r="D693" s="1">
        <f>(1/S114+1/S95+1/S76)/3</f>
      </c>
      <c r="E693" s="1">
        <f>(1/S116+1/S97+1/S78)/3</f>
      </c>
      <c r="F693" s="1">
        <f>(1/S117+1/S98+1/S79)/3</f>
      </c>
      <c r="G693">
        <v>1</v>
      </c>
      <c r="H693" s="2">
        <f>(B693/$B694+C693/$C694+D693/$D694+E693/$E694+F693/$F694+G693/$G694)/6</f>
      </c>
      <c r="I693" s="2">
        <f>B693*$H688+C693*$H689+D693*$H690+E693*$H691+F693*$H692+G693*$H693</f>
      </c>
      <c r="J693" s="1">
        <f>I693/H693</f>
      </c>
    </row>
    <row r="694">
      <c r="A694" t="str">
        <v>Σ Kolom</v>
      </c>
      <c r="B694" s="1">
        <f>SUM(B688:B693)</f>
      </c>
      <c r="C694" s="1">
        <f>SUM(C688:C693)</f>
      </c>
      <c r="D694" s="1">
        <f>SUM(D688:D693)</f>
      </c>
      <c r="E694" s="1">
        <f>SUM(E688:E693)</f>
      </c>
      <c r="F694" s="1">
        <f>SUM(F688:F693)</f>
      </c>
      <c r="G694" s="1">
        <f>SUM(G688:G693)</f>
      </c>
    </row>
    <row r="696">
      <c r="A696" t="str">
        <v>λmax</v>
      </c>
      <c r="B696" s="1">
        <f>AVERAGE(J688:J693)</f>
      </c>
    </row>
    <row r="697">
      <c r="A697" t="str">
        <v>CI</v>
      </c>
      <c r="B697" s="1">
        <f>(B696-6)/(6-1)</f>
      </c>
    </row>
    <row r="698">
      <c r="A698" t="str">
        <v>CR</v>
      </c>
      <c r="B698" s="1">
        <f>IF(1.24=0,0,B697/1.24)</f>
      </c>
    </row>
    <row r="699">
      <c r="A699" t="str">
        <v>Status</v>
      </c>
      <c r="B699">
        <f>IF(B698&lt;0.1,"KONSISTEN ✓","TIDAK KONSISTEN ✗")</f>
      </c>
    </row>
    <row r="702">
      <c r="A702" t="str">
        <v>▶ RESPONDEN 18: Novriati Teza</v>
      </c>
    </row>
    <row r="703">
      <c r="A703" t="str">
        <v>1. FUZZY SYNTHETIC EXTENT (FSE) &amp; BOBOT FINAL</v>
      </c>
    </row>
    <row r="704">
      <c r="A704" t="str">
        <v>Kriteria</v>
      </c>
      <c r="B704" t="str">
        <v>Σl</v>
      </c>
      <c r="C704" t="str">
        <v>Σm</v>
      </c>
      <c r="D704" t="str">
        <v>Σu</v>
      </c>
      <c r="E704" t="str">
        <v>Si_l</v>
      </c>
      <c r="F704" t="str">
        <v>Si_m</v>
      </c>
      <c r="G704" t="str">
        <v>Si_u</v>
      </c>
      <c r="H704" t="str">
        <v>Defuzzy</v>
      </c>
      <c r="I704" t="str">
        <v>Bobot</v>
      </c>
      <c r="J704" t="str">
        <v>Bobot%</v>
      </c>
      <c r="K704" t="str">
        <v>Rank</v>
      </c>
    </row>
    <row r="705">
      <c r="A705" t="str">
        <v>CP9.1</v>
      </c>
      <c r="B705" s="1">
        <f>1+T65+T66+T67+T68+T69</f>
      </c>
      <c r="C705" s="1">
        <f>1+T84+T85+T86+T87+T88</f>
      </c>
      <c r="D705" s="1">
        <f>1+T103+T104+T105+T106+T107</f>
      </c>
      <c r="E705" s="2">
        <f>B705/$D711</f>
      </c>
      <c r="F705" s="2">
        <f>C705/$C711</f>
      </c>
      <c r="G705" s="2">
        <f>D705/$B711</f>
      </c>
      <c r="H705" s="2">
        <f>(E705+F705+G705)/3</f>
      </c>
      <c r="I705" s="2">
        <f>H705/$H711</f>
      </c>
      <c r="J705" s="3">
        <f>I705*100</f>
      </c>
      <c r="K705">
        <f>RANK(I705,$I$705:$I$710,0)</f>
      </c>
    </row>
    <row r="706">
      <c r="A706" t="str">
        <v>CP9.2</v>
      </c>
      <c r="B706" s="1">
        <f>1+1/T103+T70+T71+T72+T73</f>
      </c>
      <c r="C706" s="1">
        <f>1+1/T84+T89+T90+T91+T92</f>
      </c>
      <c r="D706" s="1">
        <f>1+1/T65+T108+T109+T110+T111</f>
      </c>
      <c r="E706" s="2">
        <f>B706/$D711</f>
      </c>
      <c r="F706" s="2">
        <f>C706/$C711</f>
      </c>
      <c r="G706" s="2">
        <f>D706/$B711</f>
      </c>
      <c r="H706" s="2">
        <f>(E706+F706+G706)/3</f>
      </c>
      <c r="I706" s="2">
        <f>H706/$H711</f>
      </c>
      <c r="J706" s="3">
        <f>I706*100</f>
      </c>
      <c r="K706">
        <f>RANK(I706,$I$705:$I$710,0)</f>
      </c>
    </row>
    <row r="707">
      <c r="A707" t="str">
        <v>CP9.3</v>
      </c>
      <c r="B707" s="1">
        <f>1+1/T104+1/T108+T74+T75+T76</f>
      </c>
      <c r="C707" s="1">
        <f>1+1/T85+1/T89+T93+T94+T95</f>
      </c>
      <c r="D707" s="1">
        <f>1+1/T66+1/T70+T112+T113+T114</f>
      </c>
      <c r="E707" s="2">
        <f>B707/$D711</f>
      </c>
      <c r="F707" s="2">
        <f>C707/$C711</f>
      </c>
      <c r="G707" s="2">
        <f>D707/$B711</f>
      </c>
      <c r="H707" s="2">
        <f>(E707+F707+G707)/3</f>
      </c>
      <c r="I707" s="2">
        <f>H707/$H711</f>
      </c>
      <c r="J707" s="3">
        <f>I707*100</f>
      </c>
      <c r="K707">
        <f>RANK(I707,$I$705:$I$710,0)</f>
      </c>
    </row>
    <row r="708">
      <c r="A708" t="str">
        <v>CP9.4</v>
      </c>
      <c r="B708" s="1">
        <f>1+1/T105+1/T109+1/T112+T77+T78</f>
      </c>
      <c r="C708" s="1">
        <f>1+1/T86+1/T90+1/T93+T96+T97</f>
      </c>
      <c r="D708" s="1">
        <f>1+1/T67+1/T71+1/T74+T115+T116</f>
      </c>
      <c r="E708" s="2">
        <f>B708/$D711</f>
      </c>
      <c r="F708" s="2">
        <f>C708/$C711</f>
      </c>
      <c r="G708" s="2">
        <f>D708/$B711</f>
      </c>
      <c r="H708" s="2">
        <f>(E708+F708+G708)/3</f>
      </c>
      <c r="I708" s="2">
        <f>H708/$H711</f>
      </c>
      <c r="J708" s="3">
        <f>I708*100</f>
      </c>
      <c r="K708">
        <f>RANK(I708,$I$705:$I$710,0)</f>
      </c>
    </row>
    <row r="709">
      <c r="A709" t="str">
        <v>CP9.5</v>
      </c>
      <c r="B709" s="1">
        <f>1+1/T106+1/T110+1/T113+1/T115+T79</f>
      </c>
      <c r="C709" s="1">
        <f>1+1/T87+1/T91+1/T94+1/T96+T98</f>
      </c>
      <c r="D709" s="1">
        <f>1+1/T68+1/T72+1/T75+1/T77+T117</f>
      </c>
      <c r="E709" s="2">
        <f>B709/$D711</f>
      </c>
      <c r="F709" s="2">
        <f>C709/$C711</f>
      </c>
      <c r="G709" s="2">
        <f>D709/$B711</f>
      </c>
      <c r="H709" s="2">
        <f>(E709+F709+G709)/3</f>
      </c>
      <c r="I709" s="2">
        <f>H709/$H711</f>
      </c>
      <c r="J709" s="3">
        <f>I709*100</f>
      </c>
      <c r="K709">
        <f>RANK(I709,$I$705:$I$710,0)</f>
      </c>
    </row>
    <row r="710">
      <c r="A710" t="str">
        <v>CP9.6</v>
      </c>
      <c r="B710" s="1">
        <f>1+1/T107+1/T111+1/T114+1/T116+1/T117</f>
      </c>
      <c r="C710" s="1">
        <f>1+1/T88+1/T92+1/T95+1/T97+1/T98</f>
      </c>
      <c r="D710" s="1">
        <f>1+1/T69+1/T73+1/T76+1/T78+1/T79</f>
      </c>
      <c r="E710" s="2">
        <f>B710/$D711</f>
      </c>
      <c r="F710" s="2">
        <f>C710/$C711</f>
      </c>
      <c r="G710" s="2">
        <f>D710/$B711</f>
      </c>
      <c r="H710" s="2">
        <f>(E710+F710+G710)/3</f>
      </c>
      <c r="I710" s="2">
        <f>H710/$H711</f>
      </c>
      <c r="J710" s="3">
        <f>I710*100</f>
      </c>
      <c r="K710">
        <f>RANK(I710,$I$705:$I$710,0)</f>
      </c>
    </row>
    <row r="711">
      <c r="A711" t="str">
        <v>TOTAL</v>
      </c>
      <c r="B711" s="1">
        <f>SUM(B705:B710)</f>
      </c>
      <c r="C711" s="1">
        <f>SUM(C705:C710)</f>
      </c>
      <c r="D711" s="1">
        <f>SUM(D705:D710)</f>
      </c>
      <c r="H711" s="2">
        <f>SUM(H705:H710)</f>
      </c>
    </row>
    <row r="713">
      <c r="A713" t="str">
        <v>2. KONSISTENSI (CR)</v>
      </c>
    </row>
    <row r="714">
      <c r="A714" t="str">
        <v>Matriks Crisp (Defuzzified) &amp; Normalisasi &amp; Aw</v>
      </c>
    </row>
    <row r="715">
      <c r="A715" t="str">
        <v>Kriteria</v>
      </c>
      <c r="B715" t="str">
        <v>CP9.1</v>
      </c>
      <c r="C715" t="str">
        <v>CP9.2</v>
      </c>
      <c r="D715" t="str">
        <v>CP9.3</v>
      </c>
      <c r="E715" t="str">
        <v>CP9.4</v>
      </c>
      <c r="F715" t="str">
        <v>CP9.5</v>
      </c>
      <c r="G715" t="str">
        <v>CP9.6</v>
      </c>
      <c r="H715" t="str">
        <v>Wi (Bobot CR)</v>
      </c>
      <c r="I715" t="str">
        <v>Aw</v>
      </c>
      <c r="J715" t="str">
        <v>Aw/Wi</v>
      </c>
    </row>
    <row r="716">
      <c r="A716" t="str">
        <v>CP9.1</v>
      </c>
      <c r="B716">
        <v>1</v>
      </c>
      <c r="C716" s="1">
        <f>(T65+T84+T103)/3</f>
      </c>
      <c r="D716" s="1">
        <f>(T66+T85+T104)/3</f>
      </c>
      <c r="E716" s="1">
        <f>(T67+T86+T105)/3</f>
      </c>
      <c r="F716" s="1">
        <f>(T68+T87+T106)/3</f>
      </c>
      <c r="G716" s="1">
        <f>(T69+T88+T107)/3</f>
      </c>
      <c r="H716" s="2">
        <f>(B716/$B722+C716/$C722+D716/$D722+E716/$E722+F716/$F722+G716/$G722)/6</f>
      </c>
      <c r="I716" s="2">
        <f>B716*$H716+C716*$H717+D716*$H718+E716*$H719+F716*$H720+G716*$H721</f>
      </c>
      <c r="J716" s="1">
        <f>I716/H716</f>
      </c>
    </row>
    <row r="717">
      <c r="A717" t="str">
        <v>CP9.2</v>
      </c>
      <c r="B717" s="1">
        <f>(1/T103+1/T84+1/T65)/3</f>
      </c>
      <c r="C717">
        <v>1</v>
      </c>
      <c r="D717" s="1">
        <f>(T70+T89+T108)/3</f>
      </c>
      <c r="E717" s="1">
        <f>(T71+T90+T109)/3</f>
      </c>
      <c r="F717" s="1">
        <f>(T72+T91+T110)/3</f>
      </c>
      <c r="G717" s="1">
        <f>(T73+T92+T111)/3</f>
      </c>
      <c r="H717" s="2">
        <f>(B717/$B722+C717/$C722+D717/$D722+E717/$E722+F717/$F722+G717/$G722)/6</f>
      </c>
      <c r="I717" s="2">
        <f>B717*$H716+C717*$H717+D717*$H718+E717*$H719+F717*$H720+G717*$H721</f>
      </c>
      <c r="J717" s="1">
        <f>I717/H717</f>
      </c>
    </row>
    <row r="718">
      <c r="A718" t="str">
        <v>CP9.3</v>
      </c>
      <c r="B718" s="1">
        <f>(1/T104+1/T85+1/T66)/3</f>
      </c>
      <c r="C718" s="1">
        <f>(1/T108+1/T89+1/T70)/3</f>
      </c>
      <c r="D718">
        <v>1</v>
      </c>
      <c r="E718" s="1">
        <f>(T74+T93+T112)/3</f>
      </c>
      <c r="F718" s="1">
        <f>(T75+T94+T113)/3</f>
      </c>
      <c r="G718" s="1">
        <f>(T76+T95+T114)/3</f>
      </c>
      <c r="H718" s="2">
        <f>(B718/$B722+C718/$C722+D718/$D722+E718/$E722+F718/$F722+G718/$G722)/6</f>
      </c>
      <c r="I718" s="2">
        <f>B718*$H716+C718*$H717+D718*$H718+E718*$H719+F718*$H720+G718*$H721</f>
      </c>
      <c r="J718" s="1">
        <f>I718/H718</f>
      </c>
    </row>
    <row r="719">
      <c r="A719" t="str">
        <v>CP9.4</v>
      </c>
      <c r="B719" s="1">
        <f>(1/T105+1/T86+1/T67)/3</f>
      </c>
      <c r="C719" s="1">
        <f>(1/T109+1/T90+1/T71)/3</f>
      </c>
      <c r="D719" s="1">
        <f>(1/T112+1/T93+1/T74)/3</f>
      </c>
      <c r="E719">
        <v>1</v>
      </c>
      <c r="F719" s="1">
        <f>(T77+T96+T115)/3</f>
      </c>
      <c r="G719" s="1">
        <f>(T78+T97+T116)/3</f>
      </c>
      <c r="H719" s="2">
        <f>(B719/$B722+C719/$C722+D719/$D722+E719/$E722+F719/$F722+G719/$G722)/6</f>
      </c>
      <c r="I719" s="2">
        <f>B719*$H716+C719*$H717+D719*$H718+E719*$H719+F719*$H720+G719*$H721</f>
      </c>
      <c r="J719" s="1">
        <f>I719/H719</f>
      </c>
    </row>
    <row r="720">
      <c r="A720" t="str">
        <v>CP9.5</v>
      </c>
      <c r="B720" s="1">
        <f>(1/T106+1/T87+1/T68)/3</f>
      </c>
      <c r="C720" s="1">
        <f>(1/T110+1/T91+1/T72)/3</f>
      </c>
      <c r="D720" s="1">
        <f>(1/T113+1/T94+1/T75)/3</f>
      </c>
      <c r="E720" s="1">
        <f>(1/T115+1/T96+1/T77)/3</f>
      </c>
      <c r="F720">
        <v>1</v>
      </c>
      <c r="G720" s="1">
        <f>(T79+T98+T117)/3</f>
      </c>
      <c r="H720" s="2">
        <f>(B720/$B722+C720/$C722+D720/$D722+E720/$E722+F720/$F722+G720/$G722)/6</f>
      </c>
      <c r="I720" s="2">
        <f>B720*$H716+C720*$H717+D720*$H718+E720*$H719+F720*$H720+G720*$H721</f>
      </c>
      <c r="J720" s="1">
        <f>I720/H720</f>
      </c>
    </row>
    <row r="721">
      <c r="A721" t="str">
        <v>CP9.6</v>
      </c>
      <c r="B721" s="1">
        <f>(1/T107+1/T88+1/T69)/3</f>
      </c>
      <c r="C721" s="1">
        <f>(1/T111+1/T92+1/T73)/3</f>
      </c>
      <c r="D721" s="1">
        <f>(1/T114+1/T95+1/T76)/3</f>
      </c>
      <c r="E721" s="1">
        <f>(1/T116+1/T97+1/T78)/3</f>
      </c>
      <c r="F721" s="1">
        <f>(1/T117+1/T98+1/T79)/3</f>
      </c>
      <c r="G721">
        <v>1</v>
      </c>
      <c r="H721" s="2">
        <f>(B721/$B722+C721/$C722+D721/$D722+E721/$E722+F721/$F722+G721/$G722)/6</f>
      </c>
      <c r="I721" s="2">
        <f>B721*$H716+C721*$H717+D721*$H718+E721*$H719+F721*$H720+G721*$H721</f>
      </c>
      <c r="J721" s="1">
        <f>I721/H721</f>
      </c>
    </row>
    <row r="722">
      <c r="A722" t="str">
        <v>Σ Kolom</v>
      </c>
      <c r="B722" s="1">
        <f>SUM(B716:B721)</f>
      </c>
      <c r="C722" s="1">
        <f>SUM(C716:C721)</f>
      </c>
      <c r="D722" s="1">
        <f>SUM(D716:D721)</f>
      </c>
      <c r="E722" s="1">
        <f>SUM(E716:E721)</f>
      </c>
      <c r="F722" s="1">
        <f>SUM(F716:F721)</f>
      </c>
      <c r="G722" s="1">
        <f>SUM(G716:G721)</f>
      </c>
    </row>
    <row r="724">
      <c r="A724" t="str">
        <v>λmax</v>
      </c>
      <c r="B724" s="1">
        <f>AVERAGE(J716:J721)</f>
      </c>
    </row>
    <row r="725">
      <c r="A725" t="str">
        <v>CI</v>
      </c>
      <c r="B725" s="1">
        <f>(B724-6)/(6-1)</f>
      </c>
    </row>
    <row r="726">
      <c r="A726" t="str">
        <v>CR</v>
      </c>
      <c r="B726" s="1">
        <f>IF(1.24=0,0,B725/1.24)</f>
      </c>
    </row>
    <row r="727">
      <c r="A727" t="str">
        <v>Status</v>
      </c>
      <c r="B727">
        <f>IF(B726&lt;0.1,"KONSISTEN ✓","TIDAK KONSISTEN ✗")</f>
      </c>
    </row>
    <row r="730">
      <c r="A730" t="str">
        <v>▶ RESPONDEN 19: FARALINDA SARI</v>
      </c>
    </row>
    <row r="731">
      <c r="A731" t="str">
        <v>1. FUZZY SYNTHETIC EXTENT (FSE) &amp; BOBOT FINAL</v>
      </c>
    </row>
    <row r="732">
      <c r="A732" t="str">
        <v>Kriteria</v>
      </c>
      <c r="B732" t="str">
        <v>Σl</v>
      </c>
      <c r="C732" t="str">
        <v>Σm</v>
      </c>
      <c r="D732" t="str">
        <v>Σu</v>
      </c>
      <c r="E732" t="str">
        <v>Si_l</v>
      </c>
      <c r="F732" t="str">
        <v>Si_m</v>
      </c>
      <c r="G732" t="str">
        <v>Si_u</v>
      </c>
      <c r="H732" t="str">
        <v>Defuzzy</v>
      </c>
      <c r="I732" t="str">
        <v>Bobot</v>
      </c>
      <c r="J732" t="str">
        <v>Bobot%</v>
      </c>
      <c r="K732" t="str">
        <v>Rank</v>
      </c>
    </row>
    <row r="733">
      <c r="A733" t="str">
        <v>CP9.1</v>
      </c>
      <c r="B733" s="1">
        <f>1+U65+U66+U67+U68+U69</f>
      </c>
      <c r="C733" s="1">
        <f>1+U84+U85+U86+U87+U88</f>
      </c>
      <c r="D733" s="1">
        <f>1+U103+U104+U105+U106+U107</f>
      </c>
      <c r="E733" s="2">
        <f>B733/$D739</f>
      </c>
      <c r="F733" s="2">
        <f>C733/$C739</f>
      </c>
      <c r="G733" s="2">
        <f>D733/$B739</f>
      </c>
      <c r="H733" s="2">
        <f>(E733+F733+G733)/3</f>
      </c>
      <c r="I733" s="2">
        <f>H733/$H739</f>
      </c>
      <c r="J733" s="3">
        <f>I733*100</f>
      </c>
      <c r="K733">
        <f>RANK(I733,$I$733:$I$738,0)</f>
      </c>
    </row>
    <row r="734">
      <c r="A734" t="str">
        <v>CP9.2</v>
      </c>
      <c r="B734" s="1">
        <f>1+1/U103+U70+U71+U72+U73</f>
      </c>
      <c r="C734" s="1">
        <f>1+1/U84+U89+U90+U91+U92</f>
      </c>
      <c r="D734" s="1">
        <f>1+1/U65+U108+U109+U110+U111</f>
      </c>
      <c r="E734" s="2">
        <f>B734/$D739</f>
      </c>
      <c r="F734" s="2">
        <f>C734/$C739</f>
      </c>
      <c r="G734" s="2">
        <f>D734/$B739</f>
      </c>
      <c r="H734" s="2">
        <f>(E734+F734+G734)/3</f>
      </c>
      <c r="I734" s="2">
        <f>H734/$H739</f>
      </c>
      <c r="J734" s="3">
        <f>I734*100</f>
      </c>
      <c r="K734">
        <f>RANK(I734,$I$733:$I$738,0)</f>
      </c>
    </row>
    <row r="735">
      <c r="A735" t="str">
        <v>CP9.3</v>
      </c>
      <c r="B735" s="1">
        <f>1+1/U104+1/U108+U74+U75+U76</f>
      </c>
      <c r="C735" s="1">
        <f>1+1/U85+1/U89+U93+U94+U95</f>
      </c>
      <c r="D735" s="1">
        <f>1+1/U66+1/U70+U112+U113+U114</f>
      </c>
      <c r="E735" s="2">
        <f>B735/$D739</f>
      </c>
      <c r="F735" s="2">
        <f>C735/$C739</f>
      </c>
      <c r="G735" s="2">
        <f>D735/$B739</f>
      </c>
      <c r="H735" s="2">
        <f>(E735+F735+G735)/3</f>
      </c>
      <c r="I735" s="2">
        <f>H735/$H739</f>
      </c>
      <c r="J735" s="3">
        <f>I735*100</f>
      </c>
      <c r="K735">
        <f>RANK(I735,$I$733:$I$738,0)</f>
      </c>
    </row>
    <row r="736">
      <c r="A736" t="str">
        <v>CP9.4</v>
      </c>
      <c r="B736" s="1">
        <f>1+1/U105+1/U109+1/U112+U77+U78</f>
      </c>
      <c r="C736" s="1">
        <f>1+1/U86+1/U90+1/U93+U96+U97</f>
      </c>
      <c r="D736" s="1">
        <f>1+1/U67+1/U71+1/U74+U115+U116</f>
      </c>
      <c r="E736" s="2">
        <f>B736/$D739</f>
      </c>
      <c r="F736" s="2">
        <f>C736/$C739</f>
      </c>
      <c r="G736" s="2">
        <f>D736/$B739</f>
      </c>
      <c r="H736" s="2">
        <f>(E736+F736+G736)/3</f>
      </c>
      <c r="I736" s="2">
        <f>H736/$H739</f>
      </c>
      <c r="J736" s="3">
        <f>I736*100</f>
      </c>
      <c r="K736">
        <f>RANK(I736,$I$733:$I$738,0)</f>
      </c>
    </row>
    <row r="737">
      <c r="A737" t="str">
        <v>CP9.5</v>
      </c>
      <c r="B737" s="1">
        <f>1+1/U106+1/U110+1/U113+1/U115+U79</f>
      </c>
      <c r="C737" s="1">
        <f>1+1/U87+1/U91+1/U94+1/U96+U98</f>
      </c>
      <c r="D737" s="1">
        <f>1+1/U68+1/U72+1/U75+1/U77+U117</f>
      </c>
      <c r="E737" s="2">
        <f>B737/$D739</f>
      </c>
      <c r="F737" s="2">
        <f>C737/$C739</f>
      </c>
      <c r="G737" s="2">
        <f>D737/$B739</f>
      </c>
      <c r="H737" s="2">
        <f>(E737+F737+G737)/3</f>
      </c>
      <c r="I737" s="2">
        <f>H737/$H739</f>
      </c>
      <c r="J737" s="3">
        <f>I737*100</f>
      </c>
      <c r="K737">
        <f>RANK(I737,$I$733:$I$738,0)</f>
      </c>
    </row>
    <row r="738">
      <c r="A738" t="str">
        <v>CP9.6</v>
      </c>
      <c r="B738" s="1">
        <f>1+1/U107+1/U111+1/U114+1/U116+1/U117</f>
      </c>
      <c r="C738" s="1">
        <f>1+1/U88+1/U92+1/U95+1/U97+1/U98</f>
      </c>
      <c r="D738" s="1">
        <f>1+1/U69+1/U73+1/U76+1/U78+1/U79</f>
      </c>
      <c r="E738" s="2">
        <f>B738/$D739</f>
      </c>
      <c r="F738" s="2">
        <f>C738/$C739</f>
      </c>
      <c r="G738" s="2">
        <f>D738/$B739</f>
      </c>
      <c r="H738" s="2">
        <f>(E738+F738+G738)/3</f>
      </c>
      <c r="I738" s="2">
        <f>H738/$H739</f>
      </c>
      <c r="J738" s="3">
        <f>I738*100</f>
      </c>
      <c r="K738">
        <f>RANK(I738,$I$733:$I$738,0)</f>
      </c>
    </row>
    <row r="739">
      <c r="A739" t="str">
        <v>TOTAL</v>
      </c>
      <c r="B739" s="1">
        <f>SUM(B733:B738)</f>
      </c>
      <c r="C739" s="1">
        <f>SUM(C733:C738)</f>
      </c>
      <c r="D739" s="1">
        <f>SUM(D733:D738)</f>
      </c>
      <c r="H739" s="2">
        <f>SUM(H733:H738)</f>
      </c>
    </row>
    <row r="741">
      <c r="A741" t="str">
        <v>2. KONSISTENSI (CR)</v>
      </c>
    </row>
    <row r="742">
      <c r="A742" t="str">
        <v>Matriks Crisp (Defuzzified) &amp; Normalisasi &amp; Aw</v>
      </c>
    </row>
    <row r="743">
      <c r="A743" t="str">
        <v>Kriteria</v>
      </c>
      <c r="B743" t="str">
        <v>CP9.1</v>
      </c>
      <c r="C743" t="str">
        <v>CP9.2</v>
      </c>
      <c r="D743" t="str">
        <v>CP9.3</v>
      </c>
      <c r="E743" t="str">
        <v>CP9.4</v>
      </c>
      <c r="F743" t="str">
        <v>CP9.5</v>
      </c>
      <c r="G743" t="str">
        <v>CP9.6</v>
      </c>
      <c r="H743" t="str">
        <v>Wi (Bobot CR)</v>
      </c>
      <c r="I743" t="str">
        <v>Aw</v>
      </c>
      <c r="J743" t="str">
        <v>Aw/Wi</v>
      </c>
    </row>
    <row r="744">
      <c r="A744" t="str">
        <v>CP9.1</v>
      </c>
      <c r="B744">
        <v>1</v>
      </c>
      <c r="C744" s="1">
        <f>(U65+U84+U103)/3</f>
      </c>
      <c r="D744" s="1">
        <f>(U66+U85+U104)/3</f>
      </c>
      <c r="E744" s="1">
        <f>(U67+U86+U105)/3</f>
      </c>
      <c r="F744" s="1">
        <f>(U68+U87+U106)/3</f>
      </c>
      <c r="G744" s="1">
        <f>(U69+U88+U107)/3</f>
      </c>
      <c r="H744" s="2">
        <f>(B744/$B750+C744/$C750+D744/$D750+E744/$E750+F744/$F750+G744/$G750)/6</f>
      </c>
      <c r="I744" s="2">
        <f>B744*$H744+C744*$H745+D744*$H746+E744*$H747+F744*$H748+G744*$H749</f>
      </c>
      <c r="J744" s="1">
        <f>I744/H744</f>
      </c>
    </row>
    <row r="745">
      <c r="A745" t="str">
        <v>CP9.2</v>
      </c>
      <c r="B745" s="1">
        <f>(1/U103+1/U84+1/U65)/3</f>
      </c>
      <c r="C745">
        <v>1</v>
      </c>
      <c r="D745" s="1">
        <f>(U70+U89+U108)/3</f>
      </c>
      <c r="E745" s="1">
        <f>(U71+U90+U109)/3</f>
      </c>
      <c r="F745" s="1">
        <f>(U72+U91+U110)/3</f>
      </c>
      <c r="G745" s="1">
        <f>(U73+U92+U111)/3</f>
      </c>
      <c r="H745" s="2">
        <f>(B745/$B750+C745/$C750+D745/$D750+E745/$E750+F745/$F750+G745/$G750)/6</f>
      </c>
      <c r="I745" s="2">
        <f>B745*$H744+C745*$H745+D745*$H746+E745*$H747+F745*$H748+G745*$H749</f>
      </c>
      <c r="J745" s="1">
        <f>I745/H745</f>
      </c>
    </row>
    <row r="746">
      <c r="A746" t="str">
        <v>CP9.3</v>
      </c>
      <c r="B746" s="1">
        <f>(1/U104+1/U85+1/U66)/3</f>
      </c>
      <c r="C746" s="1">
        <f>(1/U108+1/U89+1/U70)/3</f>
      </c>
      <c r="D746">
        <v>1</v>
      </c>
      <c r="E746" s="1">
        <f>(U74+U93+U112)/3</f>
      </c>
      <c r="F746" s="1">
        <f>(U75+U94+U113)/3</f>
      </c>
      <c r="G746" s="1">
        <f>(U76+U95+U114)/3</f>
      </c>
      <c r="H746" s="2">
        <f>(B746/$B750+C746/$C750+D746/$D750+E746/$E750+F746/$F750+G746/$G750)/6</f>
      </c>
      <c r="I746" s="2">
        <f>B746*$H744+C746*$H745+D746*$H746+E746*$H747+F746*$H748+G746*$H749</f>
      </c>
      <c r="J746" s="1">
        <f>I746/H746</f>
      </c>
    </row>
    <row r="747">
      <c r="A747" t="str">
        <v>CP9.4</v>
      </c>
      <c r="B747" s="1">
        <f>(1/U105+1/U86+1/U67)/3</f>
      </c>
      <c r="C747" s="1">
        <f>(1/U109+1/U90+1/U71)/3</f>
      </c>
      <c r="D747" s="1">
        <f>(1/U112+1/U93+1/U74)/3</f>
      </c>
      <c r="E747">
        <v>1</v>
      </c>
      <c r="F747" s="1">
        <f>(U77+U96+U115)/3</f>
      </c>
      <c r="G747" s="1">
        <f>(U78+U97+U116)/3</f>
      </c>
      <c r="H747" s="2">
        <f>(B747/$B750+C747/$C750+D747/$D750+E747/$E750+F747/$F750+G747/$G750)/6</f>
      </c>
      <c r="I747" s="2">
        <f>B747*$H744+C747*$H745+D747*$H746+E747*$H747+F747*$H748+G747*$H749</f>
      </c>
      <c r="J747" s="1">
        <f>I747/H747</f>
      </c>
    </row>
    <row r="748">
      <c r="A748" t="str">
        <v>CP9.5</v>
      </c>
      <c r="B748" s="1">
        <f>(1/U106+1/U87+1/U68)/3</f>
      </c>
      <c r="C748" s="1">
        <f>(1/U110+1/U91+1/U72)/3</f>
      </c>
      <c r="D748" s="1">
        <f>(1/U113+1/U94+1/U75)/3</f>
      </c>
      <c r="E748" s="1">
        <f>(1/U115+1/U96+1/U77)/3</f>
      </c>
      <c r="F748">
        <v>1</v>
      </c>
      <c r="G748" s="1">
        <f>(U79+U98+U117)/3</f>
      </c>
      <c r="H748" s="2">
        <f>(B748/$B750+C748/$C750+D748/$D750+E748/$E750+F748/$F750+G748/$G750)/6</f>
      </c>
      <c r="I748" s="2">
        <f>B748*$H744+C748*$H745+D748*$H746+E748*$H747+F748*$H748+G748*$H749</f>
      </c>
      <c r="J748" s="1">
        <f>I748/H748</f>
      </c>
    </row>
    <row r="749">
      <c r="A749" t="str">
        <v>CP9.6</v>
      </c>
      <c r="B749" s="1">
        <f>(1/U107+1/U88+1/U69)/3</f>
      </c>
      <c r="C749" s="1">
        <f>(1/U111+1/U92+1/U73)/3</f>
      </c>
      <c r="D749" s="1">
        <f>(1/U114+1/U95+1/U76)/3</f>
      </c>
      <c r="E749" s="1">
        <f>(1/U116+1/U97+1/U78)/3</f>
      </c>
      <c r="F749" s="1">
        <f>(1/U117+1/U98+1/U79)/3</f>
      </c>
      <c r="G749">
        <v>1</v>
      </c>
      <c r="H749" s="2">
        <f>(B749/$B750+C749/$C750+D749/$D750+E749/$E750+F749/$F750+G749/$G750)/6</f>
      </c>
      <c r="I749" s="2">
        <f>B749*$H744+C749*$H745+D749*$H746+E749*$H747+F749*$H748+G749*$H749</f>
      </c>
      <c r="J749" s="1">
        <f>I749/H749</f>
      </c>
    </row>
    <row r="750">
      <c r="A750" t="str">
        <v>Σ Kolom</v>
      </c>
      <c r="B750" s="1">
        <f>SUM(B744:B749)</f>
      </c>
      <c r="C750" s="1">
        <f>SUM(C744:C749)</f>
      </c>
      <c r="D750" s="1">
        <f>SUM(D744:D749)</f>
      </c>
      <c r="E750" s="1">
        <f>SUM(E744:E749)</f>
      </c>
      <c r="F750" s="1">
        <f>SUM(F744:F749)</f>
      </c>
      <c r="G750" s="1">
        <f>SUM(G744:G749)</f>
      </c>
    </row>
    <row r="752">
      <c r="A752" t="str">
        <v>λmax</v>
      </c>
      <c r="B752" s="1">
        <f>AVERAGE(J744:J749)</f>
      </c>
    </row>
    <row r="753">
      <c r="A753" t="str">
        <v>CI</v>
      </c>
      <c r="B753" s="1">
        <f>(B752-6)/(6-1)</f>
      </c>
    </row>
    <row r="754">
      <c r="A754" t="str">
        <v>CR</v>
      </c>
      <c r="B754" s="1">
        <f>IF(1.24=0,0,B753/1.24)</f>
      </c>
    </row>
    <row r="755">
      <c r="A755" t="str">
        <v>Status</v>
      </c>
      <c r="B755">
        <f>IF(B754&lt;0.1,"KONSISTEN ✓","TIDAK KONSISTEN ✗")</f>
      </c>
    </row>
    <row r="758">
      <c r="A758" t="str">
        <v>▶ RESPONDEN 20: Dr. Yenni Kurniati, M.Si</v>
      </c>
    </row>
    <row r="759">
      <c r="A759" t="str">
        <v>1. FUZZY SYNTHETIC EXTENT (FSE) &amp; BOBOT FINAL</v>
      </c>
    </row>
    <row r="760">
      <c r="A760" t="str">
        <v>Kriteria</v>
      </c>
      <c r="B760" t="str">
        <v>Σl</v>
      </c>
      <c r="C760" t="str">
        <v>Σm</v>
      </c>
      <c r="D760" t="str">
        <v>Σu</v>
      </c>
      <c r="E760" t="str">
        <v>Si_l</v>
      </c>
      <c r="F760" t="str">
        <v>Si_m</v>
      </c>
      <c r="G760" t="str">
        <v>Si_u</v>
      </c>
      <c r="H760" t="str">
        <v>Defuzzy</v>
      </c>
      <c r="I760" t="str">
        <v>Bobot</v>
      </c>
      <c r="J760" t="str">
        <v>Bobot%</v>
      </c>
      <c r="K760" t="str">
        <v>Rank</v>
      </c>
    </row>
    <row r="761">
      <c r="A761" t="str">
        <v>CP9.1</v>
      </c>
      <c r="B761" s="1">
        <f>1+V65+V66+V67+V68+V69</f>
      </c>
      <c r="C761" s="1">
        <f>1+V84+V85+V86+V87+V88</f>
      </c>
      <c r="D761" s="1">
        <f>1+V103+V104+V105+V106+V107</f>
      </c>
      <c r="E761" s="2">
        <f>B761/$D767</f>
      </c>
      <c r="F761" s="2">
        <f>C761/$C767</f>
      </c>
      <c r="G761" s="2">
        <f>D761/$B767</f>
      </c>
      <c r="H761" s="2">
        <f>(E761+F761+G761)/3</f>
      </c>
      <c r="I761" s="2">
        <f>H761/$H767</f>
      </c>
      <c r="J761" s="3">
        <f>I761*100</f>
      </c>
      <c r="K761">
        <f>RANK(I761,$I$761:$I$766,0)</f>
      </c>
    </row>
    <row r="762">
      <c r="A762" t="str">
        <v>CP9.2</v>
      </c>
      <c r="B762" s="1">
        <f>1+1/V103+V70+V71+V72+V73</f>
      </c>
      <c r="C762" s="1">
        <f>1+1/V84+V89+V90+V91+V92</f>
      </c>
      <c r="D762" s="1">
        <f>1+1/V65+V108+V109+V110+V111</f>
      </c>
      <c r="E762" s="2">
        <f>B762/$D767</f>
      </c>
      <c r="F762" s="2">
        <f>C762/$C767</f>
      </c>
      <c r="G762" s="2">
        <f>D762/$B767</f>
      </c>
      <c r="H762" s="2">
        <f>(E762+F762+G762)/3</f>
      </c>
      <c r="I762" s="2">
        <f>H762/$H767</f>
      </c>
      <c r="J762" s="3">
        <f>I762*100</f>
      </c>
      <c r="K762">
        <f>RANK(I762,$I$761:$I$766,0)</f>
      </c>
    </row>
    <row r="763">
      <c r="A763" t="str">
        <v>CP9.3</v>
      </c>
      <c r="B763" s="1">
        <f>1+1/V104+1/V108+V74+V75+V76</f>
      </c>
      <c r="C763" s="1">
        <f>1+1/V85+1/V89+V93+V94+V95</f>
      </c>
      <c r="D763" s="1">
        <f>1+1/V66+1/V70+V112+V113+V114</f>
      </c>
      <c r="E763" s="2">
        <f>B763/$D767</f>
      </c>
      <c r="F763" s="2">
        <f>C763/$C767</f>
      </c>
      <c r="G763" s="2">
        <f>D763/$B767</f>
      </c>
      <c r="H763" s="2">
        <f>(E763+F763+G763)/3</f>
      </c>
      <c r="I763" s="2">
        <f>H763/$H767</f>
      </c>
      <c r="J763" s="3">
        <f>I763*100</f>
      </c>
      <c r="K763">
        <f>RANK(I763,$I$761:$I$766,0)</f>
      </c>
    </row>
    <row r="764">
      <c r="A764" t="str">
        <v>CP9.4</v>
      </c>
      <c r="B764" s="1">
        <f>1+1/V105+1/V109+1/V112+V77+V78</f>
      </c>
      <c r="C764" s="1">
        <f>1+1/V86+1/V90+1/V93+V96+V97</f>
      </c>
      <c r="D764" s="1">
        <f>1+1/V67+1/V71+1/V74+V115+V116</f>
      </c>
      <c r="E764" s="2">
        <f>B764/$D767</f>
      </c>
      <c r="F764" s="2">
        <f>C764/$C767</f>
      </c>
      <c r="G764" s="2">
        <f>D764/$B767</f>
      </c>
      <c r="H764" s="2">
        <f>(E764+F764+G764)/3</f>
      </c>
      <c r="I764" s="2">
        <f>H764/$H767</f>
      </c>
      <c r="J764" s="3">
        <f>I764*100</f>
      </c>
      <c r="K764">
        <f>RANK(I764,$I$761:$I$766,0)</f>
      </c>
    </row>
    <row r="765">
      <c r="A765" t="str">
        <v>CP9.5</v>
      </c>
      <c r="B765" s="1">
        <f>1+1/V106+1/V110+1/V113+1/V115+V79</f>
      </c>
      <c r="C765" s="1">
        <f>1+1/V87+1/V91+1/V94+1/V96+V98</f>
      </c>
      <c r="D765" s="1">
        <f>1+1/V68+1/V72+1/V75+1/V77+V117</f>
      </c>
      <c r="E765" s="2">
        <f>B765/$D767</f>
      </c>
      <c r="F765" s="2">
        <f>C765/$C767</f>
      </c>
      <c r="G765" s="2">
        <f>D765/$B767</f>
      </c>
      <c r="H765" s="2">
        <f>(E765+F765+G765)/3</f>
      </c>
      <c r="I765" s="2">
        <f>H765/$H767</f>
      </c>
      <c r="J765" s="3">
        <f>I765*100</f>
      </c>
      <c r="K765">
        <f>RANK(I765,$I$761:$I$766,0)</f>
      </c>
    </row>
    <row r="766">
      <c r="A766" t="str">
        <v>CP9.6</v>
      </c>
      <c r="B766" s="1">
        <f>1+1/V107+1/V111+1/V114+1/V116+1/V117</f>
      </c>
      <c r="C766" s="1">
        <f>1+1/V88+1/V92+1/V95+1/V97+1/V98</f>
      </c>
      <c r="D766" s="1">
        <f>1+1/V69+1/V73+1/V76+1/V78+1/V79</f>
      </c>
      <c r="E766" s="2">
        <f>B766/$D767</f>
      </c>
      <c r="F766" s="2">
        <f>C766/$C767</f>
      </c>
      <c r="G766" s="2">
        <f>D766/$B767</f>
      </c>
      <c r="H766" s="2">
        <f>(E766+F766+G766)/3</f>
      </c>
      <c r="I766" s="2">
        <f>H766/$H767</f>
      </c>
      <c r="J766" s="3">
        <f>I766*100</f>
      </c>
      <c r="K766">
        <f>RANK(I766,$I$761:$I$766,0)</f>
      </c>
    </row>
    <row r="767">
      <c r="A767" t="str">
        <v>TOTAL</v>
      </c>
      <c r="B767" s="1">
        <f>SUM(B761:B766)</f>
      </c>
      <c r="C767" s="1">
        <f>SUM(C761:C766)</f>
      </c>
      <c r="D767" s="1">
        <f>SUM(D761:D766)</f>
      </c>
      <c r="H767" s="2">
        <f>SUM(H761:H766)</f>
      </c>
    </row>
    <row r="769">
      <c r="A769" t="str">
        <v>2. KONSISTENSI (CR)</v>
      </c>
    </row>
    <row r="770">
      <c r="A770" t="str">
        <v>Matriks Crisp (Defuzzified) &amp; Normalisasi &amp; Aw</v>
      </c>
    </row>
    <row r="771">
      <c r="A771" t="str">
        <v>Kriteria</v>
      </c>
      <c r="B771" t="str">
        <v>CP9.1</v>
      </c>
      <c r="C771" t="str">
        <v>CP9.2</v>
      </c>
      <c r="D771" t="str">
        <v>CP9.3</v>
      </c>
      <c r="E771" t="str">
        <v>CP9.4</v>
      </c>
      <c r="F771" t="str">
        <v>CP9.5</v>
      </c>
      <c r="G771" t="str">
        <v>CP9.6</v>
      </c>
      <c r="H771" t="str">
        <v>Wi (Bobot CR)</v>
      </c>
      <c r="I771" t="str">
        <v>Aw</v>
      </c>
      <c r="J771" t="str">
        <v>Aw/Wi</v>
      </c>
    </row>
    <row r="772">
      <c r="A772" t="str">
        <v>CP9.1</v>
      </c>
      <c r="B772">
        <v>1</v>
      </c>
      <c r="C772" s="1">
        <f>(V65+V84+V103)/3</f>
      </c>
      <c r="D772" s="1">
        <f>(V66+V85+V104)/3</f>
      </c>
      <c r="E772" s="1">
        <f>(V67+V86+V105)/3</f>
      </c>
      <c r="F772" s="1">
        <f>(V68+V87+V106)/3</f>
      </c>
      <c r="G772" s="1">
        <f>(V69+V88+V107)/3</f>
      </c>
      <c r="H772" s="2">
        <f>(B772/$B778+C772/$C778+D772/$D778+E772/$E778+F772/$F778+G772/$G778)/6</f>
      </c>
      <c r="I772" s="2">
        <f>B772*$H772+C772*$H773+D772*$H774+E772*$H775+F772*$H776+G772*$H777</f>
      </c>
      <c r="J772" s="1">
        <f>I772/H772</f>
      </c>
    </row>
    <row r="773">
      <c r="A773" t="str">
        <v>CP9.2</v>
      </c>
      <c r="B773" s="1">
        <f>(1/V103+1/V84+1/V65)/3</f>
      </c>
      <c r="C773">
        <v>1</v>
      </c>
      <c r="D773" s="1">
        <f>(V70+V89+V108)/3</f>
      </c>
      <c r="E773" s="1">
        <f>(V71+V90+V109)/3</f>
      </c>
      <c r="F773" s="1">
        <f>(V72+V91+V110)/3</f>
      </c>
      <c r="G773" s="1">
        <f>(V73+V92+V111)/3</f>
      </c>
      <c r="H773" s="2">
        <f>(B773/$B778+C773/$C778+D773/$D778+E773/$E778+F773/$F778+G773/$G778)/6</f>
      </c>
      <c r="I773" s="2">
        <f>B773*$H772+C773*$H773+D773*$H774+E773*$H775+F773*$H776+G773*$H777</f>
      </c>
      <c r="J773" s="1">
        <f>I773/H773</f>
      </c>
    </row>
    <row r="774">
      <c r="A774" t="str">
        <v>CP9.3</v>
      </c>
      <c r="B774" s="1">
        <f>(1/V104+1/V85+1/V66)/3</f>
      </c>
      <c r="C774" s="1">
        <f>(1/V108+1/V89+1/V70)/3</f>
      </c>
      <c r="D774">
        <v>1</v>
      </c>
      <c r="E774" s="1">
        <f>(V74+V93+V112)/3</f>
      </c>
      <c r="F774" s="1">
        <f>(V75+V94+V113)/3</f>
      </c>
      <c r="G774" s="1">
        <f>(V76+V95+V114)/3</f>
      </c>
      <c r="H774" s="2">
        <f>(B774/$B778+C774/$C778+D774/$D778+E774/$E778+F774/$F778+G774/$G778)/6</f>
      </c>
      <c r="I774" s="2">
        <f>B774*$H772+C774*$H773+D774*$H774+E774*$H775+F774*$H776+G774*$H777</f>
      </c>
      <c r="J774" s="1">
        <f>I774/H774</f>
      </c>
    </row>
    <row r="775">
      <c r="A775" t="str">
        <v>CP9.4</v>
      </c>
      <c r="B775" s="1">
        <f>(1/V105+1/V86+1/V67)/3</f>
      </c>
      <c r="C775" s="1">
        <f>(1/V109+1/V90+1/V71)/3</f>
      </c>
      <c r="D775" s="1">
        <f>(1/V112+1/V93+1/V74)/3</f>
      </c>
      <c r="E775">
        <v>1</v>
      </c>
      <c r="F775" s="1">
        <f>(V77+V96+V115)/3</f>
      </c>
      <c r="G775" s="1">
        <f>(V78+V97+V116)/3</f>
      </c>
      <c r="H775" s="2">
        <f>(B775/$B778+C775/$C778+D775/$D778+E775/$E778+F775/$F778+G775/$G778)/6</f>
      </c>
      <c r="I775" s="2">
        <f>B775*$H772+C775*$H773+D775*$H774+E775*$H775+F775*$H776+G775*$H777</f>
      </c>
      <c r="J775" s="1">
        <f>I775/H775</f>
      </c>
    </row>
    <row r="776">
      <c r="A776" t="str">
        <v>CP9.5</v>
      </c>
      <c r="B776" s="1">
        <f>(1/V106+1/V87+1/V68)/3</f>
      </c>
      <c r="C776" s="1">
        <f>(1/V110+1/V91+1/V72)/3</f>
      </c>
      <c r="D776" s="1">
        <f>(1/V113+1/V94+1/V75)/3</f>
      </c>
      <c r="E776" s="1">
        <f>(1/V115+1/V96+1/V77)/3</f>
      </c>
      <c r="F776">
        <v>1</v>
      </c>
      <c r="G776" s="1">
        <f>(V79+V98+V117)/3</f>
      </c>
      <c r="H776" s="2">
        <f>(B776/$B778+C776/$C778+D776/$D778+E776/$E778+F776/$F778+G776/$G778)/6</f>
      </c>
      <c r="I776" s="2">
        <f>B776*$H772+C776*$H773+D776*$H774+E776*$H775+F776*$H776+G776*$H777</f>
      </c>
      <c r="J776" s="1">
        <f>I776/H776</f>
      </c>
    </row>
    <row r="777">
      <c r="A777" t="str">
        <v>CP9.6</v>
      </c>
      <c r="B777" s="1">
        <f>(1/V107+1/V88+1/V69)/3</f>
      </c>
      <c r="C777" s="1">
        <f>(1/V111+1/V92+1/V73)/3</f>
      </c>
      <c r="D777" s="1">
        <f>(1/V114+1/V95+1/V76)/3</f>
      </c>
      <c r="E777" s="1">
        <f>(1/V116+1/V97+1/V78)/3</f>
      </c>
      <c r="F777" s="1">
        <f>(1/V117+1/V98+1/V79)/3</f>
      </c>
      <c r="G777">
        <v>1</v>
      </c>
      <c r="H777" s="2">
        <f>(B777/$B778+C777/$C778+D777/$D778+E777/$E778+F777/$F778+G777/$G778)/6</f>
      </c>
      <c r="I777" s="2">
        <f>B777*$H772+C777*$H773+D777*$H774+E777*$H775+F777*$H776+G777*$H777</f>
      </c>
      <c r="J777" s="1">
        <f>I777/H777</f>
      </c>
    </row>
    <row r="778">
      <c r="A778" t="str">
        <v>Σ Kolom</v>
      </c>
      <c r="B778" s="1">
        <f>SUM(B772:B777)</f>
      </c>
      <c r="C778" s="1">
        <f>SUM(C772:C777)</f>
      </c>
      <c r="D778" s="1">
        <f>SUM(D772:D777)</f>
      </c>
      <c r="E778" s="1">
        <f>SUM(E772:E777)</f>
      </c>
      <c r="F778" s="1">
        <f>SUM(F772:F777)</f>
      </c>
      <c r="G778" s="1">
        <f>SUM(G772:G777)</f>
      </c>
    </row>
    <row r="780">
      <c r="A780" t="str">
        <v>λmax</v>
      </c>
      <c r="B780" s="1">
        <f>AVERAGE(J772:J777)</f>
      </c>
    </row>
    <row r="781">
      <c r="A781" t="str">
        <v>CI</v>
      </c>
      <c r="B781" s="1">
        <f>(B780-6)/(6-1)</f>
      </c>
    </row>
    <row r="782">
      <c r="A782" t="str">
        <v>CR</v>
      </c>
      <c r="B782" s="1">
        <f>IF(1.24=0,0,B781/1.24)</f>
      </c>
    </row>
    <row r="783">
      <c r="A783" t="str">
        <v>Status</v>
      </c>
      <c r="B783">
        <f>IF(B782&lt;0.1,"KONSISTEN ✓","TIDAK KONSISTEN ✗")</f>
      </c>
    </row>
    <row r="786">
      <c r="A786" t="str">
        <v>▶ RESPONDEN 21: Prof. Dr. Yendraliza</v>
      </c>
    </row>
    <row r="787">
      <c r="A787" t="str">
        <v>1. FUZZY SYNTHETIC EXTENT (FSE) &amp; BOBOT FINAL</v>
      </c>
    </row>
    <row r="788">
      <c r="A788" t="str">
        <v>Kriteria</v>
      </c>
      <c r="B788" t="str">
        <v>Σl</v>
      </c>
      <c r="C788" t="str">
        <v>Σm</v>
      </c>
      <c r="D788" t="str">
        <v>Σu</v>
      </c>
      <c r="E788" t="str">
        <v>Si_l</v>
      </c>
      <c r="F788" t="str">
        <v>Si_m</v>
      </c>
      <c r="G788" t="str">
        <v>Si_u</v>
      </c>
      <c r="H788" t="str">
        <v>Defuzzy</v>
      </c>
      <c r="I788" t="str">
        <v>Bobot</v>
      </c>
      <c r="J788" t="str">
        <v>Bobot%</v>
      </c>
      <c r="K788" t="str">
        <v>Rank</v>
      </c>
    </row>
    <row r="789">
      <c r="A789" t="str">
        <v>CP9.1</v>
      </c>
      <c r="B789" s="1">
        <f>1+W65+W66+W67+W68+W69</f>
      </c>
      <c r="C789" s="1">
        <f>1+W84+W85+W86+W87+W88</f>
      </c>
      <c r="D789" s="1">
        <f>1+W103+W104+W105+W106+W107</f>
      </c>
      <c r="E789" s="2">
        <f>B789/$D795</f>
      </c>
      <c r="F789" s="2">
        <f>C789/$C795</f>
      </c>
      <c r="G789" s="2">
        <f>D789/$B795</f>
      </c>
      <c r="H789" s="2">
        <f>(E789+F789+G789)/3</f>
      </c>
      <c r="I789" s="2">
        <f>H789/$H795</f>
      </c>
      <c r="J789" s="3">
        <f>I789*100</f>
      </c>
      <c r="K789">
        <f>RANK(I789,$I$789:$I$794,0)</f>
      </c>
    </row>
    <row r="790">
      <c r="A790" t="str">
        <v>CP9.2</v>
      </c>
      <c r="B790" s="1">
        <f>1+1/W103+W70+W71+W72+W73</f>
      </c>
      <c r="C790" s="1">
        <f>1+1/W84+W89+W90+W91+W92</f>
      </c>
      <c r="D790" s="1">
        <f>1+1/W65+W108+W109+W110+W111</f>
      </c>
      <c r="E790" s="2">
        <f>B790/$D795</f>
      </c>
      <c r="F790" s="2">
        <f>C790/$C795</f>
      </c>
      <c r="G790" s="2">
        <f>D790/$B795</f>
      </c>
      <c r="H790" s="2">
        <f>(E790+F790+G790)/3</f>
      </c>
      <c r="I790" s="2">
        <f>H790/$H795</f>
      </c>
      <c r="J790" s="3">
        <f>I790*100</f>
      </c>
      <c r="K790">
        <f>RANK(I790,$I$789:$I$794,0)</f>
      </c>
    </row>
    <row r="791">
      <c r="A791" t="str">
        <v>CP9.3</v>
      </c>
      <c r="B791" s="1">
        <f>1+1/W104+1/W108+W74+W75+W76</f>
      </c>
      <c r="C791" s="1">
        <f>1+1/W85+1/W89+W93+W94+W95</f>
      </c>
      <c r="D791" s="1">
        <f>1+1/W66+1/W70+W112+W113+W114</f>
      </c>
      <c r="E791" s="2">
        <f>B791/$D795</f>
      </c>
      <c r="F791" s="2">
        <f>C791/$C795</f>
      </c>
      <c r="G791" s="2">
        <f>D791/$B795</f>
      </c>
      <c r="H791" s="2">
        <f>(E791+F791+G791)/3</f>
      </c>
      <c r="I791" s="2">
        <f>H791/$H795</f>
      </c>
      <c r="J791" s="3">
        <f>I791*100</f>
      </c>
      <c r="K791">
        <f>RANK(I791,$I$789:$I$794,0)</f>
      </c>
    </row>
    <row r="792">
      <c r="A792" t="str">
        <v>CP9.4</v>
      </c>
      <c r="B792" s="1">
        <f>1+1/W105+1/W109+1/W112+W77+W78</f>
      </c>
      <c r="C792" s="1">
        <f>1+1/W86+1/W90+1/W93+W96+W97</f>
      </c>
      <c r="D792" s="1">
        <f>1+1/W67+1/W71+1/W74+W115+W116</f>
      </c>
      <c r="E792" s="2">
        <f>B792/$D795</f>
      </c>
      <c r="F792" s="2">
        <f>C792/$C795</f>
      </c>
      <c r="G792" s="2">
        <f>D792/$B795</f>
      </c>
      <c r="H792" s="2">
        <f>(E792+F792+G792)/3</f>
      </c>
      <c r="I792" s="2">
        <f>H792/$H795</f>
      </c>
      <c r="J792" s="3">
        <f>I792*100</f>
      </c>
      <c r="K792">
        <f>RANK(I792,$I$789:$I$794,0)</f>
      </c>
    </row>
    <row r="793">
      <c r="A793" t="str">
        <v>CP9.5</v>
      </c>
      <c r="B793" s="1">
        <f>1+1/W106+1/W110+1/W113+1/W115+W79</f>
      </c>
      <c r="C793" s="1">
        <f>1+1/W87+1/W91+1/W94+1/W96+W98</f>
      </c>
      <c r="D793" s="1">
        <f>1+1/W68+1/W72+1/W75+1/W77+W117</f>
      </c>
      <c r="E793" s="2">
        <f>B793/$D795</f>
      </c>
      <c r="F793" s="2">
        <f>C793/$C795</f>
      </c>
      <c r="G793" s="2">
        <f>D793/$B795</f>
      </c>
      <c r="H793" s="2">
        <f>(E793+F793+G793)/3</f>
      </c>
      <c r="I793" s="2">
        <f>H793/$H795</f>
      </c>
      <c r="J793" s="3">
        <f>I793*100</f>
      </c>
      <c r="K793">
        <f>RANK(I793,$I$789:$I$794,0)</f>
      </c>
    </row>
    <row r="794">
      <c r="A794" t="str">
        <v>CP9.6</v>
      </c>
      <c r="B794" s="1">
        <f>1+1/W107+1/W111+1/W114+1/W116+1/W117</f>
      </c>
      <c r="C794" s="1">
        <f>1+1/W88+1/W92+1/W95+1/W97+1/W98</f>
      </c>
      <c r="D794" s="1">
        <f>1+1/W69+1/W73+1/W76+1/W78+1/W79</f>
      </c>
      <c r="E794" s="2">
        <f>B794/$D795</f>
      </c>
      <c r="F794" s="2">
        <f>C794/$C795</f>
      </c>
      <c r="G794" s="2">
        <f>D794/$B795</f>
      </c>
      <c r="H794" s="2">
        <f>(E794+F794+G794)/3</f>
      </c>
      <c r="I794" s="2">
        <f>H794/$H795</f>
      </c>
      <c r="J794" s="3">
        <f>I794*100</f>
      </c>
      <c r="K794">
        <f>RANK(I794,$I$789:$I$794,0)</f>
      </c>
    </row>
    <row r="795">
      <c r="A795" t="str">
        <v>TOTAL</v>
      </c>
      <c r="B795" s="1">
        <f>SUM(B789:B794)</f>
      </c>
      <c r="C795" s="1">
        <f>SUM(C789:C794)</f>
      </c>
      <c r="D795" s="1">
        <f>SUM(D789:D794)</f>
      </c>
      <c r="H795" s="2">
        <f>SUM(H789:H794)</f>
      </c>
    </row>
    <row r="797">
      <c r="A797" t="str">
        <v>2. KONSISTENSI (CR)</v>
      </c>
    </row>
    <row r="798">
      <c r="A798" t="str">
        <v>Matriks Crisp (Defuzzified) &amp; Normalisasi &amp; Aw</v>
      </c>
    </row>
    <row r="799">
      <c r="A799" t="str">
        <v>Kriteria</v>
      </c>
      <c r="B799" t="str">
        <v>CP9.1</v>
      </c>
      <c r="C799" t="str">
        <v>CP9.2</v>
      </c>
      <c r="D799" t="str">
        <v>CP9.3</v>
      </c>
      <c r="E799" t="str">
        <v>CP9.4</v>
      </c>
      <c r="F799" t="str">
        <v>CP9.5</v>
      </c>
      <c r="G799" t="str">
        <v>CP9.6</v>
      </c>
      <c r="H799" t="str">
        <v>Wi (Bobot CR)</v>
      </c>
      <c r="I799" t="str">
        <v>Aw</v>
      </c>
      <c r="J799" t="str">
        <v>Aw/Wi</v>
      </c>
    </row>
    <row r="800">
      <c r="A800" t="str">
        <v>CP9.1</v>
      </c>
      <c r="B800">
        <v>1</v>
      </c>
      <c r="C800" s="1">
        <f>(W65+W84+W103)/3</f>
      </c>
      <c r="D800" s="1">
        <f>(W66+W85+W104)/3</f>
      </c>
      <c r="E800" s="1">
        <f>(W67+W86+W105)/3</f>
      </c>
      <c r="F800" s="1">
        <f>(W68+W87+W106)/3</f>
      </c>
      <c r="G800" s="1">
        <f>(W69+W88+W107)/3</f>
      </c>
      <c r="H800" s="2">
        <f>(B800/$B806+C800/$C806+D800/$D806+E800/$E806+F800/$F806+G800/$G806)/6</f>
      </c>
      <c r="I800" s="2">
        <f>B800*$H800+C800*$H801+D800*$H802+E800*$H803+F800*$H804+G800*$H805</f>
      </c>
      <c r="J800" s="1">
        <f>I800/H800</f>
      </c>
    </row>
    <row r="801">
      <c r="A801" t="str">
        <v>CP9.2</v>
      </c>
      <c r="B801" s="1">
        <f>(1/W103+1/W84+1/W65)/3</f>
      </c>
      <c r="C801">
        <v>1</v>
      </c>
      <c r="D801" s="1">
        <f>(W70+W89+W108)/3</f>
      </c>
      <c r="E801" s="1">
        <f>(W71+W90+W109)/3</f>
      </c>
      <c r="F801" s="1">
        <f>(W72+W91+W110)/3</f>
      </c>
      <c r="G801" s="1">
        <f>(W73+W92+W111)/3</f>
      </c>
      <c r="H801" s="2">
        <f>(B801/$B806+C801/$C806+D801/$D806+E801/$E806+F801/$F806+G801/$G806)/6</f>
      </c>
      <c r="I801" s="2">
        <f>B801*$H800+C801*$H801+D801*$H802+E801*$H803+F801*$H804+G801*$H805</f>
      </c>
      <c r="J801" s="1">
        <f>I801/H801</f>
      </c>
    </row>
    <row r="802">
      <c r="A802" t="str">
        <v>CP9.3</v>
      </c>
      <c r="B802" s="1">
        <f>(1/W104+1/W85+1/W66)/3</f>
      </c>
      <c r="C802" s="1">
        <f>(1/W108+1/W89+1/W70)/3</f>
      </c>
      <c r="D802">
        <v>1</v>
      </c>
      <c r="E802" s="1">
        <f>(W74+W93+W112)/3</f>
      </c>
      <c r="F802" s="1">
        <f>(W75+W94+W113)/3</f>
      </c>
      <c r="G802" s="1">
        <f>(W76+W95+W114)/3</f>
      </c>
      <c r="H802" s="2">
        <f>(B802/$B806+C802/$C806+D802/$D806+E802/$E806+F802/$F806+G802/$G806)/6</f>
      </c>
      <c r="I802" s="2">
        <f>B802*$H800+C802*$H801+D802*$H802+E802*$H803+F802*$H804+G802*$H805</f>
      </c>
      <c r="J802" s="1">
        <f>I802/H802</f>
      </c>
    </row>
    <row r="803">
      <c r="A803" t="str">
        <v>CP9.4</v>
      </c>
      <c r="B803" s="1">
        <f>(1/W105+1/W86+1/W67)/3</f>
      </c>
      <c r="C803" s="1">
        <f>(1/W109+1/W90+1/W71)/3</f>
      </c>
      <c r="D803" s="1">
        <f>(1/W112+1/W93+1/W74)/3</f>
      </c>
      <c r="E803">
        <v>1</v>
      </c>
      <c r="F803" s="1">
        <f>(W77+W96+W115)/3</f>
      </c>
      <c r="G803" s="1">
        <f>(W78+W97+W116)/3</f>
      </c>
      <c r="H803" s="2">
        <f>(B803/$B806+C803/$C806+D803/$D806+E803/$E806+F803/$F806+G803/$G806)/6</f>
      </c>
      <c r="I803" s="2">
        <f>B803*$H800+C803*$H801+D803*$H802+E803*$H803+F803*$H804+G803*$H805</f>
      </c>
      <c r="J803" s="1">
        <f>I803/H803</f>
      </c>
    </row>
    <row r="804">
      <c r="A804" t="str">
        <v>CP9.5</v>
      </c>
      <c r="B804" s="1">
        <f>(1/W106+1/W87+1/W68)/3</f>
      </c>
      <c r="C804" s="1">
        <f>(1/W110+1/W91+1/W72)/3</f>
      </c>
      <c r="D804" s="1">
        <f>(1/W113+1/W94+1/W75)/3</f>
      </c>
      <c r="E804" s="1">
        <f>(1/W115+1/W96+1/W77)/3</f>
      </c>
      <c r="F804">
        <v>1</v>
      </c>
      <c r="G804" s="1">
        <f>(W79+W98+W117)/3</f>
      </c>
      <c r="H804" s="2">
        <f>(B804/$B806+C804/$C806+D804/$D806+E804/$E806+F804/$F806+G804/$G806)/6</f>
      </c>
      <c r="I804" s="2">
        <f>B804*$H800+C804*$H801+D804*$H802+E804*$H803+F804*$H804+G804*$H805</f>
      </c>
      <c r="J804" s="1">
        <f>I804/H804</f>
      </c>
    </row>
    <row r="805">
      <c r="A805" t="str">
        <v>CP9.6</v>
      </c>
      <c r="B805" s="1">
        <f>(1/W107+1/W88+1/W69)/3</f>
      </c>
      <c r="C805" s="1">
        <f>(1/W111+1/W92+1/W73)/3</f>
      </c>
      <c r="D805" s="1">
        <f>(1/W114+1/W95+1/W76)/3</f>
      </c>
      <c r="E805" s="1">
        <f>(1/W116+1/W97+1/W78)/3</f>
      </c>
      <c r="F805" s="1">
        <f>(1/W117+1/W98+1/W79)/3</f>
      </c>
      <c r="G805">
        <v>1</v>
      </c>
      <c r="H805" s="2">
        <f>(B805/$B806+C805/$C806+D805/$D806+E805/$E806+F805/$F806+G805/$G806)/6</f>
      </c>
      <c r="I805" s="2">
        <f>B805*$H800+C805*$H801+D805*$H802+E805*$H803+F805*$H804+G805*$H805</f>
      </c>
      <c r="J805" s="1">
        <f>I805/H805</f>
      </c>
    </row>
    <row r="806">
      <c r="A806" t="str">
        <v>Σ Kolom</v>
      </c>
      <c r="B806" s="1">
        <f>SUM(B800:B805)</f>
      </c>
      <c r="C806" s="1">
        <f>SUM(C800:C805)</f>
      </c>
      <c r="D806" s="1">
        <f>SUM(D800:D805)</f>
      </c>
      <c r="E806" s="1">
        <f>SUM(E800:E805)</f>
      </c>
      <c r="F806" s="1">
        <f>SUM(F800:F805)</f>
      </c>
      <c r="G806" s="1">
        <f>SUM(G800:G805)</f>
      </c>
    </row>
    <row r="808">
      <c r="A808" t="str">
        <v>λmax</v>
      </c>
      <c r="B808" s="1">
        <f>AVERAGE(J800:J805)</f>
      </c>
    </row>
    <row r="809">
      <c r="A809" t="str">
        <v>CI</v>
      </c>
      <c r="B809" s="1">
        <f>(B808-6)/(6-1)</f>
      </c>
    </row>
    <row r="810">
      <c r="A810" t="str">
        <v>CR</v>
      </c>
      <c r="B810" s="1">
        <f>IF(1.24=0,0,B809/1.24)</f>
      </c>
    </row>
    <row r="811">
      <c r="A811" t="str">
        <v>Status</v>
      </c>
      <c r="B811">
        <f>IF(B810&lt;0.1,"KONSISTEN ✓","TIDAK KONSISTEN ✗")</f>
      </c>
    </row>
    <row r="814">
      <c r="A814" t="str">
        <v>▶ RESPONDEN 22:  Tengku Nurainun, S.T., M.T., PhD</v>
      </c>
    </row>
    <row r="815">
      <c r="A815" t="str">
        <v>1. FUZZY SYNTHETIC EXTENT (FSE) &amp; BOBOT FINAL</v>
      </c>
    </row>
    <row r="816">
      <c r="A816" t="str">
        <v>Kriteria</v>
      </c>
      <c r="B816" t="str">
        <v>Σl</v>
      </c>
      <c r="C816" t="str">
        <v>Σm</v>
      </c>
      <c r="D816" t="str">
        <v>Σu</v>
      </c>
      <c r="E816" t="str">
        <v>Si_l</v>
      </c>
      <c r="F816" t="str">
        <v>Si_m</v>
      </c>
      <c r="G816" t="str">
        <v>Si_u</v>
      </c>
      <c r="H816" t="str">
        <v>Defuzzy</v>
      </c>
      <c r="I816" t="str">
        <v>Bobot</v>
      </c>
      <c r="J816" t="str">
        <v>Bobot%</v>
      </c>
      <c r="K816" t="str">
        <v>Rank</v>
      </c>
    </row>
    <row r="817">
      <c r="A817" t="str">
        <v>CP9.1</v>
      </c>
      <c r="B817" s="1">
        <f>1+X65+X66+X67+X68+X69</f>
      </c>
      <c r="C817" s="1">
        <f>1+X84+X85+X86+X87+X88</f>
      </c>
      <c r="D817" s="1">
        <f>1+X103+X104+X105+X106+X107</f>
      </c>
      <c r="E817" s="2">
        <f>B817/$D823</f>
      </c>
      <c r="F817" s="2">
        <f>C817/$C823</f>
      </c>
      <c r="G817" s="2">
        <f>D817/$B823</f>
      </c>
      <c r="H817" s="2">
        <f>(E817+F817+G817)/3</f>
      </c>
      <c r="I817" s="2">
        <f>H817/$H823</f>
      </c>
      <c r="J817" s="3">
        <f>I817*100</f>
      </c>
      <c r="K817">
        <f>RANK(I817,$I$817:$I$822,0)</f>
      </c>
    </row>
    <row r="818">
      <c r="A818" t="str">
        <v>CP9.2</v>
      </c>
      <c r="B818" s="1">
        <f>1+1/X103+X70+X71+X72+X73</f>
      </c>
      <c r="C818" s="1">
        <f>1+1/X84+X89+X90+X91+X92</f>
      </c>
      <c r="D818" s="1">
        <f>1+1/X65+X108+X109+X110+X111</f>
      </c>
      <c r="E818" s="2">
        <f>B818/$D823</f>
      </c>
      <c r="F818" s="2">
        <f>C818/$C823</f>
      </c>
      <c r="G818" s="2">
        <f>D818/$B823</f>
      </c>
      <c r="H818" s="2">
        <f>(E818+F818+G818)/3</f>
      </c>
      <c r="I818" s="2">
        <f>H818/$H823</f>
      </c>
      <c r="J818" s="3">
        <f>I818*100</f>
      </c>
      <c r="K818">
        <f>RANK(I818,$I$817:$I$822,0)</f>
      </c>
    </row>
    <row r="819">
      <c r="A819" t="str">
        <v>CP9.3</v>
      </c>
      <c r="B819" s="1">
        <f>1+1/X104+1/X108+X74+X75+X76</f>
      </c>
      <c r="C819" s="1">
        <f>1+1/X85+1/X89+X93+X94+X95</f>
      </c>
      <c r="D819" s="1">
        <f>1+1/X66+1/X70+X112+X113+X114</f>
      </c>
      <c r="E819" s="2">
        <f>B819/$D823</f>
      </c>
      <c r="F819" s="2">
        <f>C819/$C823</f>
      </c>
      <c r="G819" s="2">
        <f>D819/$B823</f>
      </c>
      <c r="H819" s="2">
        <f>(E819+F819+G819)/3</f>
      </c>
      <c r="I819" s="2">
        <f>H819/$H823</f>
      </c>
      <c r="J819" s="3">
        <f>I819*100</f>
      </c>
      <c r="K819">
        <f>RANK(I819,$I$817:$I$822,0)</f>
      </c>
    </row>
    <row r="820">
      <c r="A820" t="str">
        <v>CP9.4</v>
      </c>
      <c r="B820" s="1">
        <f>1+1/X105+1/X109+1/X112+X77+X78</f>
      </c>
      <c r="C820" s="1">
        <f>1+1/X86+1/X90+1/X93+X96+X97</f>
      </c>
      <c r="D820" s="1">
        <f>1+1/X67+1/X71+1/X74+X115+X116</f>
      </c>
      <c r="E820" s="2">
        <f>B820/$D823</f>
      </c>
      <c r="F820" s="2">
        <f>C820/$C823</f>
      </c>
      <c r="G820" s="2">
        <f>D820/$B823</f>
      </c>
      <c r="H820" s="2">
        <f>(E820+F820+G820)/3</f>
      </c>
      <c r="I820" s="2">
        <f>H820/$H823</f>
      </c>
      <c r="J820" s="3">
        <f>I820*100</f>
      </c>
      <c r="K820">
        <f>RANK(I820,$I$817:$I$822,0)</f>
      </c>
    </row>
    <row r="821">
      <c r="A821" t="str">
        <v>CP9.5</v>
      </c>
      <c r="B821" s="1">
        <f>1+1/X106+1/X110+1/X113+1/X115+X79</f>
      </c>
      <c r="C821" s="1">
        <f>1+1/X87+1/X91+1/X94+1/X96+X98</f>
      </c>
      <c r="D821" s="1">
        <f>1+1/X68+1/X72+1/X75+1/X77+X117</f>
      </c>
      <c r="E821" s="2">
        <f>B821/$D823</f>
      </c>
      <c r="F821" s="2">
        <f>C821/$C823</f>
      </c>
      <c r="G821" s="2">
        <f>D821/$B823</f>
      </c>
      <c r="H821" s="2">
        <f>(E821+F821+G821)/3</f>
      </c>
      <c r="I821" s="2">
        <f>H821/$H823</f>
      </c>
      <c r="J821" s="3">
        <f>I821*100</f>
      </c>
      <c r="K821">
        <f>RANK(I821,$I$817:$I$822,0)</f>
      </c>
    </row>
    <row r="822">
      <c r="A822" t="str">
        <v>CP9.6</v>
      </c>
      <c r="B822" s="1">
        <f>1+1/X107+1/X111+1/X114+1/X116+1/X117</f>
      </c>
      <c r="C822" s="1">
        <f>1+1/X88+1/X92+1/X95+1/X97+1/X98</f>
      </c>
      <c r="D822" s="1">
        <f>1+1/X69+1/X73+1/X76+1/X78+1/X79</f>
      </c>
      <c r="E822" s="2">
        <f>B822/$D823</f>
      </c>
      <c r="F822" s="2">
        <f>C822/$C823</f>
      </c>
      <c r="G822" s="2">
        <f>D822/$B823</f>
      </c>
      <c r="H822" s="2">
        <f>(E822+F822+G822)/3</f>
      </c>
      <c r="I822" s="2">
        <f>H822/$H823</f>
      </c>
      <c r="J822" s="3">
        <f>I822*100</f>
      </c>
      <c r="K822">
        <f>RANK(I822,$I$817:$I$822,0)</f>
      </c>
    </row>
    <row r="823">
      <c r="A823" t="str">
        <v>TOTAL</v>
      </c>
      <c r="B823" s="1">
        <f>SUM(B817:B822)</f>
      </c>
      <c r="C823" s="1">
        <f>SUM(C817:C822)</f>
      </c>
      <c r="D823" s="1">
        <f>SUM(D817:D822)</f>
      </c>
      <c r="H823" s="2">
        <f>SUM(H817:H822)</f>
      </c>
    </row>
    <row r="825">
      <c r="A825" t="str">
        <v>2. KONSISTENSI (CR)</v>
      </c>
    </row>
    <row r="826">
      <c r="A826" t="str">
        <v>Matriks Crisp (Defuzzified) &amp; Normalisasi &amp; Aw</v>
      </c>
    </row>
    <row r="827">
      <c r="A827" t="str">
        <v>Kriteria</v>
      </c>
      <c r="B827" t="str">
        <v>CP9.1</v>
      </c>
      <c r="C827" t="str">
        <v>CP9.2</v>
      </c>
      <c r="D827" t="str">
        <v>CP9.3</v>
      </c>
      <c r="E827" t="str">
        <v>CP9.4</v>
      </c>
      <c r="F827" t="str">
        <v>CP9.5</v>
      </c>
      <c r="G827" t="str">
        <v>CP9.6</v>
      </c>
      <c r="H827" t="str">
        <v>Wi (Bobot CR)</v>
      </c>
      <c r="I827" t="str">
        <v>Aw</v>
      </c>
      <c r="J827" t="str">
        <v>Aw/Wi</v>
      </c>
    </row>
    <row r="828">
      <c r="A828" t="str">
        <v>CP9.1</v>
      </c>
      <c r="B828">
        <v>1</v>
      </c>
      <c r="C828" s="1">
        <f>(X65+X84+X103)/3</f>
      </c>
      <c r="D828" s="1">
        <f>(X66+X85+X104)/3</f>
      </c>
      <c r="E828" s="1">
        <f>(X67+X86+X105)/3</f>
      </c>
      <c r="F828" s="1">
        <f>(X68+X87+X106)/3</f>
      </c>
      <c r="G828" s="1">
        <f>(X69+X88+X107)/3</f>
      </c>
      <c r="H828" s="2">
        <f>(B828/$B834+C828/$C834+D828/$D834+E828/$E834+F828/$F834+G828/$G834)/6</f>
      </c>
      <c r="I828" s="2">
        <f>B828*$H828+C828*$H829+D828*$H830+E828*$H831+F828*$H832+G828*$H833</f>
      </c>
      <c r="J828" s="1">
        <f>I828/H828</f>
      </c>
    </row>
    <row r="829">
      <c r="A829" t="str">
        <v>CP9.2</v>
      </c>
      <c r="B829" s="1">
        <f>(1/X103+1/X84+1/X65)/3</f>
      </c>
      <c r="C829">
        <v>1</v>
      </c>
      <c r="D829" s="1">
        <f>(X70+X89+X108)/3</f>
      </c>
      <c r="E829" s="1">
        <f>(X71+X90+X109)/3</f>
      </c>
      <c r="F829" s="1">
        <f>(X72+X91+X110)/3</f>
      </c>
      <c r="G829" s="1">
        <f>(X73+X92+X111)/3</f>
      </c>
      <c r="H829" s="2">
        <f>(B829/$B834+C829/$C834+D829/$D834+E829/$E834+F829/$F834+G829/$G834)/6</f>
      </c>
      <c r="I829" s="2">
        <f>B829*$H828+C829*$H829+D829*$H830+E829*$H831+F829*$H832+G829*$H833</f>
      </c>
      <c r="J829" s="1">
        <f>I829/H829</f>
      </c>
    </row>
    <row r="830">
      <c r="A830" t="str">
        <v>CP9.3</v>
      </c>
      <c r="B830" s="1">
        <f>(1/X104+1/X85+1/X66)/3</f>
      </c>
      <c r="C830" s="1">
        <f>(1/X108+1/X89+1/X70)/3</f>
      </c>
      <c r="D830">
        <v>1</v>
      </c>
      <c r="E830" s="1">
        <f>(X74+X93+X112)/3</f>
      </c>
      <c r="F830" s="1">
        <f>(X75+X94+X113)/3</f>
      </c>
      <c r="G830" s="1">
        <f>(X76+X95+X114)/3</f>
      </c>
      <c r="H830" s="2">
        <f>(B830/$B834+C830/$C834+D830/$D834+E830/$E834+F830/$F834+G830/$G834)/6</f>
      </c>
      <c r="I830" s="2">
        <f>B830*$H828+C830*$H829+D830*$H830+E830*$H831+F830*$H832+G830*$H833</f>
      </c>
      <c r="J830" s="1">
        <f>I830/H830</f>
      </c>
    </row>
    <row r="831">
      <c r="A831" t="str">
        <v>CP9.4</v>
      </c>
      <c r="B831" s="1">
        <f>(1/X105+1/X86+1/X67)/3</f>
      </c>
      <c r="C831" s="1">
        <f>(1/X109+1/X90+1/X71)/3</f>
      </c>
      <c r="D831" s="1">
        <f>(1/X112+1/X93+1/X74)/3</f>
      </c>
      <c r="E831">
        <v>1</v>
      </c>
      <c r="F831" s="1">
        <f>(X77+X96+X115)/3</f>
      </c>
      <c r="G831" s="1">
        <f>(X78+X97+X116)/3</f>
      </c>
      <c r="H831" s="2">
        <f>(B831/$B834+C831/$C834+D831/$D834+E831/$E834+F831/$F834+G831/$G834)/6</f>
      </c>
      <c r="I831" s="2">
        <f>B831*$H828+C831*$H829+D831*$H830+E831*$H831+F831*$H832+G831*$H833</f>
      </c>
      <c r="J831" s="1">
        <f>I831/H831</f>
      </c>
    </row>
    <row r="832">
      <c r="A832" t="str">
        <v>CP9.5</v>
      </c>
      <c r="B832" s="1">
        <f>(1/X106+1/X87+1/X68)/3</f>
      </c>
      <c r="C832" s="1">
        <f>(1/X110+1/X91+1/X72)/3</f>
      </c>
      <c r="D832" s="1">
        <f>(1/X113+1/X94+1/X75)/3</f>
      </c>
      <c r="E832" s="1">
        <f>(1/X115+1/X96+1/X77)/3</f>
      </c>
      <c r="F832">
        <v>1</v>
      </c>
      <c r="G832" s="1">
        <f>(X79+X98+X117)/3</f>
      </c>
      <c r="H832" s="2">
        <f>(B832/$B834+C832/$C834+D832/$D834+E832/$E834+F832/$F834+G832/$G834)/6</f>
      </c>
      <c r="I832" s="2">
        <f>B832*$H828+C832*$H829+D832*$H830+E832*$H831+F832*$H832+G832*$H833</f>
      </c>
      <c r="J832" s="1">
        <f>I832/H832</f>
      </c>
    </row>
    <row r="833">
      <c r="A833" t="str">
        <v>CP9.6</v>
      </c>
      <c r="B833" s="1">
        <f>(1/X107+1/X88+1/X69)/3</f>
      </c>
      <c r="C833" s="1">
        <f>(1/X111+1/X92+1/X73)/3</f>
      </c>
      <c r="D833" s="1">
        <f>(1/X114+1/X95+1/X76)/3</f>
      </c>
      <c r="E833" s="1">
        <f>(1/X116+1/X97+1/X78)/3</f>
      </c>
      <c r="F833" s="1">
        <f>(1/X117+1/X98+1/X79)/3</f>
      </c>
      <c r="G833">
        <v>1</v>
      </c>
      <c r="H833" s="2">
        <f>(B833/$B834+C833/$C834+D833/$D834+E833/$E834+F833/$F834+G833/$G834)/6</f>
      </c>
      <c r="I833" s="2">
        <f>B833*$H828+C833*$H829+D833*$H830+E833*$H831+F833*$H832+G833*$H833</f>
      </c>
      <c r="J833" s="1">
        <f>I833/H833</f>
      </c>
    </row>
    <row r="834">
      <c r="A834" t="str">
        <v>Σ Kolom</v>
      </c>
      <c r="B834" s="1">
        <f>SUM(B828:B833)</f>
      </c>
      <c r="C834" s="1">
        <f>SUM(C828:C833)</f>
      </c>
      <c r="D834" s="1">
        <f>SUM(D828:D833)</f>
      </c>
      <c r="E834" s="1">
        <f>SUM(E828:E833)</f>
      </c>
      <c r="F834" s="1">
        <f>SUM(F828:F833)</f>
      </c>
      <c r="G834" s="1">
        <f>SUM(G828:G833)</f>
      </c>
    </row>
    <row r="836">
      <c r="A836" t="str">
        <v>λmax</v>
      </c>
      <c r="B836" s="1">
        <f>AVERAGE(J828:J833)</f>
      </c>
    </row>
    <row r="837">
      <c r="A837" t="str">
        <v>CI</v>
      </c>
      <c r="B837" s="1">
        <f>(B836-6)/(6-1)</f>
      </c>
    </row>
    <row r="838">
      <c r="A838" t="str">
        <v>CR</v>
      </c>
      <c r="B838" s="1">
        <f>IF(1.24=0,0,B837/1.24)</f>
      </c>
    </row>
    <row r="839">
      <c r="A839" t="str">
        <v>Status</v>
      </c>
      <c r="B839">
        <f>IF(B838&lt;0.1,"KONSISTEN ✓","TIDAK KONSISTEN ✗")</f>
      </c>
    </row>
  </sheetData>
  <ignoredErrors>
    <ignoredError numberStoredAsText="1" sqref="A1:Y8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RINGKASAN</vt:lpstr>
      <vt:lpstr>KU_LEVEL</vt:lpstr>
      <vt:lpstr>CP_LEVEL</vt:lpstr>
      <vt:lpstr>SUB_CP1</vt:lpstr>
      <vt:lpstr>SUB_CP2</vt:lpstr>
      <vt:lpstr>SUB_CP3</vt:lpstr>
      <vt:lpstr>SUB_CP4</vt:lpstr>
      <vt:lpstr>SUB_CP5</vt:lpstr>
      <vt:lpstr>SUB_CP6</vt:lpstr>
      <vt:lpstr>SUB_CP7</vt:lpstr>
      <vt:lpstr>SUB_CP8</vt:lpstr>
      <vt:lpstr>SUB_CP9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