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eksjon 212\Milkys\Input_data\"/>
    </mc:Choice>
  </mc:AlternateContent>
  <xr:revisionPtr revIDLastSave="0" documentId="13_ncr:1_{A43F433B-C4EE-4901-AB44-B6A74517B0C2}" xr6:coauthVersionLast="45" xr6:coauthVersionMax="45" xr10:uidLastSave="{00000000-0000-0000-0000-000000000000}"/>
  <bookViews>
    <workbookView xWindow="-120" yWindow="-120" windowWidth="24240" windowHeight="13740" xr2:uid="{EDFF6003-AA5A-4DA6-B423-ADA9144EC286}"/>
  </bookViews>
  <sheets>
    <sheet name="kartbase" sheetId="1" r:id="rId1"/>
  </sheets>
  <definedNames>
    <definedName name="_xlnm._FilterDatabase" localSheetId="0" hidden="1">kartbase!$B$1:$AB$72</definedName>
    <definedName name="EQStest">#REF!</definedName>
    <definedName name="piedata">#N/A</definedName>
    <definedName name="pieposition">#N/A</definedName>
    <definedName name="_xlnm.Print_Area" localSheetId="0">kartbase!$B$1:$AE$72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23" i="1" l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3" i="1"/>
  <c r="AV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V2" i="1"/>
  <c r="AU2" i="1"/>
  <c r="AR72" i="1" l="1"/>
  <c r="AS72" i="1" s="1"/>
  <c r="AP72" i="1"/>
  <c r="AM72" i="1"/>
  <c r="AJ72" i="1"/>
  <c r="AQ72" i="1" s="1"/>
  <c r="AB72" i="1"/>
  <c r="Z72" i="1"/>
  <c r="Y72" i="1"/>
  <c r="X72" i="1"/>
  <c r="W72" i="1"/>
  <c r="S72" i="1"/>
  <c r="R72" i="1"/>
  <c r="Q72" i="1"/>
  <c r="J72" i="1"/>
  <c r="D72" i="1"/>
  <c r="AR71" i="1"/>
  <c r="AP71" i="1"/>
  <c r="AM71" i="1"/>
  <c r="AJ71" i="1"/>
  <c r="AQ71" i="1" s="1"/>
  <c r="AR70" i="1"/>
  <c r="AQ70" i="1"/>
  <c r="AP70" i="1"/>
  <c r="AM70" i="1"/>
  <c r="AJ70" i="1"/>
  <c r="AR69" i="1"/>
  <c r="AP69" i="1"/>
  <c r="AM69" i="1"/>
  <c r="AJ69" i="1"/>
  <c r="AQ69" i="1" s="1"/>
  <c r="AR68" i="1"/>
  <c r="AP68" i="1"/>
  <c r="AM68" i="1"/>
  <c r="AJ68" i="1"/>
  <c r="AQ68" i="1" s="1"/>
  <c r="AR67" i="1"/>
  <c r="AQ67" i="1"/>
  <c r="AP67" i="1"/>
  <c r="AM67" i="1"/>
  <c r="AJ67" i="1"/>
  <c r="AR66" i="1"/>
  <c r="AQ66" i="1"/>
  <c r="AP66" i="1"/>
  <c r="AM66" i="1"/>
  <c r="AJ66" i="1"/>
  <c r="AR65" i="1"/>
  <c r="AS65" i="1" s="1"/>
  <c r="AQ65" i="1"/>
  <c r="AP65" i="1"/>
  <c r="AM65" i="1"/>
  <c r="AJ65" i="1"/>
  <c r="AB65" i="1"/>
  <c r="Z65" i="1"/>
  <c r="Y65" i="1"/>
  <c r="X65" i="1"/>
  <c r="W65" i="1"/>
  <c r="S65" i="1"/>
  <c r="R65" i="1"/>
  <c r="Q65" i="1"/>
  <c r="J65" i="1"/>
  <c r="D65" i="1"/>
  <c r="AW64" i="1"/>
  <c r="AV64" i="1"/>
  <c r="AR64" i="1"/>
  <c r="AS64" i="1" s="1"/>
  <c r="AQ64" i="1"/>
  <c r="AP64" i="1"/>
  <c r="AM64" i="1"/>
  <c r="AJ64" i="1"/>
  <c r="AB64" i="1"/>
  <c r="Z64" i="1"/>
  <c r="X64" i="1"/>
  <c r="W64" i="1"/>
  <c r="S64" i="1"/>
  <c r="R64" i="1"/>
  <c r="Q64" i="1"/>
  <c r="J64" i="1"/>
  <c r="D64" i="1"/>
  <c r="AR63" i="1"/>
  <c r="AS63" i="1" s="1"/>
  <c r="AQ63" i="1"/>
  <c r="AP63" i="1"/>
  <c r="AM63" i="1"/>
  <c r="AJ63" i="1"/>
  <c r="AB63" i="1"/>
  <c r="Z63" i="1"/>
  <c r="X63" i="1"/>
  <c r="W63" i="1"/>
  <c r="S63" i="1"/>
  <c r="R63" i="1"/>
  <c r="Q63" i="1"/>
  <c r="J63" i="1"/>
  <c r="D63" i="1"/>
  <c r="AR62" i="1"/>
  <c r="AS62" i="1" s="1"/>
  <c r="AQ62" i="1"/>
  <c r="AP62" i="1"/>
  <c r="AM62" i="1"/>
  <c r="AJ62" i="1"/>
  <c r="AB62" i="1"/>
  <c r="Z62" i="1"/>
  <c r="Y62" i="1"/>
  <c r="X62" i="1"/>
  <c r="W62" i="1"/>
  <c r="S62" i="1"/>
  <c r="R62" i="1"/>
  <c r="Q62" i="1"/>
  <c r="J62" i="1"/>
  <c r="D62" i="1"/>
  <c r="AR61" i="1"/>
  <c r="AS61" i="1" s="1"/>
  <c r="AP61" i="1"/>
  <c r="AM61" i="1"/>
  <c r="AJ61" i="1"/>
  <c r="AQ61" i="1" s="1"/>
  <c r="AB61" i="1"/>
  <c r="Z61" i="1"/>
  <c r="Y61" i="1"/>
  <c r="X61" i="1"/>
  <c r="W61" i="1"/>
  <c r="S61" i="1"/>
  <c r="R61" i="1"/>
  <c r="Q61" i="1"/>
  <c r="J61" i="1"/>
  <c r="D61" i="1"/>
  <c r="AR60" i="1"/>
  <c r="AS60" i="1" s="1"/>
  <c r="AP60" i="1"/>
  <c r="AM60" i="1"/>
  <c r="AJ60" i="1"/>
  <c r="AQ60" i="1" s="1"/>
  <c r="AB60" i="1"/>
  <c r="Z60" i="1"/>
  <c r="Y60" i="1"/>
  <c r="X60" i="1"/>
  <c r="W60" i="1"/>
  <c r="S60" i="1"/>
  <c r="R60" i="1"/>
  <c r="Q60" i="1"/>
  <c r="J60" i="1"/>
  <c r="D60" i="1"/>
  <c r="AR59" i="1"/>
  <c r="AS59" i="1" s="1"/>
  <c r="AQ59" i="1"/>
  <c r="AP59" i="1"/>
  <c r="AM59" i="1"/>
  <c r="AJ59" i="1"/>
  <c r="AB59" i="1"/>
  <c r="Z59" i="1"/>
  <c r="Y59" i="1"/>
  <c r="X59" i="1"/>
  <c r="W59" i="1"/>
  <c r="S59" i="1"/>
  <c r="R59" i="1"/>
  <c r="Q59" i="1"/>
  <c r="J59" i="1"/>
  <c r="D59" i="1"/>
  <c r="AR58" i="1"/>
  <c r="AS58" i="1" s="1"/>
  <c r="AQ58" i="1"/>
  <c r="AP58" i="1"/>
  <c r="AM58" i="1"/>
  <c r="AJ58" i="1"/>
  <c r="AB58" i="1"/>
  <c r="Z58" i="1"/>
  <c r="Y58" i="1"/>
  <c r="X58" i="1"/>
  <c r="W58" i="1"/>
  <c r="S58" i="1"/>
  <c r="R58" i="1"/>
  <c r="Q58" i="1"/>
  <c r="J58" i="1"/>
  <c r="D58" i="1"/>
  <c r="AR57" i="1"/>
  <c r="AS57" i="1" s="1"/>
  <c r="AQ57" i="1"/>
  <c r="AP57" i="1"/>
  <c r="AM57" i="1"/>
  <c r="AJ57" i="1"/>
  <c r="AB57" i="1"/>
  <c r="Z57" i="1"/>
  <c r="Y57" i="1"/>
  <c r="X57" i="1"/>
  <c r="W57" i="1"/>
  <c r="S57" i="1"/>
  <c r="R57" i="1"/>
  <c r="Q57" i="1"/>
  <c r="J57" i="1"/>
  <c r="D57" i="1"/>
  <c r="AR56" i="1"/>
  <c r="AS56" i="1" s="1"/>
  <c r="AQ56" i="1"/>
  <c r="AP56" i="1"/>
  <c r="AM56" i="1"/>
  <c r="AJ56" i="1"/>
  <c r="AB56" i="1"/>
  <c r="Z56" i="1"/>
  <c r="Y56" i="1"/>
  <c r="X56" i="1"/>
  <c r="W56" i="1"/>
  <c r="S56" i="1"/>
  <c r="R56" i="1"/>
  <c r="Q56" i="1"/>
  <c r="J56" i="1"/>
  <c r="D56" i="1"/>
  <c r="AR55" i="1"/>
  <c r="AS55" i="1" s="1"/>
  <c r="AQ55" i="1"/>
  <c r="AP55" i="1"/>
  <c r="AM55" i="1"/>
  <c r="AJ55" i="1"/>
  <c r="AB55" i="1"/>
  <c r="Z55" i="1"/>
  <c r="Y55" i="1"/>
  <c r="X55" i="1"/>
  <c r="W55" i="1"/>
  <c r="S55" i="1"/>
  <c r="R55" i="1"/>
  <c r="Q55" i="1"/>
  <c r="J55" i="1"/>
  <c r="D55" i="1"/>
  <c r="AR54" i="1"/>
  <c r="AS54" i="1" s="1"/>
  <c r="AQ54" i="1"/>
  <c r="AP54" i="1"/>
  <c r="AM54" i="1"/>
  <c r="AJ54" i="1"/>
  <c r="AB54" i="1"/>
  <c r="Z54" i="1"/>
  <c r="Y54" i="1"/>
  <c r="X54" i="1"/>
  <c r="W54" i="1"/>
  <c r="S54" i="1"/>
  <c r="R54" i="1"/>
  <c r="Q54" i="1"/>
  <c r="J54" i="1"/>
  <c r="D54" i="1"/>
  <c r="AR53" i="1"/>
  <c r="AS53" i="1" s="1"/>
  <c r="AQ53" i="1"/>
  <c r="AP53" i="1"/>
  <c r="AM53" i="1"/>
  <c r="AJ53" i="1"/>
  <c r="AB53" i="1"/>
  <c r="Z53" i="1"/>
  <c r="Y53" i="1"/>
  <c r="X53" i="1"/>
  <c r="W53" i="1"/>
  <c r="S53" i="1"/>
  <c r="R53" i="1"/>
  <c r="Q53" i="1"/>
  <c r="J53" i="1"/>
  <c r="D53" i="1"/>
  <c r="AR52" i="1"/>
  <c r="AS52" i="1" s="1"/>
  <c r="AQ52" i="1"/>
  <c r="AP52" i="1"/>
  <c r="AM52" i="1"/>
  <c r="AJ52" i="1"/>
  <c r="AB52" i="1"/>
  <c r="Z52" i="1"/>
  <c r="Y52" i="1"/>
  <c r="X52" i="1"/>
  <c r="W52" i="1"/>
  <c r="S52" i="1"/>
  <c r="R52" i="1"/>
  <c r="Q52" i="1"/>
  <c r="J52" i="1"/>
  <c r="D52" i="1"/>
  <c r="AR51" i="1"/>
  <c r="AS51" i="1" s="1"/>
  <c r="AP51" i="1"/>
  <c r="AM51" i="1"/>
  <c r="AJ51" i="1"/>
  <c r="AQ51" i="1" s="1"/>
  <c r="AB51" i="1"/>
  <c r="Z51" i="1"/>
  <c r="Y51" i="1"/>
  <c r="X51" i="1"/>
  <c r="W51" i="1"/>
  <c r="S51" i="1"/>
  <c r="R51" i="1"/>
  <c r="Q51" i="1"/>
  <c r="J51" i="1"/>
  <c r="D51" i="1"/>
  <c r="AR50" i="1"/>
  <c r="AS50" i="1" s="1"/>
  <c r="AQ50" i="1"/>
  <c r="AP50" i="1"/>
  <c r="AM50" i="1"/>
  <c r="AJ50" i="1"/>
  <c r="AB50" i="1"/>
  <c r="Z50" i="1"/>
  <c r="Y50" i="1"/>
  <c r="X50" i="1"/>
  <c r="W50" i="1"/>
  <c r="S50" i="1"/>
  <c r="R50" i="1"/>
  <c r="Q50" i="1"/>
  <c r="J50" i="1"/>
  <c r="D50" i="1"/>
  <c r="AR49" i="1"/>
  <c r="AS49" i="1" s="1"/>
  <c r="AQ49" i="1"/>
  <c r="AP49" i="1"/>
  <c r="AM49" i="1"/>
  <c r="AJ49" i="1"/>
  <c r="AB49" i="1"/>
  <c r="Z49" i="1"/>
  <c r="Y49" i="1"/>
  <c r="X49" i="1"/>
  <c r="W49" i="1"/>
  <c r="S49" i="1"/>
  <c r="R49" i="1"/>
  <c r="Q49" i="1"/>
  <c r="J49" i="1"/>
  <c r="D49" i="1"/>
  <c r="AR48" i="1"/>
  <c r="AS48" i="1" s="1"/>
  <c r="AP48" i="1"/>
  <c r="AM48" i="1"/>
  <c r="AJ48" i="1"/>
  <c r="AQ48" i="1" s="1"/>
  <c r="AB48" i="1"/>
  <c r="Z48" i="1"/>
  <c r="Y48" i="1"/>
  <c r="X48" i="1"/>
  <c r="W48" i="1"/>
  <c r="S48" i="1"/>
  <c r="R48" i="1"/>
  <c r="Q48" i="1"/>
  <c r="J48" i="1"/>
  <c r="D48" i="1"/>
  <c r="AR47" i="1"/>
  <c r="AS47" i="1" s="1"/>
  <c r="AQ47" i="1"/>
  <c r="AP47" i="1"/>
  <c r="AM47" i="1"/>
  <c r="AJ47" i="1"/>
  <c r="AB47" i="1"/>
  <c r="Z47" i="1"/>
  <c r="Y47" i="1"/>
  <c r="X47" i="1"/>
  <c r="W47" i="1"/>
  <c r="S47" i="1"/>
  <c r="R47" i="1"/>
  <c r="Q47" i="1"/>
  <c r="J47" i="1"/>
  <c r="D47" i="1"/>
  <c r="AR46" i="1"/>
  <c r="AS46" i="1" s="1"/>
  <c r="AQ46" i="1"/>
  <c r="AP46" i="1"/>
  <c r="AM46" i="1"/>
  <c r="AJ46" i="1"/>
  <c r="AB46" i="1"/>
  <c r="Z46" i="1"/>
  <c r="Y46" i="1"/>
  <c r="X46" i="1"/>
  <c r="W46" i="1"/>
  <c r="S46" i="1"/>
  <c r="R46" i="1"/>
  <c r="Q46" i="1"/>
  <c r="J46" i="1"/>
  <c r="D46" i="1"/>
  <c r="AR45" i="1"/>
  <c r="AS45" i="1" s="1"/>
  <c r="AQ45" i="1"/>
  <c r="AP45" i="1"/>
  <c r="AM45" i="1"/>
  <c r="AJ45" i="1"/>
  <c r="AB45" i="1"/>
  <c r="Z45" i="1"/>
  <c r="Y45" i="1"/>
  <c r="X45" i="1"/>
  <c r="W45" i="1"/>
  <c r="S45" i="1"/>
  <c r="R45" i="1"/>
  <c r="Q45" i="1"/>
  <c r="J45" i="1"/>
  <c r="D45" i="1"/>
  <c r="AR44" i="1"/>
  <c r="AS44" i="1" s="1"/>
  <c r="AQ44" i="1"/>
  <c r="AP44" i="1"/>
  <c r="AM44" i="1"/>
  <c r="AJ44" i="1"/>
  <c r="AB44" i="1"/>
  <c r="Z44" i="1"/>
  <c r="Y44" i="1"/>
  <c r="X44" i="1"/>
  <c r="W44" i="1"/>
  <c r="S44" i="1"/>
  <c r="R44" i="1"/>
  <c r="Q44" i="1"/>
  <c r="J44" i="1"/>
  <c r="D44" i="1"/>
  <c r="AR43" i="1"/>
  <c r="AS43" i="1" s="1"/>
  <c r="AQ43" i="1"/>
  <c r="AP43" i="1"/>
  <c r="AM43" i="1"/>
  <c r="AJ43" i="1"/>
  <c r="AB43" i="1"/>
  <c r="Z43" i="1"/>
  <c r="W43" i="1"/>
  <c r="S43" i="1"/>
  <c r="R43" i="1"/>
  <c r="Q43" i="1"/>
  <c r="J43" i="1"/>
  <c r="D43" i="1"/>
  <c r="AR42" i="1"/>
  <c r="AQ42" i="1"/>
  <c r="AP42" i="1"/>
  <c r="AM42" i="1"/>
  <c r="AJ42" i="1"/>
  <c r="AB42" i="1"/>
  <c r="Z42" i="1"/>
  <c r="Y42" i="1"/>
  <c r="X42" i="1"/>
  <c r="W42" i="1"/>
  <c r="S42" i="1"/>
  <c r="R42" i="1"/>
  <c r="Q42" i="1"/>
  <c r="J42" i="1"/>
  <c r="D42" i="1"/>
  <c r="AS42" i="1" s="1"/>
  <c r="AS41" i="1"/>
  <c r="AR41" i="1"/>
  <c r="AQ41" i="1"/>
  <c r="AP41" i="1"/>
  <c r="AM41" i="1"/>
  <c r="AJ41" i="1"/>
  <c r="AB41" i="1"/>
  <c r="Z41" i="1"/>
  <c r="W41" i="1"/>
  <c r="S41" i="1"/>
  <c r="R41" i="1"/>
  <c r="Q41" i="1"/>
  <c r="J41" i="1"/>
  <c r="D41" i="1"/>
  <c r="AR40" i="1"/>
  <c r="AS40" i="1" s="1"/>
  <c r="AQ40" i="1"/>
  <c r="AP40" i="1"/>
  <c r="AM40" i="1"/>
  <c r="AJ40" i="1"/>
  <c r="AB40" i="1"/>
  <c r="Z40" i="1"/>
  <c r="Y40" i="1"/>
  <c r="X40" i="1"/>
  <c r="W40" i="1"/>
  <c r="S40" i="1"/>
  <c r="R40" i="1"/>
  <c r="Q40" i="1"/>
  <c r="J40" i="1"/>
  <c r="D40" i="1"/>
  <c r="AR39" i="1"/>
  <c r="AS39" i="1" s="1"/>
  <c r="AP39" i="1"/>
  <c r="AM39" i="1"/>
  <c r="AJ39" i="1"/>
  <c r="AQ39" i="1" s="1"/>
  <c r="AB39" i="1"/>
  <c r="Z39" i="1"/>
  <c r="Y39" i="1"/>
  <c r="X39" i="1"/>
  <c r="W39" i="1"/>
  <c r="S39" i="1"/>
  <c r="R39" i="1"/>
  <c r="Q39" i="1"/>
  <c r="J39" i="1"/>
  <c r="D39" i="1"/>
  <c r="AR38" i="1"/>
  <c r="AS38" i="1" s="1"/>
  <c r="AP38" i="1"/>
  <c r="AM38" i="1"/>
  <c r="AJ38" i="1"/>
  <c r="AQ38" i="1" s="1"/>
  <c r="AB38" i="1"/>
  <c r="Z38" i="1"/>
  <c r="Y38" i="1"/>
  <c r="X38" i="1"/>
  <c r="W38" i="1"/>
  <c r="S38" i="1"/>
  <c r="R38" i="1"/>
  <c r="Q38" i="1"/>
  <c r="J38" i="1"/>
  <c r="D38" i="1"/>
  <c r="AR37" i="1"/>
  <c r="AS37" i="1" s="1"/>
  <c r="AQ37" i="1"/>
  <c r="AP37" i="1"/>
  <c r="AM37" i="1"/>
  <c r="AJ37" i="1"/>
  <c r="AB37" i="1"/>
  <c r="Z37" i="1"/>
  <c r="Y37" i="1"/>
  <c r="X37" i="1"/>
  <c r="W37" i="1"/>
  <c r="S37" i="1"/>
  <c r="R37" i="1"/>
  <c r="Q37" i="1"/>
  <c r="J37" i="1"/>
  <c r="D37" i="1"/>
  <c r="AR36" i="1"/>
  <c r="AS36" i="1" s="1"/>
  <c r="AP36" i="1"/>
  <c r="AM36" i="1"/>
  <c r="AJ36" i="1"/>
  <c r="AQ36" i="1" s="1"/>
  <c r="AB36" i="1"/>
  <c r="Z36" i="1"/>
  <c r="Y36" i="1"/>
  <c r="X36" i="1"/>
  <c r="W36" i="1"/>
  <c r="S36" i="1"/>
  <c r="R36" i="1"/>
  <c r="Q36" i="1"/>
  <c r="J36" i="1"/>
  <c r="D36" i="1"/>
  <c r="AR35" i="1"/>
  <c r="AS35" i="1" s="1"/>
  <c r="AP35" i="1"/>
  <c r="AM35" i="1"/>
  <c r="AJ35" i="1"/>
  <c r="AQ35" i="1" s="1"/>
  <c r="AB35" i="1"/>
  <c r="Z35" i="1"/>
  <c r="Y35" i="1"/>
  <c r="X35" i="1"/>
  <c r="W35" i="1"/>
  <c r="S35" i="1"/>
  <c r="R35" i="1"/>
  <c r="Q35" i="1"/>
  <c r="J35" i="1"/>
  <c r="D35" i="1"/>
  <c r="AR34" i="1"/>
  <c r="AS34" i="1" s="1"/>
  <c r="AQ34" i="1"/>
  <c r="AP34" i="1"/>
  <c r="AM34" i="1"/>
  <c r="AJ34" i="1"/>
  <c r="AB34" i="1"/>
  <c r="Z34" i="1"/>
  <c r="Y34" i="1"/>
  <c r="X34" i="1"/>
  <c r="W34" i="1"/>
  <c r="S34" i="1"/>
  <c r="R34" i="1"/>
  <c r="Q34" i="1"/>
  <c r="J34" i="1"/>
  <c r="D34" i="1"/>
  <c r="AR33" i="1"/>
  <c r="AS33" i="1" s="1"/>
  <c r="AP33" i="1"/>
  <c r="AM33" i="1"/>
  <c r="AJ33" i="1"/>
  <c r="AQ33" i="1" s="1"/>
  <c r="AB33" i="1"/>
  <c r="Z33" i="1"/>
  <c r="Y33" i="1"/>
  <c r="X33" i="1"/>
  <c r="W33" i="1"/>
  <c r="S33" i="1"/>
  <c r="R33" i="1"/>
  <c r="Q33" i="1"/>
  <c r="J33" i="1"/>
  <c r="D33" i="1"/>
  <c r="AR32" i="1"/>
  <c r="AS32" i="1" s="1"/>
  <c r="AP32" i="1"/>
  <c r="AM32" i="1"/>
  <c r="AJ32" i="1"/>
  <c r="AQ32" i="1" s="1"/>
  <c r="AB32" i="1"/>
  <c r="Z32" i="1"/>
  <c r="Y32" i="1"/>
  <c r="X32" i="1"/>
  <c r="W32" i="1"/>
  <c r="S32" i="1"/>
  <c r="R32" i="1"/>
  <c r="Q32" i="1"/>
  <c r="J32" i="1"/>
  <c r="D32" i="1"/>
  <c r="AR31" i="1"/>
  <c r="AS31" i="1" s="1"/>
  <c r="AQ31" i="1"/>
  <c r="AP31" i="1"/>
  <c r="AM31" i="1"/>
  <c r="AJ31" i="1"/>
  <c r="AB31" i="1"/>
  <c r="Z31" i="1"/>
  <c r="Y31" i="1"/>
  <c r="X31" i="1"/>
  <c r="W31" i="1"/>
  <c r="S31" i="1"/>
  <c r="R31" i="1"/>
  <c r="Q31" i="1"/>
  <c r="J31" i="1"/>
  <c r="D31" i="1"/>
  <c r="AR30" i="1"/>
  <c r="AS30" i="1" s="1"/>
  <c r="AP30" i="1"/>
  <c r="AM30" i="1"/>
  <c r="AJ30" i="1"/>
  <c r="AQ30" i="1" s="1"/>
  <c r="AB30" i="1"/>
  <c r="Z30" i="1"/>
  <c r="Y30" i="1"/>
  <c r="X30" i="1"/>
  <c r="W30" i="1"/>
  <c r="S30" i="1"/>
  <c r="R30" i="1"/>
  <c r="Q30" i="1"/>
  <c r="J30" i="1"/>
  <c r="D30" i="1"/>
  <c r="AR29" i="1"/>
  <c r="AS29" i="1" s="1"/>
  <c r="AP29" i="1"/>
  <c r="AM29" i="1"/>
  <c r="AJ29" i="1"/>
  <c r="AQ29" i="1" s="1"/>
  <c r="AB29" i="1"/>
  <c r="Z29" i="1"/>
  <c r="Y29" i="1"/>
  <c r="X29" i="1"/>
  <c r="W29" i="1"/>
  <c r="S29" i="1"/>
  <c r="R29" i="1"/>
  <c r="Q29" i="1"/>
  <c r="J29" i="1"/>
  <c r="D29" i="1"/>
  <c r="AR28" i="1"/>
  <c r="AS28" i="1" s="1"/>
  <c r="AQ28" i="1"/>
  <c r="AP28" i="1"/>
  <c r="AM28" i="1"/>
  <c r="AJ28" i="1"/>
  <c r="AB28" i="1"/>
  <c r="Z28" i="1"/>
  <c r="W28" i="1"/>
  <c r="S28" i="1"/>
  <c r="R28" i="1"/>
  <c r="Q28" i="1"/>
  <c r="J28" i="1"/>
  <c r="D28" i="1"/>
  <c r="AS27" i="1"/>
  <c r="AR27" i="1"/>
  <c r="AP27" i="1"/>
  <c r="AM27" i="1"/>
  <c r="AJ27" i="1"/>
  <c r="AQ27" i="1" s="1"/>
  <c r="AB27" i="1"/>
  <c r="Z27" i="1"/>
  <c r="W27" i="1"/>
  <c r="S27" i="1"/>
  <c r="R27" i="1"/>
  <c r="Q27" i="1"/>
  <c r="J27" i="1"/>
  <c r="D27" i="1"/>
  <c r="AR26" i="1"/>
  <c r="AS26" i="1" s="1"/>
  <c r="AQ26" i="1"/>
  <c r="AP26" i="1"/>
  <c r="AM26" i="1"/>
  <c r="AJ26" i="1"/>
  <c r="AB26" i="1"/>
  <c r="Z26" i="1"/>
  <c r="Y26" i="1"/>
  <c r="X26" i="1"/>
  <c r="W26" i="1"/>
  <c r="S26" i="1"/>
  <c r="R26" i="1"/>
  <c r="Q26" i="1"/>
  <c r="J26" i="1"/>
  <c r="D26" i="1"/>
  <c r="AR25" i="1"/>
  <c r="AS25" i="1" s="1"/>
  <c r="AQ25" i="1"/>
  <c r="AP25" i="1"/>
  <c r="AM25" i="1"/>
  <c r="AJ25" i="1"/>
  <c r="AB25" i="1"/>
  <c r="Z25" i="1"/>
  <c r="Y25" i="1"/>
  <c r="X25" i="1"/>
  <c r="W25" i="1"/>
  <c r="S25" i="1"/>
  <c r="R25" i="1"/>
  <c r="Q25" i="1"/>
  <c r="J25" i="1"/>
  <c r="D25" i="1"/>
  <c r="AR24" i="1"/>
  <c r="AS24" i="1" s="1"/>
  <c r="AQ24" i="1"/>
  <c r="AP24" i="1"/>
  <c r="AM24" i="1"/>
  <c r="AJ24" i="1"/>
  <c r="AB24" i="1"/>
  <c r="Z24" i="1"/>
  <c r="W24" i="1"/>
  <c r="S24" i="1"/>
  <c r="R24" i="1"/>
  <c r="Q24" i="1"/>
  <c r="J24" i="1"/>
  <c r="D24" i="1"/>
  <c r="AS23" i="1"/>
  <c r="AR23" i="1"/>
  <c r="AP23" i="1"/>
  <c r="AM23" i="1"/>
  <c r="AJ23" i="1"/>
  <c r="AQ23" i="1" s="1"/>
  <c r="AB23" i="1"/>
  <c r="Z23" i="1"/>
  <c r="Y23" i="1"/>
  <c r="X23" i="1"/>
  <c r="W23" i="1"/>
  <c r="S23" i="1"/>
  <c r="R23" i="1"/>
  <c r="Q23" i="1"/>
  <c r="J23" i="1"/>
  <c r="D23" i="1"/>
  <c r="AR22" i="1"/>
  <c r="AQ22" i="1"/>
  <c r="AP22" i="1"/>
  <c r="AM22" i="1"/>
  <c r="AJ22" i="1"/>
  <c r="AB22" i="1"/>
  <c r="Z22" i="1"/>
  <c r="Y22" i="1"/>
  <c r="X22" i="1"/>
  <c r="W22" i="1"/>
  <c r="S22" i="1"/>
  <c r="R22" i="1"/>
  <c r="Q22" i="1"/>
  <c r="J22" i="1"/>
  <c r="D22" i="1"/>
  <c r="AS22" i="1" s="1"/>
  <c r="AR21" i="1"/>
  <c r="AQ21" i="1"/>
  <c r="AP21" i="1"/>
  <c r="AM21" i="1"/>
  <c r="AJ21" i="1"/>
  <c r="AB21" i="1"/>
  <c r="Z21" i="1"/>
  <c r="Y21" i="1"/>
  <c r="X21" i="1"/>
  <c r="W21" i="1"/>
  <c r="S21" i="1"/>
  <c r="R21" i="1"/>
  <c r="Q21" i="1"/>
  <c r="J21" i="1"/>
  <c r="D21" i="1"/>
  <c r="AS21" i="1" s="1"/>
  <c r="AS20" i="1"/>
  <c r="AR20" i="1"/>
  <c r="AQ20" i="1"/>
  <c r="AP20" i="1"/>
  <c r="AM20" i="1"/>
  <c r="AJ20" i="1"/>
  <c r="AB20" i="1"/>
  <c r="Z20" i="1"/>
  <c r="Y20" i="1"/>
  <c r="X20" i="1"/>
  <c r="W20" i="1"/>
  <c r="S20" i="1"/>
  <c r="R20" i="1"/>
  <c r="Q20" i="1"/>
  <c r="J20" i="1"/>
  <c r="D20" i="1"/>
  <c r="AR19" i="1"/>
  <c r="AP19" i="1"/>
  <c r="AM19" i="1"/>
  <c r="AJ19" i="1"/>
  <c r="AQ19" i="1" s="1"/>
  <c r="AB19" i="1"/>
  <c r="Z19" i="1"/>
  <c r="Y19" i="1"/>
  <c r="X19" i="1"/>
  <c r="W19" i="1"/>
  <c r="S19" i="1"/>
  <c r="R19" i="1"/>
  <c r="Q19" i="1"/>
  <c r="J19" i="1"/>
  <c r="D19" i="1"/>
  <c r="AS19" i="1" s="1"/>
  <c r="AR18" i="1"/>
  <c r="AQ18" i="1"/>
  <c r="AP18" i="1"/>
  <c r="AM18" i="1"/>
  <c r="AJ18" i="1"/>
  <c r="AB18" i="1"/>
  <c r="Z18" i="1"/>
  <c r="Y18" i="1"/>
  <c r="X18" i="1"/>
  <c r="W18" i="1"/>
  <c r="S18" i="1"/>
  <c r="R18" i="1"/>
  <c r="Q18" i="1"/>
  <c r="J18" i="1"/>
  <c r="D18" i="1"/>
  <c r="AS18" i="1" s="1"/>
  <c r="AS17" i="1"/>
  <c r="AR17" i="1"/>
  <c r="AQ17" i="1"/>
  <c r="AP17" i="1"/>
  <c r="AM17" i="1"/>
  <c r="AJ17" i="1"/>
  <c r="AB17" i="1"/>
  <c r="Z17" i="1"/>
  <c r="Y17" i="1"/>
  <c r="X17" i="1"/>
  <c r="W17" i="1"/>
  <c r="S17" i="1"/>
  <c r="R17" i="1"/>
  <c r="Q17" i="1"/>
  <c r="J17" i="1"/>
  <c r="D17" i="1"/>
  <c r="AR16" i="1"/>
  <c r="AP16" i="1"/>
  <c r="AM16" i="1"/>
  <c r="AJ16" i="1"/>
  <c r="AQ16" i="1" s="1"/>
  <c r="AB16" i="1"/>
  <c r="Z16" i="1"/>
  <c r="Y16" i="1"/>
  <c r="X16" i="1"/>
  <c r="W16" i="1"/>
  <c r="S16" i="1"/>
  <c r="R16" i="1"/>
  <c r="Q16" i="1"/>
  <c r="J16" i="1"/>
  <c r="D16" i="1"/>
  <c r="AS16" i="1" s="1"/>
  <c r="AR15" i="1"/>
  <c r="AQ15" i="1"/>
  <c r="AP15" i="1"/>
  <c r="AM15" i="1"/>
  <c r="AJ15" i="1"/>
  <c r="AB15" i="1"/>
  <c r="Z15" i="1"/>
  <c r="Y15" i="1"/>
  <c r="X15" i="1"/>
  <c r="W15" i="1"/>
  <c r="S15" i="1"/>
  <c r="R15" i="1"/>
  <c r="Q15" i="1"/>
  <c r="J15" i="1"/>
  <c r="D15" i="1"/>
  <c r="AS15" i="1" s="1"/>
  <c r="AR14" i="1"/>
  <c r="AS14" i="1" s="1"/>
  <c r="AQ14" i="1"/>
  <c r="AP14" i="1"/>
  <c r="AM14" i="1"/>
  <c r="AJ14" i="1"/>
  <c r="AB14" i="1"/>
  <c r="Z14" i="1"/>
  <c r="Y14" i="1"/>
  <c r="X14" i="1"/>
  <c r="W14" i="1"/>
  <c r="S14" i="1"/>
  <c r="R14" i="1"/>
  <c r="Q14" i="1"/>
  <c r="J14" i="1"/>
  <c r="D14" i="1"/>
  <c r="AR13" i="1"/>
  <c r="AQ13" i="1"/>
  <c r="AP13" i="1"/>
  <c r="AM13" i="1"/>
  <c r="AJ13" i="1"/>
  <c r="AB13" i="1"/>
  <c r="Z13" i="1"/>
  <c r="Y13" i="1"/>
  <c r="X13" i="1"/>
  <c r="W13" i="1"/>
  <c r="S13" i="1"/>
  <c r="R13" i="1"/>
  <c r="Q13" i="1"/>
  <c r="J13" i="1"/>
  <c r="D13" i="1"/>
  <c r="AS13" i="1" s="1"/>
  <c r="AS12" i="1"/>
  <c r="AR12" i="1"/>
  <c r="AQ12" i="1"/>
  <c r="AP12" i="1"/>
  <c r="AM12" i="1"/>
  <c r="AJ12" i="1"/>
  <c r="AC12" i="1"/>
  <c r="AB12" i="1"/>
  <c r="Z12" i="1"/>
  <c r="Y12" i="1"/>
  <c r="X12" i="1"/>
  <c r="W12" i="1"/>
  <c r="S12" i="1"/>
  <c r="R12" i="1"/>
  <c r="Q12" i="1"/>
  <c r="J12" i="1"/>
  <c r="D12" i="1"/>
  <c r="AS11" i="1"/>
  <c r="AR11" i="1"/>
  <c r="AQ11" i="1"/>
  <c r="AP11" i="1"/>
  <c r="AM11" i="1"/>
  <c r="AJ11" i="1"/>
  <c r="AB11" i="1"/>
  <c r="Z11" i="1"/>
  <c r="Y11" i="1"/>
  <c r="X11" i="1"/>
  <c r="W11" i="1"/>
  <c r="S11" i="1"/>
  <c r="R11" i="1"/>
  <c r="Q11" i="1"/>
  <c r="J11" i="1"/>
  <c r="D11" i="1"/>
  <c r="AR10" i="1"/>
  <c r="AQ10" i="1"/>
  <c r="AP10" i="1"/>
  <c r="AM10" i="1"/>
  <c r="AJ10" i="1"/>
  <c r="AB10" i="1"/>
  <c r="Z10" i="1"/>
  <c r="Y10" i="1"/>
  <c r="X10" i="1"/>
  <c r="W10" i="1"/>
  <c r="S10" i="1"/>
  <c r="R10" i="1"/>
  <c r="Q10" i="1"/>
  <c r="J10" i="1"/>
  <c r="D10" i="1"/>
  <c r="AS10" i="1" s="1"/>
  <c r="AR9" i="1"/>
  <c r="AS9" i="1" s="1"/>
  <c r="AQ9" i="1"/>
  <c r="AP9" i="1"/>
  <c r="AM9" i="1"/>
  <c r="AJ9" i="1"/>
  <c r="AB9" i="1"/>
  <c r="Z9" i="1"/>
  <c r="Y9" i="1"/>
  <c r="X9" i="1"/>
  <c r="W9" i="1"/>
  <c r="S9" i="1"/>
  <c r="R9" i="1"/>
  <c r="Q9" i="1"/>
  <c r="J9" i="1"/>
  <c r="D9" i="1"/>
  <c r="AS8" i="1"/>
  <c r="AR8" i="1"/>
  <c r="AQ8" i="1"/>
  <c r="AP8" i="1"/>
  <c r="AM8" i="1"/>
  <c r="AJ8" i="1"/>
  <c r="AB8" i="1"/>
  <c r="Z8" i="1"/>
  <c r="Y8" i="1"/>
  <c r="X8" i="1"/>
  <c r="W8" i="1"/>
  <c r="S8" i="1"/>
  <c r="R8" i="1"/>
  <c r="Q8" i="1"/>
  <c r="J8" i="1"/>
  <c r="D8" i="1"/>
  <c r="AR7" i="1"/>
  <c r="AS7" i="1" s="1"/>
  <c r="AQ7" i="1"/>
  <c r="AP7" i="1"/>
  <c r="AM7" i="1"/>
  <c r="AJ7" i="1"/>
  <c r="AB7" i="1"/>
  <c r="Z7" i="1"/>
  <c r="Y7" i="1"/>
  <c r="X7" i="1"/>
  <c r="W7" i="1"/>
  <c r="S7" i="1"/>
  <c r="R7" i="1"/>
  <c r="Q7" i="1"/>
  <c r="J7" i="1"/>
  <c r="D7" i="1"/>
  <c r="AR6" i="1"/>
  <c r="AS6" i="1" s="1"/>
  <c r="AQ6" i="1"/>
  <c r="AP6" i="1"/>
  <c r="AM6" i="1"/>
  <c r="AJ6" i="1"/>
  <c r="AB6" i="1"/>
  <c r="Z6" i="1"/>
  <c r="Y6" i="1"/>
  <c r="X6" i="1"/>
  <c r="W6" i="1"/>
  <c r="S6" i="1"/>
  <c r="R6" i="1"/>
  <c r="Q6" i="1"/>
  <c r="J6" i="1"/>
  <c r="D6" i="1"/>
  <c r="AS5" i="1"/>
  <c r="AR5" i="1"/>
  <c r="AQ5" i="1"/>
  <c r="AP5" i="1"/>
  <c r="AM5" i="1"/>
  <c r="AJ5" i="1"/>
  <c r="AB5" i="1"/>
  <c r="Z5" i="1"/>
  <c r="Y5" i="1"/>
  <c r="X5" i="1"/>
  <c r="W5" i="1"/>
  <c r="S5" i="1"/>
  <c r="R5" i="1"/>
  <c r="Q5" i="1"/>
  <c r="J5" i="1"/>
  <c r="D5" i="1"/>
  <c r="AR4" i="1"/>
  <c r="AS4" i="1" s="1"/>
  <c r="AP4" i="1"/>
  <c r="AM4" i="1"/>
  <c r="AJ4" i="1"/>
  <c r="AQ4" i="1" s="1"/>
  <c r="AB4" i="1"/>
  <c r="Z4" i="1"/>
  <c r="Y4" i="1"/>
  <c r="X4" i="1"/>
  <c r="W4" i="1"/>
  <c r="S4" i="1"/>
  <c r="R4" i="1"/>
  <c r="Q4" i="1"/>
  <c r="J4" i="1"/>
  <c r="D4" i="1"/>
  <c r="AR3" i="1"/>
  <c r="AS3" i="1" s="1"/>
  <c r="AQ3" i="1"/>
  <c r="AP3" i="1"/>
  <c r="AM3" i="1"/>
  <c r="AJ3" i="1"/>
  <c r="AB3" i="1"/>
  <c r="Z3" i="1"/>
  <c r="Y3" i="1"/>
  <c r="X3" i="1"/>
  <c r="W3" i="1"/>
  <c r="S3" i="1"/>
  <c r="R3" i="1"/>
  <c r="Q3" i="1"/>
  <c r="J3" i="1"/>
  <c r="D3" i="1"/>
  <c r="AS2" i="1"/>
  <c r="AR2" i="1"/>
  <c r="AQ2" i="1"/>
  <c r="AP2" i="1"/>
  <c r="AM2" i="1"/>
  <c r="AJ2" i="1"/>
  <c r="AB2" i="1"/>
  <c r="Z2" i="1"/>
  <c r="Y2" i="1"/>
  <c r="X2" i="1"/>
  <c r="W2" i="1"/>
  <c r="S2" i="1"/>
  <c r="R2" i="1"/>
  <c r="Q2" i="1"/>
  <c r="J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Norman Whitaker Green</author>
  </authors>
  <commentList>
    <comment ref="AD50" authorId="0" shapeId="0" xr:uid="{599E6F6F-CB58-4A94-8185-ECC1CDBB14A0}">
      <text>
        <r>
          <rPr>
            <b/>
            <sz val="9"/>
            <color indexed="81"/>
            <rFont val="Tahoma"/>
            <family val="2"/>
          </rPr>
          <t>Norman Whitaker Green:</t>
        </r>
        <r>
          <rPr>
            <sz val="9"/>
            <color indexed="81"/>
            <rFont val="Tahoma"/>
            <family val="2"/>
          </rPr>
          <t xml:space="preserve">
Mjeldevika, Landegodefjord, northeast</t>
        </r>
      </text>
    </comment>
  </commentList>
</comments>
</file>

<file path=xl/sharedStrings.xml><?xml version="1.0" encoding="utf-8"?>
<sst xmlns="http://schemas.openxmlformats.org/spreadsheetml/2006/main" count="694" uniqueCount="380">
  <si>
    <t>Original rekkefølge</t>
  </si>
  <si>
    <t>STATION_CODE</t>
  </si>
  <si>
    <t>STATION_NAME</t>
  </si>
  <si>
    <t>StCodeAndName</t>
  </si>
  <si>
    <t>LON_TOH_Nom</t>
  </si>
  <si>
    <t>LAT_TOH_Nom</t>
  </si>
  <si>
    <t>LON_Nivabase</t>
  </si>
  <si>
    <t>LAT_Nivabase</t>
  </si>
  <si>
    <t>Differanse (m)</t>
  </si>
  <si>
    <t>stasjon</t>
  </si>
  <si>
    <t>navn</t>
  </si>
  <si>
    <t>art</t>
  </si>
  <si>
    <t>LON_Fangst_Plan</t>
  </si>
  <si>
    <t>LAT_Fangst_Plan</t>
  </si>
  <si>
    <t>Differanse (m) fra NIVAbase</t>
  </si>
  <si>
    <t>Diff</t>
  </si>
  <si>
    <t>LON_Faktisk</t>
  </si>
  <si>
    <t>LAT_Faktisk</t>
  </si>
  <si>
    <t>Differanse (m) fra fangstplan</t>
  </si>
  <si>
    <t>Stasjon name for report</t>
  </si>
  <si>
    <t>ICES/NIVAbase name</t>
  </si>
  <si>
    <t>Station code</t>
  </si>
  <si>
    <t>Prosposed new station name for ICES and report</t>
  </si>
  <si>
    <t>plan LAT</t>
  </si>
  <si>
    <t>plan LONG</t>
  </si>
  <si>
    <t>catch LAT</t>
  </si>
  <si>
    <t>catch LONG</t>
  </si>
  <si>
    <t>Old name</t>
  </si>
  <si>
    <t>Proposed new name with station code</t>
  </si>
  <si>
    <t>stasjonskode</t>
  </si>
  <si>
    <t>stasjonsnavn</t>
  </si>
  <si>
    <t>Til Rapport</t>
  </si>
  <si>
    <t xml:space="preserve">Til Kart </t>
  </si>
  <si>
    <t>Kommentar til stasjonsnavn</t>
  </si>
  <si>
    <t>Kommentar til stasjonsposisjon</t>
  </si>
  <si>
    <t>02B</t>
  </si>
  <si>
    <t>Kirkøy (north)</t>
  </si>
  <si>
    <t>Kirkøy</t>
  </si>
  <si>
    <t>Torsk (Gadus morhua)</t>
  </si>
  <si>
    <t>Hvalerbassenget (Kirkøy North)</t>
  </si>
  <si>
    <t>Kirkøy, Hvaler area</t>
  </si>
  <si>
    <t>Kirkøy (02B)</t>
  </si>
  <si>
    <t>Kirkøy, Hvaler</t>
  </si>
  <si>
    <t>10A2</t>
  </si>
  <si>
    <t>Skallneset</t>
  </si>
  <si>
    <t>Blåskjell (Mytilus edulis)</t>
  </si>
  <si>
    <t>Skallneset (Varangerfjord)</t>
  </si>
  <si>
    <t>Skallneset, Outer Varangerfjord</t>
  </si>
  <si>
    <t>Skallneset (10A2)</t>
  </si>
  <si>
    <t>Skallnes, Outer Varangerfjord</t>
  </si>
  <si>
    <t>10B</t>
  </si>
  <si>
    <t>Varangerfjord</t>
  </si>
  <si>
    <t>Varangerfjorden</t>
  </si>
  <si>
    <t>Kjøfjord, Outer Varangerfjord</t>
  </si>
  <si>
    <t>Varangerfjorden (10B)</t>
  </si>
  <si>
    <t>11G</t>
  </si>
  <si>
    <t>Brashavn</t>
  </si>
  <si>
    <t>Purpursnegl (Nucella lapillus)</t>
  </si>
  <si>
    <t>Brashavn, Outer Varangerfjord</t>
  </si>
  <si>
    <t>Brashavn (11G)</t>
  </si>
  <si>
    <t>11X</t>
  </si>
  <si>
    <t>Brashavn (Varangerfjord)</t>
  </si>
  <si>
    <t>Brashavn (11X)</t>
  </si>
  <si>
    <t>131G</t>
  </si>
  <si>
    <t>Lastad</t>
  </si>
  <si>
    <t>Lastad, Søgne, south Norway</t>
  </si>
  <si>
    <t>Lastad (131G)</t>
  </si>
  <si>
    <t>Lastad, Søgne</t>
  </si>
  <si>
    <t>13B</t>
  </si>
  <si>
    <t>Kristiansand harbour</t>
  </si>
  <si>
    <t>Kristiansand</t>
  </si>
  <si>
    <t>Kristiansand harbour area</t>
  </si>
  <si>
    <t>Kristiansand (13B)</t>
  </si>
  <si>
    <t>15A</t>
  </si>
  <si>
    <t>Gåsøy</t>
  </si>
  <si>
    <t>Gåsøy (Ullerø)</t>
  </si>
  <si>
    <t>Gåsøy (Ullerø - Kristiansand area)</t>
  </si>
  <si>
    <t>Gåsøya-Ullerøy, Farsund area</t>
  </si>
  <si>
    <t>Gåsøy (Ullerø) (15A)</t>
  </si>
  <si>
    <t>Gåsøya-Ullerøya, Farsund</t>
  </si>
  <si>
    <t>15B</t>
  </si>
  <si>
    <t>Farsund area</t>
  </si>
  <si>
    <t>Ullerø area</t>
  </si>
  <si>
    <t>Skågskjera-Knattan, Farsund area</t>
  </si>
  <si>
    <t>Ullerø area (15B)</t>
  </si>
  <si>
    <t>Skågskjera, Farsund</t>
  </si>
  <si>
    <t>15G</t>
  </si>
  <si>
    <t>Gåsøy (Ullerø) (15G)</t>
  </si>
  <si>
    <t>227G2</t>
  </si>
  <si>
    <t>Flatskjær</t>
  </si>
  <si>
    <t>Midtøy area, Karmsundet</t>
  </si>
  <si>
    <t>Flatskjær (227G2)</t>
  </si>
  <si>
    <t xml:space="preserve">Midtøy area, Karmsundet </t>
  </si>
  <si>
    <t>Melandsholmen, Mid Karmsundet</t>
  </si>
  <si>
    <t>22A</t>
  </si>
  <si>
    <t>Espevær</t>
  </si>
  <si>
    <t>Espevær (west)</t>
  </si>
  <si>
    <t>Espevær (West Coast)</t>
  </si>
  <si>
    <t>Espevær area, Outer Bømlafjord</t>
  </si>
  <si>
    <t>Espevær (west) (22A)</t>
  </si>
  <si>
    <t>Espevær, Outer Bømlafjord</t>
  </si>
  <si>
    <t>22G</t>
  </si>
  <si>
    <t>Espevær (west) (22G)</t>
  </si>
  <si>
    <t>23B</t>
  </si>
  <si>
    <t>Bømlo north</t>
  </si>
  <si>
    <t>Karihavet area</t>
  </si>
  <si>
    <t>Karihavet area, Outer Selbjørnsfjord</t>
  </si>
  <si>
    <t>Karihavet area (23B)</t>
  </si>
  <si>
    <t>Bømlo, Outer Selbjørnfjord</t>
  </si>
  <si>
    <t>24B</t>
  </si>
  <si>
    <t>Bergen havn</t>
  </si>
  <si>
    <t>Bergen Havn</t>
  </si>
  <si>
    <t>Bergen harbour</t>
  </si>
  <si>
    <t>Bergen harbour area</t>
  </si>
  <si>
    <t>Bergen Havn (24B)</t>
  </si>
  <si>
    <t>26A2</t>
  </si>
  <si>
    <t>Måløy</t>
  </si>
  <si>
    <t>Vågsvåg area, Stadhav area</t>
  </si>
  <si>
    <t>Måløy (26A2)</t>
  </si>
  <si>
    <t>Vågsvåg, Outer Nordfjord</t>
  </si>
  <si>
    <t>28B</t>
  </si>
  <si>
    <t>Ålesund area by Hundsvær</t>
  </si>
  <si>
    <t>Ålesund havn</t>
  </si>
  <si>
    <t>Ålesund (Hundsvær area)</t>
  </si>
  <si>
    <t>Ålesund harbour area</t>
  </si>
  <si>
    <t>Ålesund havn (28B)</t>
  </si>
  <si>
    <t>30A</t>
  </si>
  <si>
    <t>Gressholmen</t>
  </si>
  <si>
    <t>Gressholmen,  Inner Oslofjord</t>
  </si>
  <si>
    <t>Gressholmen (30A)</t>
  </si>
  <si>
    <t>Gressholmen, Inner Oslofjord</t>
  </si>
  <si>
    <t>30B</t>
  </si>
  <si>
    <t>Inner Oslofjord</t>
  </si>
  <si>
    <t>Oslo City area</t>
  </si>
  <si>
    <t>Oslo City area (30B)</t>
  </si>
  <si>
    <t>31A</t>
  </si>
  <si>
    <t>Solbergstrand</t>
  </si>
  <si>
    <t>Solbergstrand, Mid Oslofjord</t>
  </si>
  <si>
    <t>Solbergstrand (31A)</t>
  </si>
  <si>
    <t>33F</t>
  </si>
  <si>
    <t>Sande</t>
  </si>
  <si>
    <t>Sande (east side)</t>
  </si>
  <si>
    <t>Skrubbe (Platichtys flesus)</t>
  </si>
  <si>
    <t>Sande (east side), Mid Oslofjord</t>
  </si>
  <si>
    <t>Sande (east side) (33F)</t>
  </si>
  <si>
    <t>Sande, Mid Oslofjord</t>
  </si>
  <si>
    <t>35A</t>
  </si>
  <si>
    <t>Mølen</t>
  </si>
  <si>
    <t>Mølen, Mid Oslofjord</t>
  </si>
  <si>
    <t>Mølen (35A)</t>
  </si>
  <si>
    <t>36A1</t>
  </si>
  <si>
    <t>Færder</t>
  </si>
  <si>
    <t>36A</t>
  </si>
  <si>
    <t>Tjøme</t>
  </si>
  <si>
    <t>Tjøme, Outer Oslofjord</t>
  </si>
  <si>
    <t>Færder (36A)</t>
  </si>
  <si>
    <t>Ble IKKE tatt i 2016</t>
  </si>
  <si>
    <t>36B</t>
  </si>
  <si>
    <t>Færder area</t>
  </si>
  <si>
    <t xml:space="preserve">Tjøme area, Outer Oslofjord </t>
  </si>
  <si>
    <t>Færder area (36B)</t>
  </si>
  <si>
    <t>36F</t>
  </si>
  <si>
    <t xml:space="preserve">Færder area </t>
  </si>
  <si>
    <t>Sandflyndre (Limanda limanda)</t>
  </si>
  <si>
    <t>Færder area  (36F)</t>
  </si>
  <si>
    <t>36G</t>
  </si>
  <si>
    <t>Færder, Outer Oslofjord</t>
  </si>
  <si>
    <t>Færder (36G)</t>
  </si>
  <si>
    <t>43B2</t>
  </si>
  <si>
    <t>Tromsø harbour</t>
  </si>
  <si>
    <t>Tromsø havn</t>
  </si>
  <si>
    <t>Tromsø harbour area</t>
  </si>
  <si>
    <t>Tromsø havn (43B2)</t>
  </si>
  <si>
    <t>45B2</t>
  </si>
  <si>
    <t>Hammerfest (havn)</t>
  </si>
  <si>
    <t>Hammerfesthavn</t>
  </si>
  <si>
    <t>Hammerfest harbour</t>
  </si>
  <si>
    <t>Hammerfest harbour area</t>
  </si>
  <si>
    <t>Hammerfesthavn (45B2)</t>
  </si>
  <si>
    <t>51A</t>
  </si>
  <si>
    <t>Byrkjenes</t>
  </si>
  <si>
    <t>Byrkjenes, Inner Sørfjord</t>
  </si>
  <si>
    <t>Byrkjenes (51A)</t>
  </si>
  <si>
    <t>52A</t>
  </si>
  <si>
    <t>Eitrheimsneset</t>
  </si>
  <si>
    <t>Eitrheimsneset, Inner Sørfjord</t>
  </si>
  <si>
    <t>Eitrheimsneset (52A)</t>
  </si>
  <si>
    <t>53B</t>
  </si>
  <si>
    <t>Inner Sørfjord</t>
  </si>
  <si>
    <t xml:space="preserve"> Inner Sørfjord</t>
  </si>
  <si>
    <t>Inner Sørfjord (53B)</t>
  </si>
  <si>
    <t>53F</t>
  </si>
  <si>
    <t xml:space="preserve">Inner Sørfjord </t>
  </si>
  <si>
    <t xml:space="preserve"> Inner Sørfjord </t>
  </si>
  <si>
    <t>Inner Sørfjord  (53F)</t>
  </si>
  <si>
    <t>56A</t>
  </si>
  <si>
    <t>Kvalnes</t>
  </si>
  <si>
    <t>Kvalnes, Mid Sørfjord</t>
  </si>
  <si>
    <t>Kvalnes (56A)</t>
  </si>
  <si>
    <t>57A</t>
  </si>
  <si>
    <t>Krossanes</t>
  </si>
  <si>
    <t>Krossanes, Outer Sørfjord</t>
  </si>
  <si>
    <t>Krossanes (57A)</t>
  </si>
  <si>
    <t>63A</t>
  </si>
  <si>
    <t>Ranaskjær</t>
  </si>
  <si>
    <t>Ranaskjær,  Inner Hardangerfjord</t>
  </si>
  <si>
    <t>Ranaskjær (63A)</t>
  </si>
  <si>
    <t>Ranaskjær,  Inner Hardangerfjord</t>
  </si>
  <si>
    <t>Ranaskjer, Ålvik, Hardangerfjord</t>
  </si>
  <si>
    <t>64A</t>
  </si>
  <si>
    <t>Utne</t>
  </si>
  <si>
    <t>Utne, ytre Sørfjorden (B4)</t>
  </si>
  <si>
    <t>Utne, Outer Sørfjord</t>
  </si>
  <si>
    <t>Utne, ytre Sørfjorden (B4) (64A)</t>
  </si>
  <si>
    <t>65A</t>
  </si>
  <si>
    <t>Vikingneset</t>
  </si>
  <si>
    <t>Vikingneset, Mid Hardangerfjord</t>
  </si>
  <si>
    <t>Vikingneset (65A)</t>
  </si>
  <si>
    <t>69A</t>
  </si>
  <si>
    <t>Lille Terøy</t>
  </si>
  <si>
    <t>Lille Terøy area</t>
  </si>
  <si>
    <t>Terøya area, Outer Hardangerfjord</t>
  </si>
  <si>
    <t>Lille Terøy area (69A)</t>
  </si>
  <si>
    <t>Terøya, Outer Hardangerfjord</t>
  </si>
  <si>
    <t>71A</t>
  </si>
  <si>
    <t>Bjørkøya</t>
  </si>
  <si>
    <t>Bjørkøya (Risøyodden)</t>
  </si>
  <si>
    <t>Bjørkøya (Risøyodden), Langesundsfjord</t>
  </si>
  <si>
    <t>Bjørkøya (Risøyodden) (71A)</t>
  </si>
  <si>
    <t>Bjørkøya, Langesundfjord</t>
  </si>
  <si>
    <t>71B</t>
  </si>
  <si>
    <t>Grenlandsfjorden Breviks area</t>
  </si>
  <si>
    <t>Grenlandsfjorden</t>
  </si>
  <si>
    <t>Grenlandsfjord (Brevik area)</t>
  </si>
  <si>
    <t>Stathelle area, Langesundsfjord</t>
  </si>
  <si>
    <t>Grenlandsfjorden (71B)</t>
  </si>
  <si>
    <t>Stathelle area, Langesundfjord</t>
  </si>
  <si>
    <t>71G</t>
  </si>
  <si>
    <t>Fugløyskjær</t>
  </si>
  <si>
    <t>Strandsnegl(Littorina littorea) da man ikke fant purpursnegl</t>
  </si>
  <si>
    <t>Fugløyskjær, Outer Langesundsfjord</t>
  </si>
  <si>
    <t>Fugløyskjær (71G)</t>
  </si>
  <si>
    <t>Fugløyskjær, Outer Langesundfjord</t>
  </si>
  <si>
    <t>76A</t>
  </si>
  <si>
    <t>Risøy</t>
  </si>
  <si>
    <t>Kragerø area</t>
  </si>
  <si>
    <t>Risøya, Østerfjord</t>
  </si>
  <si>
    <t>Risøy (76A2)</t>
  </si>
  <si>
    <t>Risøya, Risør</t>
  </si>
  <si>
    <t>76A2</t>
  </si>
  <si>
    <t>76G</t>
  </si>
  <si>
    <t>Risøy, Østerfjord</t>
  </si>
  <si>
    <t>Risøy (76G)</t>
  </si>
  <si>
    <t>80B</t>
  </si>
  <si>
    <t>Munkholmen</t>
  </si>
  <si>
    <t>Trondheimsfjord</t>
  </si>
  <si>
    <t>Munkholmen (Inner Trondheimsfjord)</t>
  </si>
  <si>
    <t>Trondheim harbour</t>
  </si>
  <si>
    <t>Trondheimsfjord (80B)</t>
  </si>
  <si>
    <t>91A2</t>
  </si>
  <si>
    <t>Outer Trondheimsfjord</t>
  </si>
  <si>
    <t>Ørland, ytre Trondheimsfjord</t>
  </si>
  <si>
    <t>Ørland</t>
  </si>
  <si>
    <t>Ørland area, Outer Trondheimsfjord</t>
  </si>
  <si>
    <t>Ørland, ytre Trondheimsfjord (91A2)</t>
  </si>
  <si>
    <t>Nytt posisjon!! Kart 11</t>
  </si>
  <si>
    <t>96B</t>
  </si>
  <si>
    <t>Helgelandskysten area by Sandnessjøen</t>
  </si>
  <si>
    <t>Sandesjøenhavn</t>
  </si>
  <si>
    <t>Helgelandskysten (Sandnessjøen area)</t>
  </si>
  <si>
    <t>Sandessjøen area</t>
  </si>
  <si>
    <t>Sandesjøenhavn (96B)</t>
  </si>
  <si>
    <t>Sandnessjøen area</t>
  </si>
  <si>
    <t>97A2</t>
  </si>
  <si>
    <t>Bodø harbour</t>
  </si>
  <si>
    <t>Bodø havn</t>
  </si>
  <si>
    <t>Bodø harbour area</t>
  </si>
  <si>
    <t>Bodø havn (97A2)</t>
  </si>
  <si>
    <t>Mjelle, Bodø area</t>
  </si>
  <si>
    <t>Nytt posisjon!! Kart 16</t>
  </si>
  <si>
    <t>98A2</t>
  </si>
  <si>
    <t>Lofoten, Svolvær</t>
  </si>
  <si>
    <t>Husvaagen area</t>
  </si>
  <si>
    <t>Husvaagen</t>
  </si>
  <si>
    <t>Svolvær airport area</t>
  </si>
  <si>
    <t>Husvaagen area (98A2)</t>
  </si>
  <si>
    <t>98B1</t>
  </si>
  <si>
    <t>Lofoten, Skrova</t>
  </si>
  <si>
    <t>Bjørnerøya-Austnesfjord area</t>
  </si>
  <si>
    <t>Bjørnerøya (Lofoten)</t>
  </si>
  <si>
    <t>Bjørnerøya-Austnesfjord area, Lofoten</t>
  </si>
  <si>
    <t>Bjørnerøya-Austnesfjord area (98B1)</t>
  </si>
  <si>
    <t>Austnesfjord, Lofoten</t>
  </si>
  <si>
    <t>98G</t>
  </si>
  <si>
    <t>Svolvær area</t>
  </si>
  <si>
    <t>Svolvær området</t>
  </si>
  <si>
    <t>Svolvær området (98G)</t>
  </si>
  <si>
    <t>I023</t>
  </si>
  <si>
    <t>Singlekalven</t>
  </si>
  <si>
    <t>Singlekalven (south)</t>
  </si>
  <si>
    <t>Singlekalven (south), Hvaler area</t>
  </si>
  <si>
    <t>Singlekalven (south) (I023)</t>
  </si>
  <si>
    <t>Singlekalven, Hvaler</t>
  </si>
  <si>
    <t>I024</t>
  </si>
  <si>
    <t>Kirkøy (north west)</t>
  </si>
  <si>
    <t>Kirkøy (north west), Hvaler area</t>
  </si>
  <si>
    <t>Kirkøy (north west) (I024)</t>
  </si>
  <si>
    <t>I131A</t>
  </si>
  <si>
    <t>Lastad (I131A)</t>
  </si>
  <si>
    <t>I133</t>
  </si>
  <si>
    <t>Odderøy</t>
  </si>
  <si>
    <t xml:space="preserve">Odderø (west) </t>
  </si>
  <si>
    <t>Odderø (west), Kristiansand harbour area</t>
  </si>
  <si>
    <t>Odderø (west)  (I133)</t>
  </si>
  <si>
    <t>Odderøya, Kristiansand harbour</t>
  </si>
  <si>
    <t>I241</t>
  </si>
  <si>
    <t>Nordnes</t>
  </si>
  <si>
    <t>Nordnes, Bergen harbour area</t>
  </si>
  <si>
    <t>Nordnes (I241)</t>
  </si>
  <si>
    <t>Nordnes, Bergen harbour</t>
  </si>
  <si>
    <t>I301</t>
  </si>
  <si>
    <t>Akershuskaia</t>
  </si>
  <si>
    <t>Akershuskaia, Inner Oslofjord</t>
  </si>
  <si>
    <t>Akershuskaia (I301)</t>
  </si>
  <si>
    <t>I304</t>
  </si>
  <si>
    <t>Gåsøya</t>
  </si>
  <si>
    <t>Gåsøya, Inner Oslofjord</t>
  </si>
  <si>
    <t>Gåsøya (I304)</t>
  </si>
  <si>
    <t>I306</t>
  </si>
  <si>
    <t>Håøya</t>
  </si>
  <si>
    <t>Håøya, Inner Oslofjord</t>
  </si>
  <si>
    <t>Håøya (I306)</t>
  </si>
  <si>
    <t>I307</t>
  </si>
  <si>
    <t>Ramtonholmen</t>
  </si>
  <si>
    <t xml:space="preserve">Ramtonholmen </t>
  </si>
  <si>
    <t>Ramtonholmen , Inner Oslofjord</t>
  </si>
  <si>
    <t>Ramtonholmen  (I307)</t>
  </si>
  <si>
    <t>Ramtonholmen, Inner Oslofjord</t>
  </si>
  <si>
    <t>I712</t>
  </si>
  <si>
    <t>Brevik kirke</t>
  </si>
  <si>
    <t>Brevik Kirke</t>
  </si>
  <si>
    <t>Croftholmen</t>
  </si>
  <si>
    <t>Croftholmen, Langesundsfjord</t>
  </si>
  <si>
    <t>Croftholmen (I712)</t>
  </si>
  <si>
    <t>Croftholmen, Langesundfjord</t>
  </si>
  <si>
    <t>I714</t>
  </si>
  <si>
    <t>Brevik church</t>
  </si>
  <si>
    <t>Brevik Church, Langesundsfjord</t>
  </si>
  <si>
    <t>Brevik Kirke (I714)</t>
  </si>
  <si>
    <t>Sylterøya, Langesundfjord</t>
  </si>
  <si>
    <t>Ny posisjon, Kom ikke frem på kart nr.2</t>
  </si>
  <si>
    <t>I965</t>
  </si>
  <si>
    <t>Moholmen</t>
  </si>
  <si>
    <t>Moholmen (B5)</t>
  </si>
  <si>
    <t>Moholmen, Inner Ranfjord</t>
  </si>
  <si>
    <t>Moholmen (B5) (I965)</t>
  </si>
  <si>
    <t>I964</t>
  </si>
  <si>
    <t>Toraneskaien, Inner Ranfjord</t>
  </si>
  <si>
    <t>NY STASJON (0609_2018)!</t>
  </si>
  <si>
    <t>19B</t>
  </si>
  <si>
    <t>Isfjorden, Svalbard</t>
  </si>
  <si>
    <t>19N</t>
  </si>
  <si>
    <t>Breøyane, Kongsfjorden, Svalbard</t>
  </si>
  <si>
    <t>97A3</t>
  </si>
  <si>
    <t>28A2</t>
  </si>
  <si>
    <t>Ålesund harbour</t>
  </si>
  <si>
    <t>I969</t>
  </si>
  <si>
    <t>Bjørnebærviken</t>
  </si>
  <si>
    <t>Bjørnbærviken (B9)</t>
  </si>
  <si>
    <t>Bjørnbærviken</t>
  </si>
  <si>
    <t>Bjørnbærviken,  Inner Ranfjord</t>
  </si>
  <si>
    <t>Bjørnbærviken (B9) (I969)</t>
  </si>
  <si>
    <t>Bjørnbærviken, Inner Ranfjord</t>
  </si>
  <si>
    <t>I964 - Toraneskaien</t>
  </si>
  <si>
    <t>227G2 - Flatskjær</t>
  </si>
  <si>
    <t>76A2 - Risøy</t>
  </si>
  <si>
    <t>19B - Svalbard</t>
  </si>
  <si>
    <t>19N - Breøyane</t>
  </si>
  <si>
    <t>97A3 - Bodø harbour</t>
  </si>
  <si>
    <t>28A2 - Ålesund harbour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</si>
</sst>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3" fontId="1" fillId="3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3" fontId="1" fillId="4" borderId="0" xfId="0" applyNumberFormat="1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2" borderId="0" xfId="0" applyFill="1"/>
    <xf numFmtId="3" fontId="0" fillId="0" borderId="0" xfId="0" applyNumberFormat="1"/>
    <xf numFmtId="0" fontId="0" fillId="3" borderId="0" xfId="0" applyFill="1"/>
    <xf numFmtId="3" fontId="0" fillId="5" borderId="0" xfId="0" applyNumberFormat="1" applyFill="1"/>
    <xf numFmtId="0" fontId="0" fillId="4" borderId="0" xfId="0" applyFill="1"/>
    <xf numFmtId="3" fontId="0" fillId="4" borderId="0" xfId="0" applyNumberForma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3" fontId="0" fillId="3" borderId="0" xfId="0" applyNumberFormat="1" applyFill="1"/>
    <xf numFmtId="0" fontId="0" fillId="6" borderId="0" xfId="0" applyFill="1"/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vertical="center" wrapText="1"/>
    </xf>
    <xf numFmtId="0" fontId="0" fillId="5" borderId="0" xfId="0" applyFill="1"/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vertical="center" wrapText="1"/>
    </xf>
    <xf numFmtId="0" fontId="0" fillId="8" borderId="1" xfId="0" applyFill="1" applyBorder="1"/>
    <xf numFmtId="0" fontId="0" fillId="0" borderId="1" xfId="0" applyBorder="1"/>
    <xf numFmtId="0" fontId="0" fillId="8" borderId="0" xfId="0" applyFill="1"/>
    <xf numFmtId="0" fontId="3" fillId="9" borderId="2" xfId="0" applyFont="1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C7AA-4CF2-4C39-9D2B-3C1E4226AC01}">
  <sheetPr codeName="Sheet68">
    <pageSetUpPr fitToPage="1"/>
  </sheetPr>
  <dimension ref="A1:AW81"/>
  <sheetViews>
    <sheetView tabSelected="1" topLeftCell="AL4" zoomScale="85" zoomScaleNormal="85" workbookViewId="0">
      <selection activeCell="AR12" sqref="AR12"/>
    </sheetView>
  </sheetViews>
  <sheetFormatPr defaultColWidth="9.85546875" defaultRowHeight="19.149999999999999" customHeight="1" x14ac:dyDescent="0.25"/>
  <cols>
    <col min="8" max="9" width="9.85546875" style="9"/>
    <col min="15" max="16" width="9.85546875" style="11"/>
    <col min="17" max="17" width="9.85546875" style="18"/>
    <col min="18" max="19" width="9.85546875" style="11"/>
    <col min="21" max="22" width="9.85546875" style="13"/>
    <col min="23" max="23" width="9.85546875" style="14"/>
    <col min="24" max="25" width="9.85546875" style="13"/>
    <col min="37" max="38" width="38.7109375" customWidth="1"/>
    <col min="39" max="41" width="12.7109375" customWidth="1"/>
    <col min="42" max="46" width="38.7109375" customWidth="1"/>
    <col min="47" max="47" width="10" customWidth="1"/>
  </cols>
  <sheetData>
    <row r="1" spans="1:48" s="1" customFormat="1" ht="44.4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3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  <c r="O1" s="4" t="s">
        <v>12</v>
      </c>
      <c r="P1" s="4" t="s">
        <v>13</v>
      </c>
      <c r="Q1" s="5" t="s">
        <v>14</v>
      </c>
      <c r="R1" s="4" t="s">
        <v>15</v>
      </c>
      <c r="S1" s="4" t="s">
        <v>15</v>
      </c>
      <c r="T1" s="2"/>
      <c r="U1" s="6" t="s">
        <v>16</v>
      </c>
      <c r="V1" s="6" t="s">
        <v>17</v>
      </c>
      <c r="W1" s="7" t="s">
        <v>14</v>
      </c>
      <c r="X1" s="6" t="s">
        <v>15</v>
      </c>
      <c r="Y1" s="6" t="s">
        <v>15</v>
      </c>
      <c r="Z1" s="7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8" t="s">
        <v>25</v>
      </c>
      <c r="AH1" s="8" t="s">
        <v>26</v>
      </c>
      <c r="AI1" s="6" t="s">
        <v>27</v>
      </c>
      <c r="AJ1" s="6" t="s">
        <v>28</v>
      </c>
      <c r="AM1" s="1" t="s">
        <v>29</v>
      </c>
      <c r="AN1" s="1" t="s">
        <v>25</v>
      </c>
      <c r="AO1" s="1" t="s">
        <v>26</v>
      </c>
      <c r="AP1" s="1" t="s">
        <v>30</v>
      </c>
      <c r="AQ1" s="1" t="s">
        <v>31</v>
      </c>
      <c r="AR1" s="2" t="s">
        <v>32</v>
      </c>
      <c r="AS1" s="1" t="s">
        <v>33</v>
      </c>
      <c r="AT1" s="1" t="s">
        <v>34</v>
      </c>
    </row>
    <row r="2" spans="1:48" ht="19.149999999999999" customHeight="1" x14ac:dyDescent="0.25">
      <c r="A2">
        <v>12</v>
      </c>
      <c r="B2" t="s">
        <v>35</v>
      </c>
      <c r="C2" t="s">
        <v>36</v>
      </c>
      <c r="D2" t="str">
        <f t="shared" ref="D2:D72" si="0">CONCATENATE(B2," ",C2)</f>
        <v>02B Kirkøy (north)</v>
      </c>
      <c r="E2">
        <v>11.038833329999999</v>
      </c>
      <c r="F2">
        <v>59.112499999999997</v>
      </c>
      <c r="H2" s="9">
        <v>11.038833329999999</v>
      </c>
      <c r="I2" s="9">
        <v>59.112499999999997</v>
      </c>
      <c r="J2" s="10">
        <f t="shared" ref="J2:J72" si="1">ACOS(SIN($F2*PI()/180)*SIN(I2*PI()/180)+COS($F2*PI()/180)*COS(I2*PI()/180)*COS(H2*PI()/180-$E2*PI()/180))*180/PI()*60*1852</f>
        <v>0</v>
      </c>
      <c r="K2" t="s">
        <v>35</v>
      </c>
      <c r="L2" t="s">
        <v>37</v>
      </c>
      <c r="M2" t="s">
        <v>38</v>
      </c>
      <c r="O2" s="11">
        <v>10.98443</v>
      </c>
      <c r="P2" s="11">
        <v>59.097740000000002</v>
      </c>
      <c r="Q2" s="12">
        <f t="shared" ref="Q2:Q72" si="2">ACOS(SIN($F2*PI()/180)*SIN(P2*PI()/180)+COS($F2*PI()/180)*COS(P2*PI()/180)*COS(O2*PI()/180-$E2*PI()/180))*180/PI()*60*1852</f>
        <v>3510.7169041184811</v>
      </c>
      <c r="R2" s="11">
        <f t="shared" ref="R2:S33" si="3">E2-O2</f>
        <v>5.4403329999999528E-2</v>
      </c>
      <c r="S2" s="11">
        <f t="shared" si="3"/>
        <v>1.4759999999995443E-2</v>
      </c>
      <c r="U2" s="13">
        <v>10.97354</v>
      </c>
      <c r="V2" s="13">
        <v>59.064819999999997</v>
      </c>
      <c r="W2" s="14">
        <f t="shared" ref="W2:W72" si="4">ACOS(SIN($F2*PI()/180)*SIN(V2*PI()/180)+COS($F2*PI()/180)*COS(V2*PI()/180)*COS(U2*PI()/180-$E2*PI()/180))*180/PI()*60*1852</f>
        <v>6477.8682695218167</v>
      </c>
      <c r="X2" s="13">
        <f t="shared" ref="X2:Y23" si="5">E2-U2</f>
        <v>6.5293329999999372E-2</v>
      </c>
      <c r="Y2" s="13">
        <f t="shared" si="5"/>
        <v>4.7679999999999723E-2</v>
      </c>
      <c r="Z2" s="12">
        <f t="shared" ref="Z2:Z72" si="6">ACOS(SIN($P2*PI()/180)*SIN(V2*PI()/180)+COS($P2*PI()/180)*COS(V2*PI()/180)*COS(U2*PI()/180-$O2*PI()/180))*180/PI()*60*1852</f>
        <v>3710.5365727981266</v>
      </c>
      <c r="AA2" t="s">
        <v>39</v>
      </c>
      <c r="AB2" t="str">
        <f t="shared" ref="AB2:AB72" si="7">IF(C2&lt;&gt;AA2,C2,"")</f>
        <v>Kirkøy (north)</v>
      </c>
      <c r="AD2" t="s">
        <v>40</v>
      </c>
      <c r="AE2">
        <v>59.097740000000002</v>
      </c>
      <c r="AF2">
        <v>10.98443</v>
      </c>
      <c r="AG2">
        <v>59.064819999999997</v>
      </c>
      <c r="AH2">
        <v>10.97354</v>
      </c>
      <c r="AI2" t="s">
        <v>41</v>
      </c>
      <c r="AJ2" t="str">
        <f t="shared" ref="AJ2:AJ65" si="8">AD2&amp;" (st. "&amp;B2&amp;")"</f>
        <v>Kirkøy, Hvaler area (st. 02B)</v>
      </c>
      <c r="AK2" s="15" t="s">
        <v>40</v>
      </c>
      <c r="AL2" s="16" t="s">
        <v>42</v>
      </c>
      <c r="AM2" s="16" t="str">
        <f>B2</f>
        <v>02B</v>
      </c>
      <c r="AN2" s="17">
        <v>59.064819999999997</v>
      </c>
      <c r="AO2" s="17">
        <v>10.97354</v>
      </c>
      <c r="AP2" s="16" t="str">
        <f>IF(AL2="",AK2,AL2)</f>
        <v>Kirkøy, Hvaler</v>
      </c>
      <c r="AQ2" t="str">
        <f t="shared" ref="AQ2:AQ65" si="9">IF(AL2="",AJ2,AL2&amp;" (st. "&amp;B2&amp;")")</f>
        <v>Kirkøy, Hvaler (st. 02B)</v>
      </c>
      <c r="AR2" t="str">
        <f t="shared" ref="AR2:AR65" si="10">B2&amp;" "&amp;IF(AL2="",AK2,AL2)</f>
        <v>02B Kirkøy, Hvaler</v>
      </c>
      <c r="AS2" t="str">
        <f t="shared" ref="AS2:AS72" si="11">IF(AR2=D2,"ingen endring","NYTT NAVN!")</f>
        <v>NYTT NAVN!</v>
      </c>
      <c r="AU2" t="str">
        <f>IF($AN2=AE2,"plan","-")</f>
        <v>-</v>
      </c>
      <c r="AV2" t="str">
        <f>IF($AN2=AG2,"catch","-")</f>
        <v>catch</v>
      </c>
    </row>
    <row r="3" spans="1:48" ht="19.149999999999999" customHeight="1" x14ac:dyDescent="0.25">
      <c r="A3">
        <v>4</v>
      </c>
      <c r="B3" t="s">
        <v>43</v>
      </c>
      <c r="C3" t="s">
        <v>44</v>
      </c>
      <c r="D3" t="str">
        <f t="shared" si="0"/>
        <v>10A2 Skallneset</v>
      </c>
      <c r="E3">
        <v>30.358333330000001</v>
      </c>
      <c r="F3">
        <v>70.208333330000002</v>
      </c>
      <c r="H3" s="9">
        <v>30.358333330000001</v>
      </c>
      <c r="I3" s="9">
        <v>70.208333330000002</v>
      </c>
      <c r="J3" s="10">
        <f t="shared" si="1"/>
        <v>9.4871327571477107E-2</v>
      </c>
      <c r="K3" t="s">
        <v>43</v>
      </c>
      <c r="L3" t="s">
        <v>44</v>
      </c>
      <c r="M3" t="s">
        <v>45</v>
      </c>
      <c r="O3" s="11">
        <v>30.341745</v>
      </c>
      <c r="P3" s="11">
        <v>70.137282999999996</v>
      </c>
      <c r="Q3" s="12">
        <f t="shared" si="2"/>
        <v>7919.8294912416068</v>
      </c>
      <c r="R3" s="11">
        <f t="shared" si="3"/>
        <v>1.658833000000115E-2</v>
      </c>
      <c r="S3" s="11">
        <f t="shared" si="3"/>
        <v>7.1050330000005602E-2</v>
      </c>
      <c r="U3" s="13">
        <v>30.341745</v>
      </c>
      <c r="V3" s="13">
        <v>70.137282999999996</v>
      </c>
      <c r="W3" s="14">
        <f t="shared" si="4"/>
        <v>7919.8294912416068</v>
      </c>
      <c r="X3" s="13">
        <f t="shared" si="5"/>
        <v>1.658833000000115E-2</v>
      </c>
      <c r="Y3" s="13">
        <f t="shared" si="5"/>
        <v>7.1050330000005602E-2</v>
      </c>
      <c r="Z3" s="14">
        <f t="shared" si="6"/>
        <v>0</v>
      </c>
      <c r="AA3" t="s">
        <v>46</v>
      </c>
      <c r="AB3" t="str">
        <f t="shared" si="7"/>
        <v>Skallneset</v>
      </c>
      <c r="AD3" t="s">
        <v>47</v>
      </c>
      <c r="AE3">
        <v>70.137282999999996</v>
      </c>
      <c r="AF3">
        <v>30.341745</v>
      </c>
      <c r="AG3">
        <v>70.137282999999996</v>
      </c>
      <c r="AH3">
        <v>30.341745</v>
      </c>
      <c r="AI3" t="s">
        <v>48</v>
      </c>
      <c r="AJ3" t="str">
        <f t="shared" si="8"/>
        <v>Skallneset, Outer Varangerfjord (st. 10A2)</v>
      </c>
      <c r="AK3" s="15" t="s">
        <v>47</v>
      </c>
      <c r="AL3" s="16" t="s">
        <v>49</v>
      </c>
      <c r="AM3" s="16" t="str">
        <f t="shared" ref="AM3:AM72" si="12">B3</f>
        <v>10A2</v>
      </c>
      <c r="AN3" s="17">
        <v>70.137282999999996</v>
      </c>
      <c r="AO3" s="17">
        <v>30.341745</v>
      </c>
      <c r="AP3" s="16" t="str">
        <f t="shared" ref="AP3:AP66" si="13">IF(AL3="",AK3,AL3)</f>
        <v>Skallnes, Outer Varangerfjord</v>
      </c>
      <c r="AQ3" t="str">
        <f t="shared" si="9"/>
        <v>Skallnes, Outer Varangerfjord (st. 10A2)</v>
      </c>
      <c r="AR3" t="str">
        <f t="shared" si="10"/>
        <v>10A2 Skallnes, Outer Varangerfjord</v>
      </c>
      <c r="AS3" t="str">
        <f t="shared" si="11"/>
        <v>NYTT NAVN!</v>
      </c>
      <c r="AU3" t="str">
        <f t="shared" ref="AU3:AU22" si="14">IF($AN3=AE3,"plan","-")</f>
        <v>plan</v>
      </c>
      <c r="AV3" t="str">
        <f t="shared" ref="AV3:AV22" si="15">IF($AN3=AG3,"catch","-")</f>
        <v>catch</v>
      </c>
    </row>
    <row r="4" spans="1:48" ht="19.149999999999999" customHeight="1" x14ac:dyDescent="0.25">
      <c r="A4">
        <v>33</v>
      </c>
      <c r="B4" t="s">
        <v>50</v>
      </c>
      <c r="C4" t="s">
        <v>51</v>
      </c>
      <c r="D4" t="str">
        <f t="shared" si="0"/>
        <v>10B Varangerfjord</v>
      </c>
      <c r="E4">
        <v>29.666666670000001</v>
      </c>
      <c r="F4">
        <v>69.933333329999996</v>
      </c>
      <c r="H4" s="9">
        <v>29.666666670000001</v>
      </c>
      <c r="I4" s="9">
        <v>69.933333329999996</v>
      </c>
      <c r="J4" s="10">
        <f t="shared" si="1"/>
        <v>9.4871327571477107E-2</v>
      </c>
      <c r="K4" t="s">
        <v>50</v>
      </c>
      <c r="L4" t="s">
        <v>52</v>
      </c>
      <c r="M4" t="s">
        <v>38</v>
      </c>
      <c r="O4" s="11">
        <v>29.770018</v>
      </c>
      <c r="P4" s="11">
        <v>69.898092000000005</v>
      </c>
      <c r="Q4" s="12">
        <f t="shared" si="2"/>
        <v>5557.7399301259848</v>
      </c>
      <c r="R4" s="11">
        <f t="shared" si="3"/>
        <v>-0.10335132999999885</v>
      </c>
      <c r="S4" s="11">
        <f t="shared" si="3"/>
        <v>3.5241329999990967E-2</v>
      </c>
      <c r="U4" s="13">
        <v>29.760200000000001</v>
      </c>
      <c r="V4" s="13">
        <v>69.816230000000004</v>
      </c>
      <c r="W4" s="14">
        <f t="shared" si="4"/>
        <v>13494.965311630152</v>
      </c>
      <c r="X4" s="13">
        <f t="shared" si="5"/>
        <v>-9.3533329999999637E-2</v>
      </c>
      <c r="Y4" s="13">
        <f t="shared" si="5"/>
        <v>0.11710332999999196</v>
      </c>
      <c r="Z4" s="12">
        <f t="shared" si="6"/>
        <v>9104.2602101621032</v>
      </c>
      <c r="AA4" t="s">
        <v>51</v>
      </c>
      <c r="AB4" t="str">
        <f t="shared" si="7"/>
        <v/>
      </c>
      <c r="AD4" t="s">
        <v>53</v>
      </c>
      <c r="AE4">
        <v>69.898092000000005</v>
      </c>
      <c r="AF4">
        <v>29.770018</v>
      </c>
      <c r="AG4">
        <v>69.816230000000004</v>
      </c>
      <c r="AH4">
        <v>29.760200000000001</v>
      </c>
      <c r="AI4" t="s">
        <v>54</v>
      </c>
      <c r="AJ4" t="str">
        <f t="shared" si="8"/>
        <v>Kjøfjord, Outer Varangerfjord (st. 10B)</v>
      </c>
      <c r="AK4" s="15" t="s">
        <v>53</v>
      </c>
      <c r="AL4" s="16"/>
      <c r="AM4" s="16" t="str">
        <f t="shared" si="12"/>
        <v>10B</v>
      </c>
      <c r="AN4" s="17">
        <v>69.816230000000004</v>
      </c>
      <c r="AO4" s="17">
        <v>29.760200000000001</v>
      </c>
      <c r="AP4" s="16" t="str">
        <f t="shared" si="13"/>
        <v>Kjøfjord, Outer Varangerfjord</v>
      </c>
      <c r="AQ4" t="str">
        <f t="shared" si="9"/>
        <v>Kjøfjord, Outer Varangerfjord (st. 10B)</v>
      </c>
      <c r="AR4" t="str">
        <f t="shared" si="10"/>
        <v>10B Kjøfjord, Outer Varangerfjord</v>
      </c>
      <c r="AS4" t="str">
        <f t="shared" si="11"/>
        <v>NYTT NAVN!</v>
      </c>
      <c r="AU4" t="str">
        <f t="shared" si="14"/>
        <v>-</v>
      </c>
      <c r="AV4" t="str">
        <f t="shared" si="15"/>
        <v>catch</v>
      </c>
    </row>
    <row r="5" spans="1:48" ht="19.149999999999999" customHeight="1" x14ac:dyDescent="0.25">
      <c r="A5">
        <v>46</v>
      </c>
      <c r="B5" t="s">
        <v>55</v>
      </c>
      <c r="C5" t="s">
        <v>56</v>
      </c>
      <c r="D5" t="str">
        <f t="shared" si="0"/>
        <v>11G Brashavn</v>
      </c>
      <c r="E5">
        <v>29.744166669999998</v>
      </c>
      <c r="F5">
        <v>69.898666669999997</v>
      </c>
      <c r="H5" s="9">
        <v>29.744166669999998</v>
      </c>
      <c r="I5" s="9">
        <v>69.898666669999997</v>
      </c>
      <c r="J5" s="10">
        <f t="shared" si="1"/>
        <v>0</v>
      </c>
      <c r="K5" t="s">
        <v>55</v>
      </c>
      <c r="L5" t="s">
        <v>56</v>
      </c>
      <c r="M5" t="s">
        <v>57</v>
      </c>
      <c r="O5" s="11">
        <v>29.741900000000001</v>
      </c>
      <c r="P5" s="11">
        <v>69.899529999999999</v>
      </c>
      <c r="Q5" s="18">
        <f t="shared" si="2"/>
        <v>129.21370331168802</v>
      </c>
      <c r="R5" s="11">
        <f t="shared" si="3"/>
        <v>2.2666699999973616E-3</v>
      </c>
      <c r="S5" s="11">
        <f t="shared" si="3"/>
        <v>-8.6333000000138327E-4</v>
      </c>
      <c r="U5" s="13">
        <v>29.741900000000001</v>
      </c>
      <c r="V5" s="13">
        <v>69.899529999999999</v>
      </c>
      <c r="W5" s="14">
        <f t="shared" si="4"/>
        <v>129.21370331168802</v>
      </c>
      <c r="X5" s="13">
        <f t="shared" si="5"/>
        <v>2.2666699999973616E-3</v>
      </c>
      <c r="Y5" s="13">
        <f t="shared" si="5"/>
        <v>-8.6333000000138327E-4</v>
      </c>
      <c r="Z5" s="14">
        <f t="shared" si="6"/>
        <v>0</v>
      </c>
      <c r="AA5" t="s">
        <v>56</v>
      </c>
      <c r="AB5" t="str">
        <f t="shared" si="7"/>
        <v/>
      </c>
      <c r="AD5" t="s">
        <v>58</v>
      </c>
      <c r="AE5">
        <v>69.899529999999999</v>
      </c>
      <c r="AF5">
        <v>29.741900000000001</v>
      </c>
      <c r="AG5">
        <v>69.899529999999999</v>
      </c>
      <c r="AH5">
        <v>29.741900000000001</v>
      </c>
      <c r="AI5" t="s">
        <v>59</v>
      </c>
      <c r="AJ5" t="str">
        <f t="shared" si="8"/>
        <v>Brashavn, Outer Varangerfjord (st. 11G)</v>
      </c>
      <c r="AK5" s="15" t="s">
        <v>58</v>
      </c>
      <c r="AL5" s="16"/>
      <c r="AM5" s="16" t="str">
        <f t="shared" si="12"/>
        <v>11G</v>
      </c>
      <c r="AN5" s="17">
        <v>69.899529999999999</v>
      </c>
      <c r="AO5" s="17">
        <v>29.741900000000001</v>
      </c>
      <c r="AP5" s="16" t="str">
        <f t="shared" si="13"/>
        <v>Brashavn, Outer Varangerfjord</v>
      </c>
      <c r="AQ5" t="str">
        <f t="shared" si="9"/>
        <v>Brashavn, Outer Varangerfjord (st. 11G)</v>
      </c>
      <c r="AR5" t="str">
        <f t="shared" si="10"/>
        <v>11G Brashavn, Outer Varangerfjord</v>
      </c>
      <c r="AS5" t="str">
        <f t="shared" si="11"/>
        <v>NYTT NAVN!</v>
      </c>
      <c r="AU5" t="str">
        <f t="shared" si="14"/>
        <v>plan</v>
      </c>
      <c r="AV5" t="str">
        <f t="shared" si="15"/>
        <v>catch</v>
      </c>
    </row>
    <row r="6" spans="1:48" ht="19.149999999999999" customHeight="1" x14ac:dyDescent="0.25">
      <c r="A6">
        <v>26</v>
      </c>
      <c r="B6" t="s">
        <v>60</v>
      </c>
      <c r="C6" t="s">
        <v>56</v>
      </c>
      <c r="D6" t="str">
        <f t="shared" si="0"/>
        <v>11X Brashavn</v>
      </c>
      <c r="E6">
        <v>29.744166669999998</v>
      </c>
      <c r="F6">
        <v>69.898666669999997</v>
      </c>
      <c r="H6" s="9">
        <v>29.744166669999998</v>
      </c>
      <c r="I6" s="9">
        <v>69.898666669999997</v>
      </c>
      <c r="J6" s="10">
        <f t="shared" si="1"/>
        <v>0</v>
      </c>
      <c r="K6" t="s">
        <v>60</v>
      </c>
      <c r="L6" t="s">
        <v>56</v>
      </c>
      <c r="M6" t="s">
        <v>45</v>
      </c>
      <c r="O6" s="11">
        <v>29.741</v>
      </c>
      <c r="P6" s="11">
        <v>69.899299999999997</v>
      </c>
      <c r="Q6" s="18">
        <f t="shared" si="2"/>
        <v>139.91967413804983</v>
      </c>
      <c r="R6" s="11">
        <f t="shared" si="3"/>
        <v>3.1666699999988168E-3</v>
      </c>
      <c r="S6" s="11">
        <f t="shared" si="3"/>
        <v>-6.333299999994324E-4</v>
      </c>
      <c r="U6" s="13">
        <v>29.741</v>
      </c>
      <c r="V6" s="13">
        <v>69.899299999999997</v>
      </c>
      <c r="W6" s="14">
        <f t="shared" si="4"/>
        <v>139.91967413804983</v>
      </c>
      <c r="X6" s="13">
        <f t="shared" si="5"/>
        <v>3.1666699999988168E-3</v>
      </c>
      <c r="Y6" s="13">
        <f t="shared" si="5"/>
        <v>-6.333299999994324E-4</v>
      </c>
      <c r="Z6" s="14">
        <f t="shared" si="6"/>
        <v>0</v>
      </c>
      <c r="AA6" t="s">
        <v>61</v>
      </c>
      <c r="AB6" t="str">
        <f t="shared" si="7"/>
        <v>Brashavn</v>
      </c>
      <c r="AD6" t="s">
        <v>58</v>
      </c>
      <c r="AE6">
        <v>69.899299999999997</v>
      </c>
      <c r="AF6">
        <v>29.741</v>
      </c>
      <c r="AG6">
        <v>69.899299999999997</v>
      </c>
      <c r="AH6">
        <v>29.741</v>
      </c>
      <c r="AI6" t="s">
        <v>62</v>
      </c>
      <c r="AJ6" t="str">
        <f t="shared" si="8"/>
        <v>Brashavn, Outer Varangerfjord (st. 11X)</v>
      </c>
      <c r="AK6" s="15" t="s">
        <v>58</v>
      </c>
      <c r="AL6" s="16"/>
      <c r="AM6" s="16" t="str">
        <f t="shared" si="12"/>
        <v>11X</v>
      </c>
      <c r="AN6" s="17">
        <v>69.899299999999997</v>
      </c>
      <c r="AO6" s="17">
        <v>29.741</v>
      </c>
      <c r="AP6" s="16" t="str">
        <f t="shared" si="13"/>
        <v>Brashavn, Outer Varangerfjord</v>
      </c>
      <c r="AQ6" t="str">
        <f t="shared" si="9"/>
        <v>Brashavn, Outer Varangerfjord (st. 11X)</v>
      </c>
      <c r="AR6" t="str">
        <f t="shared" si="10"/>
        <v>11X Brashavn, Outer Varangerfjord</v>
      </c>
      <c r="AS6" t="str">
        <f t="shared" si="11"/>
        <v>NYTT NAVN!</v>
      </c>
      <c r="AU6" t="str">
        <f t="shared" si="14"/>
        <v>plan</v>
      </c>
      <c r="AV6" t="str">
        <f t="shared" si="15"/>
        <v>catch</v>
      </c>
    </row>
    <row r="7" spans="1:48" ht="19.149999999999999" customHeight="1" x14ac:dyDescent="0.25">
      <c r="A7">
        <v>38</v>
      </c>
      <c r="B7" t="s">
        <v>63</v>
      </c>
      <c r="C7" t="s">
        <v>64</v>
      </c>
      <c r="D7" t="str">
        <f t="shared" si="0"/>
        <v>131G Lastad</v>
      </c>
      <c r="E7">
        <v>7.7086666700000004</v>
      </c>
      <c r="F7">
        <v>58.055500000000002</v>
      </c>
      <c r="J7" s="10">
        <f t="shared" si="1"/>
        <v>6486939.8508724133</v>
      </c>
      <c r="K7" t="s">
        <v>63</v>
      </c>
      <c r="L7" t="s">
        <v>64</v>
      </c>
      <c r="M7" t="s">
        <v>57</v>
      </c>
      <c r="O7" s="11">
        <v>7.69902</v>
      </c>
      <c r="P7" s="11">
        <v>58.02843</v>
      </c>
      <c r="Q7" s="12">
        <f t="shared" si="2"/>
        <v>3061.0600445983514</v>
      </c>
      <c r="R7" s="11">
        <f t="shared" si="3"/>
        <v>9.6466700000004124E-3</v>
      </c>
      <c r="S7" s="11">
        <f t="shared" si="3"/>
        <v>2.7070000000001926E-2</v>
      </c>
      <c r="U7" s="13">
        <v>7.69902</v>
      </c>
      <c r="V7" s="13">
        <v>58.02843</v>
      </c>
      <c r="W7" s="14">
        <f t="shared" si="4"/>
        <v>3061.0600445983514</v>
      </c>
      <c r="X7" s="13">
        <f t="shared" si="5"/>
        <v>9.6466700000004124E-3</v>
      </c>
      <c r="Y7" s="13">
        <f t="shared" si="5"/>
        <v>2.7070000000001926E-2</v>
      </c>
      <c r="Z7" s="14">
        <f t="shared" si="6"/>
        <v>0</v>
      </c>
      <c r="AA7" t="s">
        <v>64</v>
      </c>
      <c r="AB7" t="str">
        <f t="shared" si="7"/>
        <v/>
      </c>
      <c r="AD7" s="19" t="s">
        <v>65</v>
      </c>
      <c r="AE7">
        <v>58.02843</v>
      </c>
      <c r="AF7">
        <v>7.69902</v>
      </c>
      <c r="AG7">
        <v>58.02843</v>
      </c>
      <c r="AH7">
        <v>7.69902</v>
      </c>
      <c r="AI7" t="s">
        <v>66</v>
      </c>
      <c r="AJ7" t="str">
        <f t="shared" si="8"/>
        <v>Lastad, Søgne, south Norway (st. 131G)</v>
      </c>
      <c r="AK7" s="20" t="s">
        <v>65</v>
      </c>
      <c r="AL7" s="21" t="s">
        <v>67</v>
      </c>
      <c r="AM7" s="16" t="str">
        <f t="shared" si="12"/>
        <v>131G</v>
      </c>
      <c r="AN7" s="17">
        <v>58.02843</v>
      </c>
      <c r="AO7" s="17">
        <v>7.69902</v>
      </c>
      <c r="AP7" s="16" t="str">
        <f t="shared" si="13"/>
        <v>Lastad, Søgne</v>
      </c>
      <c r="AQ7" t="str">
        <f t="shared" si="9"/>
        <v>Lastad, Søgne (st. 131G)</v>
      </c>
      <c r="AR7" t="str">
        <f t="shared" si="10"/>
        <v>131G Lastad, Søgne</v>
      </c>
      <c r="AS7" t="str">
        <f t="shared" si="11"/>
        <v>NYTT NAVN!</v>
      </c>
      <c r="AU7" t="str">
        <f t="shared" si="14"/>
        <v>plan</v>
      </c>
      <c r="AV7" t="str">
        <f t="shared" si="15"/>
        <v>catch</v>
      </c>
    </row>
    <row r="8" spans="1:48" ht="19.149999999999999" customHeight="1" x14ac:dyDescent="0.25">
      <c r="A8">
        <v>60</v>
      </c>
      <c r="B8" t="s">
        <v>68</v>
      </c>
      <c r="C8" t="s">
        <v>69</v>
      </c>
      <c r="D8" t="str">
        <f t="shared" si="0"/>
        <v>13B Kristiansand harbour</v>
      </c>
      <c r="E8">
        <v>7.9885000000000002</v>
      </c>
      <c r="F8">
        <v>58.132833329999997</v>
      </c>
      <c r="H8" s="9">
        <v>7.9885000000000002</v>
      </c>
      <c r="I8" s="9">
        <v>58.132833329999997</v>
      </c>
      <c r="J8" s="10">
        <f t="shared" si="1"/>
        <v>0</v>
      </c>
      <c r="K8" t="s">
        <v>68</v>
      </c>
      <c r="L8" t="s">
        <v>70</v>
      </c>
      <c r="M8" t="s">
        <v>38</v>
      </c>
      <c r="O8" s="11">
        <v>7.9885000000000002</v>
      </c>
      <c r="P8" s="11">
        <v>58.13283333333333</v>
      </c>
      <c r="Q8" s="18">
        <f t="shared" si="2"/>
        <v>0</v>
      </c>
      <c r="R8" s="11">
        <f t="shared" si="3"/>
        <v>0</v>
      </c>
      <c r="S8" s="11">
        <f t="shared" si="3"/>
        <v>-3.33333360913457E-9</v>
      </c>
      <c r="U8" s="13">
        <v>7.9885000000000002</v>
      </c>
      <c r="V8" s="13">
        <v>58.13283333333333</v>
      </c>
      <c r="W8" s="14">
        <f t="shared" si="4"/>
        <v>0</v>
      </c>
      <c r="X8" s="13">
        <f t="shared" si="5"/>
        <v>0</v>
      </c>
      <c r="Y8" s="13">
        <f t="shared" si="5"/>
        <v>-3.33333360913457E-9</v>
      </c>
      <c r="Z8" s="14">
        <f t="shared" si="6"/>
        <v>0</v>
      </c>
      <c r="AA8" t="s">
        <v>69</v>
      </c>
      <c r="AB8" t="str">
        <f t="shared" si="7"/>
        <v/>
      </c>
      <c r="AD8" t="s">
        <v>71</v>
      </c>
      <c r="AE8">
        <v>58.13283333333333</v>
      </c>
      <c r="AF8">
        <v>7.9885000000000002</v>
      </c>
      <c r="AG8">
        <v>58.13283333333333</v>
      </c>
      <c r="AH8">
        <v>7.9885000000000002</v>
      </c>
      <c r="AI8" t="s">
        <v>72</v>
      </c>
      <c r="AJ8" t="str">
        <f t="shared" si="8"/>
        <v>Kristiansand harbour area (st. 13B)</v>
      </c>
      <c r="AK8" s="15" t="s">
        <v>71</v>
      </c>
      <c r="AL8" s="16"/>
      <c r="AM8" s="16" t="str">
        <f t="shared" si="12"/>
        <v>13B</v>
      </c>
      <c r="AN8" s="17">
        <v>58.13283333333333</v>
      </c>
      <c r="AO8" s="17">
        <v>7.9885000000000002</v>
      </c>
      <c r="AP8" s="16" t="str">
        <f t="shared" si="13"/>
        <v>Kristiansand harbour area</v>
      </c>
      <c r="AQ8" t="str">
        <f t="shared" si="9"/>
        <v>Kristiansand harbour area (st. 13B)</v>
      </c>
      <c r="AR8" t="str">
        <f t="shared" si="10"/>
        <v>13B Kristiansand harbour area</v>
      </c>
      <c r="AS8" t="str">
        <f t="shared" si="11"/>
        <v>NYTT NAVN!</v>
      </c>
      <c r="AU8" t="str">
        <f t="shared" si="14"/>
        <v>plan</v>
      </c>
      <c r="AV8" t="str">
        <f t="shared" si="15"/>
        <v>catch</v>
      </c>
    </row>
    <row r="9" spans="1:48" ht="19.149999999999999" customHeight="1" x14ac:dyDescent="0.25">
      <c r="A9">
        <v>18</v>
      </c>
      <c r="B9" t="s">
        <v>73</v>
      </c>
      <c r="C9" t="s">
        <v>74</v>
      </c>
      <c r="D9" t="str">
        <f t="shared" si="0"/>
        <v>15A Gåsøy</v>
      </c>
      <c r="E9">
        <v>6.8860000000000001</v>
      </c>
      <c r="F9">
        <v>58.051166670000001</v>
      </c>
      <c r="H9" s="9">
        <v>6.8860000000000001</v>
      </c>
      <c r="I9" s="9">
        <v>58.051166670000001</v>
      </c>
      <c r="J9" s="10">
        <f t="shared" si="1"/>
        <v>9.4871327571477107E-2</v>
      </c>
      <c r="K9" t="s">
        <v>73</v>
      </c>
      <c r="L9" t="s">
        <v>75</v>
      </c>
      <c r="M9" t="s">
        <v>45</v>
      </c>
      <c r="O9" s="11">
        <v>6.9158999999999997</v>
      </c>
      <c r="P9" s="11">
        <v>58.046050000000001</v>
      </c>
      <c r="Q9" s="12">
        <f t="shared" si="2"/>
        <v>1847.9018740599033</v>
      </c>
      <c r="R9" s="11">
        <f t="shared" si="3"/>
        <v>-2.9899999999999594E-2</v>
      </c>
      <c r="S9" s="11">
        <f t="shared" si="3"/>
        <v>5.1166699999996013E-3</v>
      </c>
      <c r="U9" s="13">
        <v>6.9158999999999997</v>
      </c>
      <c r="V9" s="13">
        <v>58.046050000000001</v>
      </c>
      <c r="W9" s="14">
        <f t="shared" si="4"/>
        <v>1847.9018740599033</v>
      </c>
      <c r="X9" s="13">
        <f t="shared" si="5"/>
        <v>-2.9899999999999594E-2</v>
      </c>
      <c r="Y9" s="13">
        <f t="shared" si="5"/>
        <v>5.1166699999996013E-3</v>
      </c>
      <c r="Z9" s="14">
        <f t="shared" si="6"/>
        <v>9.4871327571477107E-2</v>
      </c>
      <c r="AA9" t="s">
        <v>76</v>
      </c>
      <c r="AB9" t="str">
        <f t="shared" si="7"/>
        <v>Gåsøy</v>
      </c>
      <c r="AD9" t="s">
        <v>77</v>
      </c>
      <c r="AE9">
        <v>58.046050000000001</v>
      </c>
      <c r="AF9">
        <v>6.9158999999999997</v>
      </c>
      <c r="AG9">
        <v>58.046050000000001</v>
      </c>
      <c r="AH9">
        <v>6.9158999999999997</v>
      </c>
      <c r="AI9" t="s">
        <v>78</v>
      </c>
      <c r="AJ9" t="str">
        <f t="shared" si="8"/>
        <v>Gåsøya-Ullerøy, Farsund area (st. 15A)</v>
      </c>
      <c r="AK9" s="15" t="s">
        <v>77</v>
      </c>
      <c r="AL9" s="16" t="s">
        <v>79</v>
      </c>
      <c r="AM9" s="16" t="str">
        <f t="shared" si="12"/>
        <v>15A</v>
      </c>
      <c r="AN9" s="17">
        <v>58.046050000000001</v>
      </c>
      <c r="AO9" s="17">
        <v>6.9158999999999997</v>
      </c>
      <c r="AP9" s="16" t="str">
        <f t="shared" si="13"/>
        <v>Gåsøya-Ullerøya, Farsund</v>
      </c>
      <c r="AQ9" t="str">
        <f t="shared" si="9"/>
        <v>Gåsøya-Ullerøya, Farsund (st. 15A)</v>
      </c>
      <c r="AR9" t="str">
        <f t="shared" si="10"/>
        <v>15A Gåsøya-Ullerøya, Farsund</v>
      </c>
      <c r="AS9" t="str">
        <f t="shared" si="11"/>
        <v>NYTT NAVN!</v>
      </c>
      <c r="AU9" t="str">
        <f t="shared" si="14"/>
        <v>plan</v>
      </c>
      <c r="AV9" t="str">
        <f t="shared" si="15"/>
        <v>catch</v>
      </c>
    </row>
    <row r="10" spans="1:48" ht="19.149999999999999" customHeight="1" x14ac:dyDescent="0.25">
      <c r="A10">
        <v>20</v>
      </c>
      <c r="B10" t="s">
        <v>80</v>
      </c>
      <c r="C10" t="s">
        <v>81</v>
      </c>
      <c r="D10" t="str">
        <f t="shared" si="0"/>
        <v>15B Farsund area</v>
      </c>
      <c r="E10">
        <v>6.7166666700000004</v>
      </c>
      <c r="F10">
        <v>58.05</v>
      </c>
      <c r="H10" s="9">
        <v>6.7166666700000004</v>
      </c>
      <c r="I10" s="9">
        <v>58.05</v>
      </c>
      <c r="J10" s="10">
        <f t="shared" si="1"/>
        <v>0</v>
      </c>
      <c r="K10" t="s">
        <v>80</v>
      </c>
      <c r="L10" t="s">
        <v>82</v>
      </c>
      <c r="M10" t="s">
        <v>38</v>
      </c>
      <c r="O10" s="11">
        <v>6.767048</v>
      </c>
      <c r="P10" s="11">
        <v>58.050096000000003</v>
      </c>
      <c r="Q10" s="12">
        <f t="shared" si="2"/>
        <v>2962.5567965413447</v>
      </c>
      <c r="R10" s="11">
        <f t="shared" si="3"/>
        <v>-5.0381329999999558E-2</v>
      </c>
      <c r="S10" s="11">
        <f t="shared" si="3"/>
        <v>-9.6000000006313257E-5</v>
      </c>
      <c r="U10" s="13">
        <v>6.7468979999999998</v>
      </c>
      <c r="V10" s="13">
        <v>58.051383999999999</v>
      </c>
      <c r="W10" s="14">
        <f t="shared" si="4"/>
        <v>1784.2794992103802</v>
      </c>
      <c r="X10" s="13">
        <f t="shared" si="5"/>
        <v>-3.0231329999999446E-2</v>
      </c>
      <c r="Y10" s="13">
        <f t="shared" si="5"/>
        <v>-1.3840000000016062E-3</v>
      </c>
      <c r="Z10" s="12">
        <f t="shared" si="6"/>
        <v>1193.4561290001668</v>
      </c>
      <c r="AA10" t="s">
        <v>82</v>
      </c>
      <c r="AB10" t="str">
        <f t="shared" si="7"/>
        <v>Farsund area</v>
      </c>
      <c r="AD10" t="s">
        <v>83</v>
      </c>
      <c r="AE10">
        <v>58.050096000000003</v>
      </c>
      <c r="AF10">
        <v>6.767048</v>
      </c>
      <c r="AG10">
        <v>58.051383999999999</v>
      </c>
      <c r="AH10">
        <v>6.7468979999999998</v>
      </c>
      <c r="AI10" t="s">
        <v>84</v>
      </c>
      <c r="AJ10" t="str">
        <f t="shared" si="8"/>
        <v>Skågskjera-Knattan, Farsund area (st. 15B)</v>
      </c>
      <c r="AK10" s="15" t="s">
        <v>83</v>
      </c>
      <c r="AL10" s="16" t="s">
        <v>85</v>
      </c>
      <c r="AM10" s="16" t="str">
        <f t="shared" si="12"/>
        <v>15B</v>
      </c>
      <c r="AN10" s="17">
        <v>58.051383999999999</v>
      </c>
      <c r="AO10" s="17">
        <v>6.7468979999999998</v>
      </c>
      <c r="AP10" s="16" t="str">
        <f t="shared" si="13"/>
        <v>Skågskjera, Farsund</v>
      </c>
      <c r="AQ10" t="str">
        <f t="shared" si="9"/>
        <v>Skågskjera, Farsund (st. 15B)</v>
      </c>
      <c r="AR10" t="str">
        <f t="shared" si="10"/>
        <v>15B Skågskjera, Farsund</v>
      </c>
      <c r="AS10" t="str">
        <f t="shared" si="11"/>
        <v>NYTT NAVN!</v>
      </c>
      <c r="AU10" t="str">
        <f t="shared" si="14"/>
        <v>-</v>
      </c>
      <c r="AV10" t="str">
        <f t="shared" si="15"/>
        <v>catch</v>
      </c>
    </row>
    <row r="11" spans="1:48" ht="19.149999999999999" customHeight="1" x14ac:dyDescent="0.25">
      <c r="A11">
        <v>17</v>
      </c>
      <c r="B11" t="s">
        <v>86</v>
      </c>
      <c r="C11" t="s">
        <v>74</v>
      </c>
      <c r="D11" t="str">
        <f t="shared" si="0"/>
        <v>15G Gåsøy</v>
      </c>
      <c r="E11">
        <v>6.7216666700000003</v>
      </c>
      <c r="F11">
        <v>58.051666670000003</v>
      </c>
      <c r="J11" s="10">
        <f t="shared" si="1"/>
        <v>6477955.4867854165</v>
      </c>
      <c r="K11" t="s">
        <v>86</v>
      </c>
      <c r="L11" t="s">
        <v>75</v>
      </c>
      <c r="M11" t="s">
        <v>57</v>
      </c>
      <c r="O11" s="11">
        <v>6.9011666666666667</v>
      </c>
      <c r="P11" s="11">
        <v>58.049333333333337</v>
      </c>
      <c r="Q11" s="12">
        <f t="shared" si="2"/>
        <v>10558.058645792513</v>
      </c>
      <c r="R11" s="11">
        <f t="shared" si="3"/>
        <v>-0.17949999666666638</v>
      </c>
      <c r="S11" s="11">
        <f t="shared" si="3"/>
        <v>2.3333366666662414E-3</v>
      </c>
      <c r="U11" s="13">
        <v>6.9011666666666667</v>
      </c>
      <c r="V11" s="13">
        <v>58.049333333333337</v>
      </c>
      <c r="W11" s="14">
        <f t="shared" si="4"/>
        <v>10558.058645792513</v>
      </c>
      <c r="X11" s="13">
        <f t="shared" si="5"/>
        <v>-0.17949999666666638</v>
      </c>
      <c r="Y11" s="13">
        <f t="shared" si="5"/>
        <v>2.3333366666662414E-3</v>
      </c>
      <c r="Z11" s="14">
        <f t="shared" si="6"/>
        <v>0</v>
      </c>
      <c r="AA11" t="s">
        <v>75</v>
      </c>
      <c r="AB11" t="str">
        <f t="shared" si="7"/>
        <v>Gåsøy</v>
      </c>
      <c r="AD11" t="s">
        <v>77</v>
      </c>
      <c r="AE11">
        <v>58.049333333333337</v>
      </c>
      <c r="AF11">
        <v>6.9011666666666667</v>
      </c>
      <c r="AG11">
        <v>58.049333333333337</v>
      </c>
      <c r="AH11">
        <v>6.9011666666666667</v>
      </c>
      <c r="AI11" t="s">
        <v>87</v>
      </c>
      <c r="AJ11" t="str">
        <f t="shared" si="8"/>
        <v>Gåsøya-Ullerøy, Farsund area (st. 15G)</v>
      </c>
      <c r="AK11" s="15" t="s">
        <v>77</v>
      </c>
      <c r="AL11" s="16" t="s">
        <v>79</v>
      </c>
      <c r="AM11" s="16" t="str">
        <f t="shared" si="12"/>
        <v>15G</v>
      </c>
      <c r="AN11" s="17">
        <v>58.049333333333337</v>
      </c>
      <c r="AO11" s="17">
        <v>6.9011666666666667</v>
      </c>
      <c r="AP11" s="16" t="str">
        <f t="shared" si="13"/>
        <v>Gåsøya-Ullerøya, Farsund</v>
      </c>
      <c r="AQ11" t="str">
        <f t="shared" si="9"/>
        <v>Gåsøya-Ullerøya, Farsund (st. 15G)</v>
      </c>
      <c r="AR11" t="str">
        <f t="shared" si="10"/>
        <v>15G Gåsøya-Ullerøya, Farsund</v>
      </c>
      <c r="AS11" t="str">
        <f t="shared" si="11"/>
        <v>NYTT NAVN!</v>
      </c>
      <c r="AU11" t="str">
        <f t="shared" si="14"/>
        <v>plan</v>
      </c>
      <c r="AV11" t="str">
        <f t="shared" si="15"/>
        <v>catch</v>
      </c>
    </row>
    <row r="12" spans="1:48" ht="19.149999999999999" customHeight="1" x14ac:dyDescent="0.25">
      <c r="A12">
        <v>1</v>
      </c>
      <c r="B12" t="s">
        <v>88</v>
      </c>
      <c r="C12" t="s">
        <v>89</v>
      </c>
      <c r="D12" t="str">
        <f t="shared" si="0"/>
        <v>227G2 Flatskjær</v>
      </c>
      <c r="E12">
        <v>5.3120000000000003</v>
      </c>
      <c r="F12">
        <v>59.337000000000003</v>
      </c>
      <c r="J12" s="10">
        <f t="shared" si="1"/>
        <v>6609726.3945759088</v>
      </c>
      <c r="K12" t="s">
        <v>88</v>
      </c>
      <c r="L12" t="s">
        <v>89</v>
      </c>
      <c r="M12" t="s">
        <v>57</v>
      </c>
      <c r="O12" s="11">
        <v>5.3121999999999998</v>
      </c>
      <c r="P12" s="11">
        <v>59.339599999999997</v>
      </c>
      <c r="Q12" s="18">
        <f t="shared" si="2"/>
        <v>289.13420424867928</v>
      </c>
      <c r="R12" s="11">
        <f t="shared" si="3"/>
        <v>-1.9999999999953388E-4</v>
      </c>
      <c r="S12" s="11">
        <f t="shared" si="3"/>
        <v>-2.5999999999939405E-3</v>
      </c>
      <c r="U12" s="13">
        <v>5.3121999999999998</v>
      </c>
      <c r="V12" s="13">
        <v>59.339599999999997</v>
      </c>
      <c r="W12" s="14">
        <f t="shared" si="4"/>
        <v>289.13420424867928</v>
      </c>
      <c r="X12" s="13">
        <f t="shared" si="5"/>
        <v>-1.9999999999953388E-4</v>
      </c>
      <c r="Y12" s="13">
        <f t="shared" si="5"/>
        <v>-2.5999999999939405E-3</v>
      </c>
      <c r="Z12" s="14">
        <f t="shared" si="6"/>
        <v>0</v>
      </c>
      <c r="AA12" t="e">
        <v>#N/A</v>
      </c>
      <c r="AB12" t="e">
        <f t="shared" si="7"/>
        <v>#N/A</v>
      </c>
      <c r="AC12" t="str">
        <f>B12</f>
        <v>227G2</v>
      </c>
      <c r="AD12" t="s">
        <v>90</v>
      </c>
      <c r="AE12">
        <v>59.339599999999997</v>
      </c>
      <c r="AF12">
        <v>5.3121999999999998</v>
      </c>
      <c r="AG12">
        <v>59.339599999999997</v>
      </c>
      <c r="AH12">
        <v>5.3121999999999998</v>
      </c>
      <c r="AI12" t="s">
        <v>91</v>
      </c>
      <c r="AJ12" t="str">
        <f t="shared" si="8"/>
        <v>Midtøy area, Karmsundet (st. 227G2)</v>
      </c>
      <c r="AK12" s="15" t="s">
        <v>92</v>
      </c>
      <c r="AL12" s="16" t="s">
        <v>93</v>
      </c>
      <c r="AM12" s="16" t="str">
        <f t="shared" si="12"/>
        <v>227G2</v>
      </c>
      <c r="AN12" s="17">
        <v>59.339599999999997</v>
      </c>
      <c r="AO12" s="17">
        <v>5.3121999999999998</v>
      </c>
      <c r="AP12" s="16" t="str">
        <f t="shared" si="13"/>
        <v>Melandsholmen, Mid Karmsundet</v>
      </c>
      <c r="AQ12" t="str">
        <f t="shared" si="9"/>
        <v>Melandsholmen, Mid Karmsundet (st. 227G2)</v>
      </c>
      <c r="AR12" t="str">
        <f t="shared" si="10"/>
        <v>227G2 Melandsholmen, Mid Karmsundet</v>
      </c>
      <c r="AS12" t="str">
        <f t="shared" si="11"/>
        <v>NYTT NAVN!</v>
      </c>
      <c r="AU12" t="str">
        <f t="shared" si="14"/>
        <v>plan</v>
      </c>
      <c r="AV12" t="str">
        <f t="shared" si="15"/>
        <v>catch</v>
      </c>
    </row>
    <row r="13" spans="1:48" ht="19.149999999999999" customHeight="1" x14ac:dyDescent="0.25">
      <c r="A13">
        <v>22</v>
      </c>
      <c r="B13" t="s">
        <v>94</v>
      </c>
      <c r="C13" t="s">
        <v>95</v>
      </c>
      <c r="D13" t="str">
        <f t="shared" si="0"/>
        <v>22A Espevær</v>
      </c>
      <c r="E13">
        <v>5.1416666700000002</v>
      </c>
      <c r="F13">
        <v>59.58666667</v>
      </c>
      <c r="H13" s="9">
        <v>5.1416666700000002</v>
      </c>
      <c r="I13" s="9">
        <v>59.58666667</v>
      </c>
      <c r="J13" s="10">
        <f t="shared" si="1"/>
        <v>0</v>
      </c>
      <c r="K13" t="s">
        <v>94</v>
      </c>
      <c r="L13" t="s">
        <v>96</v>
      </c>
      <c r="M13" t="s">
        <v>45</v>
      </c>
      <c r="O13" s="11">
        <v>5.1384509999999999</v>
      </c>
      <c r="P13" s="11">
        <v>59.588634999999996</v>
      </c>
      <c r="Q13" s="18">
        <f t="shared" si="2"/>
        <v>283.82777335366063</v>
      </c>
      <c r="R13" s="11">
        <f t="shared" si="3"/>
        <v>3.2156700000003369E-3</v>
      </c>
      <c r="S13" s="11">
        <f t="shared" si="3"/>
        <v>-1.968329999996854E-3</v>
      </c>
      <c r="U13" s="13">
        <v>5.1520299999999999</v>
      </c>
      <c r="V13" s="13">
        <v>59.587110000000003</v>
      </c>
      <c r="W13" s="14">
        <f t="shared" si="4"/>
        <v>585.03997065625811</v>
      </c>
      <c r="X13" s="13">
        <f t="shared" si="5"/>
        <v>-1.0363329999999671E-2</v>
      </c>
      <c r="Y13" s="13">
        <f t="shared" si="5"/>
        <v>-4.4333000000307266E-4</v>
      </c>
      <c r="Z13" s="14">
        <f t="shared" si="6"/>
        <v>782.40065818318908</v>
      </c>
      <c r="AA13" t="s">
        <v>97</v>
      </c>
      <c r="AB13" t="str">
        <f t="shared" si="7"/>
        <v>Espevær</v>
      </c>
      <c r="AD13" t="s">
        <v>98</v>
      </c>
      <c r="AE13">
        <v>59.588634999999996</v>
      </c>
      <c r="AF13">
        <v>5.1384509999999999</v>
      </c>
      <c r="AG13">
        <v>59.587110000000003</v>
      </c>
      <c r="AH13">
        <v>5.1520299999999999</v>
      </c>
      <c r="AI13" t="s">
        <v>99</v>
      </c>
      <c r="AJ13" t="str">
        <f t="shared" si="8"/>
        <v>Espevær area, Outer Bømlafjord (st. 22A)</v>
      </c>
      <c r="AK13" s="15" t="s">
        <v>98</v>
      </c>
      <c r="AL13" s="16" t="s">
        <v>100</v>
      </c>
      <c r="AM13" s="16" t="str">
        <f t="shared" si="12"/>
        <v>22A</v>
      </c>
      <c r="AN13" s="17">
        <v>59.587110000000003</v>
      </c>
      <c r="AO13" s="17">
        <v>5.1520299999999999</v>
      </c>
      <c r="AP13" s="16" t="str">
        <f t="shared" si="13"/>
        <v>Espevær, Outer Bømlafjord</v>
      </c>
      <c r="AQ13" t="str">
        <f t="shared" si="9"/>
        <v>Espevær, Outer Bømlafjord (st. 22A)</v>
      </c>
      <c r="AR13" t="str">
        <f t="shared" si="10"/>
        <v>22A Espevær, Outer Bømlafjord</v>
      </c>
      <c r="AS13" t="str">
        <f t="shared" si="11"/>
        <v>NYTT NAVN!</v>
      </c>
      <c r="AU13" t="str">
        <f t="shared" si="14"/>
        <v>-</v>
      </c>
      <c r="AV13" t="str">
        <f t="shared" si="15"/>
        <v>catch</v>
      </c>
    </row>
    <row r="14" spans="1:48" ht="19.149999999999999" customHeight="1" x14ac:dyDescent="0.25">
      <c r="A14">
        <v>21</v>
      </c>
      <c r="B14" t="s">
        <v>101</v>
      </c>
      <c r="C14" t="s">
        <v>95</v>
      </c>
      <c r="D14" t="str">
        <f t="shared" si="0"/>
        <v>22G Espevær</v>
      </c>
      <c r="E14">
        <v>5.1483333299999998</v>
      </c>
      <c r="F14">
        <v>59.579166669999999</v>
      </c>
      <c r="J14" s="10">
        <f t="shared" si="1"/>
        <v>6635508.4355128016</v>
      </c>
      <c r="K14" t="s">
        <v>101</v>
      </c>
      <c r="L14" t="s">
        <v>96</v>
      </c>
      <c r="M14" t="s">
        <v>57</v>
      </c>
      <c r="O14" s="11">
        <v>5.1444999999999999</v>
      </c>
      <c r="P14" s="11">
        <v>59.583666666666666</v>
      </c>
      <c r="Q14" s="18">
        <f t="shared" si="2"/>
        <v>544.5666102267819</v>
      </c>
      <c r="R14" s="11">
        <f t="shared" si="3"/>
        <v>3.8333299999999682E-3</v>
      </c>
      <c r="S14" s="11">
        <f t="shared" si="3"/>
        <v>-4.4999966666665614E-3</v>
      </c>
      <c r="U14" s="13">
        <v>5.1444999999999999</v>
      </c>
      <c r="V14" s="13">
        <v>59.583666666666666</v>
      </c>
      <c r="W14" s="14">
        <f t="shared" si="4"/>
        <v>544.5666102267819</v>
      </c>
      <c r="X14" s="13">
        <f t="shared" si="5"/>
        <v>3.8333299999999682E-3</v>
      </c>
      <c r="Y14" s="13">
        <f t="shared" si="5"/>
        <v>-4.4999966666665614E-3</v>
      </c>
      <c r="Z14" s="14">
        <f t="shared" si="6"/>
        <v>0</v>
      </c>
      <c r="AA14" t="s">
        <v>97</v>
      </c>
      <c r="AB14" t="str">
        <f t="shared" si="7"/>
        <v>Espevær</v>
      </c>
      <c r="AD14" t="s">
        <v>98</v>
      </c>
      <c r="AE14">
        <v>59.583666666666666</v>
      </c>
      <c r="AF14">
        <v>5.1444999999999999</v>
      </c>
      <c r="AG14">
        <v>59.583666666666666</v>
      </c>
      <c r="AH14">
        <v>5.1444999999999999</v>
      </c>
      <c r="AI14" t="s">
        <v>102</v>
      </c>
      <c r="AJ14" t="str">
        <f t="shared" si="8"/>
        <v>Espevær area, Outer Bømlafjord (st. 22G)</v>
      </c>
      <c r="AK14" s="15" t="s">
        <v>98</v>
      </c>
      <c r="AL14" s="16" t="s">
        <v>100</v>
      </c>
      <c r="AM14" s="16" t="str">
        <f t="shared" si="12"/>
        <v>22G</v>
      </c>
      <c r="AN14" s="17">
        <v>59.583666666666666</v>
      </c>
      <c r="AO14" s="17">
        <v>5.1444999999999999</v>
      </c>
      <c r="AP14" s="16" t="str">
        <f t="shared" si="13"/>
        <v>Espevær, Outer Bømlafjord</v>
      </c>
      <c r="AQ14" t="str">
        <f t="shared" si="9"/>
        <v>Espevær, Outer Bømlafjord (st. 22G)</v>
      </c>
      <c r="AR14" t="str">
        <f t="shared" si="10"/>
        <v>22G Espevær, Outer Bømlafjord</v>
      </c>
      <c r="AS14" t="str">
        <f t="shared" si="11"/>
        <v>NYTT NAVN!</v>
      </c>
      <c r="AU14" t="str">
        <f t="shared" si="14"/>
        <v>plan</v>
      </c>
      <c r="AV14" t="str">
        <f t="shared" si="15"/>
        <v>catch</v>
      </c>
    </row>
    <row r="15" spans="1:48" ht="19.149999999999999" customHeight="1" x14ac:dyDescent="0.25">
      <c r="A15">
        <v>23</v>
      </c>
      <c r="B15" t="s">
        <v>103</v>
      </c>
      <c r="C15" t="s">
        <v>104</v>
      </c>
      <c r="D15" t="str">
        <f t="shared" si="0"/>
        <v>23B Bømlo north</v>
      </c>
      <c r="E15">
        <v>5.1333333300000001</v>
      </c>
      <c r="F15">
        <v>59.9</v>
      </c>
      <c r="H15" s="9">
        <v>5.1333333300000001</v>
      </c>
      <c r="I15" s="9">
        <v>59.9</v>
      </c>
      <c r="J15" s="10">
        <f t="shared" si="1"/>
        <v>0</v>
      </c>
      <c r="K15" t="s">
        <v>103</v>
      </c>
      <c r="L15" t="s">
        <v>105</v>
      </c>
      <c r="M15" t="s">
        <v>38</v>
      </c>
      <c r="O15" s="11">
        <v>5.1085649999999996</v>
      </c>
      <c r="P15" s="11">
        <v>59.895617999999999</v>
      </c>
      <c r="Q15" s="12">
        <f t="shared" si="2"/>
        <v>1463.7419384192301</v>
      </c>
      <c r="R15" s="11">
        <f t="shared" si="3"/>
        <v>2.476833000000056E-2</v>
      </c>
      <c r="S15" s="11">
        <f t="shared" si="3"/>
        <v>4.3819999999996639E-3</v>
      </c>
      <c r="U15" s="13">
        <v>5.1085649999999996</v>
      </c>
      <c r="V15" s="13">
        <v>59.895617999999999</v>
      </c>
      <c r="W15" s="14">
        <f t="shared" si="4"/>
        <v>1463.7419384192301</v>
      </c>
      <c r="X15" s="13">
        <f t="shared" si="5"/>
        <v>2.476833000000056E-2</v>
      </c>
      <c r="Y15" s="13">
        <f t="shared" si="5"/>
        <v>4.3819999999996639E-3</v>
      </c>
      <c r="Z15" s="14">
        <f t="shared" si="6"/>
        <v>0</v>
      </c>
      <c r="AA15" t="s">
        <v>105</v>
      </c>
      <c r="AB15" t="str">
        <f t="shared" si="7"/>
        <v>Bømlo north</v>
      </c>
      <c r="AD15" t="s">
        <v>106</v>
      </c>
      <c r="AE15">
        <v>59.895617999999999</v>
      </c>
      <c r="AF15">
        <v>5.1085649999999996</v>
      </c>
      <c r="AG15">
        <v>59.895617999999999</v>
      </c>
      <c r="AH15">
        <v>5.1085649999999996</v>
      </c>
      <c r="AI15" t="s">
        <v>107</v>
      </c>
      <c r="AJ15" t="str">
        <f t="shared" si="8"/>
        <v>Karihavet area, Outer Selbjørnsfjord (st. 23B)</v>
      </c>
      <c r="AK15" s="15" t="s">
        <v>106</v>
      </c>
      <c r="AL15" s="16" t="s">
        <v>108</v>
      </c>
      <c r="AM15" s="16" t="str">
        <f t="shared" si="12"/>
        <v>23B</v>
      </c>
      <c r="AN15" s="17">
        <v>59.895617999999999</v>
      </c>
      <c r="AO15" s="17">
        <v>5.1085649999999996</v>
      </c>
      <c r="AP15" s="16" t="str">
        <f t="shared" si="13"/>
        <v>Bømlo, Outer Selbjørnfjord</v>
      </c>
      <c r="AQ15" t="str">
        <f t="shared" si="9"/>
        <v>Bømlo, Outer Selbjørnfjord (st. 23B)</v>
      </c>
      <c r="AR15" t="str">
        <f t="shared" si="10"/>
        <v>23B Bømlo, Outer Selbjørnfjord</v>
      </c>
      <c r="AS15" t="str">
        <f t="shared" si="11"/>
        <v>NYTT NAVN!</v>
      </c>
      <c r="AU15" t="str">
        <f t="shared" si="14"/>
        <v>plan</v>
      </c>
      <c r="AV15" t="str">
        <f t="shared" si="15"/>
        <v>catch</v>
      </c>
    </row>
    <row r="16" spans="1:48" ht="19.149999999999999" customHeight="1" x14ac:dyDescent="0.25">
      <c r="A16">
        <v>29</v>
      </c>
      <c r="B16" t="s">
        <v>109</v>
      </c>
      <c r="C16" t="s">
        <v>110</v>
      </c>
      <c r="D16" t="str">
        <f t="shared" si="0"/>
        <v>24B Bergen havn</v>
      </c>
      <c r="E16">
        <v>5.2960252800000003</v>
      </c>
      <c r="F16">
        <v>60.403526329999998</v>
      </c>
      <c r="H16" s="9">
        <v>5.2960252800000003</v>
      </c>
      <c r="I16" s="9">
        <v>60.403526329999998</v>
      </c>
      <c r="J16" s="10">
        <f t="shared" si="1"/>
        <v>0</v>
      </c>
      <c r="K16" t="s">
        <v>109</v>
      </c>
      <c r="L16" t="s">
        <v>111</v>
      </c>
      <c r="M16" t="s">
        <v>38</v>
      </c>
      <c r="O16" s="11">
        <v>5.3204666666666665</v>
      </c>
      <c r="P16" s="11">
        <v>60.40658333333333</v>
      </c>
      <c r="Q16" s="12">
        <f t="shared" si="2"/>
        <v>1383.6481695646796</v>
      </c>
      <c r="R16" s="11">
        <f t="shared" si="3"/>
        <v>-2.4441386666666176E-2</v>
      </c>
      <c r="S16" s="11">
        <f t="shared" si="3"/>
        <v>-3.0570033333319202E-3</v>
      </c>
      <c r="U16" s="13">
        <v>5.2706900000000001</v>
      </c>
      <c r="V16" s="13">
        <v>60.396639999999998</v>
      </c>
      <c r="W16" s="14">
        <f t="shared" si="4"/>
        <v>1587.2076180644813</v>
      </c>
      <c r="X16" s="13">
        <f t="shared" si="5"/>
        <v>2.5335280000000182E-2</v>
      </c>
      <c r="Y16" s="13">
        <f t="shared" si="5"/>
        <v>6.8863300000003846E-3</v>
      </c>
      <c r="Z16" s="12">
        <f t="shared" si="6"/>
        <v>2946.9218887726806</v>
      </c>
      <c r="AA16" t="s">
        <v>112</v>
      </c>
      <c r="AB16" t="str">
        <f t="shared" si="7"/>
        <v>Bergen havn</v>
      </c>
      <c r="AD16" t="s">
        <v>113</v>
      </c>
      <c r="AE16">
        <v>60.40658333333333</v>
      </c>
      <c r="AF16">
        <v>5.3204666666666665</v>
      </c>
      <c r="AG16">
        <v>60.396639999999998</v>
      </c>
      <c r="AH16">
        <v>5.2706900000000001</v>
      </c>
      <c r="AI16" t="s">
        <v>114</v>
      </c>
      <c r="AJ16" t="str">
        <f t="shared" si="8"/>
        <v>Bergen harbour area (st. 24B)</v>
      </c>
      <c r="AK16" s="15" t="s">
        <v>113</v>
      </c>
      <c r="AL16" s="16"/>
      <c r="AM16" s="16" t="str">
        <f t="shared" si="12"/>
        <v>24B</v>
      </c>
      <c r="AN16" s="17">
        <v>60.396639999999998</v>
      </c>
      <c r="AO16" s="17">
        <v>5.2706900000000001</v>
      </c>
      <c r="AP16" s="16" t="str">
        <f t="shared" si="13"/>
        <v>Bergen harbour area</v>
      </c>
      <c r="AQ16" t="str">
        <f t="shared" si="9"/>
        <v>Bergen harbour area (st. 24B)</v>
      </c>
      <c r="AR16" t="str">
        <f t="shared" si="10"/>
        <v>24B Bergen harbour area</v>
      </c>
      <c r="AS16" t="str">
        <f t="shared" si="11"/>
        <v>NYTT NAVN!</v>
      </c>
      <c r="AU16" t="str">
        <f t="shared" si="14"/>
        <v>-</v>
      </c>
      <c r="AV16" t="str">
        <f t="shared" si="15"/>
        <v>catch</v>
      </c>
    </row>
    <row r="17" spans="1:48" ht="19.149999999999999" customHeight="1" x14ac:dyDescent="0.25">
      <c r="A17">
        <v>37</v>
      </c>
      <c r="B17" t="s">
        <v>115</v>
      </c>
      <c r="C17" t="s">
        <v>116</v>
      </c>
      <c r="D17" t="str">
        <f t="shared" si="0"/>
        <v>26A2 Måløy</v>
      </c>
      <c r="E17">
        <v>5.1230000000000002</v>
      </c>
      <c r="F17">
        <v>61.9405</v>
      </c>
      <c r="H17" s="9">
        <v>5.1230000000000002</v>
      </c>
      <c r="I17" s="9">
        <v>61.9405</v>
      </c>
      <c r="J17" s="10">
        <f t="shared" si="1"/>
        <v>0</v>
      </c>
      <c r="K17" t="s">
        <v>115</v>
      </c>
      <c r="L17" t="s">
        <v>116</v>
      </c>
      <c r="M17" t="s">
        <v>45</v>
      </c>
      <c r="O17" s="11">
        <v>5.0524100000000001</v>
      </c>
      <c r="P17" s="11">
        <v>61.930979999999998</v>
      </c>
      <c r="Q17" s="12">
        <f t="shared" si="2"/>
        <v>3838.9127708227884</v>
      </c>
      <c r="R17" s="11">
        <f t="shared" si="3"/>
        <v>7.0590000000000153E-2</v>
      </c>
      <c r="S17" s="11">
        <f t="shared" si="3"/>
        <v>9.5200000000019713E-3</v>
      </c>
      <c r="U17" s="13">
        <v>5.0487833333333336</v>
      </c>
      <c r="V17" s="13">
        <v>61.936216666666667</v>
      </c>
      <c r="W17" s="14">
        <f t="shared" si="4"/>
        <v>3908.6307141880502</v>
      </c>
      <c r="X17" s="13">
        <f t="shared" si="5"/>
        <v>7.4216666666666598E-2</v>
      </c>
      <c r="Y17" s="13">
        <f t="shared" si="5"/>
        <v>4.2833333333334167E-3</v>
      </c>
      <c r="Z17" s="14">
        <f t="shared" si="6"/>
        <v>612.01026508215693</v>
      </c>
      <c r="AA17" t="s">
        <v>116</v>
      </c>
      <c r="AB17" t="str">
        <f t="shared" si="7"/>
        <v/>
      </c>
      <c r="AD17" t="s">
        <v>117</v>
      </c>
      <c r="AE17">
        <v>61.930979999999998</v>
      </c>
      <c r="AF17">
        <v>5.0524100000000001</v>
      </c>
      <c r="AG17">
        <v>61.936216666666702</v>
      </c>
      <c r="AH17">
        <v>5.0487833333333336</v>
      </c>
      <c r="AI17" t="s">
        <v>118</v>
      </c>
      <c r="AJ17" t="str">
        <f t="shared" si="8"/>
        <v>Vågsvåg area, Stadhav area (st. 26A2)</v>
      </c>
      <c r="AK17" s="15" t="s">
        <v>117</v>
      </c>
      <c r="AL17" s="16" t="s">
        <v>119</v>
      </c>
      <c r="AM17" s="16" t="str">
        <f t="shared" si="12"/>
        <v>26A2</v>
      </c>
      <c r="AN17" s="17">
        <v>61.936216666666702</v>
      </c>
      <c r="AO17" s="17">
        <v>5.0487833333333336</v>
      </c>
      <c r="AP17" s="16" t="str">
        <f t="shared" si="13"/>
        <v>Vågsvåg, Outer Nordfjord</v>
      </c>
      <c r="AQ17" t="str">
        <f t="shared" si="9"/>
        <v>Vågsvåg, Outer Nordfjord (st. 26A2)</v>
      </c>
      <c r="AR17" t="str">
        <f t="shared" si="10"/>
        <v>26A2 Vågsvåg, Outer Nordfjord</v>
      </c>
      <c r="AS17" t="str">
        <f t="shared" si="11"/>
        <v>NYTT NAVN!</v>
      </c>
      <c r="AU17" t="str">
        <f t="shared" si="14"/>
        <v>-</v>
      </c>
      <c r="AV17" t="str">
        <f t="shared" si="15"/>
        <v>catch</v>
      </c>
    </row>
    <row r="18" spans="1:48" ht="19.149999999999999" customHeight="1" x14ac:dyDescent="0.25">
      <c r="A18">
        <v>2</v>
      </c>
      <c r="B18" t="s">
        <v>120</v>
      </c>
      <c r="C18" t="s">
        <v>121</v>
      </c>
      <c r="D18" t="str">
        <f t="shared" si="0"/>
        <v>28B Ålesund area by Hundsvær</v>
      </c>
      <c r="E18">
        <v>6.2034419999999999</v>
      </c>
      <c r="F18">
        <v>62.462789999999998</v>
      </c>
      <c r="H18" s="9">
        <v>6.2034419999999999</v>
      </c>
      <c r="I18" s="9">
        <v>62.462789999999998</v>
      </c>
      <c r="J18" s="10">
        <f t="shared" si="1"/>
        <v>0</v>
      </c>
      <c r="K18" t="s">
        <v>120</v>
      </c>
      <c r="L18" t="s">
        <v>122</v>
      </c>
      <c r="M18" t="s">
        <v>38</v>
      </c>
      <c r="O18" s="11">
        <v>6.2034419999999999</v>
      </c>
      <c r="P18" s="11">
        <v>62.462789999999998</v>
      </c>
      <c r="Q18" s="18">
        <f t="shared" si="2"/>
        <v>0</v>
      </c>
      <c r="R18" s="11">
        <f t="shared" si="3"/>
        <v>0</v>
      </c>
      <c r="S18" s="11">
        <f t="shared" si="3"/>
        <v>0</v>
      </c>
      <c r="U18" s="13">
        <v>6.0686166666666663</v>
      </c>
      <c r="V18" s="13">
        <v>62.467783333333337</v>
      </c>
      <c r="W18" s="14">
        <f t="shared" si="4"/>
        <v>6948.0604379607466</v>
      </c>
      <c r="X18" s="13">
        <f t="shared" si="5"/>
        <v>0.13482533333333357</v>
      </c>
      <c r="Y18" s="13">
        <f t="shared" si="5"/>
        <v>-4.9933333333385121E-3</v>
      </c>
      <c r="Z18" s="12">
        <f t="shared" si="6"/>
        <v>6948.0604379607466</v>
      </c>
      <c r="AA18" t="s">
        <v>123</v>
      </c>
      <c r="AB18" t="str">
        <f t="shared" si="7"/>
        <v>Ålesund area by Hundsvær</v>
      </c>
      <c r="AD18" t="s">
        <v>124</v>
      </c>
      <c r="AE18">
        <v>62.462789999999998</v>
      </c>
      <c r="AF18">
        <v>6.2034419999999999</v>
      </c>
      <c r="AG18">
        <v>62.467783333333337</v>
      </c>
      <c r="AH18">
        <v>6.0686166666666663</v>
      </c>
      <c r="AI18" t="s">
        <v>125</v>
      </c>
      <c r="AJ18" t="str">
        <f t="shared" si="8"/>
        <v>Ålesund harbour area (st. 28B)</v>
      </c>
      <c r="AK18" s="15" t="s">
        <v>124</v>
      </c>
      <c r="AL18" s="16"/>
      <c r="AM18" s="16" t="str">
        <f t="shared" si="12"/>
        <v>28B</v>
      </c>
      <c r="AN18" s="17">
        <v>62.467783333333337</v>
      </c>
      <c r="AO18" s="17">
        <v>6.0686166666666663</v>
      </c>
      <c r="AP18" s="16" t="str">
        <f t="shared" si="13"/>
        <v>Ålesund harbour area</v>
      </c>
      <c r="AQ18" t="str">
        <f t="shared" si="9"/>
        <v>Ålesund harbour area (st. 28B)</v>
      </c>
      <c r="AR18" t="str">
        <f t="shared" si="10"/>
        <v>28B Ålesund harbour area</v>
      </c>
      <c r="AS18" t="str">
        <f t="shared" si="11"/>
        <v>NYTT NAVN!</v>
      </c>
      <c r="AU18" t="str">
        <f t="shared" si="14"/>
        <v>-</v>
      </c>
      <c r="AV18" t="str">
        <f t="shared" si="15"/>
        <v>catch</v>
      </c>
    </row>
    <row r="19" spans="1:48" ht="19.149999999999999" customHeight="1" x14ac:dyDescent="0.25">
      <c r="A19">
        <v>34</v>
      </c>
      <c r="B19" t="s">
        <v>126</v>
      </c>
      <c r="C19" t="s">
        <v>127</v>
      </c>
      <c r="D19" t="str">
        <f t="shared" si="0"/>
        <v>30A Gressholmen</v>
      </c>
      <c r="E19">
        <v>10.80966667</v>
      </c>
      <c r="F19">
        <v>59.886666669999997</v>
      </c>
      <c r="H19" s="9">
        <v>10.80966667</v>
      </c>
      <c r="I19" s="9">
        <v>59.886666669999997</v>
      </c>
      <c r="J19" s="10">
        <f t="shared" si="1"/>
        <v>0</v>
      </c>
      <c r="K19" t="s">
        <v>126</v>
      </c>
      <c r="L19" t="s">
        <v>127</v>
      </c>
      <c r="M19" t="s">
        <v>45</v>
      </c>
      <c r="O19" s="11">
        <v>10.711</v>
      </c>
      <c r="P19" s="11">
        <v>59.883620000000001</v>
      </c>
      <c r="Q19" s="12">
        <f t="shared" si="2"/>
        <v>5511.3502713880125</v>
      </c>
      <c r="R19" s="11">
        <f t="shared" si="3"/>
        <v>9.8666670000000067E-2</v>
      </c>
      <c r="S19" s="11">
        <f t="shared" si="3"/>
        <v>3.0466699999962543E-3</v>
      </c>
      <c r="U19" s="13">
        <v>10.711</v>
      </c>
      <c r="V19" s="13">
        <v>59.883620000000001</v>
      </c>
      <c r="W19" s="14">
        <f t="shared" si="4"/>
        <v>5511.3502713880125</v>
      </c>
      <c r="X19" s="13">
        <f t="shared" si="5"/>
        <v>9.8666670000000067E-2</v>
      </c>
      <c r="Y19" s="13">
        <f t="shared" si="5"/>
        <v>3.0466699999962543E-3</v>
      </c>
      <c r="Z19" s="14">
        <f t="shared" si="6"/>
        <v>0</v>
      </c>
      <c r="AA19" t="s">
        <v>127</v>
      </c>
      <c r="AB19" t="str">
        <f t="shared" si="7"/>
        <v/>
      </c>
      <c r="AD19" t="s">
        <v>128</v>
      </c>
      <c r="AE19">
        <v>59.883620000000001</v>
      </c>
      <c r="AF19">
        <v>10.711</v>
      </c>
      <c r="AG19">
        <v>59.883620000000001</v>
      </c>
      <c r="AH19">
        <v>10.711</v>
      </c>
      <c r="AI19" t="s">
        <v>129</v>
      </c>
      <c r="AJ19" t="str">
        <f t="shared" si="8"/>
        <v>Gressholmen,  Inner Oslofjord (st. 30A)</v>
      </c>
      <c r="AK19" s="15" t="s">
        <v>130</v>
      </c>
      <c r="AL19" s="16"/>
      <c r="AM19" s="16" t="str">
        <f t="shared" si="12"/>
        <v>30A</v>
      </c>
      <c r="AN19" s="17">
        <v>59.883620000000001</v>
      </c>
      <c r="AO19" s="17">
        <v>10.711</v>
      </c>
      <c r="AP19" s="16" t="str">
        <f t="shared" si="13"/>
        <v>Gressholmen, Inner Oslofjord</v>
      </c>
      <c r="AQ19" t="str">
        <f t="shared" si="9"/>
        <v>Gressholmen,  Inner Oslofjord (st. 30A)</v>
      </c>
      <c r="AR19" t="str">
        <f t="shared" si="10"/>
        <v>30A Gressholmen, Inner Oslofjord</v>
      </c>
      <c r="AS19" t="str">
        <f t="shared" si="11"/>
        <v>NYTT NAVN!</v>
      </c>
      <c r="AU19" t="str">
        <f t="shared" si="14"/>
        <v>plan</v>
      </c>
      <c r="AV19" t="str">
        <f t="shared" si="15"/>
        <v>catch</v>
      </c>
    </row>
    <row r="20" spans="1:48" ht="19.149999999999999" customHeight="1" x14ac:dyDescent="0.25">
      <c r="A20">
        <v>14</v>
      </c>
      <c r="B20" t="s">
        <v>131</v>
      </c>
      <c r="C20" t="s">
        <v>132</v>
      </c>
      <c r="D20" t="str">
        <f t="shared" si="0"/>
        <v>30B Inner Oslofjord</v>
      </c>
      <c r="E20">
        <v>10.55</v>
      </c>
      <c r="F20">
        <v>59.816666669999996</v>
      </c>
      <c r="H20" s="9">
        <v>10.55</v>
      </c>
      <c r="I20" s="9">
        <v>59.816666669999996</v>
      </c>
      <c r="J20" s="10">
        <f t="shared" si="1"/>
        <v>0</v>
      </c>
      <c r="K20" t="s">
        <v>131</v>
      </c>
      <c r="L20" t="s">
        <v>133</v>
      </c>
      <c r="M20" t="s">
        <v>38</v>
      </c>
      <c r="O20" s="11">
        <v>10.551829</v>
      </c>
      <c r="P20" s="11">
        <v>59.812652999999997</v>
      </c>
      <c r="Q20" s="18">
        <f t="shared" si="2"/>
        <v>457.55602338572407</v>
      </c>
      <c r="R20" s="11">
        <f t="shared" si="3"/>
        <v>-1.8289999999989703E-3</v>
      </c>
      <c r="S20" s="11">
        <f t="shared" si="3"/>
        <v>4.013669999999081E-3</v>
      </c>
      <c r="U20" s="13">
        <v>10.551829</v>
      </c>
      <c r="V20" s="13">
        <v>59.812652999999997</v>
      </c>
      <c r="W20" s="14">
        <f t="shared" si="4"/>
        <v>457.55602338572407</v>
      </c>
      <c r="X20" s="13">
        <f t="shared" si="5"/>
        <v>-1.8289999999989703E-3</v>
      </c>
      <c r="Y20" s="13">
        <f t="shared" si="5"/>
        <v>4.013669999999081E-3</v>
      </c>
      <c r="Z20" s="14">
        <f t="shared" si="6"/>
        <v>0</v>
      </c>
      <c r="AA20" t="s">
        <v>133</v>
      </c>
      <c r="AB20" t="str">
        <f t="shared" si="7"/>
        <v>Inner Oslofjord</v>
      </c>
      <c r="AD20" t="s">
        <v>133</v>
      </c>
      <c r="AE20">
        <v>59.812652999999997</v>
      </c>
      <c r="AF20">
        <v>10.551829</v>
      </c>
      <c r="AG20">
        <v>59.812652999999997</v>
      </c>
      <c r="AH20">
        <v>10.551829</v>
      </c>
      <c r="AI20" t="s">
        <v>134</v>
      </c>
      <c r="AJ20" t="str">
        <f t="shared" si="8"/>
        <v>Oslo City area (st. 30B)</v>
      </c>
      <c r="AK20" s="15" t="s">
        <v>133</v>
      </c>
      <c r="AL20" s="16" t="s">
        <v>132</v>
      </c>
      <c r="AM20" s="16" t="str">
        <f t="shared" si="12"/>
        <v>30B</v>
      </c>
      <c r="AN20" s="17">
        <v>59.812652999999997</v>
      </c>
      <c r="AO20" s="17">
        <v>10.551829</v>
      </c>
      <c r="AP20" s="16" t="str">
        <f t="shared" si="13"/>
        <v>Inner Oslofjord</v>
      </c>
      <c r="AQ20" t="str">
        <f t="shared" si="9"/>
        <v>Inner Oslofjord (st. 30B)</v>
      </c>
      <c r="AR20" t="str">
        <f t="shared" si="10"/>
        <v>30B Inner Oslofjord</v>
      </c>
      <c r="AS20" t="str">
        <f t="shared" si="11"/>
        <v>ingen endring</v>
      </c>
      <c r="AU20" t="str">
        <f t="shared" si="14"/>
        <v>plan</v>
      </c>
      <c r="AV20" t="str">
        <f t="shared" si="15"/>
        <v>catch</v>
      </c>
    </row>
    <row r="21" spans="1:48" ht="19.149999999999999" customHeight="1" x14ac:dyDescent="0.25">
      <c r="A21">
        <v>43</v>
      </c>
      <c r="B21" t="s">
        <v>135</v>
      </c>
      <c r="C21" t="s">
        <v>136</v>
      </c>
      <c r="D21" t="str">
        <f t="shared" si="0"/>
        <v>31A Solbergstrand</v>
      </c>
      <c r="E21">
        <v>10.65666667</v>
      </c>
      <c r="F21">
        <v>59.615000000000002</v>
      </c>
      <c r="H21" s="9">
        <v>10.65666667</v>
      </c>
      <c r="I21" s="9">
        <v>59.615000000000002</v>
      </c>
      <c r="J21" s="10">
        <f t="shared" si="1"/>
        <v>0</v>
      </c>
      <c r="K21" t="s">
        <v>135</v>
      </c>
      <c r="L21" t="s">
        <v>136</v>
      </c>
      <c r="M21" t="s">
        <v>45</v>
      </c>
      <c r="O21" s="11">
        <v>10.6515</v>
      </c>
      <c r="P21" s="11">
        <v>59.615499999999997</v>
      </c>
      <c r="Q21" s="18">
        <f t="shared" si="2"/>
        <v>295.65977614327738</v>
      </c>
      <c r="R21" s="11">
        <f t="shared" si="3"/>
        <v>5.1666699999994847E-3</v>
      </c>
      <c r="S21" s="11">
        <f t="shared" si="3"/>
        <v>-4.99999999995282E-4</v>
      </c>
      <c r="U21" s="13">
        <v>10.6515</v>
      </c>
      <c r="V21" s="13">
        <v>59.615499999999997</v>
      </c>
      <c r="W21" s="14">
        <f t="shared" si="4"/>
        <v>295.65977614327738</v>
      </c>
      <c r="X21" s="13">
        <f t="shared" si="5"/>
        <v>5.1666699999994847E-3</v>
      </c>
      <c r="Y21" s="13">
        <f t="shared" si="5"/>
        <v>-4.99999999995282E-4</v>
      </c>
      <c r="Z21" s="14">
        <f t="shared" si="6"/>
        <v>0</v>
      </c>
      <c r="AA21" t="s">
        <v>136</v>
      </c>
      <c r="AB21" t="str">
        <f t="shared" si="7"/>
        <v/>
      </c>
      <c r="AD21" t="s">
        <v>137</v>
      </c>
      <c r="AE21">
        <v>59.615499999999997</v>
      </c>
      <c r="AF21">
        <v>10.6515</v>
      </c>
      <c r="AG21">
        <v>59.615499999999997</v>
      </c>
      <c r="AH21">
        <v>10.6515</v>
      </c>
      <c r="AI21" t="s">
        <v>138</v>
      </c>
      <c r="AJ21" t="str">
        <f t="shared" si="8"/>
        <v>Solbergstrand, Mid Oslofjord (st. 31A)</v>
      </c>
      <c r="AK21" s="15" t="s">
        <v>137</v>
      </c>
      <c r="AL21" s="16"/>
      <c r="AM21" s="16" t="str">
        <f t="shared" si="12"/>
        <v>31A</v>
      </c>
      <c r="AN21" s="17">
        <v>59.615499999999997</v>
      </c>
      <c r="AO21" s="17">
        <v>10.6515</v>
      </c>
      <c r="AP21" s="16" t="str">
        <f t="shared" si="13"/>
        <v>Solbergstrand, Mid Oslofjord</v>
      </c>
      <c r="AQ21" t="str">
        <f t="shared" si="9"/>
        <v>Solbergstrand, Mid Oslofjord (st. 31A)</v>
      </c>
      <c r="AR21" t="str">
        <f t="shared" si="10"/>
        <v>31A Solbergstrand, Mid Oslofjord</v>
      </c>
      <c r="AS21" t="str">
        <f t="shared" si="11"/>
        <v>NYTT NAVN!</v>
      </c>
      <c r="AU21" t="str">
        <f t="shared" si="14"/>
        <v>plan</v>
      </c>
      <c r="AV21" t="str">
        <f t="shared" si="15"/>
        <v>catch</v>
      </c>
    </row>
    <row r="22" spans="1:48" ht="19.149999999999999" customHeight="1" x14ac:dyDescent="0.25">
      <c r="A22">
        <v>6</v>
      </c>
      <c r="B22" t="s">
        <v>139</v>
      </c>
      <c r="C22" t="s">
        <v>140</v>
      </c>
      <c r="D22" t="str">
        <f t="shared" si="0"/>
        <v>33F Sande</v>
      </c>
      <c r="E22">
        <v>10.35</v>
      </c>
      <c r="F22">
        <v>59.528333330000002</v>
      </c>
      <c r="H22" s="9">
        <v>10.35</v>
      </c>
      <c r="I22" s="9">
        <v>59.528333330000002</v>
      </c>
      <c r="J22" s="10">
        <f t="shared" si="1"/>
        <v>0</v>
      </c>
      <c r="K22" t="s">
        <v>139</v>
      </c>
      <c r="L22" t="s">
        <v>141</v>
      </c>
      <c r="M22" t="s">
        <v>142</v>
      </c>
      <c r="O22" s="11">
        <v>10.35</v>
      </c>
      <c r="P22" s="11">
        <v>59.528333333333336</v>
      </c>
      <c r="Q22" s="18">
        <f t="shared" si="2"/>
        <v>0</v>
      </c>
      <c r="R22" s="11">
        <f t="shared" si="3"/>
        <v>0</v>
      </c>
      <c r="S22" s="11">
        <f t="shared" si="3"/>
        <v>-3.33333360913457E-9</v>
      </c>
      <c r="U22" s="13">
        <v>10.35</v>
      </c>
      <c r="V22" s="13">
        <v>59.528333333333336</v>
      </c>
      <c r="W22" s="14">
        <f t="shared" si="4"/>
        <v>0</v>
      </c>
      <c r="X22" s="13">
        <f t="shared" si="5"/>
        <v>0</v>
      </c>
      <c r="Y22" s="13">
        <f t="shared" si="5"/>
        <v>-3.33333360913457E-9</v>
      </c>
      <c r="Z22" s="14">
        <f t="shared" si="6"/>
        <v>0</v>
      </c>
      <c r="AA22" t="s">
        <v>141</v>
      </c>
      <c r="AB22" t="str">
        <f t="shared" si="7"/>
        <v>Sande</v>
      </c>
      <c r="AD22" t="s">
        <v>143</v>
      </c>
      <c r="AE22">
        <v>59.528333333333336</v>
      </c>
      <c r="AF22">
        <v>10.35</v>
      </c>
      <c r="AG22">
        <v>59.528333333333336</v>
      </c>
      <c r="AH22">
        <v>10.35</v>
      </c>
      <c r="AI22" t="s">
        <v>144</v>
      </c>
      <c r="AJ22" t="str">
        <f t="shared" si="8"/>
        <v>Sande (east side), Mid Oslofjord (st. 33F)</v>
      </c>
      <c r="AK22" s="15" t="s">
        <v>143</v>
      </c>
      <c r="AL22" s="16" t="s">
        <v>145</v>
      </c>
      <c r="AM22" s="16" t="str">
        <f t="shared" si="12"/>
        <v>33F</v>
      </c>
      <c r="AN22" s="17">
        <v>59.528333333333336</v>
      </c>
      <c r="AO22" s="17">
        <v>10.35</v>
      </c>
      <c r="AP22" s="16" t="str">
        <f t="shared" si="13"/>
        <v>Sande, Mid Oslofjord</v>
      </c>
      <c r="AQ22" t="str">
        <f t="shared" si="9"/>
        <v>Sande, Mid Oslofjord (st. 33F)</v>
      </c>
      <c r="AR22" t="str">
        <f t="shared" si="10"/>
        <v>33F Sande, Mid Oslofjord</v>
      </c>
      <c r="AS22" t="str">
        <f t="shared" si="11"/>
        <v>NYTT NAVN!</v>
      </c>
      <c r="AU22" t="str">
        <f t="shared" si="14"/>
        <v>plan</v>
      </c>
      <c r="AV22" t="str">
        <f t="shared" si="15"/>
        <v>catch</v>
      </c>
    </row>
    <row r="23" spans="1:48" ht="19.149999999999999" customHeight="1" x14ac:dyDescent="0.25">
      <c r="A23">
        <v>58</v>
      </c>
      <c r="B23" t="s">
        <v>146</v>
      </c>
      <c r="C23" t="s">
        <v>147</v>
      </c>
      <c r="D23" t="str">
        <f t="shared" si="0"/>
        <v>35A Mølen</v>
      </c>
      <c r="E23">
        <v>10.497999999999999</v>
      </c>
      <c r="F23">
        <v>59.488166669999998</v>
      </c>
      <c r="H23" s="9">
        <v>10.497999999999999</v>
      </c>
      <c r="I23" s="9">
        <v>59.488166669999998</v>
      </c>
      <c r="J23" s="10" t="e">
        <f t="shared" si="1"/>
        <v>#NUM!</v>
      </c>
      <c r="K23" t="s">
        <v>146</v>
      </c>
      <c r="L23" t="s">
        <v>147</v>
      </c>
      <c r="M23" t="s">
        <v>45</v>
      </c>
      <c r="O23" s="11">
        <v>10.497999999999999</v>
      </c>
      <c r="P23" s="11">
        <v>59.488166666666665</v>
      </c>
      <c r="Q23" s="18">
        <f t="shared" si="2"/>
        <v>0</v>
      </c>
      <c r="R23" s="11">
        <f t="shared" si="3"/>
        <v>0</v>
      </c>
      <c r="S23" s="11">
        <f t="shared" si="3"/>
        <v>3.33333360913457E-9</v>
      </c>
      <c r="U23" s="13">
        <v>10.49499</v>
      </c>
      <c r="V23" s="13">
        <v>59.48359</v>
      </c>
      <c r="W23" s="14">
        <f t="shared" si="4"/>
        <v>536.16638019201605</v>
      </c>
      <c r="X23" s="13">
        <f t="shared" si="5"/>
        <v>3.0099999999997351E-3</v>
      </c>
      <c r="Y23" s="13">
        <f t="shared" si="5"/>
        <v>4.5766699999987281E-3</v>
      </c>
      <c r="Z23" s="14">
        <f t="shared" si="6"/>
        <v>536.16602766788844</v>
      </c>
      <c r="AA23" t="s">
        <v>147</v>
      </c>
      <c r="AB23" t="str">
        <f t="shared" si="7"/>
        <v/>
      </c>
      <c r="AD23" t="s">
        <v>148</v>
      </c>
      <c r="AE23">
        <v>59.488166666666665</v>
      </c>
      <c r="AF23">
        <v>10.497999999999999</v>
      </c>
      <c r="AG23">
        <v>59.48359</v>
      </c>
      <c r="AH23">
        <v>10.49499</v>
      </c>
      <c r="AI23" t="s">
        <v>149</v>
      </c>
      <c r="AJ23" t="str">
        <f t="shared" si="8"/>
        <v>Mølen, Mid Oslofjord (st. 35A)</v>
      </c>
      <c r="AK23" s="15" t="s">
        <v>148</v>
      </c>
      <c r="AL23" s="16"/>
      <c r="AM23" s="16" t="str">
        <f t="shared" si="12"/>
        <v>35A</v>
      </c>
      <c r="AN23" s="17">
        <v>59.48359</v>
      </c>
      <c r="AO23" s="17">
        <v>10.49499</v>
      </c>
      <c r="AP23" s="16" t="str">
        <f t="shared" si="13"/>
        <v>Mølen, Mid Oslofjord</v>
      </c>
      <c r="AQ23" t="str">
        <f t="shared" si="9"/>
        <v>Mølen, Mid Oslofjord (st. 35A)</v>
      </c>
      <c r="AR23" t="str">
        <f t="shared" si="10"/>
        <v>35A Mølen, Mid Oslofjord</v>
      </c>
      <c r="AS23" t="str">
        <f t="shared" si="11"/>
        <v>NYTT NAVN!</v>
      </c>
      <c r="AU23" t="str">
        <f t="shared" ref="AU23:AU63" si="16">IF($AN23=AE23,"plan","-")</f>
        <v>-</v>
      </c>
      <c r="AV23" t="str">
        <f t="shared" ref="AV23:AV63" si="17">IF($AN23=AG23,"catch","-")</f>
        <v>catch</v>
      </c>
    </row>
    <row r="24" spans="1:48" ht="19.149999999999999" customHeight="1" x14ac:dyDescent="0.25">
      <c r="A24">
        <v>32</v>
      </c>
      <c r="B24" t="s">
        <v>150</v>
      </c>
      <c r="C24" t="s">
        <v>151</v>
      </c>
      <c r="D24" t="str">
        <f t="shared" si="0"/>
        <v>36A1 Færder</v>
      </c>
      <c r="E24">
        <v>10.525499999999999</v>
      </c>
      <c r="F24">
        <v>59.02716667</v>
      </c>
      <c r="H24" s="9">
        <v>10.525499999999999</v>
      </c>
      <c r="I24" s="9">
        <v>59.02716667</v>
      </c>
      <c r="J24" s="10">
        <f t="shared" si="1"/>
        <v>0</v>
      </c>
      <c r="K24" t="s">
        <v>152</v>
      </c>
      <c r="L24" t="s">
        <v>151</v>
      </c>
      <c r="M24" t="s">
        <v>45</v>
      </c>
      <c r="O24" s="11">
        <v>10.425219999999999</v>
      </c>
      <c r="P24" s="11">
        <v>59.073569999999997</v>
      </c>
      <c r="Q24" s="12">
        <f t="shared" si="2"/>
        <v>7709.0240982412815</v>
      </c>
      <c r="R24" s="11">
        <f t="shared" si="3"/>
        <v>0.1002799999999997</v>
      </c>
      <c r="S24" s="11">
        <f t="shared" si="3"/>
        <v>-4.6403329999996856E-2</v>
      </c>
      <c r="U24" s="13">
        <v>10.425219999999999</v>
      </c>
      <c r="V24" s="13">
        <v>59.073569999999997</v>
      </c>
      <c r="W24" s="14">
        <f t="shared" si="4"/>
        <v>7709.0240982412815</v>
      </c>
      <c r="Z24" s="14">
        <f t="shared" si="6"/>
        <v>0</v>
      </c>
      <c r="AA24" t="s">
        <v>153</v>
      </c>
      <c r="AB24" t="str">
        <f t="shared" si="7"/>
        <v>Færder</v>
      </c>
      <c r="AD24" s="22" t="s">
        <v>154</v>
      </c>
      <c r="AE24">
        <v>59.073569999999997</v>
      </c>
      <c r="AF24">
        <v>10.425219999999999</v>
      </c>
      <c r="AG24">
        <v>59.073569999999997</v>
      </c>
      <c r="AH24">
        <v>10.425219999999999</v>
      </c>
      <c r="AI24" t="s">
        <v>155</v>
      </c>
      <c r="AJ24" t="str">
        <f t="shared" si="8"/>
        <v>Tjøme, Outer Oslofjord (st. 36A1)</v>
      </c>
      <c r="AK24" s="23" t="s">
        <v>154</v>
      </c>
      <c r="AL24" s="24"/>
      <c r="AM24" s="16" t="str">
        <f t="shared" si="12"/>
        <v>36A1</v>
      </c>
      <c r="AN24" s="17">
        <v>59.073569999999997</v>
      </c>
      <c r="AO24" s="17">
        <v>10.425219999999999</v>
      </c>
      <c r="AP24" s="16" t="str">
        <f t="shared" si="13"/>
        <v>Tjøme, Outer Oslofjord</v>
      </c>
      <c r="AQ24" t="str">
        <f t="shared" si="9"/>
        <v>Tjøme, Outer Oslofjord (st. 36A1)</v>
      </c>
      <c r="AR24" t="str">
        <f t="shared" si="10"/>
        <v>36A1 Tjøme, Outer Oslofjord</v>
      </c>
      <c r="AS24" t="str">
        <f t="shared" si="11"/>
        <v>NYTT NAVN!</v>
      </c>
      <c r="AT24" t="s">
        <v>156</v>
      </c>
      <c r="AU24" t="str">
        <f t="shared" si="16"/>
        <v>plan</v>
      </c>
      <c r="AV24" t="str">
        <f t="shared" si="17"/>
        <v>catch</v>
      </c>
    </row>
    <row r="25" spans="1:48" ht="19.149999999999999" customHeight="1" x14ac:dyDescent="0.25">
      <c r="A25">
        <v>61</v>
      </c>
      <c r="B25" t="s">
        <v>157</v>
      </c>
      <c r="C25" t="s">
        <v>158</v>
      </c>
      <c r="D25" t="str">
        <f t="shared" si="0"/>
        <v>36B Færder area</v>
      </c>
      <c r="E25">
        <v>10.435833329999999</v>
      </c>
      <c r="F25">
        <v>59.040500000000002</v>
      </c>
      <c r="H25" s="9">
        <v>10.435833329999999</v>
      </c>
      <c r="I25" s="9">
        <v>59.040500000000002</v>
      </c>
      <c r="J25" s="10">
        <f t="shared" si="1"/>
        <v>0</v>
      </c>
      <c r="K25" t="s">
        <v>157</v>
      </c>
      <c r="L25" t="s">
        <v>158</v>
      </c>
      <c r="M25" t="s">
        <v>38</v>
      </c>
      <c r="O25" s="11">
        <v>10.435833333333333</v>
      </c>
      <c r="P25" s="11">
        <v>59.040500000000002</v>
      </c>
      <c r="Q25" s="18">
        <f t="shared" si="2"/>
        <v>0</v>
      </c>
      <c r="R25" s="11">
        <f t="shared" si="3"/>
        <v>-3.33333360913457E-9</v>
      </c>
      <c r="S25" s="11">
        <f t="shared" si="3"/>
        <v>0</v>
      </c>
      <c r="U25" s="13">
        <v>10.435833333333333</v>
      </c>
      <c r="V25" s="13">
        <v>59.040500000000002</v>
      </c>
      <c r="W25" s="14">
        <f t="shared" si="4"/>
        <v>0</v>
      </c>
      <c r="X25" s="13">
        <f>E25-U25</f>
        <v>-3.33333360913457E-9</v>
      </c>
      <c r="Y25" s="13">
        <f>F25-V25</f>
        <v>0</v>
      </c>
      <c r="Z25" s="14">
        <f t="shared" si="6"/>
        <v>0</v>
      </c>
      <c r="AA25" t="s">
        <v>158</v>
      </c>
      <c r="AB25" t="str">
        <f t="shared" si="7"/>
        <v/>
      </c>
      <c r="AD25" t="s">
        <v>159</v>
      </c>
      <c r="AE25">
        <v>59.040500000000002</v>
      </c>
      <c r="AF25">
        <v>10.435833333333333</v>
      </c>
      <c r="AG25">
        <v>59.040500000000002</v>
      </c>
      <c r="AH25">
        <v>10.435833333333333</v>
      </c>
      <c r="AI25" t="s">
        <v>160</v>
      </c>
      <c r="AJ25" t="str">
        <f t="shared" si="8"/>
        <v>Tjøme area, Outer Oslofjord  (st. 36B)</v>
      </c>
      <c r="AK25" s="15" t="s">
        <v>159</v>
      </c>
      <c r="AL25" s="16" t="s">
        <v>154</v>
      </c>
      <c r="AM25" s="16" t="str">
        <f t="shared" si="12"/>
        <v>36B</v>
      </c>
      <c r="AN25" s="17">
        <v>59.040500000000002</v>
      </c>
      <c r="AO25" s="17">
        <v>10.435833333333333</v>
      </c>
      <c r="AP25" s="16" t="str">
        <f t="shared" si="13"/>
        <v>Tjøme, Outer Oslofjord</v>
      </c>
      <c r="AQ25" t="str">
        <f t="shared" si="9"/>
        <v>Tjøme, Outer Oslofjord (st. 36B)</v>
      </c>
      <c r="AR25" t="str">
        <f t="shared" si="10"/>
        <v>36B Tjøme, Outer Oslofjord</v>
      </c>
      <c r="AS25" t="str">
        <f t="shared" si="11"/>
        <v>NYTT NAVN!</v>
      </c>
      <c r="AU25" t="str">
        <f t="shared" si="16"/>
        <v>plan</v>
      </c>
      <c r="AV25" t="str">
        <f t="shared" si="17"/>
        <v>catch</v>
      </c>
    </row>
    <row r="26" spans="1:48" ht="19.149999999999999" customHeight="1" x14ac:dyDescent="0.25">
      <c r="A26">
        <v>57</v>
      </c>
      <c r="B26" t="s">
        <v>161</v>
      </c>
      <c r="C26" t="s">
        <v>158</v>
      </c>
      <c r="D26" t="str">
        <f t="shared" si="0"/>
        <v>36F Færder area</v>
      </c>
      <c r="E26">
        <v>10.383333329999999</v>
      </c>
      <c r="F26">
        <v>59.066666669999996</v>
      </c>
      <c r="H26" s="9">
        <v>10.383333329999999</v>
      </c>
      <c r="I26" s="9">
        <v>59.066666669999996</v>
      </c>
      <c r="J26" s="10">
        <f t="shared" si="1"/>
        <v>0</v>
      </c>
      <c r="K26" t="s">
        <v>161</v>
      </c>
      <c r="L26" t="s">
        <v>162</v>
      </c>
      <c r="M26" t="s">
        <v>163</v>
      </c>
      <c r="O26" s="11">
        <v>10.383333333333333</v>
      </c>
      <c r="P26" s="11">
        <v>59.06666666666667</v>
      </c>
      <c r="Q26" s="18">
        <f t="shared" si="2"/>
        <v>0</v>
      </c>
      <c r="R26" s="11">
        <f t="shared" si="3"/>
        <v>-3.33333360913457E-9</v>
      </c>
      <c r="S26" s="11">
        <f t="shared" si="3"/>
        <v>3.3333265037072124E-9</v>
      </c>
      <c r="U26" s="13">
        <v>10.435833333333333</v>
      </c>
      <c r="V26" s="13">
        <v>59.040500000000002</v>
      </c>
      <c r="W26" s="14">
        <f t="shared" si="4"/>
        <v>4177.8079633943835</v>
      </c>
      <c r="X26" s="13">
        <f>E26-U26</f>
        <v>-5.2500003333333822E-2</v>
      </c>
      <c r="Y26" s="13">
        <f>F26-V26</f>
        <v>2.6166669999994951E-2</v>
      </c>
      <c r="Z26" s="12">
        <f t="shared" si="6"/>
        <v>4177.8075691436943</v>
      </c>
      <c r="AA26" t="s">
        <v>158</v>
      </c>
      <c r="AB26" t="str">
        <f t="shared" si="7"/>
        <v/>
      </c>
      <c r="AD26" t="s">
        <v>159</v>
      </c>
      <c r="AE26">
        <v>59.06666666666667</v>
      </c>
      <c r="AF26">
        <v>10.383333333333333</v>
      </c>
      <c r="AG26">
        <v>59.040500000000002</v>
      </c>
      <c r="AH26">
        <v>10.435833333333333</v>
      </c>
      <c r="AI26" t="s">
        <v>164</v>
      </c>
      <c r="AJ26" t="str">
        <f t="shared" si="8"/>
        <v>Tjøme area, Outer Oslofjord  (st. 36F)</v>
      </c>
      <c r="AK26" s="15" t="s">
        <v>159</v>
      </c>
      <c r="AL26" s="16" t="s">
        <v>154</v>
      </c>
      <c r="AM26" s="16" t="str">
        <f t="shared" si="12"/>
        <v>36F</v>
      </c>
      <c r="AN26" s="17">
        <v>59.040500000000002</v>
      </c>
      <c r="AO26" s="17">
        <v>10.435833333333333</v>
      </c>
      <c r="AP26" s="16" t="str">
        <f t="shared" si="13"/>
        <v>Tjøme, Outer Oslofjord</v>
      </c>
      <c r="AQ26" t="str">
        <f t="shared" si="9"/>
        <v>Tjøme, Outer Oslofjord (st. 36F)</v>
      </c>
      <c r="AR26" t="str">
        <f t="shared" si="10"/>
        <v>36F Tjøme, Outer Oslofjord</v>
      </c>
      <c r="AS26" t="str">
        <f t="shared" si="11"/>
        <v>NYTT NAVN!</v>
      </c>
      <c r="AU26" t="str">
        <f t="shared" si="16"/>
        <v>-</v>
      </c>
      <c r="AV26" t="str">
        <f t="shared" si="17"/>
        <v>catch</v>
      </c>
    </row>
    <row r="27" spans="1:48" ht="19.149999999999999" customHeight="1" x14ac:dyDescent="0.25">
      <c r="A27">
        <v>48</v>
      </c>
      <c r="B27" t="s">
        <v>152</v>
      </c>
      <c r="C27" t="s">
        <v>151</v>
      </c>
      <c r="D27" t="str">
        <f t="shared" si="0"/>
        <v>36A Færder</v>
      </c>
      <c r="E27">
        <v>10.525499999999999</v>
      </c>
      <c r="F27">
        <v>59.02716667</v>
      </c>
      <c r="J27" s="10">
        <f t="shared" si="1"/>
        <v>6623206.0627705548</v>
      </c>
      <c r="K27" t="s">
        <v>165</v>
      </c>
      <c r="L27" t="s">
        <v>151</v>
      </c>
      <c r="M27" t="s">
        <v>45</v>
      </c>
      <c r="O27" s="11">
        <v>10.525600000000001</v>
      </c>
      <c r="P27" s="11">
        <v>59.027760000000001</v>
      </c>
      <c r="Q27" s="18">
        <f t="shared" si="2"/>
        <v>66.178378413476707</v>
      </c>
      <c r="R27" s="11">
        <f t="shared" si="3"/>
        <v>-1.000000000015433E-4</v>
      </c>
      <c r="S27" s="11">
        <f t="shared" si="3"/>
        <v>-5.9333000000094671E-4</v>
      </c>
      <c r="U27" s="13">
        <v>10.525</v>
      </c>
      <c r="V27" s="13">
        <v>59.0274</v>
      </c>
      <c r="W27" s="14">
        <f t="shared" si="4"/>
        <v>38.597825690828252</v>
      </c>
      <c r="Z27" s="14">
        <f t="shared" si="6"/>
        <v>52.70202582038619</v>
      </c>
      <c r="AA27" t="s">
        <v>151</v>
      </c>
      <c r="AB27" t="str">
        <f t="shared" si="7"/>
        <v/>
      </c>
      <c r="AD27" t="s">
        <v>166</v>
      </c>
      <c r="AE27">
        <v>59.0274</v>
      </c>
      <c r="AF27">
        <v>10.525</v>
      </c>
      <c r="AG27">
        <v>59.0274</v>
      </c>
      <c r="AH27">
        <v>10.525</v>
      </c>
      <c r="AI27" t="s">
        <v>167</v>
      </c>
      <c r="AJ27" t="str">
        <f t="shared" si="8"/>
        <v>Færder, Outer Oslofjord (st. 36A)</v>
      </c>
      <c r="AK27" s="15" t="s">
        <v>166</v>
      </c>
      <c r="AL27" s="16"/>
      <c r="AM27" s="16" t="str">
        <f t="shared" si="12"/>
        <v>36A</v>
      </c>
      <c r="AN27" s="17">
        <v>59.0274</v>
      </c>
      <c r="AO27" s="17">
        <v>10.525</v>
      </c>
      <c r="AP27" s="16" t="str">
        <f t="shared" si="13"/>
        <v>Færder, Outer Oslofjord</v>
      </c>
      <c r="AQ27" t="str">
        <f t="shared" si="9"/>
        <v>Færder, Outer Oslofjord (st. 36A)</v>
      </c>
      <c r="AR27" t="str">
        <f t="shared" si="10"/>
        <v>36A Færder, Outer Oslofjord</v>
      </c>
      <c r="AS27" t="str">
        <f t="shared" si="11"/>
        <v>NYTT NAVN!</v>
      </c>
      <c r="AU27" t="str">
        <f t="shared" si="16"/>
        <v>plan</v>
      </c>
      <c r="AV27" t="str">
        <f t="shared" si="17"/>
        <v>catch</v>
      </c>
    </row>
    <row r="28" spans="1:48" ht="19.149999999999999" customHeight="1" x14ac:dyDescent="0.25">
      <c r="A28">
        <v>49</v>
      </c>
      <c r="B28" t="s">
        <v>165</v>
      </c>
      <c r="C28" t="s">
        <v>151</v>
      </c>
      <c r="D28" t="str">
        <f t="shared" si="0"/>
        <v>36G Færder</v>
      </c>
      <c r="E28">
        <v>10.525499999999999</v>
      </c>
      <c r="F28">
        <v>59.02716667</v>
      </c>
      <c r="J28" s="10">
        <f t="shared" si="1"/>
        <v>6623206.0627705548</v>
      </c>
      <c r="K28" t="s">
        <v>165</v>
      </c>
      <c r="L28" t="s">
        <v>151</v>
      </c>
      <c r="M28" t="s">
        <v>57</v>
      </c>
      <c r="O28" s="11">
        <v>10.525600000000001</v>
      </c>
      <c r="P28" s="11">
        <v>59.027760000000001</v>
      </c>
      <c r="Q28" s="18">
        <f t="shared" si="2"/>
        <v>66.178378413476707</v>
      </c>
      <c r="R28" s="11">
        <f t="shared" si="3"/>
        <v>-1.000000000015433E-4</v>
      </c>
      <c r="S28" s="11">
        <f t="shared" si="3"/>
        <v>-5.9333000000094671E-4</v>
      </c>
      <c r="U28" s="13">
        <v>10.525600000000001</v>
      </c>
      <c r="V28" s="13">
        <v>59.027760000000001</v>
      </c>
      <c r="W28" s="14">
        <f t="shared" si="4"/>
        <v>66.178378413476707</v>
      </c>
      <c r="Z28" s="14">
        <f t="shared" si="6"/>
        <v>0</v>
      </c>
      <c r="AA28" t="s">
        <v>151</v>
      </c>
      <c r="AB28" t="str">
        <f t="shared" si="7"/>
        <v/>
      </c>
      <c r="AD28" t="s">
        <v>166</v>
      </c>
      <c r="AE28">
        <v>59.027760000000001</v>
      </c>
      <c r="AF28">
        <v>10.525600000000001</v>
      </c>
      <c r="AG28">
        <v>59.027760000000001</v>
      </c>
      <c r="AH28">
        <v>10.525600000000001</v>
      </c>
      <c r="AI28" t="s">
        <v>167</v>
      </c>
      <c r="AJ28" t="str">
        <f t="shared" si="8"/>
        <v>Færder, Outer Oslofjord (st. 36G)</v>
      </c>
      <c r="AK28" s="15" t="s">
        <v>166</v>
      </c>
      <c r="AL28" s="16"/>
      <c r="AM28" s="16" t="str">
        <f t="shared" si="12"/>
        <v>36G</v>
      </c>
      <c r="AN28" s="17">
        <v>59.027760000000001</v>
      </c>
      <c r="AO28" s="17">
        <v>10.525600000000001</v>
      </c>
      <c r="AP28" s="16" t="str">
        <f t="shared" si="13"/>
        <v>Færder, Outer Oslofjord</v>
      </c>
      <c r="AQ28" t="str">
        <f t="shared" si="9"/>
        <v>Færder, Outer Oslofjord (st. 36G)</v>
      </c>
      <c r="AR28" t="str">
        <f t="shared" si="10"/>
        <v>36G Færder, Outer Oslofjord</v>
      </c>
      <c r="AS28" t="str">
        <f t="shared" si="11"/>
        <v>NYTT NAVN!</v>
      </c>
      <c r="AU28" t="str">
        <f t="shared" si="16"/>
        <v>plan</v>
      </c>
      <c r="AV28" t="str">
        <f t="shared" si="17"/>
        <v>catch</v>
      </c>
    </row>
    <row r="29" spans="1:48" ht="19.149999999999999" customHeight="1" x14ac:dyDescent="0.25">
      <c r="A29">
        <v>55</v>
      </c>
      <c r="B29" t="s">
        <v>168</v>
      </c>
      <c r="C29" t="s">
        <v>169</v>
      </c>
      <c r="D29" t="str">
        <f t="shared" si="0"/>
        <v>43B2 Tromsø harbour</v>
      </c>
      <c r="E29">
        <v>18.974</v>
      </c>
      <c r="F29">
        <v>69.653000000000006</v>
      </c>
      <c r="H29" s="9">
        <v>18.974</v>
      </c>
      <c r="I29" s="9">
        <v>69.653000000000006</v>
      </c>
      <c r="J29" s="10">
        <f t="shared" si="1"/>
        <v>9.4871327571477107E-2</v>
      </c>
      <c r="K29" t="s">
        <v>168</v>
      </c>
      <c r="L29" t="s">
        <v>170</v>
      </c>
      <c r="M29" t="s">
        <v>38</v>
      </c>
      <c r="O29" s="11">
        <v>18.974</v>
      </c>
      <c r="P29" s="11">
        <v>69.653000000000006</v>
      </c>
      <c r="Q29" s="18">
        <f t="shared" si="2"/>
        <v>9.4871327571477107E-2</v>
      </c>
      <c r="R29" s="11">
        <f t="shared" si="3"/>
        <v>0</v>
      </c>
      <c r="S29" s="11">
        <f t="shared" si="3"/>
        <v>0</v>
      </c>
      <c r="U29" s="13">
        <v>18.974</v>
      </c>
      <c r="V29" s="13">
        <v>69.653000000000006</v>
      </c>
      <c r="W29" s="14">
        <f t="shared" si="4"/>
        <v>9.4871327571477107E-2</v>
      </c>
      <c r="X29" s="13">
        <f t="shared" ref="X29:Y40" si="18">E29-U29</f>
        <v>0</v>
      </c>
      <c r="Y29" s="13">
        <f t="shared" si="18"/>
        <v>0</v>
      </c>
      <c r="Z29" s="14">
        <f t="shared" si="6"/>
        <v>9.4871327571477107E-2</v>
      </c>
      <c r="AA29" t="s">
        <v>169</v>
      </c>
      <c r="AB29" t="str">
        <f t="shared" si="7"/>
        <v/>
      </c>
      <c r="AD29" t="s">
        <v>171</v>
      </c>
      <c r="AE29">
        <v>69.653000000000006</v>
      </c>
      <c r="AF29">
        <v>18.974</v>
      </c>
      <c r="AG29">
        <v>69.653000000000006</v>
      </c>
      <c r="AH29">
        <v>18.974</v>
      </c>
      <c r="AI29" t="s">
        <v>172</v>
      </c>
      <c r="AJ29" t="str">
        <f t="shared" si="8"/>
        <v>Tromsø harbour area (st. 43B2)</v>
      </c>
      <c r="AK29" s="15" t="s">
        <v>171</v>
      </c>
      <c r="AL29" s="16"/>
      <c r="AM29" s="16" t="str">
        <f t="shared" si="12"/>
        <v>43B2</v>
      </c>
      <c r="AN29" s="17">
        <v>69.653000000000006</v>
      </c>
      <c r="AO29" s="17">
        <v>18.974</v>
      </c>
      <c r="AP29" s="16" t="str">
        <f t="shared" si="13"/>
        <v>Tromsø harbour area</v>
      </c>
      <c r="AQ29" t="str">
        <f t="shared" si="9"/>
        <v>Tromsø harbour area (st. 43B2)</v>
      </c>
      <c r="AR29" t="str">
        <f t="shared" si="10"/>
        <v>43B2 Tromsø harbour area</v>
      </c>
      <c r="AS29" t="str">
        <f t="shared" si="11"/>
        <v>NYTT NAVN!</v>
      </c>
      <c r="AU29" t="str">
        <f t="shared" si="16"/>
        <v>plan</v>
      </c>
      <c r="AV29" t="str">
        <f t="shared" si="17"/>
        <v>catch</v>
      </c>
    </row>
    <row r="30" spans="1:48" ht="19.149999999999999" customHeight="1" x14ac:dyDescent="0.25">
      <c r="A30">
        <v>16</v>
      </c>
      <c r="B30" t="s">
        <v>173</v>
      </c>
      <c r="C30" t="s">
        <v>174</v>
      </c>
      <c r="D30" t="str">
        <f t="shared" si="0"/>
        <v>45B2 Hammerfest (havn)</v>
      </c>
      <c r="E30">
        <v>23.6767</v>
      </c>
      <c r="F30">
        <v>70.667900000000003</v>
      </c>
      <c r="H30" s="9">
        <v>23.6767</v>
      </c>
      <c r="I30" s="9">
        <v>70.667900000000003</v>
      </c>
      <c r="J30" s="10">
        <f t="shared" si="1"/>
        <v>0</v>
      </c>
      <c r="K30" t="s">
        <v>173</v>
      </c>
      <c r="L30" t="s">
        <v>175</v>
      </c>
      <c r="M30" t="s">
        <v>38</v>
      </c>
      <c r="O30" s="11">
        <v>23.6767</v>
      </c>
      <c r="P30" s="11">
        <v>70.667900000000003</v>
      </c>
      <c r="Q30" s="18">
        <f t="shared" si="2"/>
        <v>0</v>
      </c>
      <c r="R30" s="11">
        <f t="shared" si="3"/>
        <v>0</v>
      </c>
      <c r="S30" s="11">
        <f t="shared" si="3"/>
        <v>0</v>
      </c>
      <c r="U30" s="13">
        <v>23.633333333333333</v>
      </c>
      <c r="V30" s="13">
        <v>70.650000000000006</v>
      </c>
      <c r="W30" s="14">
        <f t="shared" si="4"/>
        <v>2550.1859262435291</v>
      </c>
      <c r="X30" s="13">
        <f t="shared" si="18"/>
        <v>4.3366666666667442E-2</v>
      </c>
      <c r="Y30" s="13">
        <f t="shared" si="18"/>
        <v>1.7899999999997362E-2</v>
      </c>
      <c r="Z30" s="12">
        <f t="shared" si="6"/>
        <v>2550.1859262435291</v>
      </c>
      <c r="AA30" t="s">
        <v>176</v>
      </c>
      <c r="AB30" t="str">
        <f t="shared" si="7"/>
        <v>Hammerfest (havn)</v>
      </c>
      <c r="AD30" t="s">
        <v>177</v>
      </c>
      <c r="AE30">
        <v>70.667900000000003</v>
      </c>
      <c r="AF30">
        <v>23.6767</v>
      </c>
      <c r="AG30">
        <v>70.650000000000006</v>
      </c>
      <c r="AH30">
        <v>23.633333333333333</v>
      </c>
      <c r="AI30" t="s">
        <v>178</v>
      </c>
      <c r="AJ30" t="str">
        <f t="shared" si="8"/>
        <v>Hammerfest harbour area (st. 45B2)</v>
      </c>
      <c r="AK30" s="15" t="s">
        <v>177</v>
      </c>
      <c r="AL30" s="16"/>
      <c r="AM30" s="16" t="str">
        <f t="shared" si="12"/>
        <v>45B2</v>
      </c>
      <c r="AN30" s="17">
        <v>70.650000000000006</v>
      </c>
      <c r="AO30" s="17">
        <v>23.633333333333333</v>
      </c>
      <c r="AP30" s="16" t="str">
        <f t="shared" si="13"/>
        <v>Hammerfest harbour area</v>
      </c>
      <c r="AQ30" t="str">
        <f t="shared" si="9"/>
        <v>Hammerfest harbour area (st. 45B2)</v>
      </c>
      <c r="AR30" t="str">
        <f t="shared" si="10"/>
        <v>45B2 Hammerfest harbour area</v>
      </c>
      <c r="AS30" t="str">
        <f t="shared" si="11"/>
        <v>NYTT NAVN!</v>
      </c>
      <c r="AU30" t="str">
        <f t="shared" si="16"/>
        <v>-</v>
      </c>
      <c r="AV30" t="str">
        <f t="shared" si="17"/>
        <v>catch</v>
      </c>
    </row>
    <row r="31" spans="1:48" ht="19.149999999999999" customHeight="1" x14ac:dyDescent="0.25">
      <c r="A31">
        <v>45</v>
      </c>
      <c r="B31" t="s">
        <v>179</v>
      </c>
      <c r="C31" t="s">
        <v>180</v>
      </c>
      <c r="D31" t="str">
        <f t="shared" si="0"/>
        <v>51A Byrkjenes</v>
      </c>
      <c r="E31">
        <v>6.5516666700000004</v>
      </c>
      <c r="F31">
        <v>60.085000000000001</v>
      </c>
      <c r="H31" s="9">
        <v>6.5516666700000004</v>
      </c>
      <c r="I31" s="9">
        <v>60.085000000000001</v>
      </c>
      <c r="J31" s="10">
        <f t="shared" si="1"/>
        <v>9.4871327571477107E-2</v>
      </c>
      <c r="K31" t="s">
        <v>179</v>
      </c>
      <c r="L31" t="s">
        <v>180</v>
      </c>
      <c r="M31" t="s">
        <v>45</v>
      </c>
      <c r="O31" s="11">
        <v>6.5504999999999995</v>
      </c>
      <c r="P31" s="11">
        <v>60.083833333333331</v>
      </c>
      <c r="Q31" s="18">
        <f t="shared" si="2"/>
        <v>144.86808229880276</v>
      </c>
      <c r="R31" s="11">
        <f t="shared" si="3"/>
        <v>1.1666700000008134E-3</v>
      </c>
      <c r="S31" s="11">
        <f t="shared" si="3"/>
        <v>1.1666666666698688E-3</v>
      </c>
      <c r="U31" s="13">
        <v>6.5509539999999999</v>
      </c>
      <c r="V31" s="13">
        <v>60.084291999999998</v>
      </c>
      <c r="W31" s="14">
        <f t="shared" si="4"/>
        <v>88.029856968998686</v>
      </c>
      <c r="X31" s="13">
        <f t="shared" si="18"/>
        <v>7.1267000000041492E-4</v>
      </c>
      <c r="Y31" s="13">
        <f t="shared" si="18"/>
        <v>7.0800000000303953E-4</v>
      </c>
      <c r="Z31" s="14">
        <f t="shared" si="6"/>
        <v>56.839010933110451</v>
      </c>
      <c r="AA31" t="s">
        <v>180</v>
      </c>
      <c r="AB31" t="str">
        <f t="shared" si="7"/>
        <v/>
      </c>
      <c r="AD31" t="s">
        <v>181</v>
      </c>
      <c r="AE31">
        <v>60.083833333333331</v>
      </c>
      <c r="AF31">
        <v>6.5504999999999995</v>
      </c>
      <c r="AG31">
        <v>60.084291999999998</v>
      </c>
      <c r="AH31">
        <v>6.5509539999999999</v>
      </c>
      <c r="AI31" t="s">
        <v>182</v>
      </c>
      <c r="AJ31" t="str">
        <f t="shared" si="8"/>
        <v>Byrkjenes, Inner Sørfjord (st. 51A)</v>
      </c>
      <c r="AK31" s="15" t="s">
        <v>181</v>
      </c>
      <c r="AL31" s="16"/>
      <c r="AM31" s="16" t="str">
        <f t="shared" si="12"/>
        <v>51A</v>
      </c>
      <c r="AN31" s="17">
        <v>60.084291999999998</v>
      </c>
      <c r="AO31" s="17">
        <v>6.5509539999999999</v>
      </c>
      <c r="AP31" s="16" t="str">
        <f t="shared" si="13"/>
        <v>Byrkjenes, Inner Sørfjord</v>
      </c>
      <c r="AQ31" t="str">
        <f t="shared" si="9"/>
        <v>Byrkjenes, Inner Sørfjord (st. 51A)</v>
      </c>
      <c r="AR31" t="str">
        <f t="shared" si="10"/>
        <v>51A Byrkjenes, Inner Sørfjord</v>
      </c>
      <c r="AS31" t="str">
        <f t="shared" si="11"/>
        <v>NYTT NAVN!</v>
      </c>
      <c r="AU31" t="str">
        <f t="shared" si="16"/>
        <v>-</v>
      </c>
      <c r="AV31" t="str">
        <f t="shared" si="17"/>
        <v>catch</v>
      </c>
    </row>
    <row r="32" spans="1:48" ht="19.149999999999999" customHeight="1" x14ac:dyDescent="0.25">
      <c r="A32">
        <v>44</v>
      </c>
      <c r="B32" t="s">
        <v>183</v>
      </c>
      <c r="C32" t="s">
        <v>184</v>
      </c>
      <c r="D32" t="str">
        <f t="shared" si="0"/>
        <v>52A Eitrheimsneset</v>
      </c>
      <c r="E32">
        <v>6.5366666699999998</v>
      </c>
      <c r="F32">
        <v>60.096666669999998</v>
      </c>
      <c r="H32" s="9">
        <v>6.5366666699999998</v>
      </c>
      <c r="I32" s="9">
        <v>60.096666669999998</v>
      </c>
      <c r="J32" s="10">
        <f t="shared" si="1"/>
        <v>0</v>
      </c>
      <c r="K32" t="s">
        <v>183</v>
      </c>
      <c r="L32" t="s">
        <v>184</v>
      </c>
      <c r="M32" t="s">
        <v>45</v>
      </c>
      <c r="O32" s="11">
        <v>6.5329329999999999</v>
      </c>
      <c r="P32" s="11">
        <v>60.096770999999997</v>
      </c>
      <c r="Q32" s="18">
        <f t="shared" si="2"/>
        <v>207.1605103952846</v>
      </c>
      <c r="R32" s="11">
        <f t="shared" si="3"/>
        <v>3.7336699999999112E-3</v>
      </c>
      <c r="S32" s="11">
        <f t="shared" si="3"/>
        <v>-1.0432999999920867E-4</v>
      </c>
      <c r="U32" s="13">
        <v>6.5329329999999999</v>
      </c>
      <c r="V32" s="13">
        <v>60.096770999999997</v>
      </c>
      <c r="W32" s="14">
        <f t="shared" si="4"/>
        <v>207.1605103952846</v>
      </c>
      <c r="X32" s="13">
        <f t="shared" si="18"/>
        <v>3.7336699999999112E-3</v>
      </c>
      <c r="Y32" s="13">
        <f t="shared" si="18"/>
        <v>-1.0432999999920867E-4</v>
      </c>
      <c r="Z32" s="14">
        <f t="shared" si="6"/>
        <v>0</v>
      </c>
      <c r="AA32" t="s">
        <v>184</v>
      </c>
      <c r="AB32" t="str">
        <f t="shared" si="7"/>
        <v/>
      </c>
      <c r="AD32" t="s">
        <v>185</v>
      </c>
      <c r="AE32">
        <v>60.096770999999997</v>
      </c>
      <c r="AF32">
        <v>6.5329329999999999</v>
      </c>
      <c r="AG32">
        <v>60.096770999999997</v>
      </c>
      <c r="AH32">
        <v>6.5329329999999999</v>
      </c>
      <c r="AI32" t="s">
        <v>186</v>
      </c>
      <c r="AJ32" t="str">
        <f t="shared" si="8"/>
        <v>Eitrheimsneset, Inner Sørfjord (st. 52A)</v>
      </c>
      <c r="AK32" s="15" t="s">
        <v>185</v>
      </c>
      <c r="AL32" s="16"/>
      <c r="AM32" s="16" t="str">
        <f t="shared" si="12"/>
        <v>52A</v>
      </c>
      <c r="AN32" s="17">
        <v>60.096770999999997</v>
      </c>
      <c r="AO32" s="17">
        <v>6.5329329999999999</v>
      </c>
      <c r="AP32" s="16" t="str">
        <f t="shared" si="13"/>
        <v>Eitrheimsneset, Inner Sørfjord</v>
      </c>
      <c r="AQ32" t="str">
        <f t="shared" si="9"/>
        <v>Eitrheimsneset, Inner Sørfjord (st. 52A)</v>
      </c>
      <c r="AR32" t="str">
        <f t="shared" si="10"/>
        <v>52A Eitrheimsneset, Inner Sørfjord</v>
      </c>
      <c r="AS32" t="str">
        <f t="shared" si="11"/>
        <v>NYTT NAVN!</v>
      </c>
      <c r="AU32" t="str">
        <f t="shared" si="16"/>
        <v>plan</v>
      </c>
      <c r="AV32" t="str">
        <f t="shared" si="17"/>
        <v>catch</v>
      </c>
    </row>
    <row r="33" spans="1:48" ht="19.149999999999999" customHeight="1" x14ac:dyDescent="0.25">
      <c r="A33">
        <v>31</v>
      </c>
      <c r="B33" t="s">
        <v>187</v>
      </c>
      <c r="C33" t="s">
        <v>188</v>
      </c>
      <c r="D33" t="str">
        <f t="shared" si="0"/>
        <v>53B Inner Sørfjord</v>
      </c>
      <c r="E33">
        <v>6.56666667</v>
      </c>
      <c r="F33">
        <v>60.166666669999998</v>
      </c>
      <c r="H33" s="9">
        <v>6.56666667</v>
      </c>
      <c r="I33" s="9">
        <v>60.166666669999998</v>
      </c>
      <c r="J33" s="10">
        <f t="shared" si="1"/>
        <v>0</v>
      </c>
      <c r="K33" t="s">
        <v>187</v>
      </c>
      <c r="L33" t="s">
        <v>188</v>
      </c>
      <c r="M33" t="s">
        <v>38</v>
      </c>
      <c r="O33" s="11">
        <v>6.5397189999999998</v>
      </c>
      <c r="P33" s="11">
        <v>60.097270000000002</v>
      </c>
      <c r="Q33" s="12">
        <f t="shared" si="2"/>
        <v>7854.2232325759906</v>
      </c>
      <c r="R33" s="11">
        <f t="shared" si="3"/>
        <v>2.6947670000000201E-2</v>
      </c>
      <c r="S33" s="11">
        <f t="shared" si="3"/>
        <v>6.9396669999996163E-2</v>
      </c>
      <c r="U33" s="13">
        <v>6.5397189999999998</v>
      </c>
      <c r="V33" s="13">
        <v>60.097270000000002</v>
      </c>
      <c r="W33" s="14">
        <f t="shared" si="4"/>
        <v>7854.2232325759906</v>
      </c>
      <c r="X33" s="13">
        <f t="shared" si="18"/>
        <v>2.6947670000000201E-2</v>
      </c>
      <c r="Y33" s="13">
        <f t="shared" si="18"/>
        <v>6.9396669999996163E-2</v>
      </c>
      <c r="Z33" s="14">
        <f t="shared" si="6"/>
        <v>9.4871327571477107E-2</v>
      </c>
      <c r="AA33" t="s">
        <v>188</v>
      </c>
      <c r="AB33" t="str">
        <f t="shared" si="7"/>
        <v/>
      </c>
      <c r="AD33" t="s">
        <v>189</v>
      </c>
      <c r="AE33">
        <v>60.097270000000002</v>
      </c>
      <c r="AF33">
        <v>6.5397189999999998</v>
      </c>
      <c r="AG33">
        <v>60.097270000000002</v>
      </c>
      <c r="AH33">
        <v>6.5397189999999998</v>
      </c>
      <c r="AI33" t="s">
        <v>190</v>
      </c>
      <c r="AJ33" t="str">
        <f t="shared" si="8"/>
        <v xml:space="preserve"> Inner Sørfjord (st. 53B)</v>
      </c>
      <c r="AK33" s="15" t="s">
        <v>188</v>
      </c>
      <c r="AL33" s="16"/>
      <c r="AM33" s="16" t="str">
        <f t="shared" si="12"/>
        <v>53B</v>
      </c>
      <c r="AN33" s="17">
        <v>60.097270000000002</v>
      </c>
      <c r="AO33" s="17">
        <v>6.5397189999999998</v>
      </c>
      <c r="AP33" s="16" t="str">
        <f t="shared" si="13"/>
        <v>Inner Sørfjord</v>
      </c>
      <c r="AQ33" t="str">
        <f t="shared" si="9"/>
        <v xml:space="preserve"> Inner Sørfjord (st. 53B)</v>
      </c>
      <c r="AR33" t="str">
        <f t="shared" si="10"/>
        <v>53B Inner Sørfjord</v>
      </c>
      <c r="AS33" t="str">
        <f t="shared" si="11"/>
        <v>ingen endring</v>
      </c>
      <c r="AU33" t="str">
        <f t="shared" si="16"/>
        <v>plan</v>
      </c>
      <c r="AV33" t="str">
        <f t="shared" si="17"/>
        <v>catch</v>
      </c>
    </row>
    <row r="34" spans="1:48" ht="19.149999999999999" customHeight="1" x14ac:dyDescent="0.25">
      <c r="A34">
        <v>30</v>
      </c>
      <c r="B34" t="s">
        <v>191</v>
      </c>
      <c r="C34" t="s">
        <v>188</v>
      </c>
      <c r="D34" t="str">
        <f t="shared" si="0"/>
        <v>53F Inner Sørfjord</v>
      </c>
      <c r="E34">
        <v>6.5670000000000002</v>
      </c>
      <c r="F34">
        <v>60.167000000000002</v>
      </c>
      <c r="H34" s="9">
        <v>6.5670000000000002</v>
      </c>
      <c r="I34" s="9">
        <v>60.167000000000002</v>
      </c>
      <c r="J34" s="10">
        <f t="shared" si="1"/>
        <v>0</v>
      </c>
      <c r="K34" t="s">
        <v>191</v>
      </c>
      <c r="L34" t="s">
        <v>192</v>
      </c>
      <c r="M34" t="s">
        <v>142</v>
      </c>
      <c r="O34" s="11">
        <v>6.5397189999999998</v>
      </c>
      <c r="P34" s="11">
        <v>60.097270000000002</v>
      </c>
      <c r="Q34" s="12">
        <f t="shared" si="2"/>
        <v>7894.0976419818844</v>
      </c>
      <c r="R34" s="11">
        <f t="shared" ref="R34:S72" si="19">E34-O34</f>
        <v>2.7281000000000333E-2</v>
      </c>
      <c r="S34" s="11">
        <f t="shared" si="19"/>
        <v>6.9729999999999848E-2</v>
      </c>
      <c r="U34" s="13">
        <v>6.5397189999999998</v>
      </c>
      <c r="V34" s="13">
        <v>60.097270000000002</v>
      </c>
      <c r="W34" s="14">
        <f t="shared" si="4"/>
        <v>7894.0976419818844</v>
      </c>
      <c r="X34" s="13">
        <f t="shared" si="18"/>
        <v>2.7281000000000333E-2</v>
      </c>
      <c r="Y34" s="13">
        <f t="shared" si="18"/>
        <v>6.9729999999999848E-2</v>
      </c>
      <c r="Z34" s="14">
        <f t="shared" si="6"/>
        <v>9.4871327571477107E-2</v>
      </c>
      <c r="AA34" t="s">
        <v>188</v>
      </c>
      <c r="AB34" t="str">
        <f t="shared" si="7"/>
        <v/>
      </c>
      <c r="AD34" t="s">
        <v>193</v>
      </c>
      <c r="AE34">
        <v>60.097270000000002</v>
      </c>
      <c r="AF34">
        <v>6.5397189999999998</v>
      </c>
      <c r="AG34">
        <v>60.097270000000002</v>
      </c>
      <c r="AH34">
        <v>6.5397189999999998</v>
      </c>
      <c r="AI34" t="s">
        <v>194</v>
      </c>
      <c r="AJ34" t="str">
        <f t="shared" si="8"/>
        <v xml:space="preserve"> Inner Sørfjord  (st. 53F)</v>
      </c>
      <c r="AK34" s="15" t="s">
        <v>192</v>
      </c>
      <c r="AL34" s="16"/>
      <c r="AM34" s="16" t="str">
        <f t="shared" si="12"/>
        <v>53F</v>
      </c>
      <c r="AN34" s="17">
        <v>60.097270000000002</v>
      </c>
      <c r="AO34" s="17">
        <v>6.5397189999999998</v>
      </c>
      <c r="AP34" s="16" t="str">
        <f t="shared" si="13"/>
        <v xml:space="preserve">Inner Sørfjord </v>
      </c>
      <c r="AQ34" t="str">
        <f t="shared" si="9"/>
        <v xml:space="preserve"> Inner Sørfjord  (st. 53F)</v>
      </c>
      <c r="AR34" t="str">
        <f t="shared" si="10"/>
        <v xml:space="preserve">53F Inner Sørfjord </v>
      </c>
      <c r="AS34" t="str">
        <f t="shared" si="11"/>
        <v>NYTT NAVN!</v>
      </c>
      <c r="AU34" t="str">
        <f t="shared" si="16"/>
        <v>plan</v>
      </c>
      <c r="AV34" t="str">
        <f t="shared" si="17"/>
        <v>catch</v>
      </c>
    </row>
    <row r="35" spans="1:48" ht="19.149999999999999" customHeight="1" x14ac:dyDescent="0.25">
      <c r="A35">
        <v>36</v>
      </c>
      <c r="B35" t="s">
        <v>195</v>
      </c>
      <c r="C35" t="s">
        <v>196</v>
      </c>
      <c r="D35" t="str">
        <f t="shared" si="0"/>
        <v>56A Kvalnes</v>
      </c>
      <c r="E35">
        <v>6.62</v>
      </c>
      <c r="F35">
        <v>60.255166670000001</v>
      </c>
      <c r="H35" s="9">
        <v>6.62</v>
      </c>
      <c r="I35" s="9">
        <v>60.255166670000001</v>
      </c>
      <c r="J35" s="10">
        <f t="shared" si="1"/>
        <v>9.4871327571477107E-2</v>
      </c>
      <c r="K35" t="s">
        <v>195</v>
      </c>
      <c r="L35" t="s">
        <v>196</v>
      </c>
      <c r="M35" t="s">
        <v>45</v>
      </c>
      <c r="O35" s="11">
        <v>6.6020000000000003</v>
      </c>
      <c r="P35" s="11">
        <v>60.220500000000001</v>
      </c>
      <c r="Q35" s="12">
        <f t="shared" si="2"/>
        <v>3978.0588418336879</v>
      </c>
      <c r="R35" s="11">
        <f t="shared" si="19"/>
        <v>1.7999999999999794E-2</v>
      </c>
      <c r="S35" s="11">
        <f t="shared" si="19"/>
        <v>3.4666670000000011E-2</v>
      </c>
      <c r="U35" s="13">
        <v>6.6020000000000003</v>
      </c>
      <c r="V35" s="13">
        <v>60.220500000000001</v>
      </c>
      <c r="W35" s="14">
        <f t="shared" si="4"/>
        <v>3978.0588418336879</v>
      </c>
      <c r="X35" s="13">
        <f t="shared" si="18"/>
        <v>1.7999999999999794E-2</v>
      </c>
      <c r="Y35" s="13">
        <f t="shared" si="18"/>
        <v>3.4666670000000011E-2</v>
      </c>
      <c r="Z35" s="14">
        <f t="shared" si="6"/>
        <v>9.4871327571477107E-2</v>
      </c>
      <c r="AA35" t="s">
        <v>196</v>
      </c>
      <c r="AB35" t="str">
        <f t="shared" si="7"/>
        <v/>
      </c>
      <c r="AD35" t="s">
        <v>197</v>
      </c>
      <c r="AE35">
        <v>60.220500000000001</v>
      </c>
      <c r="AF35">
        <v>6.6020000000000003</v>
      </c>
      <c r="AG35">
        <v>60.220500000000001</v>
      </c>
      <c r="AH35">
        <v>6.6020000000000003</v>
      </c>
      <c r="AI35" t="s">
        <v>198</v>
      </c>
      <c r="AJ35" t="str">
        <f t="shared" si="8"/>
        <v>Kvalnes, Mid Sørfjord (st. 56A)</v>
      </c>
      <c r="AK35" s="15" t="s">
        <v>197</v>
      </c>
      <c r="AL35" s="16"/>
      <c r="AM35" s="16" t="str">
        <f t="shared" si="12"/>
        <v>56A</v>
      </c>
      <c r="AN35" s="17">
        <v>60.220500000000001</v>
      </c>
      <c r="AO35" s="17">
        <v>6.6020000000000003</v>
      </c>
      <c r="AP35" s="16" t="str">
        <f t="shared" si="13"/>
        <v>Kvalnes, Mid Sørfjord</v>
      </c>
      <c r="AQ35" t="str">
        <f t="shared" si="9"/>
        <v>Kvalnes, Mid Sørfjord (st. 56A)</v>
      </c>
      <c r="AR35" t="str">
        <f t="shared" si="10"/>
        <v>56A Kvalnes, Mid Sørfjord</v>
      </c>
      <c r="AS35" t="str">
        <f t="shared" si="11"/>
        <v>NYTT NAVN!</v>
      </c>
      <c r="AU35" t="str">
        <f t="shared" si="16"/>
        <v>plan</v>
      </c>
      <c r="AV35" t="str">
        <f t="shared" si="17"/>
        <v>catch</v>
      </c>
    </row>
    <row r="36" spans="1:48" ht="19.149999999999999" customHeight="1" x14ac:dyDescent="0.25">
      <c r="A36">
        <v>35</v>
      </c>
      <c r="B36" t="s">
        <v>199</v>
      </c>
      <c r="C36" t="s">
        <v>200</v>
      </c>
      <c r="D36" t="str">
        <f t="shared" si="0"/>
        <v>57A Krossanes</v>
      </c>
      <c r="E36">
        <v>6.7421666699999996</v>
      </c>
      <c r="F36">
        <v>60.420833330000001</v>
      </c>
      <c r="H36" s="9">
        <v>6.7421666699999996</v>
      </c>
      <c r="I36" s="9">
        <v>60.420833330000001</v>
      </c>
      <c r="J36" s="10">
        <f t="shared" si="1"/>
        <v>9.4871327571477107E-2</v>
      </c>
      <c r="K36" t="s">
        <v>199</v>
      </c>
      <c r="L36" t="s">
        <v>200</v>
      </c>
      <c r="M36" t="s">
        <v>45</v>
      </c>
      <c r="O36" s="11">
        <v>6.6890000000000001</v>
      </c>
      <c r="P36" s="11">
        <v>60.387166666666666</v>
      </c>
      <c r="Q36" s="12">
        <f t="shared" si="2"/>
        <v>4744.3522064269655</v>
      </c>
      <c r="R36" s="11">
        <f t="shared" si="19"/>
        <v>5.3166669999999527E-2</v>
      </c>
      <c r="S36" s="11">
        <f t="shared" si="19"/>
        <v>3.3666663333335123E-2</v>
      </c>
      <c r="U36" s="13">
        <v>6.6895239999999996</v>
      </c>
      <c r="V36" s="13">
        <v>60.387073000000001</v>
      </c>
      <c r="W36" s="14">
        <f t="shared" si="4"/>
        <v>4734.9654443590762</v>
      </c>
      <c r="X36" s="13">
        <f t="shared" si="18"/>
        <v>5.2642670000000003E-2</v>
      </c>
      <c r="Y36" s="13">
        <f t="shared" si="18"/>
        <v>3.3760329999999783E-2</v>
      </c>
      <c r="Z36" s="14">
        <f t="shared" si="6"/>
        <v>30.596701798750548</v>
      </c>
      <c r="AA36" t="s">
        <v>200</v>
      </c>
      <c r="AB36" t="str">
        <f t="shared" si="7"/>
        <v/>
      </c>
      <c r="AD36" t="s">
        <v>201</v>
      </c>
      <c r="AE36">
        <v>60.387166666666666</v>
      </c>
      <c r="AF36">
        <v>6.6890000000000001</v>
      </c>
      <c r="AG36">
        <v>60.387073000000001</v>
      </c>
      <c r="AH36">
        <v>6.6895239999999996</v>
      </c>
      <c r="AI36" t="s">
        <v>202</v>
      </c>
      <c r="AJ36" t="str">
        <f t="shared" si="8"/>
        <v>Krossanes, Outer Sørfjord (st. 57A)</v>
      </c>
      <c r="AK36" s="15" t="s">
        <v>201</v>
      </c>
      <c r="AL36" s="16"/>
      <c r="AM36" s="16" t="str">
        <f t="shared" si="12"/>
        <v>57A</v>
      </c>
      <c r="AN36" s="17">
        <v>60.387073000000001</v>
      </c>
      <c r="AO36" s="17">
        <v>6.6895239999999996</v>
      </c>
      <c r="AP36" s="16" t="str">
        <f t="shared" si="13"/>
        <v>Krossanes, Outer Sørfjord</v>
      </c>
      <c r="AQ36" t="str">
        <f t="shared" si="9"/>
        <v>Krossanes, Outer Sørfjord (st. 57A)</v>
      </c>
      <c r="AR36" t="str">
        <f t="shared" si="10"/>
        <v>57A Krossanes, Outer Sørfjord</v>
      </c>
      <c r="AS36" t="str">
        <f t="shared" si="11"/>
        <v>NYTT NAVN!</v>
      </c>
      <c r="AU36" t="str">
        <f t="shared" si="16"/>
        <v>-</v>
      </c>
      <c r="AV36" t="str">
        <f t="shared" si="17"/>
        <v>catch</v>
      </c>
    </row>
    <row r="37" spans="1:48" ht="19.149999999999999" customHeight="1" x14ac:dyDescent="0.25">
      <c r="A37">
        <v>42</v>
      </c>
      <c r="B37" t="s">
        <v>203</v>
      </c>
      <c r="C37" t="s">
        <v>204</v>
      </c>
      <c r="D37" t="str">
        <f t="shared" si="0"/>
        <v>63A Ranaskjær</v>
      </c>
      <c r="E37">
        <v>6.4083333299999996</v>
      </c>
      <c r="F37">
        <v>60.418333330000003</v>
      </c>
      <c r="H37" s="9">
        <v>6.4083333299999996</v>
      </c>
      <c r="I37" s="9">
        <v>60.418333330000003</v>
      </c>
      <c r="J37" s="10">
        <f t="shared" si="1"/>
        <v>0</v>
      </c>
      <c r="K37" t="s">
        <v>203</v>
      </c>
      <c r="L37" t="s">
        <v>204</v>
      </c>
      <c r="M37" t="s">
        <v>45</v>
      </c>
      <c r="O37" s="11">
        <v>6.4050200000000004</v>
      </c>
      <c r="P37" s="11">
        <v>60.420960000000001</v>
      </c>
      <c r="Q37" s="18">
        <f t="shared" si="2"/>
        <v>343.83691081501144</v>
      </c>
      <c r="R37" s="11">
        <f t="shared" si="19"/>
        <v>3.3133299999992261E-3</v>
      </c>
      <c r="S37" s="11">
        <f t="shared" si="19"/>
        <v>-2.6266699999979437E-3</v>
      </c>
      <c r="U37" s="13">
        <v>6.4050200000000004</v>
      </c>
      <c r="V37" s="13">
        <v>60.420960000000001</v>
      </c>
      <c r="W37" s="14">
        <f t="shared" si="4"/>
        <v>343.83691081501144</v>
      </c>
      <c r="X37" s="13">
        <f t="shared" si="18"/>
        <v>3.3133299999992261E-3</v>
      </c>
      <c r="Y37" s="13">
        <f t="shared" si="18"/>
        <v>-2.6266699999979437E-3</v>
      </c>
      <c r="Z37" s="14">
        <f t="shared" si="6"/>
        <v>0</v>
      </c>
      <c r="AA37" t="s">
        <v>204</v>
      </c>
      <c r="AB37" t="str">
        <f t="shared" si="7"/>
        <v/>
      </c>
      <c r="AD37" t="s">
        <v>205</v>
      </c>
      <c r="AE37">
        <v>60.420960000000001</v>
      </c>
      <c r="AF37">
        <v>6.4050200000000004</v>
      </c>
      <c r="AG37">
        <v>60.420960000000001</v>
      </c>
      <c r="AH37">
        <v>6.4050200000000004</v>
      </c>
      <c r="AI37" t="s">
        <v>206</v>
      </c>
      <c r="AJ37" t="str">
        <f t="shared" si="8"/>
        <v>Ranaskjær,  Inner Hardangerfjord (st. 63A)</v>
      </c>
      <c r="AK37" s="15" t="s">
        <v>207</v>
      </c>
      <c r="AL37" s="16" t="s">
        <v>208</v>
      </c>
      <c r="AM37" s="16" t="str">
        <f t="shared" si="12"/>
        <v>63A</v>
      </c>
      <c r="AN37" s="17">
        <v>60.420960000000001</v>
      </c>
      <c r="AO37" s="17">
        <v>6.4050200000000004</v>
      </c>
      <c r="AP37" s="16" t="str">
        <f t="shared" si="13"/>
        <v>Ranaskjer, Ålvik, Hardangerfjord</v>
      </c>
      <c r="AQ37" t="str">
        <f t="shared" si="9"/>
        <v>Ranaskjer, Ålvik, Hardangerfjord (st. 63A)</v>
      </c>
      <c r="AR37" t="str">
        <f t="shared" si="10"/>
        <v>63A Ranaskjer, Ålvik, Hardangerfjord</v>
      </c>
      <c r="AS37" t="str">
        <f t="shared" si="11"/>
        <v>NYTT NAVN!</v>
      </c>
      <c r="AU37" t="str">
        <f t="shared" si="16"/>
        <v>plan</v>
      </c>
      <c r="AV37" t="str">
        <f t="shared" si="17"/>
        <v>catch</v>
      </c>
    </row>
    <row r="38" spans="1:48" ht="19.149999999999999" customHeight="1" x14ac:dyDescent="0.25">
      <c r="A38">
        <v>52</v>
      </c>
      <c r="B38" t="s">
        <v>209</v>
      </c>
      <c r="C38" t="s">
        <v>210</v>
      </c>
      <c r="D38" t="str">
        <f t="shared" si="0"/>
        <v>64A Utne</v>
      </c>
      <c r="E38">
        <v>6.6221666700000004</v>
      </c>
      <c r="F38">
        <v>60.423666670000003</v>
      </c>
      <c r="H38" s="9">
        <v>6.6221666700000004</v>
      </c>
      <c r="I38" s="9">
        <v>60.423666670000003</v>
      </c>
      <c r="J38" s="10">
        <f t="shared" si="1"/>
        <v>0</v>
      </c>
      <c r="K38" t="s">
        <v>209</v>
      </c>
      <c r="L38" t="s">
        <v>211</v>
      </c>
      <c r="M38" t="s">
        <v>45</v>
      </c>
      <c r="O38" s="11">
        <v>6.6223000000000001</v>
      </c>
      <c r="P38" s="11">
        <v>60.423900000000003</v>
      </c>
      <c r="Q38" s="18">
        <f t="shared" si="2"/>
        <v>26.939281032233456</v>
      </c>
      <c r="R38" s="11">
        <f t="shared" si="19"/>
        <v>-1.3332999999970951E-4</v>
      </c>
      <c r="S38" s="11">
        <f t="shared" si="19"/>
        <v>-2.3333000000036463E-4</v>
      </c>
      <c r="U38" s="13">
        <v>6.6223000000000001</v>
      </c>
      <c r="V38" s="13">
        <v>60.423900000000003</v>
      </c>
      <c r="W38" s="14">
        <f t="shared" si="4"/>
        <v>26.939281032233456</v>
      </c>
      <c r="X38" s="13">
        <f t="shared" si="18"/>
        <v>-1.3332999999970951E-4</v>
      </c>
      <c r="Y38" s="13">
        <f t="shared" si="18"/>
        <v>-2.3333000000036463E-4</v>
      </c>
      <c r="Z38" s="14">
        <f t="shared" si="6"/>
        <v>0</v>
      </c>
      <c r="AA38" t="s">
        <v>210</v>
      </c>
      <c r="AB38" t="str">
        <f t="shared" si="7"/>
        <v/>
      </c>
      <c r="AD38" t="s">
        <v>212</v>
      </c>
      <c r="AE38">
        <v>60.423900000000003</v>
      </c>
      <c r="AF38">
        <v>6.6223000000000001</v>
      </c>
      <c r="AG38">
        <v>60.423900000000003</v>
      </c>
      <c r="AH38">
        <v>6.6223000000000001</v>
      </c>
      <c r="AI38" t="s">
        <v>213</v>
      </c>
      <c r="AJ38" t="str">
        <f t="shared" si="8"/>
        <v>Utne, Outer Sørfjord (st. 64A)</v>
      </c>
      <c r="AK38" s="15" t="s">
        <v>212</v>
      </c>
      <c r="AL38" s="16"/>
      <c r="AM38" s="16" t="str">
        <f t="shared" si="12"/>
        <v>64A</v>
      </c>
      <c r="AN38" s="17">
        <v>60.423900000000003</v>
      </c>
      <c r="AO38" s="17">
        <v>6.6223000000000001</v>
      </c>
      <c r="AP38" s="16" t="str">
        <f t="shared" si="13"/>
        <v>Utne, Outer Sørfjord</v>
      </c>
      <c r="AQ38" t="str">
        <f t="shared" si="9"/>
        <v>Utne, Outer Sørfjord (st. 64A)</v>
      </c>
      <c r="AR38" t="str">
        <f t="shared" si="10"/>
        <v>64A Utne, Outer Sørfjord</v>
      </c>
      <c r="AS38" t="str">
        <f t="shared" si="11"/>
        <v>NYTT NAVN!</v>
      </c>
      <c r="AU38" t="str">
        <f t="shared" si="16"/>
        <v>plan</v>
      </c>
      <c r="AV38" t="str">
        <f t="shared" si="17"/>
        <v>catch</v>
      </c>
    </row>
    <row r="39" spans="1:48" ht="19.149999999999999" customHeight="1" x14ac:dyDescent="0.25">
      <c r="A39">
        <v>40</v>
      </c>
      <c r="B39" t="s">
        <v>214</v>
      </c>
      <c r="C39" t="s">
        <v>215</v>
      </c>
      <c r="D39" t="str">
        <f t="shared" si="0"/>
        <v>65A Vikingneset</v>
      </c>
      <c r="E39">
        <v>6.16</v>
      </c>
      <c r="F39">
        <v>60.241666670000001</v>
      </c>
      <c r="H39" s="9">
        <v>6.16</v>
      </c>
      <c r="I39" s="9">
        <v>60.241666670000001</v>
      </c>
      <c r="J39" s="10">
        <f t="shared" si="1"/>
        <v>0</v>
      </c>
      <c r="K39" t="s">
        <v>214</v>
      </c>
      <c r="L39" t="s">
        <v>215</v>
      </c>
      <c r="M39" t="s">
        <v>45</v>
      </c>
      <c r="O39" s="11">
        <v>6.1526666666666667</v>
      </c>
      <c r="P39" s="11">
        <v>60.242333333333335</v>
      </c>
      <c r="Q39" s="18">
        <f t="shared" si="2"/>
        <v>411.18389153230066</v>
      </c>
      <c r="R39" s="11">
        <f t="shared" si="19"/>
        <v>7.3333333333334139E-3</v>
      </c>
      <c r="S39" s="11">
        <f t="shared" si="19"/>
        <v>-6.6666333333387229E-4</v>
      </c>
      <c r="U39" s="13">
        <v>6.1526666666666667</v>
      </c>
      <c r="V39" s="13">
        <v>60.242333333333335</v>
      </c>
      <c r="W39" s="14">
        <f t="shared" si="4"/>
        <v>411.18389153230066</v>
      </c>
      <c r="X39" s="13">
        <f t="shared" si="18"/>
        <v>7.3333333333334139E-3</v>
      </c>
      <c r="Y39" s="13">
        <f t="shared" si="18"/>
        <v>-6.6666333333387229E-4</v>
      </c>
      <c r="Z39" s="14">
        <f t="shared" si="6"/>
        <v>9.4871327571477107E-2</v>
      </c>
      <c r="AA39" t="s">
        <v>215</v>
      </c>
      <c r="AB39" t="str">
        <f t="shared" si="7"/>
        <v/>
      </c>
      <c r="AD39" t="s">
        <v>216</v>
      </c>
      <c r="AE39">
        <v>60.242333333333335</v>
      </c>
      <c r="AF39">
        <v>6.1526666666666667</v>
      </c>
      <c r="AG39">
        <v>60.242333333333335</v>
      </c>
      <c r="AH39">
        <v>6.1526666666666667</v>
      </c>
      <c r="AI39" t="s">
        <v>217</v>
      </c>
      <c r="AJ39" t="str">
        <f t="shared" si="8"/>
        <v>Vikingneset, Mid Hardangerfjord (st. 65A)</v>
      </c>
      <c r="AK39" s="15" t="s">
        <v>216</v>
      </c>
      <c r="AL39" s="16"/>
      <c r="AM39" s="16" t="str">
        <f t="shared" si="12"/>
        <v>65A</v>
      </c>
      <c r="AN39" s="17">
        <v>60.242333333333335</v>
      </c>
      <c r="AO39" s="17">
        <v>6.1526666666666667</v>
      </c>
      <c r="AP39" s="16" t="str">
        <f t="shared" si="13"/>
        <v>Vikingneset, Mid Hardangerfjord</v>
      </c>
      <c r="AQ39" t="str">
        <f t="shared" si="9"/>
        <v>Vikingneset, Mid Hardangerfjord (st. 65A)</v>
      </c>
      <c r="AR39" t="str">
        <f t="shared" si="10"/>
        <v>65A Vikingneset, Mid Hardangerfjord</v>
      </c>
      <c r="AS39" t="str">
        <f t="shared" si="11"/>
        <v>NYTT NAVN!</v>
      </c>
      <c r="AU39" t="str">
        <f t="shared" si="16"/>
        <v>plan</v>
      </c>
      <c r="AV39" t="str">
        <f t="shared" si="17"/>
        <v>catch</v>
      </c>
    </row>
    <row r="40" spans="1:48" ht="19.149999999999999" customHeight="1" x14ac:dyDescent="0.25">
      <c r="A40">
        <v>39</v>
      </c>
      <c r="B40" t="s">
        <v>218</v>
      </c>
      <c r="C40" t="s">
        <v>219</v>
      </c>
      <c r="D40" t="str">
        <f t="shared" si="0"/>
        <v>69A Lille Terøy</v>
      </c>
      <c r="E40">
        <v>5.7558333299999997</v>
      </c>
      <c r="F40">
        <v>59.979833329999998</v>
      </c>
      <c r="H40" s="9">
        <v>5.7558333299999997</v>
      </c>
      <c r="I40" s="9">
        <v>59.979833329999998</v>
      </c>
      <c r="J40" s="10">
        <f t="shared" si="1"/>
        <v>0</v>
      </c>
      <c r="K40" t="s">
        <v>218</v>
      </c>
      <c r="L40" t="s">
        <v>220</v>
      </c>
      <c r="M40" t="s">
        <v>45</v>
      </c>
      <c r="O40" s="11">
        <v>5.7545000000000002</v>
      </c>
      <c r="P40" s="11">
        <v>59.984000000000002</v>
      </c>
      <c r="Q40" s="18">
        <f t="shared" si="2"/>
        <v>468.89567971373282</v>
      </c>
      <c r="R40" s="11">
        <f t="shared" si="19"/>
        <v>1.3333299999995774E-3</v>
      </c>
      <c r="S40" s="11">
        <f t="shared" si="19"/>
        <v>-4.1666700000035917E-3</v>
      </c>
      <c r="U40" s="13">
        <v>5.7545000000000002</v>
      </c>
      <c r="V40" s="13">
        <v>59.984000000000002</v>
      </c>
      <c r="W40" s="14">
        <f t="shared" si="4"/>
        <v>468.89567971373282</v>
      </c>
      <c r="X40" s="13">
        <f t="shared" si="18"/>
        <v>1.3333299999995774E-3</v>
      </c>
      <c r="Y40" s="13">
        <f t="shared" si="18"/>
        <v>-4.1666700000035917E-3</v>
      </c>
      <c r="Z40" s="14">
        <f t="shared" si="6"/>
        <v>0</v>
      </c>
      <c r="AA40" t="s">
        <v>219</v>
      </c>
      <c r="AB40" t="str">
        <f t="shared" si="7"/>
        <v/>
      </c>
      <c r="AD40" t="s">
        <v>221</v>
      </c>
      <c r="AE40">
        <v>59.984000000000002</v>
      </c>
      <c r="AF40">
        <v>5.7545000000000002</v>
      </c>
      <c r="AG40">
        <v>59.984000000000002</v>
      </c>
      <c r="AH40">
        <v>5.7545000000000002</v>
      </c>
      <c r="AI40" t="s">
        <v>222</v>
      </c>
      <c r="AJ40" t="str">
        <f t="shared" si="8"/>
        <v>Terøya area, Outer Hardangerfjord (st. 69A)</v>
      </c>
      <c r="AK40" s="15" t="s">
        <v>221</v>
      </c>
      <c r="AL40" s="16" t="s">
        <v>223</v>
      </c>
      <c r="AM40" s="16" t="str">
        <f t="shared" si="12"/>
        <v>69A</v>
      </c>
      <c r="AN40" s="17">
        <v>59.984000000000002</v>
      </c>
      <c r="AO40" s="17">
        <v>5.7545000000000002</v>
      </c>
      <c r="AP40" s="16" t="str">
        <f t="shared" si="13"/>
        <v>Terøya, Outer Hardangerfjord</v>
      </c>
      <c r="AQ40" t="str">
        <f t="shared" si="9"/>
        <v>Terøya, Outer Hardangerfjord (st. 69A)</v>
      </c>
      <c r="AR40" t="str">
        <f t="shared" si="10"/>
        <v>69A Terøya, Outer Hardangerfjord</v>
      </c>
      <c r="AS40" t="str">
        <f t="shared" si="11"/>
        <v>NYTT NAVN!</v>
      </c>
      <c r="AU40" t="str">
        <f t="shared" si="16"/>
        <v>plan</v>
      </c>
      <c r="AV40" t="str">
        <f t="shared" si="17"/>
        <v>catch</v>
      </c>
    </row>
    <row r="41" spans="1:48" ht="19.149999999999999" customHeight="1" x14ac:dyDescent="0.25">
      <c r="A41">
        <v>28</v>
      </c>
      <c r="B41" t="s">
        <v>224</v>
      </c>
      <c r="C41" t="s">
        <v>225</v>
      </c>
      <c r="D41" t="str">
        <f t="shared" si="0"/>
        <v>71A Bjørkøya</v>
      </c>
      <c r="E41">
        <v>9.7536666699999994</v>
      </c>
      <c r="F41">
        <v>59.02333333</v>
      </c>
      <c r="H41" s="9">
        <v>9.7536666699999994</v>
      </c>
      <c r="I41" s="9">
        <v>59.02333333</v>
      </c>
      <c r="J41" s="10">
        <f t="shared" si="1"/>
        <v>0</v>
      </c>
      <c r="K41" t="s">
        <v>224</v>
      </c>
      <c r="L41" t="s">
        <v>226</v>
      </c>
      <c r="M41" t="s">
        <v>45</v>
      </c>
      <c r="O41" s="11">
        <v>9.7536666666666658</v>
      </c>
      <c r="P41" s="11">
        <v>59.023333333333333</v>
      </c>
      <c r="Q41" s="18">
        <f t="shared" si="2"/>
        <v>0</v>
      </c>
      <c r="R41" s="11">
        <f t="shared" si="19"/>
        <v>3.33333360913457E-9</v>
      </c>
      <c r="S41" s="11">
        <f t="shared" si="19"/>
        <v>-3.33333360913457E-9</v>
      </c>
      <c r="U41" s="13">
        <v>9.7536666666666658</v>
      </c>
      <c r="V41" s="13">
        <v>59.023333333333333</v>
      </c>
      <c r="W41" s="14">
        <f t="shared" si="4"/>
        <v>0</v>
      </c>
      <c r="Z41" s="14">
        <f t="shared" si="6"/>
        <v>0</v>
      </c>
      <c r="AA41" t="s">
        <v>226</v>
      </c>
      <c r="AB41" t="str">
        <f t="shared" si="7"/>
        <v>Bjørkøya</v>
      </c>
      <c r="AD41" t="s">
        <v>227</v>
      </c>
      <c r="AE41">
        <v>59.023333333333333</v>
      </c>
      <c r="AF41">
        <v>9.7536666666666658</v>
      </c>
      <c r="AG41">
        <v>59.023333333333333</v>
      </c>
      <c r="AH41">
        <v>9.7536666666666658</v>
      </c>
      <c r="AI41" t="s">
        <v>228</v>
      </c>
      <c r="AJ41" t="str">
        <f t="shared" si="8"/>
        <v>Bjørkøya (Risøyodden), Langesundsfjord (st. 71A)</v>
      </c>
      <c r="AK41" s="15" t="s">
        <v>227</v>
      </c>
      <c r="AL41" s="16" t="s">
        <v>229</v>
      </c>
      <c r="AM41" s="16" t="str">
        <f t="shared" si="12"/>
        <v>71A</v>
      </c>
      <c r="AN41" s="17">
        <v>59.023333333333333</v>
      </c>
      <c r="AO41" s="17">
        <v>9.7536666666666658</v>
      </c>
      <c r="AP41" s="16" t="str">
        <f t="shared" si="13"/>
        <v>Bjørkøya, Langesundfjord</v>
      </c>
      <c r="AQ41" t="str">
        <f t="shared" si="9"/>
        <v>Bjørkøya, Langesundfjord (st. 71A)</v>
      </c>
      <c r="AR41" t="str">
        <f t="shared" si="10"/>
        <v>71A Bjørkøya, Langesundfjord</v>
      </c>
      <c r="AS41" t="str">
        <f t="shared" si="11"/>
        <v>NYTT NAVN!</v>
      </c>
      <c r="AU41" t="str">
        <f t="shared" si="16"/>
        <v>plan</v>
      </c>
      <c r="AV41" t="str">
        <f t="shared" si="17"/>
        <v>catch</v>
      </c>
    </row>
    <row r="42" spans="1:48" ht="19.149999999999999" customHeight="1" x14ac:dyDescent="0.25">
      <c r="A42">
        <v>19</v>
      </c>
      <c r="B42" t="s">
        <v>230</v>
      </c>
      <c r="C42" t="s">
        <v>231</v>
      </c>
      <c r="D42" t="str">
        <f t="shared" si="0"/>
        <v>71B Grenlandsfjorden Breviks area</v>
      </c>
      <c r="E42">
        <v>9.7096666700000007</v>
      </c>
      <c r="F42">
        <v>59.061166669999999</v>
      </c>
      <c r="H42" s="9">
        <v>9.7096666700000007</v>
      </c>
      <c r="I42" s="9">
        <v>59.061166669999999</v>
      </c>
      <c r="J42" s="10">
        <f t="shared" si="1"/>
        <v>0</v>
      </c>
      <c r="K42" t="s">
        <v>230</v>
      </c>
      <c r="L42" t="s">
        <v>232</v>
      </c>
      <c r="M42" t="s">
        <v>38</v>
      </c>
      <c r="O42" s="11">
        <v>9.70275</v>
      </c>
      <c r="P42" s="11">
        <v>59.046500000000002</v>
      </c>
      <c r="Q42" s="12">
        <f t="shared" si="2"/>
        <v>1676.9987499836911</v>
      </c>
      <c r="R42" s="11">
        <f t="shared" si="19"/>
        <v>6.9166700000007353E-3</v>
      </c>
      <c r="S42" s="11">
        <f t="shared" si="19"/>
        <v>1.4666669999996884E-2</v>
      </c>
      <c r="U42" s="13">
        <v>9.70275</v>
      </c>
      <c r="V42" s="13">
        <v>59.046500000000002</v>
      </c>
      <c r="W42" s="14">
        <f t="shared" si="4"/>
        <v>1676.9987499836911</v>
      </c>
      <c r="X42" s="13">
        <f>E42-U42</f>
        <v>6.9166700000007353E-3</v>
      </c>
      <c r="Y42" s="13">
        <f>F42-V42</f>
        <v>1.4666669999996884E-2</v>
      </c>
      <c r="Z42" s="14">
        <f t="shared" si="6"/>
        <v>0</v>
      </c>
      <c r="AA42" t="s">
        <v>233</v>
      </c>
      <c r="AB42" t="str">
        <f t="shared" si="7"/>
        <v>Grenlandsfjorden Breviks area</v>
      </c>
      <c r="AD42" t="s">
        <v>234</v>
      </c>
      <c r="AE42">
        <v>59.046500000000002</v>
      </c>
      <c r="AF42">
        <v>9.70275</v>
      </c>
      <c r="AG42">
        <v>59.046500000000002</v>
      </c>
      <c r="AH42">
        <v>9.70275</v>
      </c>
      <c r="AI42" t="s">
        <v>235</v>
      </c>
      <c r="AJ42" t="str">
        <f t="shared" si="8"/>
        <v>Stathelle area, Langesundsfjord (st. 71B)</v>
      </c>
      <c r="AK42" s="15" t="s">
        <v>234</v>
      </c>
      <c r="AL42" s="16" t="s">
        <v>236</v>
      </c>
      <c r="AM42" s="16" t="str">
        <f t="shared" si="12"/>
        <v>71B</v>
      </c>
      <c r="AN42" s="17">
        <v>59.046500000000002</v>
      </c>
      <c r="AO42" s="17">
        <v>9.70275</v>
      </c>
      <c r="AP42" s="16" t="str">
        <f t="shared" si="13"/>
        <v>Stathelle area, Langesundfjord</v>
      </c>
      <c r="AQ42" t="str">
        <f t="shared" si="9"/>
        <v>Stathelle area, Langesundfjord (st. 71B)</v>
      </c>
      <c r="AR42" t="str">
        <f t="shared" si="10"/>
        <v>71B Stathelle area, Langesundfjord</v>
      </c>
      <c r="AS42" t="str">
        <f t="shared" si="11"/>
        <v>NYTT NAVN!</v>
      </c>
      <c r="AU42" t="str">
        <f t="shared" si="16"/>
        <v>plan</v>
      </c>
      <c r="AV42" t="str">
        <f t="shared" si="17"/>
        <v>catch</v>
      </c>
    </row>
    <row r="43" spans="1:48" ht="19.149999999999999" customHeight="1" x14ac:dyDescent="0.25">
      <c r="A43">
        <v>41</v>
      </c>
      <c r="B43" t="s">
        <v>237</v>
      </c>
      <c r="C43" t="s">
        <v>238</v>
      </c>
      <c r="D43" t="str">
        <f t="shared" si="0"/>
        <v>71G Fugløyskjær</v>
      </c>
      <c r="E43">
        <v>9.80833333</v>
      </c>
      <c r="F43">
        <v>58.982500000000002</v>
      </c>
      <c r="J43" s="10">
        <f t="shared" si="1"/>
        <v>6609944.6125761792</v>
      </c>
      <c r="K43" t="s">
        <v>237</v>
      </c>
      <c r="L43" t="s">
        <v>238</v>
      </c>
      <c r="M43" t="s">
        <v>239</v>
      </c>
      <c r="O43" s="11">
        <v>9.8045799999999996</v>
      </c>
      <c r="P43" s="11">
        <v>58.984960000000001</v>
      </c>
      <c r="Q43" s="18">
        <f t="shared" si="2"/>
        <v>347.71929614616789</v>
      </c>
      <c r="R43" s="11">
        <f t="shared" si="19"/>
        <v>3.7533300000003322E-3</v>
      </c>
      <c r="S43" s="11">
        <f t="shared" si="19"/>
        <v>-2.4599999999992406E-3</v>
      </c>
      <c r="U43" s="13">
        <v>9.8045799999999996</v>
      </c>
      <c r="V43" s="13">
        <v>58.984960000000001</v>
      </c>
      <c r="W43" s="14">
        <f t="shared" si="4"/>
        <v>347.71929614616789</v>
      </c>
      <c r="Z43" s="14">
        <f t="shared" si="6"/>
        <v>0</v>
      </c>
      <c r="AA43" t="s">
        <v>238</v>
      </c>
      <c r="AB43" t="str">
        <f t="shared" si="7"/>
        <v/>
      </c>
      <c r="AD43" t="s">
        <v>240</v>
      </c>
      <c r="AE43">
        <v>58.984960000000001</v>
      </c>
      <c r="AF43">
        <v>9.8045799999999996</v>
      </c>
      <c r="AG43">
        <v>58.984960000000001</v>
      </c>
      <c r="AH43">
        <v>9.8045799999999996</v>
      </c>
      <c r="AI43" t="s">
        <v>241</v>
      </c>
      <c r="AJ43" t="str">
        <f t="shared" si="8"/>
        <v>Fugløyskjær, Outer Langesundsfjord (st. 71G)</v>
      </c>
      <c r="AK43" s="15" t="s">
        <v>240</v>
      </c>
      <c r="AL43" s="16" t="s">
        <v>242</v>
      </c>
      <c r="AM43" s="16" t="str">
        <f t="shared" si="12"/>
        <v>71G</v>
      </c>
      <c r="AN43" s="17">
        <v>58.984960000000001</v>
      </c>
      <c r="AO43" s="17">
        <v>9.8045799999999996</v>
      </c>
      <c r="AP43" s="16" t="str">
        <f t="shared" si="13"/>
        <v>Fugløyskjær, Outer Langesundfjord</v>
      </c>
      <c r="AQ43" t="str">
        <f t="shared" si="9"/>
        <v>Fugløyskjær, Outer Langesundfjord (st. 71G)</v>
      </c>
      <c r="AR43" t="str">
        <f t="shared" si="10"/>
        <v>71G Fugløyskjær, Outer Langesundfjord</v>
      </c>
      <c r="AS43" t="str">
        <f t="shared" si="11"/>
        <v>NYTT NAVN!</v>
      </c>
      <c r="AU43" t="str">
        <f t="shared" si="16"/>
        <v>plan</v>
      </c>
      <c r="AV43" t="str">
        <f t="shared" si="17"/>
        <v>catch</v>
      </c>
    </row>
    <row r="44" spans="1:48" ht="19.149999999999999" customHeight="1" x14ac:dyDescent="0.25">
      <c r="A44">
        <v>7</v>
      </c>
      <c r="B44" t="s">
        <v>243</v>
      </c>
      <c r="C44" t="s">
        <v>244</v>
      </c>
      <c r="D44" t="str">
        <f>CONCATENATE(B44," ",C44)</f>
        <v>76A Risøy</v>
      </c>
      <c r="E44">
        <v>9.2810400000000008</v>
      </c>
      <c r="F44">
        <v>58.732700000000001</v>
      </c>
      <c r="H44" s="9">
        <v>9.2810400000000008</v>
      </c>
      <c r="I44" s="9">
        <v>58.732700000000001</v>
      </c>
      <c r="J44" s="10">
        <f>ACOS(SIN($F44*PI()/180)*SIN(I44*PI()/180)+COS($F44*PI()/180)*COS(I44*PI()/180)*COS(H44*PI()/180-$E44*PI()/180))*180/PI()*60*1852</f>
        <v>0</v>
      </c>
      <c r="K44" t="s">
        <v>243</v>
      </c>
      <c r="L44" t="s">
        <v>244</v>
      </c>
      <c r="M44" t="s">
        <v>45</v>
      </c>
      <c r="O44" s="11">
        <v>9.2810400000000008</v>
      </c>
      <c r="P44" s="11">
        <v>58.732700000000001</v>
      </c>
      <c r="Q44" s="18">
        <f>ACOS(SIN($F44*PI()/180)*SIN(P44*PI()/180)+COS($F44*PI()/180)*COS(P44*PI()/180)*COS(O44*PI()/180-$E44*PI()/180))*180/PI()*60*1852</f>
        <v>0</v>
      </c>
      <c r="R44" s="11">
        <f>E44-O44</f>
        <v>0</v>
      </c>
      <c r="S44" s="11">
        <f>F44-P44</f>
        <v>0</v>
      </c>
      <c r="U44" s="13">
        <v>9.2810400000000008</v>
      </c>
      <c r="V44" s="13">
        <v>58.732700000000001</v>
      </c>
      <c r="W44" s="14">
        <f>ACOS(SIN($F44*PI()/180)*SIN(V44*PI()/180)+COS($F44*PI()/180)*COS(V44*PI()/180)*COS(U44*PI()/180-$E44*PI()/180))*180/PI()*60*1852</f>
        <v>0</v>
      </c>
      <c r="X44" s="13">
        <f>E44-U44</f>
        <v>0</v>
      </c>
      <c r="Y44" s="13">
        <f>F44-V44</f>
        <v>0</v>
      </c>
      <c r="Z44" s="14">
        <f>ACOS(SIN($P44*PI()/180)*SIN(V44*PI()/180)+COS($P44*PI()/180)*COS(V44*PI()/180)*COS(U44*PI()/180-$O44*PI()/180))*180/PI()*60*1852</f>
        <v>0</v>
      </c>
      <c r="AA44" t="s">
        <v>245</v>
      </c>
      <c r="AB44" t="str">
        <f>IF(C44&lt;&gt;AA44,C44,"")</f>
        <v>Risøy</v>
      </c>
      <c r="AD44" s="19" t="s">
        <v>246</v>
      </c>
      <c r="AE44">
        <v>58.732700000000001</v>
      </c>
      <c r="AF44">
        <v>9.2810400000000008</v>
      </c>
      <c r="AG44">
        <v>58.732700000000001</v>
      </c>
      <c r="AH44">
        <v>9.2810400000000008</v>
      </c>
      <c r="AI44" t="s">
        <v>247</v>
      </c>
      <c r="AJ44" t="str">
        <f>AD44&amp;" (st. "&amp;B44&amp;")"</f>
        <v>Risøya, Østerfjord (st. 76A)</v>
      </c>
      <c r="AK44" s="20" t="s">
        <v>246</v>
      </c>
      <c r="AL44" s="21" t="s">
        <v>248</v>
      </c>
      <c r="AM44" s="16" t="str">
        <f>B44</f>
        <v>76A</v>
      </c>
      <c r="AN44" s="17">
        <v>58.732700000000001</v>
      </c>
      <c r="AO44" s="17">
        <v>9.2810400000000008</v>
      </c>
      <c r="AP44" s="16" t="str">
        <f>IF(AL44="",AK44,AL44)</f>
        <v>Risøya, Risør</v>
      </c>
      <c r="AQ44" t="str">
        <f t="shared" si="9"/>
        <v>Risøya, Risør (st. 76A)</v>
      </c>
      <c r="AR44" t="str">
        <f t="shared" si="10"/>
        <v>76A Risøya, Risør</v>
      </c>
      <c r="AS44" t="str">
        <f>IF(AR44=D44,"ingen endring","NYTT NAVN!")</f>
        <v>NYTT NAVN!</v>
      </c>
      <c r="AU44" t="str">
        <f t="shared" si="16"/>
        <v>plan</v>
      </c>
      <c r="AV44" t="str">
        <f t="shared" si="17"/>
        <v>catch</v>
      </c>
    </row>
    <row r="45" spans="1:48" ht="19.149999999999999" customHeight="1" x14ac:dyDescent="0.25">
      <c r="A45">
        <v>7</v>
      </c>
      <c r="B45" t="s">
        <v>249</v>
      </c>
      <c r="C45" t="s">
        <v>244</v>
      </c>
      <c r="D45" t="str">
        <f t="shared" si="0"/>
        <v>76A2 Risøy</v>
      </c>
      <c r="E45">
        <v>9.2810400000000008</v>
      </c>
      <c r="F45">
        <v>58.732700000000001</v>
      </c>
      <c r="H45" s="9">
        <v>9.2810400000000008</v>
      </c>
      <c r="I45" s="9">
        <v>58.732700000000001</v>
      </c>
      <c r="J45" s="10">
        <f t="shared" si="1"/>
        <v>0</v>
      </c>
      <c r="K45" t="s">
        <v>249</v>
      </c>
      <c r="L45" t="s">
        <v>244</v>
      </c>
      <c r="M45" t="s">
        <v>45</v>
      </c>
      <c r="O45" s="11">
        <v>9.2810400000000008</v>
      </c>
      <c r="P45" s="11">
        <v>58.732700000000001</v>
      </c>
      <c r="Q45" s="18">
        <f t="shared" si="2"/>
        <v>0</v>
      </c>
      <c r="R45" s="11">
        <f t="shared" si="19"/>
        <v>0</v>
      </c>
      <c r="S45" s="11">
        <f t="shared" si="19"/>
        <v>0</v>
      </c>
      <c r="U45" s="13">
        <v>9.2810400000000008</v>
      </c>
      <c r="V45" s="13">
        <v>58.732700000000001</v>
      </c>
      <c r="W45" s="14">
        <f t="shared" si="4"/>
        <v>0</v>
      </c>
      <c r="X45" s="13">
        <f t="shared" ref="X45:Y62" si="20">E45-U45</f>
        <v>0</v>
      </c>
      <c r="Y45" s="13">
        <f t="shared" si="20"/>
        <v>0</v>
      </c>
      <c r="Z45" s="14">
        <f t="shared" si="6"/>
        <v>0</v>
      </c>
      <c r="AA45" t="s">
        <v>245</v>
      </c>
      <c r="AB45" t="str">
        <f t="shared" si="7"/>
        <v>Risøy</v>
      </c>
      <c r="AD45" s="19" t="s">
        <v>246</v>
      </c>
      <c r="AE45">
        <v>58.732700000000001</v>
      </c>
      <c r="AF45">
        <v>9.2810400000000008</v>
      </c>
      <c r="AG45">
        <v>58.732700000000001</v>
      </c>
      <c r="AH45">
        <v>9.2810400000000008</v>
      </c>
      <c r="AI45" t="s">
        <v>247</v>
      </c>
      <c r="AJ45" t="str">
        <f t="shared" si="8"/>
        <v>Risøya, Østerfjord (st. 76A2)</v>
      </c>
      <c r="AK45" s="20" t="s">
        <v>246</v>
      </c>
      <c r="AL45" s="21" t="s">
        <v>248</v>
      </c>
      <c r="AM45" s="16" t="str">
        <f t="shared" si="12"/>
        <v>76A2</v>
      </c>
      <c r="AN45" s="17">
        <v>58.732700000000001</v>
      </c>
      <c r="AO45" s="17">
        <v>9.2810400000000008</v>
      </c>
      <c r="AP45" s="16" t="str">
        <f t="shared" si="13"/>
        <v>Risøya, Risør</v>
      </c>
      <c r="AQ45" t="str">
        <f t="shared" si="9"/>
        <v>Risøya, Risør (st. 76A2)</v>
      </c>
      <c r="AR45" t="str">
        <f t="shared" si="10"/>
        <v>76A2 Risøya, Risør</v>
      </c>
      <c r="AS45" t="str">
        <f t="shared" si="11"/>
        <v>NYTT NAVN!</v>
      </c>
      <c r="AU45" t="str">
        <f t="shared" si="16"/>
        <v>plan</v>
      </c>
      <c r="AV45" t="str">
        <f t="shared" si="17"/>
        <v>catch</v>
      </c>
    </row>
    <row r="46" spans="1:48" ht="19.149999999999999" customHeight="1" x14ac:dyDescent="0.25">
      <c r="A46">
        <v>51</v>
      </c>
      <c r="B46" t="s">
        <v>250</v>
      </c>
      <c r="C46" t="s">
        <v>244</v>
      </c>
      <c r="D46" t="str">
        <f t="shared" si="0"/>
        <v>76G Risøy</v>
      </c>
      <c r="E46">
        <v>9.2759999999999998</v>
      </c>
      <c r="F46">
        <v>58.728000000000002</v>
      </c>
      <c r="J46" s="10">
        <f t="shared" si="1"/>
        <v>6576298.8736694008</v>
      </c>
      <c r="K46" t="s">
        <v>250</v>
      </c>
      <c r="L46" t="s">
        <v>244</v>
      </c>
      <c r="M46" t="s">
        <v>57</v>
      </c>
      <c r="O46" s="11">
        <v>9.2754999999999992</v>
      </c>
      <c r="P46" s="11">
        <v>58.728000000000002</v>
      </c>
      <c r="Q46" s="18">
        <f t="shared" si="2"/>
        <v>28.841351692219089</v>
      </c>
      <c r="R46" s="11">
        <f t="shared" si="19"/>
        <v>5.0000000000061107E-4</v>
      </c>
      <c r="S46" s="11">
        <f t="shared" si="19"/>
        <v>0</v>
      </c>
      <c r="U46" s="13">
        <v>9.2754999999999992</v>
      </c>
      <c r="V46" s="13">
        <v>58.728000000000002</v>
      </c>
      <c r="W46" s="14">
        <f t="shared" si="4"/>
        <v>28.841351692219089</v>
      </c>
      <c r="X46" s="13">
        <f t="shared" si="20"/>
        <v>5.0000000000061107E-4</v>
      </c>
      <c r="Y46" s="13">
        <f t="shared" si="20"/>
        <v>0</v>
      </c>
      <c r="Z46" s="14">
        <f t="shared" si="6"/>
        <v>0</v>
      </c>
      <c r="AA46" t="s">
        <v>244</v>
      </c>
      <c r="AB46" t="str">
        <f t="shared" si="7"/>
        <v/>
      </c>
      <c r="AD46" s="19" t="s">
        <v>251</v>
      </c>
      <c r="AE46">
        <v>58.728000000000002</v>
      </c>
      <c r="AF46">
        <v>9.2754999999999992</v>
      </c>
      <c r="AG46">
        <v>58.728000000000002</v>
      </c>
      <c r="AH46">
        <v>9.2754999999999992</v>
      </c>
      <c r="AI46" t="s">
        <v>252</v>
      </c>
      <c r="AJ46" t="str">
        <f t="shared" si="8"/>
        <v>Risøy, Østerfjord (st. 76G)</v>
      </c>
      <c r="AK46" s="20" t="s">
        <v>251</v>
      </c>
      <c r="AL46" s="21" t="s">
        <v>248</v>
      </c>
      <c r="AM46" s="16" t="str">
        <f t="shared" si="12"/>
        <v>76G</v>
      </c>
      <c r="AN46" s="17">
        <v>58.728000000000002</v>
      </c>
      <c r="AO46" s="17">
        <v>9.2754999999999992</v>
      </c>
      <c r="AP46" s="16" t="str">
        <f t="shared" si="13"/>
        <v>Risøya, Risør</v>
      </c>
      <c r="AQ46" t="str">
        <f t="shared" si="9"/>
        <v>Risøya, Risør (st. 76G)</v>
      </c>
      <c r="AR46" t="str">
        <f t="shared" si="10"/>
        <v>76G Risøya, Risør</v>
      </c>
      <c r="AS46" t="str">
        <f t="shared" si="11"/>
        <v>NYTT NAVN!</v>
      </c>
      <c r="AU46" t="str">
        <f t="shared" si="16"/>
        <v>plan</v>
      </c>
      <c r="AV46" t="str">
        <f t="shared" si="17"/>
        <v>catch</v>
      </c>
    </row>
    <row r="47" spans="1:48" ht="19.149999999999999" customHeight="1" x14ac:dyDescent="0.25">
      <c r="A47">
        <v>9</v>
      </c>
      <c r="B47" t="s">
        <v>253</v>
      </c>
      <c r="C47" t="s">
        <v>254</v>
      </c>
      <c r="D47" t="str">
        <f t="shared" si="0"/>
        <v>80B Munkholmen</v>
      </c>
      <c r="E47">
        <v>10.391500000000001</v>
      </c>
      <c r="F47">
        <v>63.421999999999997</v>
      </c>
      <c r="H47" s="9">
        <v>10.391500000000001</v>
      </c>
      <c r="I47" s="9">
        <v>63.421999999999997</v>
      </c>
      <c r="J47" s="10">
        <f t="shared" si="1"/>
        <v>9.4871327571477107E-2</v>
      </c>
      <c r="K47" t="s">
        <v>253</v>
      </c>
      <c r="L47" t="s">
        <v>255</v>
      </c>
      <c r="M47" t="s">
        <v>38</v>
      </c>
      <c r="O47" s="11">
        <v>10.371726000000001</v>
      </c>
      <c r="P47" s="11">
        <v>63.445624000000002</v>
      </c>
      <c r="Q47" s="12">
        <f t="shared" si="2"/>
        <v>2803.0045510567111</v>
      </c>
      <c r="R47" s="11">
        <f t="shared" si="19"/>
        <v>1.9773999999999958E-2</v>
      </c>
      <c r="S47" s="11">
        <f t="shared" si="19"/>
        <v>-2.3624000000005196E-2</v>
      </c>
      <c r="U47" s="13">
        <v>10.371726000000001</v>
      </c>
      <c r="V47" s="13">
        <v>63.445624000000002</v>
      </c>
      <c r="W47" s="14">
        <f t="shared" si="4"/>
        <v>2803.0045510567111</v>
      </c>
      <c r="X47" s="13">
        <f t="shared" si="20"/>
        <v>1.9773999999999958E-2</v>
      </c>
      <c r="Y47" s="13">
        <f t="shared" si="20"/>
        <v>-2.3624000000005196E-2</v>
      </c>
      <c r="Z47" s="14">
        <f t="shared" si="6"/>
        <v>0</v>
      </c>
      <c r="AA47" t="s">
        <v>256</v>
      </c>
      <c r="AB47" t="str">
        <f t="shared" si="7"/>
        <v>Munkholmen</v>
      </c>
      <c r="AD47" t="s">
        <v>257</v>
      </c>
      <c r="AE47">
        <v>63.445624000000002</v>
      </c>
      <c r="AF47">
        <v>10.371726000000001</v>
      </c>
      <c r="AG47">
        <v>63.445624000000002</v>
      </c>
      <c r="AH47">
        <v>10.371726000000001</v>
      </c>
      <c r="AI47" t="s">
        <v>258</v>
      </c>
      <c r="AJ47" t="str">
        <f t="shared" si="8"/>
        <v>Trondheim harbour (st. 80B)</v>
      </c>
      <c r="AK47" s="15" t="s">
        <v>257</v>
      </c>
      <c r="AL47" s="16"/>
      <c r="AM47" s="16" t="str">
        <f t="shared" si="12"/>
        <v>80B</v>
      </c>
      <c r="AN47" s="17">
        <v>63.445624000000002</v>
      </c>
      <c r="AO47" s="17">
        <v>10.371726000000001</v>
      </c>
      <c r="AP47" s="16" t="str">
        <f t="shared" si="13"/>
        <v>Trondheim harbour</v>
      </c>
      <c r="AQ47" t="str">
        <f t="shared" si="9"/>
        <v>Trondheim harbour (st. 80B)</v>
      </c>
      <c r="AR47" t="str">
        <f t="shared" si="10"/>
        <v>80B Trondheim harbour</v>
      </c>
      <c r="AS47" t="str">
        <f t="shared" si="11"/>
        <v>NYTT NAVN!</v>
      </c>
      <c r="AU47" t="str">
        <f t="shared" si="16"/>
        <v>plan</v>
      </c>
      <c r="AV47" t="str">
        <f t="shared" si="17"/>
        <v>catch</v>
      </c>
    </row>
    <row r="48" spans="1:48" ht="19.149999999999999" customHeight="1" x14ac:dyDescent="0.25">
      <c r="A48">
        <v>8</v>
      </c>
      <c r="B48" t="s">
        <v>259</v>
      </c>
      <c r="C48" t="s">
        <v>260</v>
      </c>
      <c r="D48" t="str">
        <f t="shared" si="0"/>
        <v>91A2 Outer Trondheimsfjord</v>
      </c>
      <c r="E48">
        <v>9.6678333300000006</v>
      </c>
      <c r="F48">
        <v>63.6875</v>
      </c>
      <c r="H48" s="9">
        <v>9.6678333300000006</v>
      </c>
      <c r="I48" s="9">
        <v>63.6875</v>
      </c>
      <c r="J48" s="10">
        <f t="shared" si="1"/>
        <v>0</v>
      </c>
      <c r="K48" t="s">
        <v>259</v>
      </c>
      <c r="L48" t="s">
        <v>261</v>
      </c>
      <c r="M48" t="s">
        <v>45</v>
      </c>
      <c r="O48" s="11">
        <v>9.56386</v>
      </c>
      <c r="P48" s="11">
        <v>63.651859999999999</v>
      </c>
      <c r="Q48" s="12">
        <f t="shared" si="2"/>
        <v>6476.4729045080376</v>
      </c>
      <c r="R48" s="11">
        <f t="shared" si="19"/>
        <v>0.10397333000000053</v>
      </c>
      <c r="S48" s="11">
        <f t="shared" si="19"/>
        <v>3.5640000000000782E-2</v>
      </c>
      <c r="U48" s="13">
        <v>9.56386</v>
      </c>
      <c r="V48" s="13">
        <v>63.651437999999999</v>
      </c>
      <c r="W48" s="14">
        <f t="shared" si="4"/>
        <v>6505.2832515036307</v>
      </c>
      <c r="X48" s="13">
        <f t="shared" si="20"/>
        <v>0.10397333000000053</v>
      </c>
      <c r="Y48" s="13">
        <f t="shared" si="20"/>
        <v>3.6062000000001149E-2</v>
      </c>
      <c r="Z48" s="14">
        <f t="shared" si="6"/>
        <v>46.892642937873823</v>
      </c>
      <c r="AA48" t="s">
        <v>262</v>
      </c>
      <c r="AB48" t="str">
        <f t="shared" si="7"/>
        <v>Outer Trondheimsfjord</v>
      </c>
      <c r="AD48" t="s">
        <v>263</v>
      </c>
      <c r="AE48">
        <v>63.651859999999999</v>
      </c>
      <c r="AF48">
        <v>9.56386</v>
      </c>
      <c r="AG48">
        <v>63.651437999999999</v>
      </c>
      <c r="AH48">
        <v>9.56386</v>
      </c>
      <c r="AI48" t="s">
        <v>264</v>
      </c>
      <c r="AJ48" t="str">
        <f t="shared" si="8"/>
        <v>Ørland area, Outer Trondheimsfjord (st. 91A2)</v>
      </c>
      <c r="AK48" s="15" t="s">
        <v>263</v>
      </c>
      <c r="AL48" s="16"/>
      <c r="AM48" s="16" t="str">
        <f t="shared" si="12"/>
        <v>91A2</v>
      </c>
      <c r="AN48" s="17">
        <v>63.651437999999999</v>
      </c>
      <c r="AO48" s="17">
        <v>9.56386</v>
      </c>
      <c r="AP48" s="16" t="str">
        <f t="shared" si="13"/>
        <v>Ørland area, Outer Trondheimsfjord</v>
      </c>
      <c r="AQ48" t="str">
        <f t="shared" si="9"/>
        <v>Ørland area, Outer Trondheimsfjord (st. 91A2)</v>
      </c>
      <c r="AR48" t="str">
        <f t="shared" si="10"/>
        <v>91A2 Ørland area, Outer Trondheimsfjord</v>
      </c>
      <c r="AS48" t="str">
        <f t="shared" si="11"/>
        <v>NYTT NAVN!</v>
      </c>
      <c r="AT48" t="s">
        <v>265</v>
      </c>
      <c r="AU48" t="str">
        <f t="shared" si="16"/>
        <v>-</v>
      </c>
      <c r="AV48" t="str">
        <f t="shared" si="17"/>
        <v>catch</v>
      </c>
    </row>
    <row r="49" spans="1:49" ht="19.149999999999999" customHeight="1" x14ac:dyDescent="0.25">
      <c r="A49">
        <v>15</v>
      </c>
      <c r="B49" t="s">
        <v>266</v>
      </c>
      <c r="C49" t="s">
        <v>267</v>
      </c>
      <c r="D49" t="str">
        <f t="shared" si="0"/>
        <v>96B Helgelandskysten area by Sandnessjøen</v>
      </c>
      <c r="E49">
        <v>12.833666669999999</v>
      </c>
      <c r="F49">
        <v>66.296166670000005</v>
      </c>
      <c r="H49" s="9">
        <v>12.833666669999999</v>
      </c>
      <c r="I49" s="9">
        <v>66.296166670000005</v>
      </c>
      <c r="J49" s="10">
        <f t="shared" si="1"/>
        <v>0</v>
      </c>
      <c r="K49" t="s">
        <v>266</v>
      </c>
      <c r="L49" t="s">
        <v>268</v>
      </c>
      <c r="M49" t="s">
        <v>38</v>
      </c>
      <c r="O49" s="11">
        <v>12.503553999999999</v>
      </c>
      <c r="P49" s="11">
        <v>66.044370000000001</v>
      </c>
      <c r="Q49" s="12">
        <f t="shared" si="2"/>
        <v>31662.215847470208</v>
      </c>
      <c r="R49" s="11">
        <f t="shared" si="19"/>
        <v>0.33011267000000011</v>
      </c>
      <c r="S49" s="11">
        <f t="shared" si="19"/>
        <v>0.2517966700000045</v>
      </c>
      <c r="U49" s="13">
        <v>12.503553999999999</v>
      </c>
      <c r="V49" s="13">
        <v>66.044370000000001</v>
      </c>
      <c r="W49" s="14">
        <f t="shared" si="4"/>
        <v>31662.215847470208</v>
      </c>
      <c r="X49" s="13">
        <f t="shared" si="20"/>
        <v>0.33011267000000011</v>
      </c>
      <c r="Y49" s="13">
        <f t="shared" si="20"/>
        <v>0.2517966700000045</v>
      </c>
      <c r="Z49" s="14">
        <f t="shared" si="6"/>
        <v>0</v>
      </c>
      <c r="AA49" t="s">
        <v>269</v>
      </c>
      <c r="AB49" t="str">
        <f t="shared" si="7"/>
        <v>Helgelandskysten area by Sandnessjøen</v>
      </c>
      <c r="AD49" t="s">
        <v>270</v>
      </c>
      <c r="AE49">
        <v>66.044370000000001</v>
      </c>
      <c r="AF49">
        <v>12.503553999999999</v>
      </c>
      <c r="AG49">
        <v>66.044370000000001</v>
      </c>
      <c r="AH49">
        <v>12.503553999999999</v>
      </c>
      <c r="AI49" t="s">
        <v>271</v>
      </c>
      <c r="AJ49" t="str">
        <f t="shared" si="8"/>
        <v>Sandessjøen area (st. 96B)</v>
      </c>
      <c r="AK49" s="15" t="s">
        <v>270</v>
      </c>
      <c r="AL49" s="16" t="s">
        <v>272</v>
      </c>
      <c r="AM49" s="16" t="str">
        <f t="shared" si="12"/>
        <v>96B</v>
      </c>
      <c r="AN49" s="17">
        <v>66.044370000000001</v>
      </c>
      <c r="AO49" s="17">
        <v>12.503553999999999</v>
      </c>
      <c r="AP49" s="16" t="str">
        <f t="shared" si="13"/>
        <v>Sandnessjøen area</v>
      </c>
      <c r="AQ49" t="str">
        <f t="shared" si="9"/>
        <v>Sandnessjøen area (st. 96B)</v>
      </c>
      <c r="AR49" t="str">
        <f t="shared" si="10"/>
        <v>96B Sandnessjøen area</v>
      </c>
      <c r="AS49" t="str">
        <f t="shared" si="11"/>
        <v>NYTT NAVN!</v>
      </c>
      <c r="AU49" t="str">
        <f t="shared" si="16"/>
        <v>plan</v>
      </c>
      <c r="AV49" t="str">
        <f t="shared" si="17"/>
        <v>catch</v>
      </c>
    </row>
    <row r="50" spans="1:49" ht="19.149999999999999" customHeight="1" x14ac:dyDescent="0.25">
      <c r="A50">
        <v>56</v>
      </c>
      <c r="B50" t="s">
        <v>273</v>
      </c>
      <c r="C50" t="s">
        <v>274</v>
      </c>
      <c r="D50" t="str">
        <f t="shared" si="0"/>
        <v>97A2 Bodø harbour</v>
      </c>
      <c r="E50">
        <v>14.388</v>
      </c>
      <c r="F50">
        <v>67.295000000000002</v>
      </c>
      <c r="H50" s="9">
        <v>14.388</v>
      </c>
      <c r="I50" s="9">
        <v>67.295000000000002</v>
      </c>
      <c r="J50" s="10">
        <f t="shared" si="1"/>
        <v>0</v>
      </c>
      <c r="K50" t="s">
        <v>273</v>
      </c>
      <c r="L50" t="s">
        <v>275</v>
      </c>
      <c r="M50" t="s">
        <v>45</v>
      </c>
      <c r="O50" s="11">
        <v>14.388</v>
      </c>
      <c r="P50" s="11">
        <v>67.295000000000002</v>
      </c>
      <c r="Q50" s="18">
        <f t="shared" si="2"/>
        <v>0</v>
      </c>
      <c r="R50" s="11">
        <f t="shared" si="19"/>
        <v>0</v>
      </c>
      <c r="S50" s="11">
        <f t="shared" si="19"/>
        <v>0</v>
      </c>
      <c r="U50" s="13">
        <v>14.621928</v>
      </c>
      <c r="V50" s="13">
        <v>67.412710000000004</v>
      </c>
      <c r="W50" s="14">
        <f t="shared" si="4"/>
        <v>16469.9292245049</v>
      </c>
      <c r="X50" s="13">
        <f t="shared" si="20"/>
        <v>-0.23392800000000058</v>
      </c>
      <c r="Y50" s="13">
        <f t="shared" si="20"/>
        <v>-0.11771000000000242</v>
      </c>
      <c r="Z50" s="12">
        <f t="shared" si="6"/>
        <v>16469.9292245049</v>
      </c>
      <c r="AA50" t="s">
        <v>274</v>
      </c>
      <c r="AB50" t="str">
        <f t="shared" si="7"/>
        <v/>
      </c>
      <c r="AD50" s="19" t="s">
        <v>276</v>
      </c>
      <c r="AE50">
        <v>67.295000000000002</v>
      </c>
      <c r="AF50">
        <v>14.388</v>
      </c>
      <c r="AG50">
        <v>67.412710000000004</v>
      </c>
      <c r="AH50">
        <v>14.621928</v>
      </c>
      <c r="AI50" t="s">
        <v>277</v>
      </c>
      <c r="AJ50" t="str">
        <f t="shared" si="8"/>
        <v>Bodø harbour area (st. 97A2)</v>
      </c>
      <c r="AK50" s="20" t="s">
        <v>276</v>
      </c>
      <c r="AL50" s="21" t="s">
        <v>278</v>
      </c>
      <c r="AM50" s="16" t="str">
        <f t="shared" si="12"/>
        <v>97A2</v>
      </c>
      <c r="AN50" s="17">
        <v>67.412710000000004</v>
      </c>
      <c r="AO50" s="17">
        <v>14.621928</v>
      </c>
      <c r="AP50" s="16" t="str">
        <f t="shared" si="13"/>
        <v>Mjelle, Bodø area</v>
      </c>
      <c r="AQ50" t="str">
        <f t="shared" si="9"/>
        <v>Mjelle, Bodø area (st. 97A2)</v>
      </c>
      <c r="AR50" t="str">
        <f t="shared" si="10"/>
        <v>97A2 Mjelle, Bodø area</v>
      </c>
      <c r="AS50" t="str">
        <f t="shared" si="11"/>
        <v>NYTT NAVN!</v>
      </c>
      <c r="AT50" t="s">
        <v>279</v>
      </c>
      <c r="AU50" t="str">
        <f t="shared" si="16"/>
        <v>-</v>
      </c>
      <c r="AV50" t="str">
        <f t="shared" si="17"/>
        <v>catch</v>
      </c>
    </row>
    <row r="51" spans="1:49" ht="19.149999999999999" customHeight="1" x14ac:dyDescent="0.25">
      <c r="A51">
        <v>10</v>
      </c>
      <c r="B51" t="s">
        <v>280</v>
      </c>
      <c r="C51" t="s">
        <v>281</v>
      </c>
      <c r="D51" t="str">
        <f t="shared" si="0"/>
        <v>98A2 Lofoten, Svolvær</v>
      </c>
      <c r="E51">
        <v>14.663833329999999</v>
      </c>
      <c r="F51">
        <v>68.257666670000006</v>
      </c>
      <c r="H51" s="9">
        <v>14.663833329999999</v>
      </c>
      <c r="I51" s="9">
        <v>68.257666670000006</v>
      </c>
      <c r="J51" s="10">
        <f t="shared" si="1"/>
        <v>0</v>
      </c>
      <c r="K51" t="s">
        <v>280</v>
      </c>
      <c r="L51" t="s">
        <v>282</v>
      </c>
      <c r="M51" t="s">
        <v>45</v>
      </c>
      <c r="O51" s="11">
        <v>14.662699999999999</v>
      </c>
      <c r="P51" s="11">
        <v>68.249170000000007</v>
      </c>
      <c r="Q51" s="12">
        <f t="shared" si="2"/>
        <v>945.30220769756352</v>
      </c>
      <c r="R51" s="11">
        <f t="shared" si="19"/>
        <v>1.1333300000000435E-3</v>
      </c>
      <c r="S51" s="11">
        <f t="shared" si="19"/>
        <v>8.4966699999995399E-3</v>
      </c>
      <c r="U51" s="13">
        <v>14.662699999999999</v>
      </c>
      <c r="V51" s="13">
        <v>68.249170000000007</v>
      </c>
      <c r="W51" s="14">
        <f t="shared" si="4"/>
        <v>945.30220769756352</v>
      </c>
      <c r="X51" s="13">
        <f t="shared" si="20"/>
        <v>1.1333300000000435E-3</v>
      </c>
      <c r="Y51" s="13">
        <f t="shared" si="20"/>
        <v>8.4966699999995399E-3</v>
      </c>
      <c r="Z51" s="14">
        <f t="shared" si="6"/>
        <v>0</v>
      </c>
      <c r="AA51" t="s">
        <v>283</v>
      </c>
      <c r="AB51" t="str">
        <f t="shared" si="7"/>
        <v>Lofoten, Svolvær</v>
      </c>
      <c r="AD51" t="s">
        <v>284</v>
      </c>
      <c r="AE51">
        <v>68.249170000000007</v>
      </c>
      <c r="AF51">
        <v>14.662699999999999</v>
      </c>
      <c r="AG51">
        <v>68.249170000000007</v>
      </c>
      <c r="AH51">
        <v>14.662699999999999</v>
      </c>
      <c r="AI51" t="s">
        <v>285</v>
      </c>
      <c r="AJ51" t="str">
        <f t="shared" si="8"/>
        <v>Svolvær airport area (st. 98A2)</v>
      </c>
      <c r="AK51" s="15" t="s">
        <v>284</v>
      </c>
      <c r="AL51" s="16"/>
      <c r="AM51" s="16" t="str">
        <f t="shared" si="12"/>
        <v>98A2</v>
      </c>
      <c r="AN51" s="17">
        <v>68.249170000000007</v>
      </c>
      <c r="AO51" s="17">
        <v>14.662699999999999</v>
      </c>
      <c r="AP51" s="16" t="str">
        <f t="shared" si="13"/>
        <v>Svolvær airport area</v>
      </c>
      <c r="AQ51" t="str">
        <f t="shared" si="9"/>
        <v>Svolvær airport area (st. 98A2)</v>
      </c>
      <c r="AR51" t="str">
        <f t="shared" si="10"/>
        <v>98A2 Svolvær airport area</v>
      </c>
      <c r="AS51" t="str">
        <f t="shared" si="11"/>
        <v>NYTT NAVN!</v>
      </c>
      <c r="AU51" t="str">
        <f t="shared" si="16"/>
        <v>plan</v>
      </c>
      <c r="AV51" t="str">
        <f t="shared" si="17"/>
        <v>catch</v>
      </c>
    </row>
    <row r="52" spans="1:49" ht="19.149999999999999" customHeight="1" x14ac:dyDescent="0.25">
      <c r="A52">
        <v>11</v>
      </c>
      <c r="B52" t="s">
        <v>286</v>
      </c>
      <c r="C52" t="s">
        <v>287</v>
      </c>
      <c r="D52" t="str">
        <f t="shared" si="0"/>
        <v>98B1 Lofoten, Skrova</v>
      </c>
      <c r="E52">
        <v>14.803333329999999</v>
      </c>
      <c r="F52">
        <v>68.246666669999996</v>
      </c>
      <c r="H52" s="9">
        <v>14.803333329999999</v>
      </c>
      <c r="I52" s="9">
        <v>68.246666669999996</v>
      </c>
      <c r="J52" s="10">
        <f t="shared" si="1"/>
        <v>0</v>
      </c>
      <c r="K52" t="s">
        <v>286</v>
      </c>
      <c r="L52" t="s">
        <v>288</v>
      </c>
      <c r="M52" t="s">
        <v>38</v>
      </c>
      <c r="O52" s="11">
        <v>14.804209999999999</v>
      </c>
      <c r="P52" s="11">
        <v>68.209770000000006</v>
      </c>
      <c r="Q52" s="12">
        <f t="shared" si="2"/>
        <v>4100.1171822922406</v>
      </c>
      <c r="R52" s="11">
        <f t="shared" si="19"/>
        <v>-8.7667000000024586E-4</v>
      </c>
      <c r="S52" s="11">
        <f t="shared" si="19"/>
        <v>3.6896669999990195E-2</v>
      </c>
      <c r="U52" s="13">
        <v>14.708138</v>
      </c>
      <c r="V52" s="13">
        <v>68.185770000000005</v>
      </c>
      <c r="W52" s="14">
        <f t="shared" si="4"/>
        <v>7823.0622544834041</v>
      </c>
      <c r="X52" s="13">
        <f t="shared" si="20"/>
        <v>9.5195329999999245E-2</v>
      </c>
      <c r="Y52" s="13">
        <f t="shared" si="20"/>
        <v>6.0896669999991104E-2</v>
      </c>
      <c r="Z52" s="12">
        <f t="shared" si="6"/>
        <v>4778.3801946546437</v>
      </c>
      <c r="AA52" t="s">
        <v>289</v>
      </c>
      <c r="AB52" t="str">
        <f t="shared" si="7"/>
        <v>Lofoten, Skrova</v>
      </c>
      <c r="AD52" t="s">
        <v>290</v>
      </c>
      <c r="AE52">
        <v>68.209770000000006</v>
      </c>
      <c r="AF52">
        <v>14.804209999999999</v>
      </c>
      <c r="AG52">
        <v>68.185770000000005</v>
      </c>
      <c r="AH52">
        <v>14.708138</v>
      </c>
      <c r="AI52" t="s">
        <v>291</v>
      </c>
      <c r="AJ52" t="str">
        <f t="shared" si="8"/>
        <v>Bjørnerøya-Austnesfjord area, Lofoten (st. 98B1)</v>
      </c>
      <c r="AK52" s="15" t="s">
        <v>290</v>
      </c>
      <c r="AL52" s="16" t="s">
        <v>292</v>
      </c>
      <c r="AM52" s="16" t="str">
        <f t="shared" si="12"/>
        <v>98B1</v>
      </c>
      <c r="AN52" s="17">
        <v>68.185770000000005</v>
      </c>
      <c r="AO52" s="17">
        <v>14.708138</v>
      </c>
      <c r="AP52" s="16" t="str">
        <f t="shared" si="13"/>
        <v>Austnesfjord, Lofoten</v>
      </c>
      <c r="AQ52" t="str">
        <f t="shared" si="9"/>
        <v>Austnesfjord, Lofoten (st. 98B1)</v>
      </c>
      <c r="AR52" t="str">
        <f t="shared" si="10"/>
        <v>98B1 Austnesfjord, Lofoten</v>
      </c>
      <c r="AS52" t="str">
        <f t="shared" si="11"/>
        <v>NYTT NAVN!</v>
      </c>
      <c r="AU52" t="str">
        <f t="shared" si="16"/>
        <v>-</v>
      </c>
      <c r="AV52" t="str">
        <f t="shared" si="17"/>
        <v>catch</v>
      </c>
    </row>
    <row r="53" spans="1:49" ht="19.149999999999999" customHeight="1" x14ac:dyDescent="0.25">
      <c r="A53">
        <v>3</v>
      </c>
      <c r="B53" t="s">
        <v>293</v>
      </c>
      <c r="C53" t="s">
        <v>294</v>
      </c>
      <c r="D53" t="str">
        <f t="shared" si="0"/>
        <v>98G Svolvær area</v>
      </c>
      <c r="E53">
        <v>14.676666669999999</v>
      </c>
      <c r="F53">
        <v>68.256666670000001</v>
      </c>
      <c r="J53" s="10">
        <f t="shared" si="1"/>
        <v>7667320.7382063735</v>
      </c>
      <c r="K53" t="s">
        <v>293</v>
      </c>
      <c r="L53" t="s">
        <v>295</v>
      </c>
      <c r="M53" t="s">
        <v>57</v>
      </c>
      <c r="O53" s="11">
        <v>14.666410000000001</v>
      </c>
      <c r="P53" s="11">
        <v>68.246989999999997</v>
      </c>
      <c r="Q53" s="12">
        <f t="shared" si="2"/>
        <v>1155.2250217381788</v>
      </c>
      <c r="R53" s="11">
        <f t="shared" si="19"/>
        <v>1.0256669999998635E-2</v>
      </c>
      <c r="S53" s="11">
        <f t="shared" si="19"/>
        <v>9.6766700000046058E-3</v>
      </c>
      <c r="U53" s="13">
        <v>14.666410000000001</v>
      </c>
      <c r="V53" s="13">
        <v>68.246989999999997</v>
      </c>
      <c r="W53" s="14">
        <f t="shared" si="4"/>
        <v>1155.2250217381788</v>
      </c>
      <c r="X53" s="13">
        <f t="shared" si="20"/>
        <v>1.0256669999998635E-2</v>
      </c>
      <c r="Y53" s="13">
        <f t="shared" si="20"/>
        <v>9.6766700000046058E-3</v>
      </c>
      <c r="Z53" s="14">
        <f t="shared" si="6"/>
        <v>0</v>
      </c>
      <c r="AA53" t="s">
        <v>295</v>
      </c>
      <c r="AB53" t="str">
        <f t="shared" si="7"/>
        <v>Svolvær area</v>
      </c>
      <c r="AD53" t="s">
        <v>284</v>
      </c>
      <c r="AE53">
        <v>68.246989999999997</v>
      </c>
      <c r="AF53">
        <v>14.666410000000001</v>
      </c>
      <c r="AG53">
        <v>68.246989999999997</v>
      </c>
      <c r="AH53">
        <v>14.666410000000001</v>
      </c>
      <c r="AI53" t="s">
        <v>296</v>
      </c>
      <c r="AJ53" t="str">
        <f t="shared" si="8"/>
        <v>Svolvær airport area (st. 98G)</v>
      </c>
      <c r="AK53" s="15" t="s">
        <v>284</v>
      </c>
      <c r="AL53" s="16"/>
      <c r="AM53" s="16" t="str">
        <f t="shared" si="12"/>
        <v>98G</v>
      </c>
      <c r="AN53" s="17">
        <v>68.246989999999997</v>
      </c>
      <c r="AO53" s="17">
        <v>14.666410000000001</v>
      </c>
      <c r="AP53" s="16" t="str">
        <f t="shared" si="13"/>
        <v>Svolvær airport area</v>
      </c>
      <c r="AQ53" t="str">
        <f t="shared" si="9"/>
        <v>Svolvær airport area (st. 98G)</v>
      </c>
      <c r="AR53" t="str">
        <f t="shared" si="10"/>
        <v>98G Svolvær airport area</v>
      </c>
      <c r="AS53" t="str">
        <f t="shared" si="11"/>
        <v>NYTT NAVN!</v>
      </c>
      <c r="AU53" t="str">
        <f t="shared" si="16"/>
        <v>plan</v>
      </c>
      <c r="AV53" t="str">
        <f t="shared" si="17"/>
        <v>catch</v>
      </c>
    </row>
    <row r="54" spans="1:49" ht="19.149999999999999" customHeight="1" x14ac:dyDescent="0.25">
      <c r="A54">
        <v>5</v>
      </c>
      <c r="B54" t="s">
        <v>297</v>
      </c>
      <c r="C54" t="s">
        <v>298</v>
      </c>
      <c r="D54" t="str">
        <f t="shared" si="0"/>
        <v>I023 Singlekalven</v>
      </c>
      <c r="E54">
        <v>11.13666667</v>
      </c>
      <c r="F54">
        <v>59.094999999999999</v>
      </c>
      <c r="H54" s="9">
        <v>11.13666667</v>
      </c>
      <c r="I54" s="9">
        <v>59.094999999999999</v>
      </c>
      <c r="J54" s="10">
        <f t="shared" si="1"/>
        <v>0</v>
      </c>
      <c r="K54" t="s">
        <v>297</v>
      </c>
      <c r="L54" t="s">
        <v>299</v>
      </c>
      <c r="M54" t="s">
        <v>45</v>
      </c>
      <c r="O54" s="11">
        <v>11.136666666666667</v>
      </c>
      <c r="P54" s="11">
        <v>59.094999999999999</v>
      </c>
      <c r="Q54" s="18">
        <f t="shared" si="2"/>
        <v>0</v>
      </c>
      <c r="R54" s="11">
        <f t="shared" si="19"/>
        <v>3.33333360913457E-9</v>
      </c>
      <c r="S54" s="11">
        <f t="shared" si="19"/>
        <v>0</v>
      </c>
      <c r="U54" s="13">
        <v>11.136779000000001</v>
      </c>
      <c r="V54" s="13">
        <v>59.095112</v>
      </c>
      <c r="W54" s="14">
        <f t="shared" si="4"/>
        <v>13.999228012547615</v>
      </c>
      <c r="X54" s="13">
        <f t="shared" si="20"/>
        <v>-1.1233000000032689E-4</v>
      </c>
      <c r="Y54" s="13">
        <f t="shared" si="20"/>
        <v>-1.1200000000144428E-4</v>
      </c>
      <c r="Z54" s="14">
        <f t="shared" si="6"/>
        <v>13.999228012547615</v>
      </c>
      <c r="AA54" t="s">
        <v>299</v>
      </c>
      <c r="AB54" t="str">
        <f t="shared" si="7"/>
        <v>Singlekalven</v>
      </c>
      <c r="AD54" t="s">
        <v>300</v>
      </c>
      <c r="AE54">
        <v>59.094999999999999</v>
      </c>
      <c r="AF54">
        <v>11.136666666666667</v>
      </c>
      <c r="AG54">
        <v>59.095112</v>
      </c>
      <c r="AH54">
        <v>11.136779000000001</v>
      </c>
      <c r="AI54" t="s">
        <v>301</v>
      </c>
      <c r="AJ54" t="str">
        <f t="shared" si="8"/>
        <v>Singlekalven (south), Hvaler area (st. I023)</v>
      </c>
      <c r="AK54" s="15" t="s">
        <v>300</v>
      </c>
      <c r="AL54" s="16" t="s">
        <v>302</v>
      </c>
      <c r="AM54" s="16" t="str">
        <f t="shared" si="12"/>
        <v>I023</v>
      </c>
      <c r="AN54" s="17">
        <v>59.095112</v>
      </c>
      <c r="AO54" s="17">
        <v>11.136779000000001</v>
      </c>
      <c r="AP54" s="16" t="str">
        <f t="shared" si="13"/>
        <v>Singlekalven, Hvaler</v>
      </c>
      <c r="AQ54" t="str">
        <f t="shared" si="9"/>
        <v>Singlekalven, Hvaler (st. I023)</v>
      </c>
      <c r="AR54" t="str">
        <f t="shared" si="10"/>
        <v>I023 Singlekalven, Hvaler</v>
      </c>
      <c r="AS54" t="str">
        <f t="shared" si="11"/>
        <v>NYTT NAVN!</v>
      </c>
      <c r="AU54" t="str">
        <f t="shared" si="16"/>
        <v>-</v>
      </c>
      <c r="AV54" t="str">
        <f t="shared" si="17"/>
        <v>catch</v>
      </c>
    </row>
    <row r="55" spans="1:49" ht="19.149999999999999" customHeight="1" x14ac:dyDescent="0.25">
      <c r="A55">
        <v>13</v>
      </c>
      <c r="B55" t="s">
        <v>303</v>
      </c>
      <c r="C55" t="s">
        <v>37</v>
      </c>
      <c r="D55" t="str">
        <f t="shared" si="0"/>
        <v>I024 Kirkøy</v>
      </c>
      <c r="E55">
        <v>10.986333330000001</v>
      </c>
      <c r="F55">
        <v>59.08</v>
      </c>
      <c r="H55" s="9">
        <v>10.986333330000001</v>
      </c>
      <c r="I55" s="9">
        <v>59.08</v>
      </c>
      <c r="J55" s="10">
        <f t="shared" si="1"/>
        <v>0</v>
      </c>
      <c r="K55" t="s">
        <v>303</v>
      </c>
      <c r="L55" t="s">
        <v>304</v>
      </c>
      <c r="M55" t="s">
        <v>45</v>
      </c>
      <c r="O55" s="11">
        <v>10.986333333333333</v>
      </c>
      <c r="P55" s="11">
        <v>59.08</v>
      </c>
      <c r="Q55" s="18">
        <f t="shared" si="2"/>
        <v>0</v>
      </c>
      <c r="R55" s="11">
        <f t="shared" si="19"/>
        <v>-3.3333318327777306E-9</v>
      </c>
      <c r="S55" s="11">
        <f t="shared" si="19"/>
        <v>0</v>
      </c>
      <c r="U55" s="13">
        <v>10.987336000000001</v>
      </c>
      <c r="V55" s="13">
        <v>59.079053000000002</v>
      </c>
      <c r="W55" s="14">
        <f t="shared" si="4"/>
        <v>119.7964562517997</v>
      </c>
      <c r="X55" s="13">
        <f t="shared" si="20"/>
        <v>-1.0026700000000943E-3</v>
      </c>
      <c r="Y55" s="13">
        <f t="shared" si="20"/>
        <v>9.4699999999647844E-4</v>
      </c>
      <c r="Z55" s="14">
        <f t="shared" si="6"/>
        <v>119.79638111967445</v>
      </c>
      <c r="AA55" t="s">
        <v>304</v>
      </c>
      <c r="AB55" t="str">
        <f t="shared" si="7"/>
        <v>Kirkøy</v>
      </c>
      <c r="AD55" t="s">
        <v>305</v>
      </c>
      <c r="AE55">
        <v>59.08</v>
      </c>
      <c r="AF55">
        <v>10.986333333333333</v>
      </c>
      <c r="AG55">
        <v>59.079053000000002</v>
      </c>
      <c r="AH55">
        <v>10.987336000000001</v>
      </c>
      <c r="AI55" t="s">
        <v>306</v>
      </c>
      <c r="AJ55" t="str">
        <f t="shared" si="8"/>
        <v>Kirkøy (north west), Hvaler area (st. I024)</v>
      </c>
      <c r="AK55" s="15" t="s">
        <v>305</v>
      </c>
      <c r="AL55" s="16" t="s">
        <v>42</v>
      </c>
      <c r="AM55" s="16" t="str">
        <f t="shared" si="12"/>
        <v>I024</v>
      </c>
      <c r="AN55" s="17">
        <v>59.079053000000002</v>
      </c>
      <c r="AO55" s="17">
        <v>10.987336000000001</v>
      </c>
      <c r="AP55" s="16" t="str">
        <f t="shared" si="13"/>
        <v>Kirkøy, Hvaler</v>
      </c>
      <c r="AQ55" t="str">
        <f t="shared" si="9"/>
        <v>Kirkøy, Hvaler (st. I024)</v>
      </c>
      <c r="AR55" t="str">
        <f t="shared" si="10"/>
        <v>I024 Kirkøy, Hvaler</v>
      </c>
      <c r="AS55" t="str">
        <f t="shared" si="11"/>
        <v>NYTT NAVN!</v>
      </c>
      <c r="AU55" t="str">
        <f t="shared" si="16"/>
        <v>-</v>
      </c>
      <c r="AV55" t="str">
        <f t="shared" si="17"/>
        <v>catch</v>
      </c>
    </row>
    <row r="56" spans="1:49" ht="19.149999999999999" customHeight="1" x14ac:dyDescent="0.25">
      <c r="A56">
        <v>53</v>
      </c>
      <c r="B56" t="s">
        <v>307</v>
      </c>
      <c r="C56" t="s">
        <v>64</v>
      </c>
      <c r="D56" t="str">
        <f t="shared" si="0"/>
        <v>I131A Lastad</v>
      </c>
      <c r="E56">
        <v>7.7086666700000004</v>
      </c>
      <c r="F56">
        <v>58.055500000000002</v>
      </c>
      <c r="H56" s="9">
        <v>7.7086666700000004</v>
      </c>
      <c r="I56" s="9">
        <v>58.055500000000002</v>
      </c>
      <c r="J56" s="10">
        <f t="shared" si="1"/>
        <v>0</v>
      </c>
      <c r="K56" t="s">
        <v>307</v>
      </c>
      <c r="L56" t="s">
        <v>64</v>
      </c>
      <c r="M56" t="s">
        <v>45</v>
      </c>
      <c r="O56" s="11">
        <v>7.7083000000000004</v>
      </c>
      <c r="P56" s="11">
        <v>58.055570000000003</v>
      </c>
      <c r="Q56" s="18">
        <f t="shared" si="2"/>
        <v>22.918053857734947</v>
      </c>
      <c r="R56" s="11">
        <f t="shared" si="19"/>
        <v>3.6667000000001337E-4</v>
      </c>
      <c r="S56" s="11">
        <f t="shared" si="19"/>
        <v>-7.0000000000902673E-5</v>
      </c>
      <c r="U56" s="13">
        <v>7.7083000000000004</v>
      </c>
      <c r="V56" s="13">
        <v>58.055570000000003</v>
      </c>
      <c r="W56" s="14">
        <f t="shared" si="4"/>
        <v>22.918053857734947</v>
      </c>
      <c r="X56" s="13">
        <f t="shared" si="20"/>
        <v>3.6667000000001337E-4</v>
      </c>
      <c r="Y56" s="13">
        <f t="shared" si="20"/>
        <v>-7.0000000000902673E-5</v>
      </c>
      <c r="Z56" s="14">
        <f t="shared" si="6"/>
        <v>0</v>
      </c>
      <c r="AA56" t="s">
        <v>64</v>
      </c>
      <c r="AB56" t="str">
        <f t="shared" si="7"/>
        <v/>
      </c>
      <c r="AD56" s="19" t="s">
        <v>65</v>
      </c>
      <c r="AE56">
        <v>58.055570000000003</v>
      </c>
      <c r="AF56">
        <v>7.7083000000000004</v>
      </c>
      <c r="AG56">
        <v>58.055570000000003</v>
      </c>
      <c r="AH56">
        <v>7.7083000000000004</v>
      </c>
      <c r="AI56" t="s">
        <v>308</v>
      </c>
      <c r="AJ56" t="str">
        <f t="shared" si="8"/>
        <v>Lastad, Søgne, south Norway (st. I131A)</v>
      </c>
      <c r="AK56" s="20" t="s">
        <v>65</v>
      </c>
      <c r="AL56" s="21" t="s">
        <v>67</v>
      </c>
      <c r="AM56" s="16" t="str">
        <f t="shared" si="12"/>
        <v>I131A</v>
      </c>
      <c r="AN56" s="17">
        <v>58.055570000000003</v>
      </c>
      <c r="AO56" s="17">
        <v>7.7083000000000004</v>
      </c>
      <c r="AP56" s="16" t="str">
        <f t="shared" si="13"/>
        <v>Lastad, Søgne</v>
      </c>
      <c r="AQ56" t="str">
        <f t="shared" si="9"/>
        <v>Lastad, Søgne (st. I131A)</v>
      </c>
      <c r="AR56" t="str">
        <f t="shared" si="10"/>
        <v>I131A Lastad, Søgne</v>
      </c>
      <c r="AS56" t="str">
        <f t="shared" si="11"/>
        <v>NYTT NAVN!</v>
      </c>
      <c r="AU56" t="str">
        <f t="shared" si="16"/>
        <v>plan</v>
      </c>
      <c r="AV56" t="str">
        <f t="shared" si="17"/>
        <v>catch</v>
      </c>
    </row>
    <row r="57" spans="1:49" ht="19.149999999999999" customHeight="1" x14ac:dyDescent="0.25">
      <c r="A57">
        <v>54</v>
      </c>
      <c r="B57" t="s">
        <v>309</v>
      </c>
      <c r="C57" t="s">
        <v>310</v>
      </c>
      <c r="D57" t="str">
        <f t="shared" si="0"/>
        <v>I133 Odderøy</v>
      </c>
      <c r="E57">
        <v>8.0015599999999996</v>
      </c>
      <c r="F57">
        <v>58.131659999999997</v>
      </c>
      <c r="H57" s="9">
        <v>8.0015599999999996</v>
      </c>
      <c r="I57" s="9">
        <v>58.131659999999997</v>
      </c>
      <c r="J57" s="10">
        <f t="shared" si="1"/>
        <v>0</v>
      </c>
      <c r="K57" t="s">
        <v>309</v>
      </c>
      <c r="L57" t="s">
        <v>311</v>
      </c>
      <c r="M57" t="s">
        <v>45</v>
      </c>
      <c r="O57" s="11">
        <v>8.0016666666666669</v>
      </c>
      <c r="P57" s="11">
        <v>58.131666666666668</v>
      </c>
      <c r="Q57" s="18">
        <f t="shared" si="2"/>
        <v>6.3016275299544642</v>
      </c>
      <c r="R57" s="11">
        <f t="shared" si="19"/>
        <v>-1.0666666666736546E-4</v>
      </c>
      <c r="S57" s="11">
        <f t="shared" si="19"/>
        <v>-6.6666666711512335E-6</v>
      </c>
      <c r="U57" s="13">
        <v>8.0016666666666669</v>
      </c>
      <c r="V57" s="13">
        <v>58.131666666666668</v>
      </c>
      <c r="W57" s="14">
        <f t="shared" si="4"/>
        <v>6.3016275299544642</v>
      </c>
      <c r="X57" s="13">
        <f t="shared" si="20"/>
        <v>-1.0666666666736546E-4</v>
      </c>
      <c r="Y57" s="13">
        <f t="shared" si="20"/>
        <v>-6.6666666711512335E-6</v>
      </c>
      <c r="Z57" s="14">
        <f t="shared" si="6"/>
        <v>0</v>
      </c>
      <c r="AA57" t="s">
        <v>310</v>
      </c>
      <c r="AB57" t="str">
        <f t="shared" si="7"/>
        <v/>
      </c>
      <c r="AD57" t="s">
        <v>312</v>
      </c>
      <c r="AE57">
        <v>58.131666666666668</v>
      </c>
      <c r="AF57">
        <v>8.0016666666666669</v>
      </c>
      <c r="AG57">
        <v>58.131666666666668</v>
      </c>
      <c r="AH57">
        <v>8.0016666666666669</v>
      </c>
      <c r="AI57" t="s">
        <v>313</v>
      </c>
      <c r="AJ57" t="str">
        <f t="shared" si="8"/>
        <v>Odderø (west), Kristiansand harbour area (st. I133)</v>
      </c>
      <c r="AK57" s="15" t="s">
        <v>312</v>
      </c>
      <c r="AL57" s="16" t="s">
        <v>314</v>
      </c>
      <c r="AM57" s="16" t="str">
        <f t="shared" si="12"/>
        <v>I133</v>
      </c>
      <c r="AN57" s="17">
        <v>58.131666666666668</v>
      </c>
      <c r="AO57" s="17">
        <v>8.0016666666666669</v>
      </c>
      <c r="AP57" s="16" t="str">
        <f t="shared" si="13"/>
        <v>Odderøya, Kristiansand harbour</v>
      </c>
      <c r="AQ57" t="str">
        <f t="shared" si="9"/>
        <v>Odderøya, Kristiansand harbour (st. I133)</v>
      </c>
      <c r="AR57" t="str">
        <f t="shared" si="10"/>
        <v>I133 Odderøya, Kristiansand harbour</v>
      </c>
      <c r="AS57" t="str">
        <f t="shared" si="11"/>
        <v>NYTT NAVN!</v>
      </c>
      <c r="AU57" t="str">
        <f t="shared" si="16"/>
        <v>plan</v>
      </c>
      <c r="AV57" t="str">
        <f t="shared" si="17"/>
        <v>catch</v>
      </c>
    </row>
    <row r="58" spans="1:49" ht="19.149999999999999" customHeight="1" x14ac:dyDescent="0.25">
      <c r="A58">
        <v>47</v>
      </c>
      <c r="B58" t="s">
        <v>315</v>
      </c>
      <c r="C58" t="s">
        <v>316</v>
      </c>
      <c r="D58" t="str">
        <f t="shared" si="0"/>
        <v>I241 Nordnes</v>
      </c>
      <c r="E58">
        <v>5.3016666700000004</v>
      </c>
      <c r="F58">
        <v>60.40066667</v>
      </c>
      <c r="H58" s="9">
        <v>5.3016666700000004</v>
      </c>
      <c r="I58" s="9">
        <v>60.40066667</v>
      </c>
      <c r="J58" s="10">
        <f t="shared" si="1"/>
        <v>0</v>
      </c>
      <c r="K58" t="s">
        <v>315</v>
      </c>
      <c r="L58" t="s">
        <v>316</v>
      </c>
      <c r="M58" t="s">
        <v>45</v>
      </c>
      <c r="O58" s="11">
        <v>5.303522222222222</v>
      </c>
      <c r="P58" s="11">
        <v>60.400799999999997</v>
      </c>
      <c r="Q58" s="18">
        <f t="shared" si="2"/>
        <v>102.91505883721283</v>
      </c>
      <c r="R58" s="11">
        <f t="shared" si="19"/>
        <v>-1.855552222221668E-3</v>
      </c>
      <c r="S58" s="11">
        <f t="shared" si="19"/>
        <v>-1.3332999999704498E-4</v>
      </c>
      <c r="U58" s="13">
        <v>5.3039550000000002</v>
      </c>
      <c r="V58" s="13">
        <v>60.40077216666667</v>
      </c>
      <c r="W58" s="14">
        <f t="shared" si="4"/>
        <v>126.14226713747969</v>
      </c>
      <c r="X58" s="13">
        <f t="shared" si="20"/>
        <v>-2.2883299999998385E-3</v>
      </c>
      <c r="Y58" s="13">
        <f t="shared" si="20"/>
        <v>-1.0549666667003521E-4</v>
      </c>
      <c r="Z58" s="14">
        <f t="shared" si="6"/>
        <v>23.95364815822904</v>
      </c>
      <c r="AA58" t="s">
        <v>316</v>
      </c>
      <c r="AB58" t="str">
        <f t="shared" si="7"/>
        <v/>
      </c>
      <c r="AD58" t="s">
        <v>317</v>
      </c>
      <c r="AE58">
        <v>60.400799999999997</v>
      </c>
      <c r="AF58">
        <v>5.303522222222222</v>
      </c>
      <c r="AG58">
        <v>60.40077216666667</v>
      </c>
      <c r="AH58">
        <v>5.3039550000000002</v>
      </c>
      <c r="AI58" t="s">
        <v>318</v>
      </c>
      <c r="AJ58" t="str">
        <f t="shared" si="8"/>
        <v>Nordnes, Bergen harbour area (st. I241)</v>
      </c>
      <c r="AK58" s="15" t="s">
        <v>317</v>
      </c>
      <c r="AL58" s="16" t="s">
        <v>319</v>
      </c>
      <c r="AM58" s="16" t="str">
        <f t="shared" si="12"/>
        <v>I241</v>
      </c>
      <c r="AN58" s="17">
        <v>60.40077216666667</v>
      </c>
      <c r="AO58" s="17">
        <v>5.3039550000000002</v>
      </c>
      <c r="AP58" s="16" t="str">
        <f t="shared" si="13"/>
        <v>Nordnes, Bergen harbour</v>
      </c>
      <c r="AQ58" t="str">
        <f t="shared" si="9"/>
        <v>Nordnes, Bergen harbour (st. I241)</v>
      </c>
      <c r="AR58" t="str">
        <f t="shared" si="10"/>
        <v>I241 Nordnes, Bergen harbour</v>
      </c>
      <c r="AS58" t="str">
        <f t="shared" si="11"/>
        <v>NYTT NAVN!</v>
      </c>
      <c r="AU58" t="str">
        <f t="shared" si="16"/>
        <v>-</v>
      </c>
      <c r="AV58" t="str">
        <f t="shared" si="17"/>
        <v>catch</v>
      </c>
    </row>
    <row r="59" spans="1:49" ht="19.149999999999999" customHeight="1" x14ac:dyDescent="0.25">
      <c r="A59">
        <v>62</v>
      </c>
      <c r="B59" t="s">
        <v>320</v>
      </c>
      <c r="C59" t="s">
        <v>321</v>
      </c>
      <c r="D59" t="str">
        <f t="shared" si="0"/>
        <v>I301 Akershuskaia</v>
      </c>
      <c r="E59">
        <v>10.736333330000001</v>
      </c>
      <c r="F59">
        <v>59.905333329999998</v>
      </c>
      <c r="H59" s="9">
        <v>10.736333330000001</v>
      </c>
      <c r="I59" s="9">
        <v>59.905333329999998</v>
      </c>
      <c r="J59" s="10">
        <f t="shared" si="1"/>
        <v>0</v>
      </c>
      <c r="K59" t="s">
        <v>320</v>
      </c>
      <c r="L59" t="s">
        <v>321</v>
      </c>
      <c r="M59" t="s">
        <v>45</v>
      </c>
      <c r="O59" s="11">
        <v>10.736333333333333</v>
      </c>
      <c r="P59" s="11">
        <v>59.905333333333331</v>
      </c>
      <c r="Q59" s="18">
        <f t="shared" si="2"/>
        <v>0</v>
      </c>
      <c r="R59" s="11">
        <f t="shared" si="19"/>
        <v>-3.3333318327777306E-9</v>
      </c>
      <c r="S59" s="11">
        <f t="shared" si="19"/>
        <v>-3.33333360913457E-9</v>
      </c>
      <c r="U59" s="13">
        <v>10.736333333333333</v>
      </c>
      <c r="V59" s="13">
        <v>59.905333333333331</v>
      </c>
      <c r="W59" s="14">
        <f t="shared" si="4"/>
        <v>0</v>
      </c>
      <c r="X59" s="13">
        <f t="shared" si="20"/>
        <v>-3.3333318327777306E-9</v>
      </c>
      <c r="Y59" s="13">
        <f t="shared" si="20"/>
        <v>-3.33333360913457E-9</v>
      </c>
      <c r="Z59" s="14">
        <f t="shared" si="6"/>
        <v>0</v>
      </c>
      <c r="AA59" t="s">
        <v>321</v>
      </c>
      <c r="AB59" t="str">
        <f t="shared" si="7"/>
        <v/>
      </c>
      <c r="AD59" t="s">
        <v>322</v>
      </c>
      <c r="AE59">
        <v>59.905333333333331</v>
      </c>
      <c r="AF59">
        <v>10.736333333333333</v>
      </c>
      <c r="AG59">
        <v>59.905333333333331</v>
      </c>
      <c r="AH59">
        <v>10.736333333333333</v>
      </c>
      <c r="AI59" t="s">
        <v>323</v>
      </c>
      <c r="AJ59" t="str">
        <f t="shared" si="8"/>
        <v>Akershuskaia, Inner Oslofjord (st. I301)</v>
      </c>
      <c r="AK59" s="15" t="s">
        <v>322</v>
      </c>
      <c r="AL59" s="16"/>
      <c r="AM59" s="16" t="str">
        <f t="shared" si="12"/>
        <v>I301</v>
      </c>
      <c r="AN59" s="17">
        <v>59.905333333333331</v>
      </c>
      <c r="AO59" s="17">
        <v>10.736333333333333</v>
      </c>
      <c r="AP59" s="16" t="str">
        <f t="shared" si="13"/>
        <v>Akershuskaia, Inner Oslofjord</v>
      </c>
      <c r="AQ59" t="str">
        <f t="shared" si="9"/>
        <v>Akershuskaia, Inner Oslofjord (st. I301)</v>
      </c>
      <c r="AR59" t="str">
        <f t="shared" si="10"/>
        <v>I301 Akershuskaia, Inner Oslofjord</v>
      </c>
      <c r="AS59" t="str">
        <f t="shared" si="11"/>
        <v>NYTT NAVN!</v>
      </c>
      <c r="AU59" t="str">
        <f t="shared" si="16"/>
        <v>plan</v>
      </c>
      <c r="AV59" t="str">
        <f t="shared" si="17"/>
        <v>catch</v>
      </c>
    </row>
    <row r="60" spans="1:49" ht="19.149999999999999" customHeight="1" x14ac:dyDescent="0.25">
      <c r="A60">
        <v>63</v>
      </c>
      <c r="B60" t="s">
        <v>324</v>
      </c>
      <c r="C60" t="s">
        <v>325</v>
      </c>
      <c r="D60" t="str">
        <f t="shared" si="0"/>
        <v>I304 Gåsøya</v>
      </c>
      <c r="E60">
        <v>10.589</v>
      </c>
      <c r="F60">
        <v>59.851333330000003</v>
      </c>
      <c r="H60" s="9">
        <v>10.589</v>
      </c>
      <c r="I60" s="9">
        <v>59.851333330000003</v>
      </c>
      <c r="J60" s="10" t="e">
        <f t="shared" si="1"/>
        <v>#NUM!</v>
      </c>
      <c r="K60" t="s">
        <v>324</v>
      </c>
      <c r="L60" t="s">
        <v>325</v>
      </c>
      <c r="M60" t="s">
        <v>45</v>
      </c>
      <c r="O60" s="11">
        <v>10.589</v>
      </c>
      <c r="P60" s="11">
        <v>59.851333333333336</v>
      </c>
      <c r="Q60" s="18">
        <f t="shared" si="2"/>
        <v>0</v>
      </c>
      <c r="R60" s="11">
        <f t="shared" si="19"/>
        <v>0</v>
      </c>
      <c r="S60" s="11">
        <f t="shared" si="19"/>
        <v>-3.33333360913457E-9</v>
      </c>
      <c r="U60" s="13">
        <v>10.589</v>
      </c>
      <c r="V60" s="13">
        <v>59.851333333333336</v>
      </c>
      <c r="W60" s="14">
        <f t="shared" si="4"/>
        <v>0</v>
      </c>
      <c r="X60" s="13">
        <f t="shared" si="20"/>
        <v>0</v>
      </c>
      <c r="Y60" s="13">
        <f t="shared" si="20"/>
        <v>-3.33333360913457E-9</v>
      </c>
      <c r="Z60" s="14">
        <f t="shared" si="6"/>
        <v>0</v>
      </c>
      <c r="AA60" t="s">
        <v>325</v>
      </c>
      <c r="AB60" t="str">
        <f t="shared" si="7"/>
        <v/>
      </c>
      <c r="AD60" t="s">
        <v>326</v>
      </c>
      <c r="AE60">
        <v>59.851333333333336</v>
      </c>
      <c r="AF60">
        <v>10.589</v>
      </c>
      <c r="AG60">
        <v>59.851333333333336</v>
      </c>
      <c r="AH60">
        <v>10.589</v>
      </c>
      <c r="AI60" t="s">
        <v>327</v>
      </c>
      <c r="AJ60" t="str">
        <f t="shared" si="8"/>
        <v>Gåsøya, Inner Oslofjord (st. I304)</v>
      </c>
      <c r="AK60" s="15" t="s">
        <v>326</v>
      </c>
      <c r="AL60" s="16"/>
      <c r="AM60" s="16" t="str">
        <f t="shared" si="12"/>
        <v>I304</v>
      </c>
      <c r="AN60" s="17">
        <v>59.851333333333336</v>
      </c>
      <c r="AO60" s="17">
        <v>10.589</v>
      </c>
      <c r="AP60" s="16" t="str">
        <f t="shared" si="13"/>
        <v>Gåsøya, Inner Oslofjord</v>
      </c>
      <c r="AQ60" t="str">
        <f t="shared" si="9"/>
        <v>Gåsøya, Inner Oslofjord (st. I304)</v>
      </c>
      <c r="AR60" t="str">
        <f t="shared" si="10"/>
        <v>I304 Gåsøya, Inner Oslofjord</v>
      </c>
      <c r="AS60" t="str">
        <f t="shared" si="11"/>
        <v>NYTT NAVN!</v>
      </c>
      <c r="AU60" t="str">
        <f t="shared" si="16"/>
        <v>plan</v>
      </c>
      <c r="AV60" t="str">
        <f t="shared" si="17"/>
        <v>catch</v>
      </c>
    </row>
    <row r="61" spans="1:49" ht="19.149999999999999" customHeight="1" x14ac:dyDescent="0.25">
      <c r="A61">
        <v>59</v>
      </c>
      <c r="B61" t="s">
        <v>328</v>
      </c>
      <c r="C61" t="s">
        <v>329</v>
      </c>
      <c r="D61" t="str">
        <f t="shared" si="0"/>
        <v>I306 Håøya</v>
      </c>
      <c r="E61">
        <v>10.55516667</v>
      </c>
      <c r="F61">
        <v>59.713333329999998</v>
      </c>
      <c r="H61" s="9">
        <v>10.55516667</v>
      </c>
      <c r="I61" s="9">
        <v>59.713333329999998</v>
      </c>
      <c r="J61" s="10">
        <f t="shared" si="1"/>
        <v>0</v>
      </c>
      <c r="K61" t="s">
        <v>328</v>
      </c>
      <c r="L61" t="s">
        <v>329</v>
      </c>
      <c r="M61" t="s">
        <v>45</v>
      </c>
      <c r="O61" s="11">
        <v>10.555166666666667</v>
      </c>
      <c r="P61" s="11">
        <v>59.713333333333331</v>
      </c>
      <c r="Q61" s="18">
        <f t="shared" si="2"/>
        <v>0</v>
      </c>
      <c r="R61" s="11">
        <f t="shared" si="19"/>
        <v>3.33333360913457E-9</v>
      </c>
      <c r="S61" s="11">
        <f t="shared" si="19"/>
        <v>-3.33333360913457E-9</v>
      </c>
      <c r="U61" s="13">
        <v>10.555166666666667</v>
      </c>
      <c r="V61" s="13">
        <v>59.713333333333331</v>
      </c>
      <c r="W61" s="14">
        <f t="shared" si="4"/>
        <v>0</v>
      </c>
      <c r="X61" s="13">
        <f t="shared" si="20"/>
        <v>3.33333360913457E-9</v>
      </c>
      <c r="Y61" s="13">
        <f t="shared" si="20"/>
        <v>-3.33333360913457E-9</v>
      </c>
      <c r="Z61" s="14">
        <f t="shared" si="6"/>
        <v>9.4871327571477107E-2</v>
      </c>
      <c r="AA61" t="s">
        <v>329</v>
      </c>
      <c r="AB61" t="str">
        <f t="shared" si="7"/>
        <v/>
      </c>
      <c r="AD61" t="s">
        <v>330</v>
      </c>
      <c r="AE61">
        <v>59.713333333333331</v>
      </c>
      <c r="AF61">
        <v>10.555166666666667</v>
      </c>
      <c r="AG61">
        <v>59.713333333333331</v>
      </c>
      <c r="AH61">
        <v>10.555166666666667</v>
      </c>
      <c r="AI61" t="s">
        <v>331</v>
      </c>
      <c r="AJ61" t="str">
        <f t="shared" si="8"/>
        <v>Håøya, Inner Oslofjord (st. I306)</v>
      </c>
      <c r="AK61" s="15" t="s">
        <v>330</v>
      </c>
      <c r="AL61" s="16"/>
      <c r="AM61" s="16" t="str">
        <f t="shared" si="12"/>
        <v>I306</v>
      </c>
      <c r="AN61" s="17">
        <v>59.713333333333331</v>
      </c>
      <c r="AO61" s="17">
        <v>10.555166666666667</v>
      </c>
      <c r="AP61" s="16" t="str">
        <f t="shared" si="13"/>
        <v>Håøya, Inner Oslofjord</v>
      </c>
      <c r="AQ61" t="str">
        <f t="shared" si="9"/>
        <v>Håøya, Inner Oslofjord (st. I306)</v>
      </c>
      <c r="AR61" t="str">
        <f t="shared" si="10"/>
        <v>I306 Håøya, Inner Oslofjord</v>
      </c>
      <c r="AS61" t="str">
        <f t="shared" si="11"/>
        <v>NYTT NAVN!</v>
      </c>
      <c r="AU61" t="str">
        <f t="shared" si="16"/>
        <v>plan</v>
      </c>
      <c r="AV61" t="str">
        <f t="shared" si="17"/>
        <v>catch</v>
      </c>
    </row>
    <row r="62" spans="1:49" ht="19.149999999999999" customHeight="1" x14ac:dyDescent="0.25">
      <c r="A62">
        <v>64</v>
      </c>
      <c r="B62" t="s">
        <v>332</v>
      </c>
      <c r="C62" t="s">
        <v>333</v>
      </c>
      <c r="D62" t="str">
        <f t="shared" si="0"/>
        <v>I307 Ramtonholmen</v>
      </c>
      <c r="E62">
        <v>10.522833329999999</v>
      </c>
      <c r="F62">
        <v>59.744500000000002</v>
      </c>
      <c r="H62" s="9">
        <v>10.522833329999999</v>
      </c>
      <c r="I62" s="9">
        <v>59.744500000000002</v>
      </c>
      <c r="J62" s="10">
        <f t="shared" si="1"/>
        <v>0</v>
      </c>
      <c r="K62" t="s">
        <v>332</v>
      </c>
      <c r="L62" t="s">
        <v>334</v>
      </c>
      <c r="M62" t="s">
        <v>45</v>
      </c>
      <c r="O62" s="11">
        <v>10.522833333333333</v>
      </c>
      <c r="P62" s="11">
        <v>59.744500000000002</v>
      </c>
      <c r="Q62" s="18">
        <f t="shared" si="2"/>
        <v>0</v>
      </c>
      <c r="R62" s="11">
        <f t="shared" si="19"/>
        <v>-3.33333360913457E-9</v>
      </c>
      <c r="S62" s="11">
        <f t="shared" si="19"/>
        <v>0</v>
      </c>
      <c r="U62" s="13">
        <v>10.522833333333333</v>
      </c>
      <c r="V62" s="13">
        <v>59.744500000000002</v>
      </c>
      <c r="W62" s="14">
        <f t="shared" si="4"/>
        <v>0</v>
      </c>
      <c r="X62" s="13">
        <f t="shared" si="20"/>
        <v>-3.33333360913457E-9</v>
      </c>
      <c r="Y62" s="13">
        <f t="shared" si="20"/>
        <v>0</v>
      </c>
      <c r="Z62" s="14">
        <f t="shared" si="6"/>
        <v>0</v>
      </c>
      <c r="AA62" t="s">
        <v>333</v>
      </c>
      <c r="AB62" t="str">
        <f t="shared" si="7"/>
        <v/>
      </c>
      <c r="AD62" t="s">
        <v>335</v>
      </c>
      <c r="AE62">
        <v>59.744500000000002</v>
      </c>
      <c r="AF62">
        <v>10.522833333333333</v>
      </c>
      <c r="AG62">
        <v>59.744500000000002</v>
      </c>
      <c r="AH62">
        <v>10.522833333333333</v>
      </c>
      <c r="AI62" t="s">
        <v>336</v>
      </c>
      <c r="AJ62" t="str">
        <f t="shared" si="8"/>
        <v>Ramtonholmen , Inner Oslofjord (st. I307)</v>
      </c>
      <c r="AK62" s="15" t="s">
        <v>337</v>
      </c>
      <c r="AL62" s="16"/>
      <c r="AM62" s="16" t="str">
        <f t="shared" si="12"/>
        <v>I307</v>
      </c>
      <c r="AN62" s="17">
        <v>59.744500000000002</v>
      </c>
      <c r="AO62" s="17">
        <v>10.522833333333333</v>
      </c>
      <c r="AP62" s="16" t="str">
        <f t="shared" si="13"/>
        <v>Ramtonholmen, Inner Oslofjord</v>
      </c>
      <c r="AQ62" t="str">
        <f t="shared" si="9"/>
        <v>Ramtonholmen , Inner Oslofjord (st. I307)</v>
      </c>
      <c r="AR62" t="str">
        <f t="shared" si="10"/>
        <v>I307 Ramtonholmen, Inner Oslofjord</v>
      </c>
      <c r="AS62" t="str">
        <f t="shared" si="11"/>
        <v>NYTT NAVN!</v>
      </c>
      <c r="AU62" t="str">
        <f t="shared" si="16"/>
        <v>plan</v>
      </c>
      <c r="AV62" t="str">
        <f t="shared" si="17"/>
        <v>catch</v>
      </c>
    </row>
    <row r="63" spans="1:49" ht="19.149999999999999" customHeight="1" x14ac:dyDescent="0.25">
      <c r="A63">
        <v>25</v>
      </c>
      <c r="B63" t="s">
        <v>338</v>
      </c>
      <c r="C63" t="s">
        <v>339</v>
      </c>
      <c r="D63" t="str">
        <f t="shared" si="0"/>
        <v>I712 Brevik kirke</v>
      </c>
      <c r="E63">
        <v>9.7043626399999994</v>
      </c>
      <c r="F63">
        <v>59.050608429999997</v>
      </c>
      <c r="H63" s="9">
        <v>9.7043626399999994</v>
      </c>
      <c r="I63" s="9">
        <v>59.050608429999997</v>
      </c>
      <c r="J63" s="10">
        <f t="shared" si="1"/>
        <v>0</v>
      </c>
      <c r="K63" t="s">
        <v>338</v>
      </c>
      <c r="L63" t="s">
        <v>340</v>
      </c>
      <c r="M63" t="s">
        <v>45</v>
      </c>
      <c r="O63" s="11">
        <v>9.7068333333333339</v>
      </c>
      <c r="P63" s="11">
        <v>59.045333333333332</v>
      </c>
      <c r="Q63" s="18">
        <f t="shared" si="2"/>
        <v>602.93627014487845</v>
      </c>
      <c r="R63" s="11">
        <f t="shared" si="19"/>
        <v>-2.4706933333344949E-3</v>
      </c>
      <c r="S63" s="11">
        <f t="shared" si="19"/>
        <v>5.2750966666650356E-3</v>
      </c>
      <c r="U63" s="13">
        <v>9.7068333333333339</v>
      </c>
      <c r="V63" s="13">
        <v>59.045333333333332</v>
      </c>
      <c r="W63" s="14">
        <f t="shared" si="4"/>
        <v>602.93627014487845</v>
      </c>
      <c r="X63" s="13">
        <f>E63-U63</f>
        <v>-2.4706933333344949E-3</v>
      </c>
      <c r="Z63" s="14">
        <f t="shared" si="6"/>
        <v>0</v>
      </c>
      <c r="AA63" t="s">
        <v>341</v>
      </c>
      <c r="AB63" t="str">
        <f t="shared" si="7"/>
        <v>Brevik kirke</v>
      </c>
      <c r="AD63" t="s">
        <v>342</v>
      </c>
      <c r="AE63">
        <v>59.045333333333332</v>
      </c>
      <c r="AF63">
        <v>9.7068333333333339</v>
      </c>
      <c r="AG63">
        <v>59.045333333333332</v>
      </c>
      <c r="AH63">
        <v>9.7068333333333339</v>
      </c>
      <c r="AI63" t="s">
        <v>343</v>
      </c>
      <c r="AJ63" t="str">
        <f t="shared" si="8"/>
        <v>Croftholmen, Langesundsfjord (st. I712)</v>
      </c>
      <c r="AK63" s="15" t="s">
        <v>342</v>
      </c>
      <c r="AL63" s="16" t="s">
        <v>344</v>
      </c>
      <c r="AM63" s="16" t="str">
        <f t="shared" si="12"/>
        <v>I712</v>
      </c>
      <c r="AN63" s="17">
        <v>59.045333333333332</v>
      </c>
      <c r="AO63" s="17">
        <v>9.7068333333333339</v>
      </c>
      <c r="AP63" s="16" t="str">
        <f t="shared" si="13"/>
        <v>Croftholmen, Langesundfjord</v>
      </c>
      <c r="AQ63" t="str">
        <f t="shared" si="9"/>
        <v>Croftholmen, Langesundfjord (st. I712)</v>
      </c>
      <c r="AR63" t="str">
        <f t="shared" si="10"/>
        <v>I712 Croftholmen, Langesundfjord</v>
      </c>
      <c r="AS63" t="str">
        <f t="shared" si="11"/>
        <v>NYTT NAVN!</v>
      </c>
      <c r="AT63" t="s">
        <v>156</v>
      </c>
      <c r="AU63" t="str">
        <f t="shared" si="16"/>
        <v>plan</v>
      </c>
      <c r="AV63" t="str">
        <f t="shared" si="17"/>
        <v>catch</v>
      </c>
    </row>
    <row r="64" spans="1:49" ht="19.149999999999999" customHeight="1" x14ac:dyDescent="0.25">
      <c r="A64">
        <v>24</v>
      </c>
      <c r="B64" t="s">
        <v>345</v>
      </c>
      <c r="C64" t="s">
        <v>339</v>
      </c>
      <c r="D64" t="str">
        <f t="shared" si="0"/>
        <v>I714 Brevik kirke</v>
      </c>
      <c r="E64">
        <v>9.7043626399999994</v>
      </c>
      <c r="F64">
        <v>59.050608429999997</v>
      </c>
      <c r="H64" s="9">
        <v>9.7043626399999994</v>
      </c>
      <c r="I64" s="9">
        <v>59.050608429999997</v>
      </c>
      <c r="J64" s="10">
        <f t="shared" si="1"/>
        <v>0</v>
      </c>
      <c r="K64" t="s">
        <v>345</v>
      </c>
      <c r="L64" t="s">
        <v>340</v>
      </c>
      <c r="M64" t="s">
        <v>45</v>
      </c>
      <c r="O64" s="11">
        <v>9.7068333333333339</v>
      </c>
      <c r="P64" s="11">
        <v>59.045333333333332</v>
      </c>
      <c r="Q64" s="18">
        <f t="shared" si="2"/>
        <v>602.93627014487845</v>
      </c>
      <c r="R64" s="11">
        <f t="shared" si="19"/>
        <v>-2.4706933333344949E-3</v>
      </c>
      <c r="S64" s="11">
        <f t="shared" si="19"/>
        <v>5.2750966666650356E-3</v>
      </c>
      <c r="U64" s="22">
        <v>9.7038399999999996</v>
      </c>
      <c r="V64" s="22">
        <v>59.051400000000001</v>
      </c>
      <c r="W64" s="14">
        <f t="shared" si="4"/>
        <v>92.891675112251292</v>
      </c>
      <c r="X64" s="13">
        <f>E64-U64</f>
        <v>5.226399999997966E-4</v>
      </c>
      <c r="Z64" s="14">
        <f t="shared" si="6"/>
        <v>695.4953551247155</v>
      </c>
      <c r="AA64" t="s">
        <v>346</v>
      </c>
      <c r="AB64" t="str">
        <f t="shared" si="7"/>
        <v>Brevik kirke</v>
      </c>
      <c r="AD64" t="s">
        <v>347</v>
      </c>
      <c r="AE64">
        <v>59.045333333333332</v>
      </c>
      <c r="AF64">
        <v>9.7068333333333339</v>
      </c>
      <c r="AG64" s="22">
        <v>59.051400000000001</v>
      </c>
      <c r="AH64" s="22">
        <v>9.7038399999999996</v>
      </c>
      <c r="AI64" t="s">
        <v>348</v>
      </c>
      <c r="AJ64" t="str">
        <f t="shared" si="8"/>
        <v>Brevik Church, Langesundsfjord (st. I714)</v>
      </c>
      <c r="AK64" s="15" t="s">
        <v>347</v>
      </c>
      <c r="AL64" s="16" t="s">
        <v>349</v>
      </c>
      <c r="AM64" s="16" t="str">
        <f t="shared" si="12"/>
        <v>I714</v>
      </c>
      <c r="AN64" s="17">
        <v>59.051400000000001</v>
      </c>
      <c r="AO64" s="17">
        <v>9.7038399999999996</v>
      </c>
      <c r="AP64" s="16" t="str">
        <f t="shared" si="13"/>
        <v>Sylterøya, Langesundfjord</v>
      </c>
      <c r="AQ64" t="str">
        <f t="shared" si="9"/>
        <v>Sylterøya, Langesundfjord (st. I714)</v>
      </c>
      <c r="AR64" t="str">
        <f t="shared" si="10"/>
        <v>I714 Sylterøya, Langesundfjord</v>
      </c>
      <c r="AS64" t="str">
        <f t="shared" si="11"/>
        <v>NYTT NAVN!</v>
      </c>
      <c r="AT64" t="s">
        <v>350</v>
      </c>
      <c r="AV64">
        <f>I64</f>
        <v>59.050608429999997</v>
      </c>
      <c r="AW64">
        <f>H64</f>
        <v>9.7043626399999994</v>
      </c>
    </row>
    <row r="65" spans="1:45" ht="19.149999999999999" customHeight="1" x14ac:dyDescent="0.25">
      <c r="A65">
        <v>50</v>
      </c>
      <c r="B65" t="s">
        <v>351</v>
      </c>
      <c r="C65" t="s">
        <v>352</v>
      </c>
      <c r="D65" t="str">
        <f t="shared" si="0"/>
        <v>I965 Moholmen</v>
      </c>
      <c r="E65">
        <v>14.125833330000001</v>
      </c>
      <c r="F65">
        <v>66.311999999999998</v>
      </c>
      <c r="H65" s="9">
        <v>14.125833330000001</v>
      </c>
      <c r="I65" s="9">
        <v>66.311999999999998</v>
      </c>
      <c r="J65" s="10">
        <f t="shared" si="1"/>
        <v>0</v>
      </c>
      <c r="K65" t="s">
        <v>351</v>
      </c>
      <c r="L65" t="s">
        <v>353</v>
      </c>
      <c r="M65" t="s">
        <v>45</v>
      </c>
      <c r="O65" s="11">
        <v>14.125333333333334</v>
      </c>
      <c r="P65" s="11">
        <v>66.311666666666667</v>
      </c>
      <c r="Q65" s="18">
        <f t="shared" si="2"/>
        <v>43.246030908534792</v>
      </c>
      <c r="R65" s="11">
        <f t="shared" si="19"/>
        <v>4.9999666666700193E-4</v>
      </c>
      <c r="S65" s="11">
        <f t="shared" si="19"/>
        <v>3.33333333330188E-4</v>
      </c>
      <c r="U65" s="13">
        <v>14.12537</v>
      </c>
      <c r="V65" s="13">
        <v>66.311620000000005</v>
      </c>
      <c r="W65" s="14">
        <f t="shared" si="4"/>
        <v>47.019726880698762</v>
      </c>
      <c r="X65" s="13">
        <f>E65-U65</f>
        <v>4.6333000000053914E-4</v>
      </c>
      <c r="Y65" s="13">
        <f>F65-V65</f>
        <v>3.7999999999271949E-4</v>
      </c>
      <c r="Z65" s="14">
        <f t="shared" si="6"/>
        <v>5.4375425041774239</v>
      </c>
      <c r="AA65" t="s">
        <v>352</v>
      </c>
      <c r="AB65" t="str">
        <f t="shared" si="7"/>
        <v/>
      </c>
      <c r="AD65" t="s">
        <v>354</v>
      </c>
      <c r="AE65">
        <v>66.311666666666667</v>
      </c>
      <c r="AF65">
        <v>14.125333333333334</v>
      </c>
      <c r="AG65">
        <v>66.311620000000005</v>
      </c>
      <c r="AH65">
        <v>14.12537</v>
      </c>
      <c r="AI65" t="s">
        <v>355</v>
      </c>
      <c r="AJ65" t="str">
        <f t="shared" si="8"/>
        <v>Moholmen, Inner Ranfjord (st. I965)</v>
      </c>
      <c r="AK65" s="15" t="s">
        <v>354</v>
      </c>
      <c r="AL65" s="16"/>
      <c r="AM65" s="16" t="str">
        <f t="shared" si="12"/>
        <v>I965</v>
      </c>
      <c r="AN65" s="17">
        <v>66.311620000000005</v>
      </c>
      <c r="AO65" s="17">
        <v>14.12537</v>
      </c>
      <c r="AP65" s="16" t="str">
        <f t="shared" si="13"/>
        <v>Moholmen, Inner Ranfjord</v>
      </c>
      <c r="AQ65" t="str">
        <f t="shared" si="9"/>
        <v>Moholmen, Inner Ranfjord (st. I965)</v>
      </c>
      <c r="AR65" t="str">
        <f t="shared" si="10"/>
        <v>I965 Moholmen, Inner Ranfjord</v>
      </c>
      <c r="AS65" t="str">
        <f t="shared" si="11"/>
        <v>NYTT NAVN!</v>
      </c>
    </row>
    <row r="66" spans="1:45" ht="19.149999999999999" customHeight="1" x14ac:dyDescent="0.25">
      <c r="A66">
        <v>27</v>
      </c>
      <c r="B66" t="s">
        <v>356</v>
      </c>
      <c r="AD66" t="s">
        <v>357</v>
      </c>
      <c r="AJ66" t="str">
        <f t="shared" ref="AJ66:AJ71" si="21">AD66&amp;" (st. "&amp;B66&amp;")"</f>
        <v>Toraneskaien, Inner Ranfjord (st. I964)</v>
      </c>
      <c r="AK66" t="s">
        <v>357</v>
      </c>
      <c r="AM66" s="16" t="str">
        <f t="shared" si="12"/>
        <v>I964</v>
      </c>
      <c r="AN66" s="17">
        <v>66.321666680000007</v>
      </c>
      <c r="AO66" s="17">
        <v>14.13283333</v>
      </c>
      <c r="AP66" s="16" t="str">
        <f t="shared" si="13"/>
        <v>Toraneskaien, Inner Ranfjord</v>
      </c>
      <c r="AQ66" t="str">
        <f t="shared" ref="AQ66:AQ71" si="22">IF(AL66="",AJ66,AL66&amp;" (st. "&amp;B66&amp;")")</f>
        <v>Toraneskaien, Inner Ranfjord (st. I964)</v>
      </c>
      <c r="AR66" t="str">
        <f t="shared" ref="AR66:AR72" si="23">B66&amp;" "&amp;IF(AL66="",AK66,AL66)</f>
        <v>I964 Toraneskaien, Inner Ranfjord</v>
      </c>
      <c r="AS66" t="s">
        <v>358</v>
      </c>
    </row>
    <row r="67" spans="1:45" ht="19.149999999999999" customHeight="1" x14ac:dyDescent="0.25">
      <c r="A67">
        <v>27</v>
      </c>
      <c r="B67" t="s">
        <v>249</v>
      </c>
      <c r="AD67" t="s">
        <v>251</v>
      </c>
      <c r="AJ67" t="str">
        <f t="shared" si="21"/>
        <v>Risøy, Østerfjord (st. 76A2)</v>
      </c>
      <c r="AK67" t="s">
        <v>251</v>
      </c>
      <c r="AM67" s="16" t="str">
        <f t="shared" si="12"/>
        <v>76A2</v>
      </c>
      <c r="AN67" s="17">
        <v>58.732700000000001</v>
      </c>
      <c r="AO67" s="17">
        <v>9.2810400000000008</v>
      </c>
      <c r="AP67" s="16" t="str">
        <f t="shared" ref="AP67:AP72" si="24">IF(AL67="",AK67,AL67)</f>
        <v>Risøy, Østerfjord</v>
      </c>
      <c r="AQ67" t="str">
        <f t="shared" si="22"/>
        <v>Risøy, Østerfjord (st. 76A2)</v>
      </c>
      <c r="AR67" t="str">
        <f t="shared" si="23"/>
        <v>76A2 Risøy, Østerfjord</v>
      </c>
      <c r="AS67" t="s">
        <v>358</v>
      </c>
    </row>
    <row r="68" spans="1:45" ht="19.149999999999999" customHeight="1" x14ac:dyDescent="0.25">
      <c r="A68">
        <v>27</v>
      </c>
      <c r="B68" t="s">
        <v>359</v>
      </c>
      <c r="AD68" t="s">
        <v>360</v>
      </c>
      <c r="AJ68" t="str">
        <f t="shared" si="21"/>
        <v>Isfjorden, Svalbard (st. 19B)</v>
      </c>
      <c r="AK68" t="s">
        <v>360</v>
      </c>
      <c r="AM68" s="16" t="str">
        <f t="shared" si="12"/>
        <v>19B</v>
      </c>
      <c r="AN68" s="17">
        <v>78.17</v>
      </c>
      <c r="AO68" s="17">
        <v>13.46</v>
      </c>
      <c r="AP68" s="16" t="str">
        <f t="shared" si="24"/>
        <v>Isfjorden, Svalbard</v>
      </c>
      <c r="AQ68" t="str">
        <f t="shared" si="22"/>
        <v>Isfjorden, Svalbard (st. 19B)</v>
      </c>
      <c r="AR68" t="str">
        <f t="shared" si="23"/>
        <v>19B Isfjorden, Svalbard</v>
      </c>
      <c r="AS68" t="s">
        <v>358</v>
      </c>
    </row>
    <row r="69" spans="1:45" ht="19.149999999999999" customHeight="1" x14ac:dyDescent="0.25">
      <c r="A69">
        <v>27</v>
      </c>
      <c r="B69" t="s">
        <v>361</v>
      </c>
      <c r="AD69" t="s">
        <v>362</v>
      </c>
      <c r="AJ69" t="str">
        <f t="shared" si="21"/>
        <v>Breøyane, Kongsfjorden, Svalbard (st. 19N)</v>
      </c>
      <c r="AK69" t="s">
        <v>362</v>
      </c>
      <c r="AM69" s="16" t="str">
        <f t="shared" si="12"/>
        <v>19N</v>
      </c>
      <c r="AN69" s="17">
        <v>79.004000000000005</v>
      </c>
      <c r="AO69" s="17">
        <v>12.11</v>
      </c>
      <c r="AP69" s="16" t="str">
        <f t="shared" si="24"/>
        <v>Breøyane, Kongsfjorden, Svalbard</v>
      </c>
      <c r="AQ69" t="str">
        <f t="shared" si="22"/>
        <v>Breøyane, Kongsfjorden, Svalbard (st. 19N)</v>
      </c>
      <c r="AR69" t="str">
        <f t="shared" si="23"/>
        <v>19N Breøyane, Kongsfjorden, Svalbard</v>
      </c>
      <c r="AS69" t="s">
        <v>358</v>
      </c>
    </row>
    <row r="70" spans="1:45" ht="19.149999999999999" customHeight="1" x14ac:dyDescent="0.25">
      <c r="A70">
        <v>27</v>
      </c>
      <c r="B70" t="s">
        <v>363</v>
      </c>
      <c r="AD70" t="s">
        <v>274</v>
      </c>
      <c r="AJ70" t="str">
        <f t="shared" si="21"/>
        <v>Bodø harbour (st. 97A3)</v>
      </c>
      <c r="AK70" t="s">
        <v>274</v>
      </c>
      <c r="AM70" s="16" t="str">
        <f t="shared" si="12"/>
        <v>97A3</v>
      </c>
      <c r="AN70" s="17">
        <v>67.296306000000001</v>
      </c>
      <c r="AO70" s="17">
        <v>14.395638999999999</v>
      </c>
      <c r="AP70" s="16" t="str">
        <f t="shared" si="24"/>
        <v>Bodø harbour</v>
      </c>
      <c r="AQ70" t="str">
        <f t="shared" si="22"/>
        <v>Bodø harbour (st. 97A3)</v>
      </c>
      <c r="AR70" t="str">
        <f t="shared" si="23"/>
        <v>97A3 Bodø harbour</v>
      </c>
      <c r="AS70" t="s">
        <v>358</v>
      </c>
    </row>
    <row r="71" spans="1:45" ht="19.149999999999999" customHeight="1" x14ac:dyDescent="0.25">
      <c r="A71">
        <v>27</v>
      </c>
      <c r="B71" t="s">
        <v>364</v>
      </c>
      <c r="AD71" t="s">
        <v>365</v>
      </c>
      <c r="AJ71" t="str">
        <f t="shared" si="21"/>
        <v>Ålesund harbour (st. 28A2)</v>
      </c>
      <c r="AK71" t="s">
        <v>365</v>
      </c>
      <c r="AM71" s="16" t="str">
        <f t="shared" si="12"/>
        <v>28A2</v>
      </c>
      <c r="AN71" s="17">
        <v>62.465851000000001</v>
      </c>
      <c r="AO71" s="17">
        <v>6.2396010000000004</v>
      </c>
      <c r="AP71" s="16" t="str">
        <f t="shared" si="24"/>
        <v>Ålesund harbour</v>
      </c>
      <c r="AQ71" t="str">
        <f t="shared" si="22"/>
        <v>Ålesund harbour (st. 28A2)</v>
      </c>
      <c r="AR71" t="str">
        <f t="shared" si="23"/>
        <v>28A2 Ålesund harbour</v>
      </c>
      <c r="AS71" t="s">
        <v>358</v>
      </c>
    </row>
    <row r="72" spans="1:45" ht="19.149999999999999" customHeight="1" x14ac:dyDescent="0.25">
      <c r="A72">
        <v>27</v>
      </c>
      <c r="B72" t="s">
        <v>366</v>
      </c>
      <c r="C72" t="s">
        <v>367</v>
      </c>
      <c r="D72" t="str">
        <f t="shared" si="0"/>
        <v>I969 Bjørnebærviken</v>
      </c>
      <c r="E72">
        <v>14.035500000000001</v>
      </c>
      <c r="F72">
        <v>66.279833330000002</v>
      </c>
      <c r="H72" s="9">
        <v>14.035500000000001</v>
      </c>
      <c r="I72" s="9">
        <v>66.279833330000002</v>
      </c>
      <c r="J72" s="10">
        <f t="shared" si="1"/>
        <v>0</v>
      </c>
      <c r="K72" t="s">
        <v>366</v>
      </c>
      <c r="L72" t="s">
        <v>368</v>
      </c>
      <c r="M72" t="s">
        <v>45</v>
      </c>
      <c r="O72" s="11">
        <v>14.0349</v>
      </c>
      <c r="P72" s="11">
        <v>66.280166666666673</v>
      </c>
      <c r="Q72" s="18">
        <f t="shared" si="2"/>
        <v>45.73073540460598</v>
      </c>
      <c r="R72" s="11">
        <f t="shared" si="19"/>
        <v>6.0000000000037801E-4</v>
      </c>
      <c r="S72" s="11">
        <f t="shared" si="19"/>
        <v>-3.3333666667090256E-4</v>
      </c>
      <c r="U72" s="13">
        <v>14.0349</v>
      </c>
      <c r="V72" s="13">
        <v>66.28022</v>
      </c>
      <c r="W72" s="14">
        <f t="shared" si="4"/>
        <v>50.650272702518286</v>
      </c>
      <c r="X72" s="13">
        <f>E72-U72</f>
        <v>6.0000000000037801E-4</v>
      </c>
      <c r="Y72" s="13">
        <f>F72-V72</f>
        <v>-3.8666999999747986E-4</v>
      </c>
      <c r="Z72" s="14">
        <f t="shared" si="6"/>
        <v>5.926231469294426</v>
      </c>
      <c r="AA72" t="s">
        <v>369</v>
      </c>
      <c r="AB72" t="str">
        <f t="shared" si="7"/>
        <v>Bjørnebærviken</v>
      </c>
      <c r="AD72" t="s">
        <v>370</v>
      </c>
      <c r="AE72">
        <v>66.280166666666673</v>
      </c>
      <c r="AF72">
        <v>14.0349</v>
      </c>
      <c r="AG72">
        <v>66.28022</v>
      </c>
      <c r="AH72">
        <v>14.0349</v>
      </c>
      <c r="AI72" t="s">
        <v>371</v>
      </c>
      <c r="AJ72" t="str">
        <f>AD72&amp;" (st. "&amp;B72&amp;")"</f>
        <v>Bjørnbærviken,  Inner Ranfjord (st. I969)</v>
      </c>
      <c r="AK72" s="15" t="s">
        <v>372</v>
      </c>
      <c r="AL72" s="16"/>
      <c r="AM72" s="16" t="str">
        <f t="shared" si="12"/>
        <v>I969</v>
      </c>
      <c r="AN72" s="17">
        <v>66.28022</v>
      </c>
      <c r="AO72" s="17">
        <v>14.0349</v>
      </c>
      <c r="AP72" s="16" t="str">
        <f t="shared" si="24"/>
        <v>Bjørnbærviken, Inner Ranfjord</v>
      </c>
      <c r="AQ72" t="str">
        <f>IF(AL72="",AJ72,AL72&amp;" (st. "&amp;B72&amp;")")</f>
        <v>Bjørnbærviken,  Inner Ranfjord (st. I969)</v>
      </c>
      <c r="AR72" t="str">
        <f t="shared" si="23"/>
        <v>I969 Bjørnbærviken, Inner Ranfjord</v>
      </c>
      <c r="AS72" t="str">
        <f t="shared" si="11"/>
        <v>NYTT NAVN!</v>
      </c>
    </row>
    <row r="75" spans="1:45" ht="19.149999999999999" customHeight="1" x14ac:dyDescent="0.25">
      <c r="B75" s="25" t="s">
        <v>373</v>
      </c>
      <c r="D75" s="25">
        <v>66.321666680000007</v>
      </c>
      <c r="E75" s="25">
        <v>14.13283333</v>
      </c>
    </row>
    <row r="76" spans="1:45" ht="19.149999999999999" customHeight="1" x14ac:dyDescent="0.25">
      <c r="B76" s="26" t="s">
        <v>374</v>
      </c>
      <c r="D76" s="26">
        <v>59.338579000000003</v>
      </c>
      <c r="E76" s="26">
        <v>5.3124929999999999</v>
      </c>
    </row>
    <row r="77" spans="1:45" ht="19.149999999999999" customHeight="1" x14ac:dyDescent="0.25">
      <c r="B77" s="25" t="s">
        <v>375</v>
      </c>
      <c r="D77" s="25">
        <v>58.732700000000001</v>
      </c>
      <c r="E77" s="25">
        <v>9.2810400000000008</v>
      </c>
    </row>
    <row r="78" spans="1:45" ht="19.149999999999999" customHeight="1" x14ac:dyDescent="0.25">
      <c r="B78" s="26" t="s">
        <v>376</v>
      </c>
      <c r="D78" s="26">
        <v>78.17</v>
      </c>
      <c r="E78" s="26">
        <v>13.46</v>
      </c>
    </row>
    <row r="79" spans="1:45" ht="19.149999999999999" customHeight="1" x14ac:dyDescent="0.25">
      <c r="B79" s="25" t="s">
        <v>377</v>
      </c>
      <c r="D79" s="25">
        <v>79.004000000000005</v>
      </c>
      <c r="E79" s="25">
        <v>12.11</v>
      </c>
    </row>
    <row r="80" spans="1:45" ht="19.149999999999999" customHeight="1" x14ac:dyDescent="0.25">
      <c r="B80" s="26" t="s">
        <v>378</v>
      </c>
      <c r="D80" s="26">
        <v>67.296306000000001</v>
      </c>
      <c r="E80" s="26">
        <v>14.395638999999999</v>
      </c>
    </row>
    <row r="81" spans="2:5" ht="19.149999999999999" customHeight="1" x14ac:dyDescent="0.25">
      <c r="B81" s="27" t="s">
        <v>379</v>
      </c>
      <c r="C81" s="28"/>
      <c r="D81" s="29">
        <v>62.465851000000001</v>
      </c>
      <c r="E81" s="29">
        <v>6.2396010000000004</v>
      </c>
    </row>
  </sheetData>
  <autoFilter ref="B1:AB72" xr:uid="{00000000-0009-0000-0000-000007000000}"/>
  <pageMargins left="0.7" right="0.7" top="0.75" bottom="0.75" header="0.3" footer="0.3"/>
  <pageSetup paperSize="8" scale="5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kartbase</vt:lpstr>
      <vt:lpstr>kartbase!Print_Area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 Øystein Hjermann</dc:creator>
  <cp:lastModifiedBy>Dag Øystein Hjermann</cp:lastModifiedBy>
  <dcterms:created xsi:type="dcterms:W3CDTF">2019-08-26T14:06:19Z</dcterms:created>
  <dcterms:modified xsi:type="dcterms:W3CDTF">2019-11-22T11:27:09Z</dcterms:modified>
</cp:coreProperties>
</file>