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424"/>
  <workbookPr/>
  <mc:AlternateContent xmlns:mc="http://schemas.openxmlformats.org/markup-compatibility/2006">
    <mc:Choice Requires="x15">
      <x15ac:absPath xmlns:x15ac="http://schemas.microsoft.com/office/spreadsheetml/2010/11/ac" url="\\172.16.0.32\Planeacion-tecnica\Costos y Presupuestos\Costos 1\ESTUDIO DE COSTOS\PROGRAMA PIEL SANA - CLINICA DE HERIDAS\"/>
    </mc:Choice>
  </mc:AlternateContent>
  <bookViews>
    <workbookView xWindow="-108" yWindow="-108" windowWidth="23256" windowHeight="12576" firstSheet="3" activeTab="3"/>
  </bookViews>
  <sheets>
    <sheet name="Manejo de Ostomias" sheetId="5" r:id="rId3"/>
    <sheet name="Hoja1" sheetId="6" r:id="rId4"/>
    <sheet name="Alta Complejidad" sheetId="4" r:id="rId5"/>
    <sheet name="Mediana Complejidad" sheetId="3" r:id="rId6"/>
    <sheet name="Hoja2" sheetId="10" r:id="rId7"/>
    <sheet name="Baja Complejidad" sheetId="1" r:id="rId8"/>
    <sheet name="Interconsulta Clini. Heridas" sheetId="9" r:id="rId9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Ingry Yojana Urena Parada</author>
  </authors>
  <commentList>
    <comment ref="D46" authorId="0" shapeId="0" xr:uid="{00000000-0006-0000-0000-000001000000}">
      <text>
        <r>
          <rPr>
            <b/>
            <sz val="9"/>
            <rFont val="Tahoma"/>
            <family val="2"/>
          </rPr>
          <t>Ingry Yojana Urena Parada:</t>
        </r>
        <r>
          <rPr>
            <sz val="9"/>
            <rFont val="Tahoma"/>
            <family val="2"/>
          </rPr>
          <t xml:space="preserve">
Para lectura de resonancia existe reconocimiento de voz, no se urtiliza transcriptor unicamente para imágenes, se tiene en cuenta por MO indirecta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Ingry Yojana Urena Parada</author>
  </authors>
  <commentList>
    <comment ref="D40" authorId="0" shapeId="0" xr:uid="{00000000-0006-0000-0100-000001000000}">
      <text>
        <r>
          <rPr>
            <b/>
            <sz val="9"/>
            <rFont val="Tahoma"/>
            <family val="2"/>
          </rPr>
          <t>Ingry Yojana Urena Parada:</t>
        </r>
        <r>
          <rPr>
            <sz val="9"/>
            <rFont val="Tahoma"/>
            <family val="2"/>
          </rPr>
          <t xml:space="preserve">
Para lectura de resonancia existe reconocimiento de voz, no se urtiliza transcriptor unicamente para imágenes, se tiene en cuenta por MO indirecta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Jairo Alfonso Ospina Cardona</author>
    <author>Ingry Yojana Urena Parada</author>
  </authors>
  <commentList>
    <comment ref="K5" authorId="0" shapeId="0" xr:uid="{00000000-0006-0000-0200-000001000000}">
      <text>
        <r>
          <rPr>
            <b/>
            <sz val="9"/>
            <rFont val="Tahoma"/>
            <family val="2"/>
          </rPr>
          <t>Jairo Alfonso Ospina Cardona:</t>
        </r>
        <r>
          <rPr>
            <sz val="9"/>
            <rFont val="Tahoma"/>
            <family val="2"/>
          </rPr>
          <t xml:space="preserve">
Promedio mes pacientes</t>
        </r>
      </text>
    </comment>
    <comment ref="D40" authorId="1" shapeId="0" xr:uid="{00000000-0006-0000-0200-000002000000}">
      <text>
        <r>
          <rPr>
            <b/>
            <sz val="9"/>
            <rFont val="Tahoma"/>
            <family val="2"/>
          </rPr>
          <t>Ingry Yojana Urena Parada:</t>
        </r>
        <r>
          <rPr>
            <sz val="9"/>
            <rFont val="Tahoma"/>
            <family val="2"/>
          </rPr>
          <t xml:space="preserve">
Para lectura de resonancia existe reconocimiento de voz, no se urtiliza transcriptor unicamente para imágenes, se tiene en cuenta por MO indirecta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Ingry Yojana Urena Parada</author>
  </authors>
  <commentList>
    <comment ref="D42" authorId="0" shapeId="0" xr:uid="{00000000-0006-0000-0300-000001000000}">
      <text>
        <r>
          <rPr>
            <b/>
            <sz val="9"/>
            <rFont val="Tahoma"/>
            <family val="2"/>
          </rPr>
          <t>Ingry Yojana Urena Parada:</t>
        </r>
        <r>
          <rPr>
            <sz val="9"/>
            <rFont val="Tahoma"/>
            <family val="2"/>
          </rPr>
          <t xml:space="preserve">
Para lectura de resonancia existe reconocimiento de voz, no se urtiliza transcriptor unicamente para imágenes, se tiene en cuenta por MO indirecta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Ingry Yojana Urena Parada</author>
  </authors>
  <commentList>
    <comment ref="D34" authorId="0" shapeId="0" xr:uid="{63924DF5-5FC9-40D8-9A29-20B4178E330D}">
      <text>
        <r>
          <rPr>
            <b/>
            <sz val="9"/>
            <rFont val="Tahoma"/>
            <family val="2"/>
          </rPr>
          <t>Ingry Yojana Urena Parada:</t>
        </r>
        <r>
          <rPr>
            <sz val="9"/>
            <rFont val="Tahoma"/>
            <family val="2"/>
          </rPr>
          <t xml:space="preserve">
Para lectura de resonancia existe reconocimiento de voz, no se urtiliza transcriptor unicamente para imágenes, se tiene en cuenta por MO indirecta</t>
        </r>
      </text>
    </comment>
  </commentList>
</comments>
</file>

<file path=xl/sharedStrings.xml><?xml version="1.0" encoding="utf-8"?>
<sst xmlns="http://schemas.openxmlformats.org/spreadsheetml/2006/main" count="365" uniqueCount="105">
  <si>
    <t>FORMATO PARA CALCULAR COSTOS POR PAQUETE UNIDAD DE CLINICA DE HERIDAS</t>
  </si>
  <si>
    <t>ÁREA DE PLANEACIÓN TÉCNICA</t>
  </si>
  <si>
    <t>Cups</t>
  </si>
  <si>
    <t>Nombre Procedimiento</t>
  </si>
  <si>
    <t>Generalidades</t>
  </si>
  <si>
    <t>Curación Manejo de Ostomias</t>
  </si>
  <si>
    <t>Sub Especialidad</t>
  </si>
  <si>
    <t>Tiempo Procedimiento</t>
  </si>
  <si>
    <t>dehiscencia</t>
  </si>
  <si>
    <t>Tiempo de Recuperación</t>
  </si>
  <si>
    <t>Tipo de Anestesia</t>
  </si>
  <si>
    <t>Lugar de Realización</t>
  </si>
  <si>
    <t>1. MATERIALES BASICOS</t>
  </si>
  <si>
    <t>CODIGO</t>
  </si>
  <si>
    <t>DESCRIPCIÓN DE INSUMOS UTILIZADOS</t>
  </si>
  <si>
    <t>CANTIDAD</t>
  </si>
  <si>
    <t>COSTO UNITARIO</t>
  </si>
  <si>
    <t>COSTO TOTAL</t>
  </si>
  <si>
    <t>UNIDAD DE MEDIDA</t>
  </si>
  <si>
    <t>OBSERVACIONES</t>
  </si>
  <si>
    <t>Solucion Salina 0.9% Bolsa 100 ml</t>
  </si>
  <si>
    <t>UND</t>
  </si>
  <si>
    <t>6 PARES</t>
  </si>
  <si>
    <t xml:space="preserve">agua esteril 100 ml </t>
  </si>
  <si>
    <t>Bata Desechable con Manga No Esteril (según condición)</t>
  </si>
  <si>
    <t>Gorro Desechable Estandar Blanco</t>
  </si>
  <si>
    <t>Toalla de Manos Pre-cortada Natural   R7</t>
  </si>
  <si>
    <t>verificar cuántas toallan viene en el rollo</t>
  </si>
  <si>
    <t>Guante examen talla M</t>
  </si>
  <si>
    <t>pasta</t>
  </si>
  <si>
    <t>polvos adapt</t>
  </si>
  <si>
    <t>Barrera plana o convexa (depende del tipo de estoma)</t>
  </si>
  <si>
    <t xml:space="preserve">Bolsa colostomia </t>
  </si>
  <si>
    <t>protector cutaneo</t>
  </si>
  <si>
    <t>removedor de adhesivo</t>
  </si>
  <si>
    <t>Guante quirurgico esteril 7.0</t>
  </si>
  <si>
    <t>Gasa esteril 7.5 X 7.5 sobre x 5 unid</t>
  </si>
  <si>
    <t>TOTAL 1</t>
  </si>
  <si>
    <t>* En caso que se requiera adicionar Materiales y/o Suministros, por favor seleccione en la lista desplegable de la columna "DESCRIPCIÓN DE INSUMOS UTILIZADOS"</t>
  </si>
  <si>
    <t>3. MANO DE OBRA QUE INTERVIENE EN EL PROCEDIMIENTO</t>
  </si>
  <si>
    <t>PREVENCIÓN / CAPACITACIÓN</t>
  </si>
  <si>
    <t>MINUTO</t>
  </si>
  <si>
    <t>cada cuanto se hace?</t>
  </si>
  <si>
    <t>TOTAL 3.1</t>
  </si>
  <si>
    <t>Procedimiento</t>
  </si>
  <si>
    <t>DESCRIPCIÓN</t>
  </si>
  <si>
    <t>Cantidad de curaciones</t>
  </si>
  <si>
    <t>VALOR x MIN</t>
  </si>
  <si>
    <t>TOTAL</t>
  </si>
  <si>
    <t>Enfermera</t>
  </si>
  <si>
    <t>Auxiliar enfermeria</t>
  </si>
  <si>
    <t>TOTAL 3.2</t>
  </si>
  <si>
    <t>4. COSTO Y GASTO INDIRECTO</t>
  </si>
  <si>
    <t>Gasto administrativo</t>
  </si>
  <si>
    <t>15,6 % del valor de venta</t>
  </si>
  <si>
    <t>TOTAL 4</t>
  </si>
  <si>
    <t>TOTAL GENERAL COSTO POR PROCEDIMIENTO - PACIENTE HOSPITALIZADO</t>
  </si>
  <si>
    <t>VENTA</t>
  </si>
  <si>
    <t>bolsa de fistula</t>
  </si>
  <si>
    <t xml:space="preserve">Anexo: el convenio debe especificar que deacuerdo a la condición del paciente se le solicitara los dispositovs que requiera asi mismo como en cantidad. </t>
  </si>
  <si>
    <t>equipo para recien nacido ( fistulas de bajo gasto)</t>
  </si>
  <si>
    <t xml:space="preserve">anillo moldeable 48 mm o 98 mm </t>
  </si>
  <si>
    <t>lamina protectatora de 20*20 o 10*10 cm</t>
  </si>
  <si>
    <t>Curación de ALTA COMPLEJIDAD</t>
  </si>
  <si>
    <t>Solucion Salina 0.9% Bolsa 500 ml</t>
  </si>
  <si>
    <t>Cinta adhesiva x 200cm Fixomull</t>
  </si>
  <si>
    <t>Tapabocas Estandar 1405</t>
  </si>
  <si>
    <t>Bata Desechable con Manga No Esteril</t>
  </si>
  <si>
    <t>Solucion desinfectante ( evolución de la herida)</t>
  </si>
  <si>
    <t>Hoja para bisturi 15</t>
  </si>
  <si>
    <t>Venda de algodon 6 x 5</t>
  </si>
  <si>
    <t>Venda elastica 6 x 5</t>
  </si>
  <si>
    <t>2. MANO DE OBRA QUE INTERVIENE EN EL PROCEDIMIENTO</t>
  </si>
  <si>
    <t xml:space="preserve">plan de ganancia % </t>
  </si>
  <si>
    <t>margen de ganancia</t>
  </si>
  <si>
    <t>Curación de MEDIANA COMPLEJIDAD</t>
  </si>
  <si>
    <t>preguntar</t>
  </si>
  <si>
    <t xml:space="preserve">acido hipocloroso </t>
  </si>
  <si>
    <t>preguntar si costeamos interconsulta</t>
  </si>
  <si>
    <t xml:space="preserve">se puede clasificar por tamaño de herida por los tejidos que se encuetren compremetidos </t>
  </si>
  <si>
    <t xml:space="preserve">prontosan </t>
  </si>
  <si>
    <t xml:space="preserve">como segunda opción </t>
  </si>
  <si>
    <t xml:space="preserve">protector cutaneo </t>
  </si>
  <si>
    <t xml:space="preserve">removedor de adhesivo </t>
  </si>
  <si>
    <t xml:space="preserve">oxido de zinc </t>
  </si>
  <si>
    <t xml:space="preserve">mediana alta complejidad solicitarle a  todos hidrogel </t>
  </si>
  <si>
    <t>deacuerdo a la complejidad se tienen diversos uso de tegnologia</t>
  </si>
  <si>
    <t>Curación de BAJA COMPLEJIDAD</t>
  </si>
  <si>
    <t xml:space="preserve">2 PARES </t>
  </si>
  <si>
    <t>confirmar cantifaf</t>
  </si>
  <si>
    <t>1 PAR</t>
  </si>
  <si>
    <t>preguntar si es el par</t>
  </si>
  <si>
    <t>Cinta adhesiva x 200cm Fixomull ( por centimetro)</t>
  </si>
  <si>
    <t>30 CM</t>
  </si>
  <si>
    <t>POR CENTRIMETROS</t>
  </si>
  <si>
    <t>?????</t>
  </si>
  <si>
    <t xml:space="preserve">kit de retiro de puntos </t>
  </si>
  <si>
    <t>Margen</t>
  </si>
  <si>
    <t xml:space="preserve">valor de venta </t>
  </si>
  <si>
    <t>curacion</t>
  </si>
  <si>
    <t>apositos</t>
  </si>
  <si>
    <t>paquetizacion apositos de alta tecnologia dependiendo de la necesidad</t>
  </si>
  <si>
    <t>INTERCONSULTA CLINICA DE HERIDA</t>
  </si>
  <si>
    <t>PENDIENTE VERIFICAR CÓDIGO</t>
  </si>
  <si>
    <t>PENDIENTE COMPLETAR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</si>
</sst>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General_)"/>
    <numFmt numFmtId="165" formatCode="&quot;$&quot;\ #,##0"/>
  </numFmts>
  <fonts count="2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 tint="0.249980002641678"/>
      <name val="Aptos Narrow"/>
      <family val="2"/>
      <scheme val="minor"/>
    </font>
    <font>
      <b/>
      <i/>
      <sz val="10"/>
      <color theme="1" tint="0.0499899983406067"/>
      <name val="Aptos Narrow"/>
      <family val="2"/>
      <scheme val="minor"/>
    </font>
    <font>
      <sz val="10"/>
      <color rgb="FF00206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rgb="FF002060"/>
      <name val="Candara"/>
      <family val="2"/>
    </font>
    <font>
      <b/>
      <sz val="10"/>
      <color rgb="FF002060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rgb="FF00206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1"/>
      <color theme="4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800086021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/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/>
      <top style="hair">
        <color auto="1"/>
      </top>
      <bottom style="hair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medium">
        <color auto="1"/>
      </right>
      <top/>
      <bottom style="hair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hair">
        <color auto="1"/>
      </right>
      <top style="medium">
        <color auto="1"/>
      </top>
      <bottom style="medium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/>
    <xf numFmtId="3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5" fillId="0" borderId="2" xfId="0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/>
    <xf numFmtId="0" fontId="17" fillId="0" borderId="2" xfId="0" applyFont="1" applyBorder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center"/>
    </xf>
    <xf numFmtId="8" fontId="0" fillId="0" borderId="0" xfId="0" applyNumberFormat="1"/>
    <xf numFmtId="0" fontId="18" fillId="0" borderId="0" xfId="0" applyFont="1"/>
    <xf numFmtId="165" fontId="15" fillId="0" borderId="0" xfId="0" applyNumberFormat="1" applyFont="1" applyAlignment="1">
      <alignment horizontal="center"/>
    </xf>
    <xf numFmtId="165" fontId="19" fillId="3" borderId="5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8" fillId="5" borderId="2" xfId="0" applyFont="1" applyFill="1" applyBorder="1"/>
    <xf numFmtId="165" fontId="15" fillId="5" borderId="2" xfId="0" applyNumberFormat="1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22" fillId="0" borderId="0" xfId="0" applyFont="1"/>
    <xf numFmtId="0" fontId="11" fillId="4" borderId="4" xfId="0" applyFont="1" applyFill="1" applyBorder="1" applyAlignment="1">
      <alignment horizontal="center" vertical="center"/>
    </xf>
    <xf numFmtId="0" fontId="2" fillId="0" borderId="0" xfId="0" applyFont="1"/>
    <xf numFmtId="164" fontId="12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164" fontId="12" fillId="0" borderId="6" xfId="0" applyNumberFormat="1" applyFont="1" applyBorder="1" applyAlignment="1">
      <alignment horizontal="left" vertical="center"/>
    </xf>
    <xf numFmtId="4" fontId="5" fillId="6" borderId="2" xfId="0" applyNumberFormat="1" applyFont="1" applyFill="1" applyBorder="1" applyAlignment="1">
      <alignment horizontal="center" vertical="center"/>
    </xf>
    <xf numFmtId="165" fontId="12" fillId="6" borderId="2" xfId="0" applyNumberFormat="1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0" applyNumberForma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/>
    </xf>
    <xf numFmtId="0" fontId="5" fillId="4" borderId="2" xfId="0" applyFont="1" applyFill="1" applyBorder="1" applyAlignment="1">
      <alignment horizontal="right" vertical="center"/>
    </xf>
    <xf numFmtId="164" fontId="12" fillId="4" borderId="3" xfId="0" applyNumberFormat="1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right" vertical="center"/>
    </xf>
    <xf numFmtId="164" fontId="12" fillId="7" borderId="6" xfId="0" applyNumberFormat="1" applyFont="1" applyFill="1" applyBorder="1" applyAlignment="1">
      <alignment horizontal="left" vertical="center"/>
    </xf>
    <xf numFmtId="4" fontId="5" fillId="7" borderId="2" xfId="0" applyNumberFormat="1" applyFont="1" applyFill="1" applyBorder="1" applyAlignment="1">
      <alignment horizontal="center" vertical="center"/>
    </xf>
    <xf numFmtId="165" fontId="12" fillId="7" borderId="2" xfId="0" applyNumberFormat="1" applyFont="1" applyFill="1" applyBorder="1" applyAlignment="1">
      <alignment horizontal="center" vertical="center" wrapText="1"/>
    </xf>
    <xf numFmtId="165" fontId="5" fillId="7" borderId="2" xfId="0" applyNumberFormat="1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right" vertical="center"/>
    </xf>
    <xf numFmtId="164" fontId="12" fillId="8" borderId="3" xfId="0" applyNumberFormat="1" applyFont="1" applyFill="1" applyBorder="1" applyAlignment="1">
      <alignment horizontal="left" vertical="center"/>
    </xf>
    <xf numFmtId="4" fontId="5" fillId="8" borderId="2" xfId="0" applyNumberFormat="1" applyFont="1" applyFill="1" applyBorder="1" applyAlignment="1">
      <alignment horizontal="center" vertical="center"/>
    </xf>
    <xf numFmtId="165" fontId="12" fillId="8" borderId="2" xfId="0" applyNumberFormat="1" applyFont="1" applyFill="1" applyBorder="1" applyAlignment="1">
      <alignment horizontal="center" vertical="center" wrapText="1"/>
    </xf>
    <xf numFmtId="165" fontId="5" fillId="8" borderId="2" xfId="0" applyNumberFormat="1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20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/>
    </xf>
    <xf numFmtId="0" fontId="15" fillId="5" borderId="3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24" xfId="0" applyFont="1" applyFill="1" applyBorder="1" applyAlignment="1">
      <alignment horizontal="center"/>
    </xf>
    <xf numFmtId="0" fontId="19" fillId="3" borderId="25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20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4" xfId="0" applyFont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hyperlink" Target="#" /><Relationship Id="rId3" Type="http://schemas.openxmlformats.org/officeDocument/2006/relationships/image" Target="../media/image1.png" /><Relationship Id="rId4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hyperlink" Target="#" /><Relationship Id="rId3" Type="http://schemas.openxmlformats.org/officeDocument/2006/relationships/image" Target="../media/image4.png" /><Relationship Id="rId4" Type="http://schemas.openxmlformats.org/officeDocument/2006/relationships/image" Target="../media/image5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hyperlink" Target="#" /><Relationship Id="rId3" Type="http://schemas.openxmlformats.org/officeDocument/2006/relationships/image" Target="../media/image6.png" /><Relationship Id="rId4" Type="http://schemas.openxmlformats.org/officeDocument/2006/relationships/image" Target="../media/image7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hyperlink" Target="#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hyperlink" Target="#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257175</xdr:colOff>
      <xdr:row>0</xdr:row>
      <xdr:rowOff>95250</xdr:rowOff>
    </xdr:from>
    <xdr:to>
      <xdr:col>10</xdr:col>
      <xdr:colOff>149225</xdr:colOff>
      <xdr:row>6</xdr:row>
      <xdr:rowOff>6350</xdr:rowOff>
    </xdr:to>
    <xdr:pic>
      <xdr:nvPicPr>
        <xdr:cNvPr id="2" name="Imagen 1" descr="Home icon:: tasmeemME.com">
          <a:hlinkClick r:id="rId2"/>
          <a:extLst>
            <a:ext uri="{FF2B5EF4-FFF2-40B4-BE49-F238E27FC236}">
              <a16:creationId xmlns:a16="http://schemas.microsoft.com/office/drawing/2014/main" id="{dace00e6-d6ef-4d18-a480-16d29fd9533f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8934450" y="95250"/>
          <a:ext cx="1019175" cy="11239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704000</xdr:colOff>
      <xdr:row>2</xdr:row>
      <xdr:rowOff>38951</xdr:rowOff>
    </xdr:from>
    <xdr:to>
      <xdr:col>14</xdr:col>
      <xdr:colOff>677125</xdr:colOff>
      <xdr:row>13</xdr:row>
      <xdr:rowOff>153251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63928d-0224-d55c-7557-cd31def7c78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5400000">
          <a:off x="10506075" y="428625"/>
          <a:ext cx="3219450" cy="2409825"/>
        </a:xfrm>
        <a:prstGeom prst="rect"/>
      </xdr:spPr>
    </xdr:pic>
    <xdr:clientData/>
  </xdr:twoCellAnchor>
  <xdr:twoCellAnchor>
    <xdr:from>
      <xdr:col>10</xdr:col>
      <xdr:colOff>619125</xdr:colOff>
      <xdr:row>1</xdr:row>
      <xdr:rowOff>47625</xdr:rowOff>
    </xdr:from>
    <xdr:to>
      <xdr:col>15</xdr:col>
      <xdr:colOff>9525</xdr:colOff>
      <xdr:row>39</xdr:row>
      <xdr:rowOff>95250</xdr:rowOff>
    </xdr:to>
    <xdr:sp>
      <xdr:nvSpPr>
        <xdr:cNvPr id="4" name="Rectángulo 3">
          <a:extLst>
            <a:ext uri="{FF2B5EF4-FFF2-40B4-BE49-F238E27FC236}">
              <a16:creationId xmlns:a16="http://schemas.microsoft.com/office/drawing/2014/main" id="{619bd4df-78e2-abf7-d468-a2ebdf1b0d81}"/>
            </a:ext>
          </a:extLst>
        </xdr:cNvPr>
        <xdr:cNvSpPr/>
      </xdr:nvSpPr>
      <xdr:spPr>
        <a:xfrm>
          <a:off x="10420350" y="247650"/>
          <a:ext cx="3390900" cy="7515225"/>
        </a:xfrm>
        <a:prstGeom prst="rect"/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952501</xdr:colOff>
      <xdr:row>15</xdr:row>
      <xdr:rowOff>123825</xdr:rowOff>
    </xdr:from>
    <xdr:to>
      <xdr:col>14</xdr:col>
      <xdr:colOff>476251</xdr:colOff>
      <xdr:row>33</xdr:row>
      <xdr:rowOff>151614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ed954f5-7608-5ed8-4c59-445410b8413a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753725" y="3190875"/>
          <a:ext cx="2771775" cy="36004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352425</xdr:colOff>
      <xdr:row>4</xdr:row>
      <xdr:rowOff>95250</xdr:rowOff>
    </xdr:from>
    <xdr:to>
      <xdr:col>8</xdr:col>
      <xdr:colOff>657819</xdr:colOff>
      <xdr:row>13</xdr:row>
      <xdr:rowOff>40224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4131b1-b161-ed97-004e-64e26d99b609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425" y="857250"/>
          <a:ext cx="4114800" cy="165735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257175</xdr:colOff>
      <xdr:row>0</xdr:row>
      <xdr:rowOff>95250</xdr:rowOff>
    </xdr:from>
    <xdr:to>
      <xdr:col>10</xdr:col>
      <xdr:colOff>149225</xdr:colOff>
      <xdr:row>6</xdr:row>
      <xdr:rowOff>6350</xdr:rowOff>
    </xdr:to>
    <xdr:pic>
      <xdr:nvPicPr>
        <xdr:cNvPr id="2" name="Imagen 1" descr="Home icon:: tasmeemME.com">
          <a:hlinkClick r:id="rId2"/>
          <a:extLst>
            <a:ext uri="{FF2B5EF4-FFF2-40B4-BE49-F238E27FC236}">
              <a16:creationId xmlns:a16="http://schemas.microsoft.com/office/drawing/2014/main" id="{0cba52d6-7e93-49e7-84e3-388128911d96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8934450" y="95250"/>
          <a:ext cx="1019175" cy="11239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631063</xdr:colOff>
      <xdr:row>1</xdr:row>
      <xdr:rowOff>152400</xdr:rowOff>
    </xdr:from>
    <xdr:to>
      <xdr:col>15</xdr:col>
      <xdr:colOff>56628</xdr:colOff>
      <xdr:row>14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a7fa3d-0b29-bc18-3835-e270c3013015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429875" y="352425"/>
          <a:ext cx="3429000" cy="2562225"/>
        </a:xfrm>
        <a:prstGeom prst="rect"/>
      </xdr:spPr>
    </xdr:pic>
    <xdr:clientData/>
  </xdr:twoCellAnchor>
  <xdr:twoCellAnchor editAs="oneCell">
    <xdr:from>
      <xdr:col>10</xdr:col>
      <xdr:colOff>942976</xdr:colOff>
      <xdr:row>14</xdr:row>
      <xdr:rowOff>171451</xdr:rowOff>
    </xdr:from>
    <xdr:to>
      <xdr:col>14</xdr:col>
      <xdr:colOff>581026</xdr:colOff>
      <xdr:row>30</xdr:row>
      <xdr:rowOff>96031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a4c840-59a3-77f2-0409-7420f6834869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744200" y="3048000"/>
          <a:ext cx="2886075" cy="2876550"/>
        </a:xfrm>
        <a:prstGeom prst="rect"/>
      </xdr:spPr>
    </xdr:pic>
    <xdr:clientData/>
  </xdr:twoCellAnchor>
  <xdr:twoCellAnchor>
    <xdr:from>
      <xdr:col>10</xdr:col>
      <xdr:colOff>466725</xdr:colOff>
      <xdr:row>1</xdr:row>
      <xdr:rowOff>76200</xdr:rowOff>
    </xdr:from>
    <xdr:to>
      <xdr:col>15</xdr:col>
      <xdr:colOff>190500</xdr:colOff>
      <xdr:row>31</xdr:row>
      <xdr:rowOff>57150</xdr:rowOff>
    </xdr:to>
    <xdr:sp>
      <xdr:nvSpPr>
        <xdr:cNvPr id="5" name="Rectángulo 4">
          <a:extLst>
            <a:ext uri="{FF2B5EF4-FFF2-40B4-BE49-F238E27FC236}">
              <a16:creationId xmlns:a16="http://schemas.microsoft.com/office/drawing/2014/main" id="{3b341c25-0533-3ea0-05f2-3438b729f221}"/>
            </a:ext>
          </a:extLst>
        </xdr:cNvPr>
        <xdr:cNvSpPr/>
      </xdr:nvSpPr>
      <xdr:spPr>
        <a:xfrm>
          <a:off x="10267950" y="276225"/>
          <a:ext cx="3724275" cy="5753100"/>
        </a:xfrm>
        <a:prstGeom prst="rect"/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257175</xdr:colOff>
      <xdr:row>0</xdr:row>
      <xdr:rowOff>95250</xdr:rowOff>
    </xdr:from>
    <xdr:to>
      <xdr:col>10</xdr:col>
      <xdr:colOff>149225</xdr:colOff>
      <xdr:row>6</xdr:row>
      <xdr:rowOff>6350</xdr:rowOff>
    </xdr:to>
    <xdr:pic>
      <xdr:nvPicPr>
        <xdr:cNvPr id="2" name="Imagen 1" descr="Home icon:: tasmeemME.com">
          <a:hlinkClick r:id="rId2"/>
          <a:extLst>
            <a:ext uri="{FF2B5EF4-FFF2-40B4-BE49-F238E27FC236}">
              <a16:creationId xmlns:a16="http://schemas.microsoft.com/office/drawing/2014/main" id="{32ae2deb-3e54-4052-a7f7-c91918f91462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8934450" y="95250"/>
          <a:ext cx="1019175" cy="11239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587848</xdr:colOff>
      <xdr:row>1</xdr:row>
      <xdr:rowOff>155106</xdr:rowOff>
    </xdr:from>
    <xdr:to>
      <xdr:col>14</xdr:col>
      <xdr:colOff>136053</xdr:colOff>
      <xdr:row>16</xdr:row>
      <xdr:rowOff>126531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d9d9b-e61d-1954-1d84-8a4bd9c60d6a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5400000">
          <a:off x="10391775" y="352425"/>
          <a:ext cx="2800350" cy="3028950"/>
        </a:xfrm>
        <a:prstGeom prst="rect"/>
      </xdr:spPr>
    </xdr:pic>
    <xdr:clientData/>
  </xdr:twoCellAnchor>
  <xdr:twoCellAnchor editAs="oneCell">
    <xdr:from>
      <xdr:col>10</xdr:col>
      <xdr:colOff>581025</xdr:colOff>
      <xdr:row>17</xdr:row>
      <xdr:rowOff>19050</xdr:rowOff>
    </xdr:from>
    <xdr:to>
      <xdr:col>14</xdr:col>
      <xdr:colOff>142875</xdr:colOff>
      <xdr:row>33</xdr:row>
      <xdr:rowOff>3660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6c9081-2dc6-5967-e0ed-8b0a7157b67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382250" y="3467100"/>
          <a:ext cx="2809875" cy="3019425"/>
        </a:xfrm>
        <a:prstGeom prst="rect"/>
      </xdr:spPr>
    </xdr:pic>
    <xdr:clientData/>
  </xdr:twoCellAnchor>
  <xdr:twoCellAnchor>
    <xdr:from>
      <xdr:col>10</xdr:col>
      <xdr:colOff>485774</xdr:colOff>
      <xdr:row>1</xdr:row>
      <xdr:rowOff>95248</xdr:rowOff>
    </xdr:from>
    <xdr:to>
      <xdr:col>14</xdr:col>
      <xdr:colOff>209549</xdr:colOff>
      <xdr:row>33</xdr:row>
      <xdr:rowOff>76199</xdr:rowOff>
    </xdr:to>
    <xdr:sp>
      <xdr:nvSpPr>
        <xdr:cNvPr id="5" name="Rectángulo 4">
          <a:extLst>
            <a:ext uri="{FF2B5EF4-FFF2-40B4-BE49-F238E27FC236}">
              <a16:creationId xmlns:a16="http://schemas.microsoft.com/office/drawing/2014/main" id="{bb78324b-f30f-7c7b-57eb-12ba01c76d74}"/>
            </a:ext>
          </a:extLst>
        </xdr:cNvPr>
        <xdr:cNvSpPr/>
      </xdr:nvSpPr>
      <xdr:spPr>
        <a:xfrm>
          <a:off x="10287000" y="295275"/>
          <a:ext cx="2971800" cy="6267450"/>
        </a:xfrm>
        <a:prstGeom prst="rect"/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257175</xdr:colOff>
      <xdr:row>0</xdr:row>
      <xdr:rowOff>95250</xdr:rowOff>
    </xdr:from>
    <xdr:to>
      <xdr:col>10</xdr:col>
      <xdr:colOff>149225</xdr:colOff>
      <xdr:row>6</xdr:row>
      <xdr:rowOff>6350</xdr:rowOff>
    </xdr:to>
    <xdr:pic>
      <xdr:nvPicPr>
        <xdr:cNvPr id="2" name="Imagen 1" descr="Home icon:: tasmeemME.com">
          <a:hlinkClick r:id="rId2"/>
          <a:extLst>
            <a:ext uri="{FF2B5EF4-FFF2-40B4-BE49-F238E27FC236}">
              <a16:creationId xmlns:a16="http://schemas.microsoft.com/office/drawing/2014/main" id="{a8330c47-cd8a-46fb-8e5c-3dc91009cdaa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8934450" y="95250"/>
          <a:ext cx="1019175" cy="11239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257175</xdr:colOff>
      <xdr:row>0</xdr:row>
      <xdr:rowOff>95250</xdr:rowOff>
    </xdr:from>
    <xdr:to>
      <xdr:col>10</xdr:col>
      <xdr:colOff>149225</xdr:colOff>
      <xdr:row>6</xdr:row>
      <xdr:rowOff>6350</xdr:rowOff>
    </xdr:to>
    <xdr:pic>
      <xdr:nvPicPr>
        <xdr:cNvPr id="2" name="Imagen 1" descr="Home icon:: tasmeemME.com">
          <a:hlinkClick r:id="rId2"/>
          <a:extLst>
            <a:ext uri="{FF2B5EF4-FFF2-40B4-BE49-F238E27FC236}">
              <a16:creationId xmlns:a16="http://schemas.microsoft.com/office/drawing/2014/main" id="{dc4e04d8-b89c-4a5a-a0e9-bbf45a061998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8934450" y="95250"/>
          <a:ext cx="1019175" cy="11239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4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drawing" Target="../drawings/drawing4.xml" /><Relationship Id="rId3" Type="http://schemas.openxmlformats.org/officeDocument/2006/relationships/vmlDrawing" Target="../drawings/vmlDrawing3.vml" /><Relationship Id="rId4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openxmlformats.org/officeDocument/2006/relationships/drawing" Target="../drawings/drawing5.xml" /><Relationship Id="rId3" Type="http://schemas.openxmlformats.org/officeDocument/2006/relationships/vmlDrawing" Target="../drawings/vmlDrawing4.vml" /><Relationship Id="rId4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 /><Relationship Id="rId2" Type="http://schemas.openxmlformats.org/officeDocument/2006/relationships/drawing" Target="../drawings/drawing6.xml" /><Relationship Id="rId3" Type="http://schemas.openxmlformats.org/officeDocument/2006/relationships/vmlDrawing" Target="../drawings/vmlDrawing5.vml" /><Relationship Id="rId4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R71"/>
  <sheetViews>
    <sheetView showGridLines="0" workbookViewId="0" topLeftCell="F36">
      <selection pane="topLeft" activeCell="J31" sqref="J31"/>
    </sheetView>
  </sheetViews>
  <sheetFormatPr defaultColWidth="11.2942857142857" defaultRowHeight="15" outlineLevelRow="1"/>
  <cols>
    <col min="1" max="1" width="2.28571428571429" customWidth="1"/>
    <col min="3" max="3" width="41.2857142857143" customWidth="1"/>
    <col min="4" max="4" width="12" customWidth="1"/>
    <col min="5" max="6" width="14" customWidth="1"/>
    <col min="7" max="7" width="12.7142857142857" customWidth="1"/>
    <col min="10" max="10" width="16.8571428571429" bestFit="1" customWidth="1"/>
    <col min="11" max="11" width="14.8571428571429" customWidth="1"/>
  </cols>
  <sheetData>
    <row r="1" ht="15.75" thickBot="1"/>
    <row r="2" spans="2:9" ht="15">
      <c r="B2" s="73" t="s">
        <v>0</v>
      </c>
      <c r="C2" s="74"/>
      <c r="D2" s="74"/>
      <c r="E2" s="74"/>
      <c r="F2" s="74"/>
      <c r="G2" s="74"/>
      <c r="H2" s="74"/>
      <c r="I2" s="75"/>
    </row>
    <row r="3" spans="2:9" ht="15.75" thickBot="1">
      <c r="B3" s="76" t="s">
        <v>1</v>
      </c>
      <c r="C3" s="77"/>
      <c r="D3" s="77"/>
      <c r="E3" s="77"/>
      <c r="F3" s="77"/>
      <c r="G3" s="77"/>
      <c r="H3" s="77"/>
      <c r="I3" s="78"/>
    </row>
    <row r="4" ht="15.75" thickBot="1"/>
    <row r="5" spans="2:12" ht="18" thickBot="1">
      <c r="B5" s="1" t="s">
        <v>2</v>
      </c>
      <c r="C5" s="79" t="s">
        <v>3</v>
      </c>
      <c r="D5" s="80"/>
      <c r="E5" s="2"/>
      <c r="F5" s="81" t="s">
        <v>4</v>
      </c>
      <c r="G5" s="82"/>
      <c r="H5" s="82"/>
      <c r="I5" s="83"/>
      <c r="L5" s="3"/>
    </row>
    <row r="6" spans="2:12" ht="15" outlineLevel="1">
      <c r="B6" s="4"/>
      <c r="C6" s="30" t="s">
        <v>5</v>
      </c>
      <c r="D6" s="5"/>
      <c r="E6" s="6"/>
      <c r="F6" s="84" t="s">
        <v>6</v>
      </c>
      <c r="G6" s="85"/>
      <c r="H6" s="86"/>
      <c r="I6" s="87"/>
      <c r="K6" s="7"/>
      <c r="L6" s="8"/>
    </row>
    <row r="7" spans="2:18" ht="15" outlineLevel="1">
      <c r="B7" s="9"/>
      <c r="C7" s="5"/>
      <c r="D7" s="5"/>
      <c r="E7" s="6"/>
      <c r="F7" s="89" t="s">
        <v>7</v>
      </c>
      <c r="G7" s="90"/>
      <c r="H7" s="91">
        <v>90</v>
      </c>
      <c r="I7" s="92"/>
      <c r="R7" s="42" t="s">
        <v>8</v>
      </c>
    </row>
    <row r="8" spans="2:9" ht="15" outlineLevel="1">
      <c r="B8" s="9"/>
      <c r="C8" s="5"/>
      <c r="D8" s="5"/>
      <c r="E8" s="6"/>
      <c r="F8" s="89" t="s">
        <v>9</v>
      </c>
      <c r="G8" s="90"/>
      <c r="H8" s="93">
        <v>0</v>
      </c>
      <c r="I8" s="94"/>
    </row>
    <row r="9" spans="2:9" ht="15" outlineLevel="1">
      <c r="B9" s="9"/>
      <c r="C9" s="5"/>
      <c r="D9" s="5"/>
      <c r="E9" s="6"/>
      <c r="F9" s="89" t="s">
        <v>10</v>
      </c>
      <c r="G9" s="90"/>
      <c r="H9" s="93">
        <v>0</v>
      </c>
      <c r="I9" s="94"/>
    </row>
    <row r="10" spans="4:9" ht="15.75" outlineLevel="1" thickBot="1">
      <c r="D10" s="5"/>
      <c r="E10" s="6"/>
      <c r="F10" s="97" t="s">
        <v>11</v>
      </c>
      <c r="G10" s="98"/>
      <c r="H10" s="99"/>
      <c r="I10" s="100"/>
    </row>
    <row r="11" spans="4:9" ht="15" outlineLevel="1">
      <c r="D11" s="5"/>
      <c r="E11" s="6"/>
      <c r="F11" s="6"/>
      <c r="G11" s="6"/>
      <c r="H11" s="10"/>
      <c r="I11" s="10"/>
    </row>
    <row r="12" spans="2:2" ht="15">
      <c r="B12" s="11" t="s">
        <v>12</v>
      </c>
    </row>
    <row r="13" spans="2:9" ht="25.5">
      <c r="B13" s="31" t="s">
        <v>13</v>
      </c>
      <c r="C13" s="32" t="s">
        <v>14</v>
      </c>
      <c r="D13" s="31" t="s">
        <v>15</v>
      </c>
      <c r="E13" s="31" t="s">
        <v>16</v>
      </c>
      <c r="F13" s="31" t="s">
        <v>17</v>
      </c>
      <c r="G13" s="33" t="s">
        <v>18</v>
      </c>
      <c r="H13" s="101" t="s">
        <v>19</v>
      </c>
      <c r="I13" s="101"/>
    </row>
    <row r="14" spans="2:9" ht="15">
      <c r="B14" s="12"/>
      <c r="C14" s="43" t="s">
        <v>20</v>
      </c>
      <c r="D14" s="13">
        <v>1</v>
      </c>
      <c r="E14" s="14">
        <v>1965</v>
      </c>
      <c r="F14" s="15">
        <f>IFERROR(D14*E14,"")</f>
        <v>1965</v>
      </c>
      <c r="G14" s="16" t="s">
        <v>21</v>
      </c>
      <c r="H14" s="95" t="s">
        <v>22</v>
      </c>
      <c r="I14" s="96"/>
    </row>
    <row r="15" spans="2:9" ht="15">
      <c r="B15" s="55"/>
      <c r="C15" s="56" t="s">
        <v>23</v>
      </c>
      <c r="D15" s="13">
        <v>1</v>
      </c>
      <c r="E15" s="14"/>
      <c r="F15" s="15"/>
      <c r="G15" s="16"/>
      <c r="H15" s="17"/>
      <c r="I15" s="18"/>
    </row>
    <row r="16" spans="2:9" ht="15">
      <c r="B16" s="12"/>
      <c r="C16" s="43" t="s">
        <v>24</v>
      </c>
      <c r="D16" s="13">
        <v>2</v>
      </c>
      <c r="E16" s="14" t="e">
        <v>#N/A</v>
      </c>
      <c r="F16" s="15" t="str">
        <f>IFERROR(D16*E16,"")</f>
        <v/>
      </c>
      <c r="G16" s="16" t="s">
        <v>21</v>
      </c>
      <c r="H16" s="95"/>
      <c r="I16" s="96"/>
    </row>
    <row r="17" spans="2:9" ht="15">
      <c r="B17" s="12"/>
      <c r="C17" s="43" t="s">
        <v>25</v>
      </c>
      <c r="D17" s="13">
        <v>0.40</v>
      </c>
      <c r="E17" s="14">
        <v>111.86</v>
      </c>
      <c r="F17" s="15">
        <f>IFERROR(D17*E17,"")</f>
        <v>44.744</v>
      </c>
      <c r="G17" s="16" t="s">
        <v>21</v>
      </c>
      <c r="H17" s="17"/>
      <c r="I17" s="18"/>
    </row>
    <row r="18" spans="2:10" ht="15">
      <c r="B18" s="12"/>
      <c r="C18" s="43" t="s">
        <v>26</v>
      </c>
      <c r="D18" s="46">
        <v>0.50</v>
      </c>
      <c r="E18" s="47">
        <v>17888.08</v>
      </c>
      <c r="F18" s="48">
        <f>E18/100*D18</f>
        <v>89.44040000000001</v>
      </c>
      <c r="G18" s="16" t="s">
        <v>21</v>
      </c>
      <c r="H18" s="17"/>
      <c r="I18" s="18"/>
      <c r="J18" s="52" t="s">
        <v>27</v>
      </c>
    </row>
    <row r="19" spans="2:9" ht="15">
      <c r="B19" s="12"/>
      <c r="C19" s="43" t="s">
        <v>28</v>
      </c>
      <c r="D19" s="13">
        <v>1</v>
      </c>
      <c r="E19" s="14">
        <v>10948</v>
      </c>
      <c r="F19" s="15">
        <f>IFERROR(D19*E19,"")</f>
        <v>10948</v>
      </c>
      <c r="G19" s="16" t="s">
        <v>21</v>
      </c>
      <c r="H19" s="95"/>
      <c r="I19" s="96"/>
    </row>
    <row r="20" spans="2:9" ht="15">
      <c r="B20" s="12"/>
      <c r="C20" s="43" t="s">
        <v>29</v>
      </c>
      <c r="D20" s="13">
        <v>1</v>
      </c>
      <c r="E20" s="14"/>
      <c r="F20" s="15"/>
      <c r="G20" s="16"/>
      <c r="H20" s="17"/>
      <c r="I20" s="18"/>
    </row>
    <row r="21" spans="2:9" ht="15">
      <c r="B21" s="12"/>
      <c r="C21" s="43" t="s">
        <v>30</v>
      </c>
      <c r="D21" s="13">
        <v>1</v>
      </c>
      <c r="E21" s="14"/>
      <c r="F21" s="15"/>
      <c r="G21" s="16"/>
      <c r="H21" s="17"/>
      <c r="I21" s="18"/>
    </row>
    <row r="22" spans="2:9" ht="15">
      <c r="B22" s="12"/>
      <c r="C22" s="43" t="s">
        <v>31</v>
      </c>
      <c r="D22" s="13">
        <v>1</v>
      </c>
      <c r="E22" s="14"/>
      <c r="F22" s="15"/>
      <c r="G22" s="16"/>
      <c r="H22" s="17"/>
      <c r="I22" s="18"/>
    </row>
    <row r="23" spans="2:9" ht="15">
      <c r="B23" s="12"/>
      <c r="C23" s="43" t="s">
        <v>32</v>
      </c>
      <c r="D23" s="13">
        <v>1</v>
      </c>
      <c r="E23" s="14"/>
      <c r="F23" s="15"/>
      <c r="G23" s="16"/>
      <c r="H23" s="17"/>
      <c r="I23" s="18"/>
    </row>
    <row r="24" spans="2:9" ht="15">
      <c r="B24" s="12"/>
      <c r="C24" s="43" t="s">
        <v>33</v>
      </c>
      <c r="D24" s="13">
        <v>1</v>
      </c>
      <c r="E24" s="14"/>
      <c r="F24" s="15"/>
      <c r="G24" s="16"/>
      <c r="H24" s="17"/>
      <c r="I24" s="18"/>
    </row>
    <row r="25" spans="2:9" ht="15">
      <c r="B25" s="12"/>
      <c r="C25" s="43" t="s">
        <v>34</v>
      </c>
      <c r="D25" s="13">
        <v>1</v>
      </c>
      <c r="E25" s="14"/>
      <c r="F25" s="15"/>
      <c r="G25" s="16"/>
      <c r="H25" s="17"/>
      <c r="I25" s="18"/>
    </row>
    <row r="26" spans="2:9" ht="15">
      <c r="B26" s="12"/>
      <c r="C26" s="43" t="s">
        <v>35</v>
      </c>
      <c r="D26" s="13">
        <v>2</v>
      </c>
      <c r="E26" s="14">
        <v>1086.232</v>
      </c>
      <c r="F26" s="15">
        <f>IFERROR(D26*E26,"")</f>
        <v>2172.464</v>
      </c>
      <c r="G26" s="16" t="s">
        <v>21</v>
      </c>
      <c r="H26" s="17"/>
      <c r="I26" s="18"/>
    </row>
    <row r="27" spans="2:9" ht="15">
      <c r="B27" s="12"/>
      <c r="C27" s="43" t="s">
        <v>36</v>
      </c>
      <c r="D27" s="13">
        <v>1</v>
      </c>
      <c r="E27" s="14">
        <v>370</v>
      </c>
      <c r="F27" s="15">
        <f t="shared" si="0" ref="F27">IFERROR(D27*E27,"")</f>
        <v>370</v>
      </c>
      <c r="G27" s="16" t="s">
        <v>21</v>
      </c>
      <c r="H27" s="95"/>
      <c r="I27" s="96"/>
    </row>
    <row r="28" spans="2:9" ht="15">
      <c r="B28" s="34" t="s">
        <v>37</v>
      </c>
      <c r="C28" s="35"/>
      <c r="D28" s="19"/>
      <c r="E28" s="19"/>
      <c r="F28" s="20">
        <f>SUM(F14:F27)</f>
        <v>15589.6484</v>
      </c>
      <c r="G28" s="21"/>
      <c r="H28" s="88"/>
      <c r="I28" s="88"/>
    </row>
    <row r="29" spans="2:2" ht="15">
      <c r="B29" s="22" t="s">
        <v>38</v>
      </c>
    </row>
    <row r="31" spans="2:2" ht="29.25" customHeight="1">
      <c r="B31" s="11" t="s">
        <v>39</v>
      </c>
    </row>
    <row r="32" ht="11.25" customHeight="1"/>
    <row r="33" spans="2:8" ht="15.75" customHeight="1">
      <c r="B33" s="104" t="s">
        <v>40</v>
      </c>
      <c r="C33" s="104"/>
      <c r="D33" s="23">
        <v>10</v>
      </c>
      <c r="E33" s="25" t="e">
        <f>VLOOKUP(B33,#REF!,2,0)</f>
        <v>#REF!</v>
      </c>
      <c r="F33" s="24" t="str">
        <f>IFERROR(D33*E33,"")</f>
        <v/>
      </c>
      <c r="G33" s="24" t="s">
        <v>41</v>
      </c>
      <c r="H33" t="s">
        <v>42</v>
      </c>
    </row>
    <row r="34" spans="2:7" ht="15.75" customHeight="1">
      <c r="B34" s="105" t="s">
        <v>43</v>
      </c>
      <c r="C34" s="106"/>
      <c r="D34" s="38">
        <v>20</v>
      </c>
      <c r="E34" s="36"/>
      <c r="F34" s="37">
        <f>SUM(F33:F33)</f>
        <v>0</v>
      </c>
      <c r="G34" s="37"/>
    </row>
    <row r="35" spans="2:2" ht="11.25" customHeight="1">
      <c r="B35" s="11"/>
    </row>
    <row r="36" spans="2:3" ht="20.25" customHeight="1">
      <c r="B36" s="39">
        <v>3.20</v>
      </c>
      <c r="C36" s="40" t="s">
        <v>44</v>
      </c>
    </row>
    <row r="37" spans="2:2" ht="11.25" customHeight="1">
      <c r="B37" s="11"/>
    </row>
    <row r="38" spans="2:8" ht="11.25" customHeight="1">
      <c r="B38" s="32" t="s">
        <v>45</v>
      </c>
      <c r="C38" s="41"/>
      <c r="D38" s="33" t="s">
        <v>46</v>
      </c>
      <c r="E38" s="33" t="s">
        <v>15</v>
      </c>
      <c r="F38" s="31" t="s">
        <v>47</v>
      </c>
      <c r="G38" s="31" t="s">
        <v>48</v>
      </c>
      <c r="H38" s="33" t="s">
        <v>18</v>
      </c>
    </row>
    <row r="39" spans="2:8" ht="11.25" customHeight="1">
      <c r="B39" s="104" t="s">
        <v>49</v>
      </c>
      <c r="C39" s="104"/>
      <c r="D39" s="23">
        <v>1</v>
      </c>
      <c r="E39" s="23">
        <v>80</v>
      </c>
      <c r="F39" s="25" t="e">
        <f>VLOOKUP(B39,#REF!,2,0)</f>
        <v>#REF!</v>
      </c>
      <c r="G39" s="24" t="e">
        <f>IFERROR(E39*F39,"")*D39</f>
        <v>#VALUE!</v>
      </c>
      <c r="H39" s="24" t="s">
        <v>41</v>
      </c>
    </row>
    <row r="40" spans="2:8" ht="15">
      <c r="B40" s="104" t="s">
        <v>50</v>
      </c>
      <c r="C40" s="104"/>
      <c r="D40" s="23">
        <v>1</v>
      </c>
      <c r="E40" s="23">
        <v>90</v>
      </c>
      <c r="F40" s="25" t="e">
        <f>VLOOKUP(B40,#REF!,2,0)</f>
        <v>#REF!</v>
      </c>
      <c r="G40" s="24" t="e">
        <f>IFERROR(E40*F40,"")*D40</f>
        <v>#VALUE!</v>
      </c>
      <c r="H40" s="24" t="s">
        <v>41</v>
      </c>
    </row>
    <row r="41" spans="2:8" ht="11.25" customHeight="1">
      <c r="B41" s="105" t="s">
        <v>51</v>
      </c>
      <c r="C41" s="106"/>
      <c r="D41" s="38"/>
      <c r="E41" s="38"/>
      <c r="F41" s="36"/>
      <c r="G41" s="37" t="e">
        <f>SUM(G39:G40)</f>
        <v>#VALUE!</v>
      </c>
      <c r="H41" s="37"/>
    </row>
    <row r="42" ht="26.25" customHeight="1"/>
    <row r="43" spans="2:2" ht="17.25" customHeight="1">
      <c r="B43" s="11" t="s">
        <v>52</v>
      </c>
    </row>
    <row r="44" spans="2:2" ht="17.25" customHeight="1">
      <c r="B44" s="11"/>
    </row>
    <row r="45" spans="2:6" ht="17.25" customHeight="1">
      <c r="B45" s="102" t="s">
        <v>45</v>
      </c>
      <c r="C45" s="103"/>
      <c r="D45" s="33" t="s">
        <v>15</v>
      </c>
      <c r="E45" s="31" t="s">
        <v>47</v>
      </c>
      <c r="F45" s="31" t="s">
        <v>48</v>
      </c>
    </row>
    <row r="46" spans="2:7" ht="17.25" customHeight="1">
      <c r="B46" s="104" t="s">
        <v>53</v>
      </c>
      <c r="C46" s="104"/>
      <c r="D46" s="23">
        <f>+H7+H8</f>
        <v>90</v>
      </c>
      <c r="E46" s="25" t="e">
        <v>#N/A</v>
      </c>
      <c r="F46" s="50">
        <v>24617.625728105344</v>
      </c>
      <c r="G46" t="s">
        <v>54</v>
      </c>
    </row>
    <row r="47" spans="2:6" ht="15" customHeight="1">
      <c r="B47" s="105" t="s">
        <v>55</v>
      </c>
      <c r="C47" s="106"/>
      <c r="D47" s="38"/>
      <c r="E47" s="36"/>
      <c r="F47" s="37">
        <f>SUM(F46:F46)</f>
        <v>24617.625728105344</v>
      </c>
    </row>
    <row r="48" spans="4:6" ht="11.25" customHeight="1">
      <c r="D48" s="27"/>
      <c r="E48" s="27"/>
      <c r="F48" s="28"/>
    </row>
    <row r="49" ht="11.25" customHeight="1" thickBot="1"/>
    <row r="50" spans="2:6" ht="17.25" thickBot="1">
      <c r="B50" s="107" t="s">
        <v>56</v>
      </c>
      <c r="C50" s="108"/>
      <c r="D50" s="108"/>
      <c r="E50" s="109"/>
      <c r="F50" s="29" t="e">
        <f>SUM(F28+F34+G41+F47)</f>
        <v>#VALUE!</v>
      </c>
    </row>
    <row r="51" spans="6:11" ht="15">
      <c r="F51" s="49" t="e">
        <f>F50*20%</f>
        <v>#VALUE!</v>
      </c>
      <c r="J51" s="26"/>
      <c r="K51" s="26"/>
    </row>
    <row r="52" spans="5:11" ht="15" outlineLevel="1">
      <c r="E52" s="3" t="s">
        <v>57</v>
      </c>
      <c r="F52" s="49" t="e">
        <f>SUM(F50:F51)</f>
        <v>#VALUE!</v>
      </c>
      <c r="G52" s="49" t="e">
        <f>F52*15.6%</f>
        <v>#VALUE!</v>
      </c>
      <c r="K52" s="26"/>
    </row>
    <row r="53" ht="15" outlineLevel="1"/>
    <row r="55" ht="11.25" customHeight="1"/>
    <row r="56" ht="11.25" customHeight="1"/>
    <row r="58" spans="2:5" ht="15">
      <c r="B58" s="12"/>
      <c r="C58" s="43" t="s">
        <v>58</v>
      </c>
      <c r="D58" s="13">
        <v>1</v>
      </c>
      <c r="E58" t="s">
        <v>59</v>
      </c>
    </row>
    <row r="59" spans="2:4" ht="15" outlineLevel="1">
      <c r="B59" s="55"/>
      <c r="C59" s="56" t="s">
        <v>60</v>
      </c>
      <c r="D59" s="13">
        <v>1</v>
      </c>
    </row>
    <row r="60" spans="2:4" ht="15">
      <c r="B60" s="12"/>
      <c r="C60" s="43" t="s">
        <v>61</v>
      </c>
      <c r="D60" s="13">
        <v>1</v>
      </c>
    </row>
    <row r="61" spans="2:4" ht="15">
      <c r="B61" s="12"/>
      <c r="C61" s="43" t="s">
        <v>62</v>
      </c>
      <c r="D61" s="13">
        <v>1</v>
      </c>
    </row>
    <row r="62" spans="2:4" ht="15">
      <c r="B62" s="12"/>
      <c r="C62" s="43"/>
      <c r="D62" s="46"/>
    </row>
    <row r="63" spans="2:4" ht="15">
      <c r="B63" s="12"/>
      <c r="C63" s="43"/>
      <c r="D63" s="13"/>
    </row>
    <row r="64" spans="2:4" ht="15">
      <c r="B64" s="12"/>
      <c r="C64" s="43"/>
      <c r="D64" s="13"/>
    </row>
    <row r="65" spans="2:4" ht="15">
      <c r="B65" s="12"/>
      <c r="C65" s="43"/>
      <c r="D65" s="13"/>
    </row>
    <row r="66" spans="2:4" ht="15">
      <c r="B66" s="12"/>
      <c r="C66" s="43"/>
      <c r="D66" s="13"/>
    </row>
    <row r="67" spans="2:4" ht="15">
      <c r="B67" s="12"/>
      <c r="C67" s="43"/>
      <c r="D67" s="13"/>
    </row>
    <row r="68" spans="2:4" ht="15">
      <c r="B68" s="12"/>
      <c r="C68" s="43"/>
      <c r="D68" s="13"/>
    </row>
    <row r="69" spans="2:4" ht="15">
      <c r="B69" s="12"/>
      <c r="C69" s="43"/>
      <c r="D69" s="13"/>
    </row>
    <row r="70" spans="2:4" ht="15">
      <c r="B70" s="12"/>
      <c r="C70" s="43"/>
      <c r="D70" s="13"/>
    </row>
    <row r="71" spans="2:4" ht="15">
      <c r="B71" s="12"/>
      <c r="C71" s="43"/>
      <c r="D71" s="13"/>
    </row>
  </sheetData>
  <mergeCells count="29">
    <mergeCell ref="B45:C45"/>
    <mergeCell ref="B46:C46"/>
    <mergeCell ref="B47:C47"/>
    <mergeCell ref="B50:E50"/>
    <mergeCell ref="B33:C33"/>
    <mergeCell ref="B34:C34"/>
    <mergeCell ref="B39:C39"/>
    <mergeCell ref="B40:C40"/>
    <mergeCell ref="B41:C41"/>
    <mergeCell ref="H28:I28"/>
    <mergeCell ref="F7:G7"/>
    <mergeCell ref="H7:I7"/>
    <mergeCell ref="F8:G8"/>
    <mergeCell ref="H8:I8"/>
    <mergeCell ref="F9:G9"/>
    <mergeCell ref="H9:I9"/>
    <mergeCell ref="H16:I16"/>
    <mergeCell ref="H27:I27"/>
    <mergeCell ref="F10:G10"/>
    <mergeCell ref="H10:I10"/>
    <mergeCell ref="H13:I13"/>
    <mergeCell ref="H14:I14"/>
    <mergeCell ref="H19:I19"/>
    <mergeCell ref="B2:I2"/>
    <mergeCell ref="B3:I3"/>
    <mergeCell ref="C5:D5"/>
    <mergeCell ref="F5:I5"/>
    <mergeCell ref="F6:G6"/>
    <mergeCell ref="H6:I6"/>
  </mergeCells>
  <conditionalFormatting sqref="C14:C15">
    <cfRule type="duplicateValues" priority="11" dxfId="18"/>
  </conditionalFormatting>
  <conditionalFormatting sqref="C16">
    <cfRule type="duplicateValues" priority="10" dxfId="18"/>
  </conditionalFormatting>
  <conditionalFormatting sqref="C17">
    <cfRule type="duplicateValues" priority="9" dxfId="18"/>
  </conditionalFormatting>
  <conditionalFormatting sqref="C18">
    <cfRule type="duplicateValues" priority="31" dxfId="18"/>
  </conditionalFormatting>
  <conditionalFormatting sqref="C19:C25">
    <cfRule type="duplicateValues" priority="16" dxfId="18"/>
  </conditionalFormatting>
  <conditionalFormatting sqref="C26">
    <cfRule type="duplicateValues" priority="24" dxfId="18"/>
  </conditionalFormatting>
  <conditionalFormatting sqref="C27">
    <cfRule type="duplicateValues" priority="14" dxfId="18"/>
  </conditionalFormatting>
  <conditionalFormatting sqref="C58:C59">
    <cfRule type="duplicateValues" priority="3" dxfId="18"/>
  </conditionalFormatting>
  <conditionalFormatting sqref="C60">
    <cfRule type="duplicateValues" priority="2" dxfId="18"/>
  </conditionalFormatting>
  <conditionalFormatting sqref="C61">
    <cfRule type="duplicateValues" priority="1" dxfId="18"/>
  </conditionalFormatting>
  <conditionalFormatting sqref="C62">
    <cfRule type="duplicateValues" priority="7" dxfId="18"/>
  </conditionalFormatting>
  <conditionalFormatting sqref="C63:C69">
    <cfRule type="duplicateValues" priority="5" dxfId="18"/>
  </conditionalFormatting>
  <conditionalFormatting sqref="C70">
    <cfRule type="duplicateValues" priority="6" dxfId="18"/>
  </conditionalFormatting>
  <conditionalFormatting sqref="C71">
    <cfRule type="duplicateValues" priority="4" dxfId="18"/>
  </conditionalFormatting>
  <dataValidations count="1">
    <dataValidation type="list" allowBlank="1" showInputMessage="1" showErrorMessage="1" sqref="B33:C33 B39:C40">
      <formula1>#REF!</formula1>
    </dataValidation>
  </dataValidations>
  <hyperlinks>
    <hyperlink ref="A1" display="'Consolidado Estudios'!A1"/>
  </hyperlinks>
  <pageMargins left="0.7" right="0.7" top="0.75" bottom="0.75" header="0.3" footer="0.3"/>
  <pageSetup orientation="portrait" paperSize="9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39C018-81D8-4232-85E7-10A5C29D882B}">
  <sheetPr>
    <tabColor rgb="FFFF0000"/>
  </sheetPr>
  <dimension ref="A1"/>
  <sheetViews>
    <sheetView workbookViewId="0" topLeftCell="A1">
      <selection pane="topLeft" activeCell="D21" sqref="D21"/>
    </sheetView>
  </sheetViews>
  <sheetFormatPr defaultColWidth="11.4342857142857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L50"/>
  <sheetViews>
    <sheetView showGridLines="0" workbookViewId="0" topLeftCell="A1">
      <selection pane="topLeft" activeCell="B54" sqref="B54"/>
    </sheetView>
  </sheetViews>
  <sheetFormatPr defaultColWidth="11.2942857142857" defaultRowHeight="15" outlineLevelRow="1"/>
  <cols>
    <col min="1" max="1" width="2.28571428571429" customWidth="1"/>
    <col min="3" max="3" width="41.2857142857143" customWidth="1"/>
    <col min="4" max="4" width="12" customWidth="1"/>
    <col min="5" max="6" width="14" customWidth="1"/>
    <col min="7" max="7" width="12.7142857142857" customWidth="1"/>
    <col min="10" max="10" width="16.8571428571429" bestFit="1" customWidth="1"/>
    <col min="11" max="11" width="14.8571428571429" customWidth="1"/>
  </cols>
  <sheetData>
    <row r="1" ht="15.75" thickBot="1"/>
    <row r="2" spans="2:9" ht="15">
      <c r="B2" s="73" t="s">
        <v>0</v>
      </c>
      <c r="C2" s="74"/>
      <c r="D2" s="74"/>
      <c r="E2" s="74"/>
      <c r="F2" s="74"/>
      <c r="G2" s="74"/>
      <c r="H2" s="74"/>
      <c r="I2" s="75"/>
    </row>
    <row r="3" spans="2:9" ht="15.75" thickBot="1">
      <c r="B3" s="76" t="s">
        <v>1</v>
      </c>
      <c r="C3" s="77"/>
      <c r="D3" s="77"/>
      <c r="E3" s="77"/>
      <c r="F3" s="77"/>
      <c r="G3" s="77"/>
      <c r="H3" s="77"/>
      <c r="I3" s="78"/>
    </row>
    <row r="4" ht="15.75" thickBot="1"/>
    <row r="5" spans="2:12" ht="18" thickBot="1">
      <c r="B5" s="1" t="s">
        <v>2</v>
      </c>
      <c r="C5" s="79" t="s">
        <v>3</v>
      </c>
      <c r="D5" s="80"/>
      <c r="E5" s="2"/>
      <c r="F5" s="81" t="s">
        <v>4</v>
      </c>
      <c r="G5" s="82"/>
      <c r="H5" s="82"/>
      <c r="I5" s="83"/>
      <c r="L5" s="3"/>
    </row>
    <row r="6" spans="2:12" ht="15" outlineLevel="1">
      <c r="B6" s="4"/>
      <c r="C6" s="30" t="s">
        <v>63</v>
      </c>
      <c r="D6" s="5"/>
      <c r="E6" s="6"/>
      <c r="F6" s="84" t="s">
        <v>6</v>
      </c>
      <c r="G6" s="85"/>
      <c r="H6" s="86"/>
      <c r="I6" s="87"/>
      <c r="K6" s="7"/>
      <c r="L6" s="8"/>
    </row>
    <row r="7" spans="2:9" ht="15" outlineLevel="1">
      <c r="B7" s="9"/>
      <c r="C7" s="5"/>
      <c r="D7" s="5"/>
      <c r="E7" s="6"/>
      <c r="F7" s="89" t="s">
        <v>7</v>
      </c>
      <c r="G7" s="90"/>
      <c r="H7" s="110">
        <v>120</v>
      </c>
      <c r="I7" s="111"/>
    </row>
    <row r="8" spans="2:9" ht="15" outlineLevel="1">
      <c r="B8" s="9"/>
      <c r="C8" s="5"/>
      <c r="D8" s="5"/>
      <c r="E8" s="6"/>
      <c r="F8" s="89" t="s">
        <v>9</v>
      </c>
      <c r="G8" s="90"/>
      <c r="H8" s="93">
        <v>0</v>
      </c>
      <c r="I8" s="94"/>
    </row>
    <row r="9" spans="2:9" ht="15" outlineLevel="1">
      <c r="B9" s="9"/>
      <c r="C9" s="5"/>
      <c r="D9" s="5"/>
      <c r="E9" s="6"/>
      <c r="F9" s="89" t="s">
        <v>10</v>
      </c>
      <c r="G9" s="90"/>
      <c r="H9" s="93">
        <v>0</v>
      </c>
      <c r="I9" s="94"/>
    </row>
    <row r="10" spans="4:9" ht="15.75" outlineLevel="1" thickBot="1">
      <c r="D10" s="5"/>
      <c r="E10" s="6"/>
      <c r="F10" s="97" t="s">
        <v>11</v>
      </c>
      <c r="G10" s="98"/>
      <c r="H10" s="99"/>
      <c r="I10" s="100"/>
    </row>
    <row r="11" spans="4:9" ht="15" outlineLevel="1">
      <c r="D11" s="5"/>
      <c r="E11" s="6"/>
      <c r="F11" s="6"/>
      <c r="G11" s="6"/>
      <c r="H11" s="10"/>
      <c r="I11" s="10"/>
    </row>
    <row r="12" spans="2:2" ht="15">
      <c r="B12" s="11" t="s">
        <v>12</v>
      </c>
    </row>
    <row r="13" spans="2:9" ht="25.5">
      <c r="B13" s="31" t="s">
        <v>13</v>
      </c>
      <c r="C13" s="32" t="s">
        <v>14</v>
      </c>
      <c r="D13" s="31" t="s">
        <v>15</v>
      </c>
      <c r="E13" s="31" t="s">
        <v>16</v>
      </c>
      <c r="F13" s="31" t="s">
        <v>17</v>
      </c>
      <c r="G13" s="33" t="s">
        <v>18</v>
      </c>
      <c r="H13" s="101" t="s">
        <v>19</v>
      </c>
      <c r="I13" s="101"/>
    </row>
    <row r="14" spans="2:9" ht="15">
      <c r="B14" s="12"/>
      <c r="C14" s="43" t="s">
        <v>28</v>
      </c>
      <c r="D14" s="13">
        <v>4</v>
      </c>
      <c r="E14" s="14">
        <v>10948</v>
      </c>
      <c r="F14" s="15">
        <f t="shared" si="0" ref="F14:F15">IFERROR(D14*E14,"")</f>
        <v>43792</v>
      </c>
      <c r="G14" s="16" t="s">
        <v>21</v>
      </c>
      <c r="H14" s="17"/>
      <c r="I14" s="18"/>
    </row>
    <row r="15" spans="2:9" ht="15">
      <c r="B15" s="12"/>
      <c r="C15" s="43" t="s">
        <v>35</v>
      </c>
      <c r="D15" s="13">
        <v>2</v>
      </c>
      <c r="E15" s="14">
        <v>1086.232</v>
      </c>
      <c r="F15" s="15">
        <f t="shared" si="0"/>
        <v>2172.464</v>
      </c>
      <c r="G15" s="16" t="s">
        <v>21</v>
      </c>
      <c r="H15" s="17"/>
      <c r="I15" s="18"/>
    </row>
    <row r="16" spans="2:9" ht="15">
      <c r="B16" s="12"/>
      <c r="C16" s="43" t="s">
        <v>36</v>
      </c>
      <c r="D16" s="13">
        <v>10</v>
      </c>
      <c r="E16" s="14">
        <v>370</v>
      </c>
      <c r="F16" s="15">
        <f t="shared" si="1" ref="F16:F21">IFERROR(D16*E16,"")</f>
        <v>3700</v>
      </c>
      <c r="G16" s="16" t="s">
        <v>21</v>
      </c>
      <c r="H16" s="17"/>
      <c r="I16" s="18"/>
    </row>
    <row r="17" spans="2:9" ht="15">
      <c r="B17" s="12"/>
      <c r="C17" s="43" t="s">
        <v>64</v>
      </c>
      <c r="D17" s="13">
        <v>2</v>
      </c>
      <c r="E17" s="14">
        <v>2643</v>
      </c>
      <c r="F17" s="15">
        <f t="shared" si="1"/>
        <v>5286</v>
      </c>
      <c r="G17" s="16" t="s">
        <v>21</v>
      </c>
      <c r="H17" s="17"/>
      <c r="I17" s="18"/>
    </row>
    <row r="18" spans="2:9" ht="15">
      <c r="B18" s="12"/>
      <c r="C18" s="43" t="s">
        <v>65</v>
      </c>
      <c r="D18" s="13">
        <v>1</v>
      </c>
      <c r="E18" s="14">
        <v>26180</v>
      </c>
      <c r="F18" s="15">
        <f t="shared" si="1"/>
        <v>26180</v>
      </c>
      <c r="G18" s="16" t="s">
        <v>21</v>
      </c>
      <c r="H18" s="17"/>
      <c r="I18" s="18"/>
    </row>
    <row r="19" spans="2:9" ht="15">
      <c r="B19" s="12"/>
      <c r="C19" s="43" t="s">
        <v>66</v>
      </c>
      <c r="D19" s="13">
        <v>0.40</v>
      </c>
      <c r="E19" s="14">
        <v>135.66</v>
      </c>
      <c r="F19" s="15">
        <f t="shared" si="1"/>
        <v>54.264</v>
      </c>
      <c r="G19" s="16" t="s">
        <v>21</v>
      </c>
      <c r="H19" s="17"/>
      <c r="I19" s="18"/>
    </row>
    <row r="20" spans="2:9" ht="15">
      <c r="B20" s="12"/>
      <c r="C20" s="43" t="s">
        <v>67</v>
      </c>
      <c r="D20" s="13">
        <v>2</v>
      </c>
      <c r="E20" s="14">
        <v>3808</v>
      </c>
      <c r="F20" s="15">
        <f t="shared" si="1"/>
        <v>7616</v>
      </c>
      <c r="G20" s="16" t="s">
        <v>21</v>
      </c>
      <c r="H20" s="17"/>
      <c r="I20" s="18"/>
    </row>
    <row r="21" spans="2:9" ht="15">
      <c r="B21" s="12"/>
      <c r="C21" s="43" t="s">
        <v>25</v>
      </c>
      <c r="D21" s="13">
        <v>0.40</v>
      </c>
      <c r="E21" s="14">
        <v>111.86</v>
      </c>
      <c r="F21" s="15">
        <f t="shared" si="1"/>
        <v>44.744</v>
      </c>
      <c r="G21" s="16" t="s">
        <v>21</v>
      </c>
      <c r="H21" s="17"/>
      <c r="I21" s="18"/>
    </row>
    <row r="22" spans="2:9" ht="15">
      <c r="B22" s="12"/>
      <c r="C22" s="43" t="s">
        <v>68</v>
      </c>
      <c r="D22" s="46">
        <v>2</v>
      </c>
      <c r="E22" s="47" t="e">
        <v>#N/A</v>
      </c>
      <c r="F22" s="48" t="e">
        <f>E22/1000*D22</f>
        <v>#N/A</v>
      </c>
      <c r="G22" s="16"/>
      <c r="H22" s="17"/>
      <c r="I22" s="18"/>
    </row>
    <row r="23" spans="2:9" ht="15">
      <c r="B23" s="12"/>
      <c r="C23" s="43" t="s">
        <v>26</v>
      </c>
      <c r="D23" s="46">
        <v>2</v>
      </c>
      <c r="E23" s="47">
        <v>17888.08</v>
      </c>
      <c r="F23" s="48">
        <f>E23/100*D23</f>
        <v>357.76160000000004</v>
      </c>
      <c r="G23" s="16"/>
      <c r="H23" s="17"/>
      <c r="I23" s="18"/>
    </row>
    <row r="24" spans="2:9" ht="15">
      <c r="B24" s="12"/>
      <c r="C24" s="43" t="s">
        <v>69</v>
      </c>
      <c r="D24" s="13">
        <v>2</v>
      </c>
      <c r="E24" s="14">
        <v>337.3837894736842</v>
      </c>
      <c r="F24" s="15">
        <f>IFERROR(D24*E24,"")</f>
        <v>674.7675789473684</v>
      </c>
      <c r="G24" s="16" t="s">
        <v>21</v>
      </c>
      <c r="H24" s="17"/>
      <c r="I24" s="18"/>
    </row>
    <row r="25" spans="2:9" ht="15">
      <c r="B25" s="12"/>
      <c r="C25" s="43" t="s">
        <v>70</v>
      </c>
      <c r="D25" s="13">
        <v>2</v>
      </c>
      <c r="E25" s="14">
        <v>1843.3333333333333</v>
      </c>
      <c r="F25" s="15">
        <f t="shared" si="2" ref="F25:F26">IFERROR(D25*E25,"")</f>
        <v>3686.6666666666665</v>
      </c>
      <c r="G25" s="16" t="s">
        <v>21</v>
      </c>
      <c r="H25" s="17"/>
      <c r="I25" s="18"/>
    </row>
    <row r="26" spans="2:9" ht="15">
      <c r="B26" s="12"/>
      <c r="C26" s="43" t="s">
        <v>71</v>
      </c>
      <c r="D26" s="13">
        <v>2</v>
      </c>
      <c r="E26" s="14">
        <v>2346</v>
      </c>
      <c r="F26" s="15">
        <f t="shared" si="2"/>
        <v>4692</v>
      </c>
      <c r="G26" s="16" t="s">
        <v>21</v>
      </c>
      <c r="H26" s="17"/>
      <c r="I26" s="18"/>
    </row>
    <row r="27" spans="2:9" ht="15" outlineLevel="1">
      <c r="B27" s="34" t="s">
        <v>37</v>
      </c>
      <c r="C27" s="35"/>
      <c r="D27" s="19"/>
      <c r="E27" s="19"/>
      <c r="F27" s="20" t="e">
        <f>SUM(F14:F26)</f>
        <v>#N/A</v>
      </c>
      <c r="G27" s="21"/>
      <c r="H27" s="88"/>
      <c r="I27" s="88"/>
    </row>
    <row r="28" spans="2:2" ht="15">
      <c r="B28" s="22" t="s">
        <v>38</v>
      </c>
    </row>
    <row r="29" spans="2:2" ht="11.25" customHeight="1">
      <c r="B29" s="11"/>
    </row>
    <row r="30" spans="2:3" ht="11.25" customHeight="1">
      <c r="B30" s="11" t="s">
        <v>72</v>
      </c>
      <c r="C30" s="40"/>
    </row>
    <row r="31" spans="2:2" ht="11.25" customHeight="1">
      <c r="B31" s="11"/>
    </row>
    <row r="32" spans="2:8" ht="25.5">
      <c r="B32" s="102" t="s">
        <v>45</v>
      </c>
      <c r="C32" s="103"/>
      <c r="D32" s="33" t="s">
        <v>46</v>
      </c>
      <c r="E32" s="33" t="s">
        <v>15</v>
      </c>
      <c r="F32" s="31" t="s">
        <v>47</v>
      </c>
      <c r="G32" s="31" t="s">
        <v>48</v>
      </c>
      <c r="H32" s="33" t="s">
        <v>18</v>
      </c>
    </row>
    <row r="33" spans="2:11" ht="15">
      <c r="B33" s="104" t="s">
        <v>49</v>
      </c>
      <c r="C33" s="104"/>
      <c r="D33" s="23">
        <v>1</v>
      </c>
      <c r="E33" s="23">
        <f>+H7+H8</f>
        <v>120</v>
      </c>
      <c r="F33" s="25" t="e">
        <f>VLOOKUP(B33,#REF!,2,0)</f>
        <v>#REF!</v>
      </c>
      <c r="G33" s="24" t="e">
        <f>IFERROR(E33*F33,"")*D33</f>
        <v>#VALUE!</v>
      </c>
      <c r="H33" s="24" t="s">
        <v>41</v>
      </c>
      <c r="J33" s="26"/>
      <c r="K33" s="26"/>
    </row>
    <row r="34" spans="2:11" ht="15" outlineLevel="1">
      <c r="B34" s="104" t="s">
        <v>50</v>
      </c>
      <c r="C34" s="104"/>
      <c r="D34" s="23">
        <v>1</v>
      </c>
      <c r="E34" s="23">
        <v>120</v>
      </c>
      <c r="F34" s="25" t="e">
        <f>VLOOKUP(B34,#REF!,2,0)</f>
        <v>#REF!</v>
      </c>
      <c r="G34" s="24" t="e">
        <f>IFERROR(E34*F34,"")*D34</f>
        <v>#VALUE!</v>
      </c>
      <c r="H34" s="24" t="s">
        <v>41</v>
      </c>
      <c r="K34" s="26"/>
    </row>
    <row r="35" spans="2:8" ht="15" outlineLevel="1">
      <c r="B35" s="105" t="s">
        <v>51</v>
      </c>
      <c r="C35" s="106"/>
      <c r="D35" s="38"/>
      <c r="E35" s="38"/>
      <c r="F35" s="36"/>
      <c r="G35" s="37" t="e">
        <f>SUM(G33:G34)</f>
        <v>#VALUE!</v>
      </c>
      <c r="H35" s="37"/>
    </row>
    <row r="37" spans="2:2" ht="11.25" customHeight="1">
      <c r="B37" s="11" t="s">
        <v>52</v>
      </c>
    </row>
    <row r="38" spans="2:2" ht="11.25" customHeight="1">
      <c r="B38" s="11"/>
    </row>
    <row r="39" spans="2:6" ht="15">
      <c r="B39" s="102" t="s">
        <v>45</v>
      </c>
      <c r="C39" s="103"/>
      <c r="D39" s="33" t="s">
        <v>15</v>
      </c>
      <c r="E39" s="31" t="s">
        <v>47</v>
      </c>
      <c r="F39" s="31" t="s">
        <v>48</v>
      </c>
    </row>
    <row r="40" spans="2:7" ht="15">
      <c r="B40" s="104" t="s">
        <v>53</v>
      </c>
      <c r="C40" s="104"/>
      <c r="D40" s="23">
        <f>+H7+H8</f>
        <v>120</v>
      </c>
      <c r="E40" s="25" t="e">
        <v>#N/A</v>
      </c>
      <c r="F40" s="24">
        <v>34619.803046400004</v>
      </c>
      <c r="G40" t="s">
        <v>54</v>
      </c>
    </row>
    <row r="41" spans="2:6" ht="15" outlineLevel="1">
      <c r="B41" s="105" t="s">
        <v>55</v>
      </c>
      <c r="C41" s="106"/>
      <c r="D41" s="38"/>
      <c r="E41" s="36"/>
      <c r="F41" s="37">
        <f>SUM(F40:F40)</f>
        <v>34619.803046400004</v>
      </c>
    </row>
    <row r="42" spans="4:6" ht="15">
      <c r="D42" s="27"/>
      <c r="E42" s="27"/>
      <c r="F42" s="28"/>
    </row>
    <row r="43" ht="15.75" thickBot="1"/>
    <row r="44" spans="2:6" ht="17.25" thickBot="1">
      <c r="B44" s="107" t="s">
        <v>56</v>
      </c>
      <c r="C44" s="108"/>
      <c r="D44" s="108"/>
      <c r="E44" s="109"/>
      <c r="F44" s="29" t="e">
        <f>SUM(F27+G35+F41)</f>
        <v>#N/A</v>
      </c>
    </row>
    <row r="45" spans="6:6" ht="15">
      <c r="F45" s="49" t="e">
        <f>F44*20%</f>
        <v>#N/A</v>
      </c>
    </row>
    <row r="46" spans="5:7" ht="15">
      <c r="E46" s="49"/>
      <c r="F46" s="49" t="e">
        <f>SUM(F44:F45)</f>
        <v>#N/A</v>
      </c>
      <c r="G46" s="49" t="e">
        <f>F46*15.6%</f>
        <v>#N/A</v>
      </c>
    </row>
    <row r="50" spans="4:6" ht="15">
      <c r="D50" t="s">
        <v>73</v>
      </c>
      <c r="F50" t="s">
        <v>74</v>
      </c>
    </row>
  </sheetData>
  <mergeCells count="24">
    <mergeCell ref="B39:C39"/>
    <mergeCell ref="B40:C40"/>
    <mergeCell ref="B41:C41"/>
    <mergeCell ref="B44:E44"/>
    <mergeCell ref="B32:C32"/>
    <mergeCell ref="B33:C33"/>
    <mergeCell ref="B34:C34"/>
    <mergeCell ref="B35:C35"/>
    <mergeCell ref="H27:I27"/>
    <mergeCell ref="F7:G7"/>
    <mergeCell ref="H7:I7"/>
    <mergeCell ref="F8:G8"/>
    <mergeCell ref="H8:I8"/>
    <mergeCell ref="F9:G9"/>
    <mergeCell ref="H9:I9"/>
    <mergeCell ref="F10:G10"/>
    <mergeCell ref="H10:I10"/>
    <mergeCell ref="H13:I13"/>
    <mergeCell ref="B2:I2"/>
    <mergeCell ref="B3:I3"/>
    <mergeCell ref="C5:D5"/>
    <mergeCell ref="F5:I5"/>
    <mergeCell ref="F6:G6"/>
    <mergeCell ref="H6:I6"/>
  </mergeCells>
  <conditionalFormatting sqref="C14:C26">
    <cfRule type="duplicateValues" priority="12" dxfId="18"/>
  </conditionalFormatting>
  <dataValidations count="1">
    <dataValidation type="list" allowBlank="1" showInputMessage="1" showErrorMessage="1" sqref="B33:C34">
      <formula1>#REF!</formula1>
    </dataValidation>
  </dataValidations>
  <hyperlinks>
    <hyperlink ref="A1" display="'Consolidado Estudios'!A1"/>
  </hyperlinks>
  <pageMargins left="0.7" right="0.7" top="0.75" bottom="0.75" header="0.3" footer="0.3"/>
  <pageSetup orientation="portrait" paperSize="9" r:id="rId4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0010261536"/>
  </sheetPr>
  <dimension ref="B2:L59"/>
  <sheetViews>
    <sheetView showGridLines="0" tabSelected="1" workbookViewId="0" topLeftCell="A1">
      <selection pane="topLeft" activeCell="C62" sqref="C62"/>
    </sheetView>
  </sheetViews>
  <sheetFormatPr defaultColWidth="11.2942857142857" defaultRowHeight="15" outlineLevelRow="1"/>
  <cols>
    <col min="1" max="1" width="2.28571428571429" customWidth="1"/>
    <col min="3" max="3" width="41.2857142857143" customWidth="1"/>
    <col min="4" max="4" width="12" customWidth="1"/>
    <col min="5" max="6" width="14" customWidth="1"/>
    <col min="7" max="7" width="12.7142857142857" customWidth="1"/>
    <col min="10" max="10" width="16.8571428571429" bestFit="1" customWidth="1"/>
    <col min="11" max="11" width="14.8571428571429" customWidth="1"/>
  </cols>
  <sheetData>
    <row r="1" ht="15.75" thickBot="1"/>
    <row r="2" spans="2:9" ht="15">
      <c r="B2" s="73" t="s">
        <v>0</v>
      </c>
      <c r="C2" s="74"/>
      <c r="D2" s="74"/>
      <c r="E2" s="74"/>
      <c r="F2" s="74"/>
      <c r="G2" s="74"/>
      <c r="H2" s="74"/>
      <c r="I2" s="75"/>
    </row>
    <row r="3" spans="2:9" ht="15.75" thickBot="1">
      <c r="B3" s="76" t="s">
        <v>1</v>
      </c>
      <c r="C3" s="77"/>
      <c r="D3" s="77"/>
      <c r="E3" s="77"/>
      <c r="F3" s="77"/>
      <c r="G3" s="77"/>
      <c r="H3" s="77"/>
      <c r="I3" s="78"/>
    </row>
    <row r="4" ht="15.75" thickBot="1"/>
    <row r="5" spans="2:12" ht="18" thickBot="1">
      <c r="B5" s="1" t="s">
        <v>2</v>
      </c>
      <c r="C5" s="79" t="s">
        <v>3</v>
      </c>
      <c r="D5" s="80"/>
      <c r="E5" s="2"/>
      <c r="F5" s="81" t="s">
        <v>4</v>
      </c>
      <c r="G5" s="82"/>
      <c r="H5" s="82"/>
      <c r="I5" s="83"/>
      <c r="L5" s="3"/>
    </row>
    <row r="6" spans="2:12" ht="15" outlineLevel="1">
      <c r="B6" s="4"/>
      <c r="C6" s="30" t="s">
        <v>75</v>
      </c>
      <c r="D6" s="5"/>
      <c r="E6" s="6"/>
      <c r="F6" s="84" t="s">
        <v>6</v>
      </c>
      <c r="G6" s="85"/>
      <c r="H6" s="86"/>
      <c r="I6" s="87"/>
      <c r="K6" s="7"/>
      <c r="L6" s="8"/>
    </row>
    <row r="7" spans="2:9" ht="15" outlineLevel="1">
      <c r="B7" s="9"/>
      <c r="C7" s="5"/>
      <c r="D7" s="5"/>
      <c r="E7" s="6"/>
      <c r="F7" s="89" t="s">
        <v>7</v>
      </c>
      <c r="G7" s="90"/>
      <c r="H7" s="110">
        <v>45</v>
      </c>
      <c r="I7" s="111"/>
    </row>
    <row r="8" spans="2:9" ht="15" outlineLevel="1">
      <c r="B8" s="9"/>
      <c r="C8" s="5"/>
      <c r="D8" s="5"/>
      <c r="E8" s="6"/>
      <c r="F8" s="89" t="s">
        <v>9</v>
      </c>
      <c r="G8" s="90"/>
      <c r="H8" s="93">
        <v>0</v>
      </c>
      <c r="I8" s="94"/>
    </row>
    <row r="9" spans="2:9" ht="15" outlineLevel="1">
      <c r="B9" s="9"/>
      <c r="C9" s="5"/>
      <c r="D9" s="5"/>
      <c r="E9" s="6"/>
      <c r="F9" s="89" t="s">
        <v>10</v>
      </c>
      <c r="G9" s="90"/>
      <c r="H9" s="93">
        <v>0</v>
      </c>
      <c r="I9" s="94"/>
    </row>
    <row r="10" spans="4:9" ht="15.75" outlineLevel="1" thickBot="1">
      <c r="D10" s="5"/>
      <c r="E10" s="6"/>
      <c r="F10" s="97" t="s">
        <v>11</v>
      </c>
      <c r="G10" s="98"/>
      <c r="H10" s="99"/>
      <c r="I10" s="100"/>
    </row>
    <row r="11" spans="4:9" ht="15" outlineLevel="1">
      <c r="D11" s="5"/>
      <c r="E11" s="6"/>
      <c r="F11" s="6"/>
      <c r="G11" s="6"/>
      <c r="H11" s="10"/>
      <c r="I11" s="10"/>
    </row>
    <row r="12" spans="2:2" ht="15">
      <c r="B12" s="11" t="s">
        <v>12</v>
      </c>
    </row>
    <row r="13" spans="2:9" ht="25.5">
      <c r="B13" s="31" t="s">
        <v>13</v>
      </c>
      <c r="C13" s="32" t="s">
        <v>14</v>
      </c>
      <c r="D13" s="31" t="s">
        <v>15</v>
      </c>
      <c r="E13" s="31" t="s">
        <v>16</v>
      </c>
      <c r="F13" s="31" t="s">
        <v>17</v>
      </c>
      <c r="G13" s="33" t="s">
        <v>18</v>
      </c>
      <c r="H13" s="101" t="s">
        <v>19</v>
      </c>
      <c r="I13" s="101"/>
    </row>
    <row r="14" spans="2:9" ht="15">
      <c r="B14" s="12"/>
      <c r="C14" s="43" t="s">
        <v>28</v>
      </c>
      <c r="D14" s="13">
        <v>4</v>
      </c>
      <c r="E14" s="14">
        <v>10948</v>
      </c>
      <c r="F14" s="15">
        <f t="shared" si="0" ref="F14:F26">IFERROR(D14*E14,"")</f>
        <v>43792</v>
      </c>
      <c r="G14" s="16" t="s">
        <v>21</v>
      </c>
      <c r="H14" s="95"/>
      <c r="I14" s="96"/>
    </row>
    <row r="15" spans="2:9" ht="15">
      <c r="B15" s="12"/>
      <c r="C15" s="43" t="s">
        <v>35</v>
      </c>
      <c r="D15" s="13">
        <v>2</v>
      </c>
      <c r="E15" s="14">
        <v>1086.232</v>
      </c>
      <c r="F15" s="15">
        <f t="shared" si="0"/>
        <v>2172.464</v>
      </c>
      <c r="G15" s="16" t="s">
        <v>21</v>
      </c>
      <c r="H15" s="95"/>
      <c r="I15" s="96"/>
    </row>
    <row r="16" spans="2:9" ht="15">
      <c r="B16" s="12"/>
      <c r="C16" s="43" t="s">
        <v>36</v>
      </c>
      <c r="D16" s="13">
        <v>6</v>
      </c>
      <c r="E16" s="14">
        <v>370</v>
      </c>
      <c r="F16" s="15">
        <f t="shared" si="0"/>
        <v>2220</v>
      </c>
      <c r="G16" s="16" t="s">
        <v>21</v>
      </c>
      <c r="H16" s="17"/>
      <c r="I16" s="18"/>
    </row>
    <row r="17" spans="2:9" ht="15">
      <c r="B17" s="12" t="s">
        <v>76</v>
      </c>
      <c r="C17" s="43" t="s">
        <v>20</v>
      </c>
      <c r="D17" s="13">
        <v>2</v>
      </c>
      <c r="E17" s="14">
        <v>1965</v>
      </c>
      <c r="F17" s="15">
        <f t="shared" si="0"/>
        <v>3930</v>
      </c>
      <c r="G17" s="16" t="s">
        <v>21</v>
      </c>
      <c r="H17" s="17"/>
      <c r="I17" s="18"/>
    </row>
    <row r="18" spans="2:9" ht="15">
      <c r="B18" s="12" t="s">
        <v>76</v>
      </c>
      <c r="C18" s="43" t="s">
        <v>65</v>
      </c>
      <c r="D18" s="46">
        <v>1</v>
      </c>
      <c r="E18" s="47">
        <v>26180</v>
      </c>
      <c r="F18" s="48">
        <f t="shared" si="0"/>
        <v>26180</v>
      </c>
      <c r="G18" s="16" t="s">
        <v>21</v>
      </c>
      <c r="H18" s="17"/>
      <c r="I18" s="18"/>
    </row>
    <row r="19" spans="2:9" ht="15">
      <c r="B19" s="12"/>
      <c r="C19" s="43" t="s">
        <v>66</v>
      </c>
      <c r="D19" s="13">
        <v>0.40</v>
      </c>
      <c r="E19" s="14">
        <v>135.66</v>
      </c>
      <c r="F19" s="15">
        <f t="shared" si="0"/>
        <v>54.264</v>
      </c>
      <c r="G19" s="16" t="s">
        <v>21</v>
      </c>
      <c r="H19" s="17"/>
      <c r="I19" s="18"/>
    </row>
    <row r="20" spans="2:9" ht="15">
      <c r="B20" s="12"/>
      <c r="C20" s="43" t="s">
        <v>67</v>
      </c>
      <c r="D20" s="13">
        <v>2</v>
      </c>
      <c r="E20" s="14">
        <v>3808</v>
      </c>
      <c r="F20" s="15">
        <f t="shared" si="0"/>
        <v>7616</v>
      </c>
      <c r="G20" s="16" t="s">
        <v>21</v>
      </c>
      <c r="H20" s="17"/>
      <c r="I20" s="18"/>
    </row>
    <row r="21" spans="2:9" ht="15">
      <c r="B21" s="12"/>
      <c r="C21" s="43" t="s">
        <v>25</v>
      </c>
      <c r="D21" s="13">
        <v>0.40</v>
      </c>
      <c r="E21" s="14">
        <v>111.86</v>
      </c>
      <c r="F21" s="15">
        <f t="shared" si="0"/>
        <v>44.744</v>
      </c>
      <c r="G21" s="16" t="s">
        <v>21</v>
      </c>
      <c r="H21" s="17"/>
      <c r="I21" s="18"/>
    </row>
    <row r="22" spans="2:9" ht="15">
      <c r="B22" s="65"/>
      <c r="C22" s="66" t="s">
        <v>77</v>
      </c>
      <c r="D22" s="67">
        <v>2</v>
      </c>
      <c r="E22" s="68" t="e">
        <v>#N/A</v>
      </c>
      <c r="F22" s="69" t="e">
        <f>E22/1000*D22</f>
        <v>#N/A</v>
      </c>
      <c r="G22" s="70" t="s">
        <v>21</v>
      </c>
      <c r="H22" s="71"/>
      <c r="I22" s="72"/>
    </row>
    <row r="23" spans="2:9" ht="15">
      <c r="B23" s="12"/>
      <c r="C23" s="43" t="s">
        <v>26</v>
      </c>
      <c r="D23" s="46">
        <v>2</v>
      </c>
      <c r="E23" s="47">
        <v>17888.08</v>
      </c>
      <c r="F23" s="48">
        <f>E23/100*D23</f>
        <v>357.76160000000004</v>
      </c>
      <c r="G23" s="16" t="s">
        <v>21</v>
      </c>
      <c r="H23" s="17"/>
      <c r="I23" s="18"/>
    </row>
    <row r="24" spans="2:9" ht="15">
      <c r="B24" s="12"/>
      <c r="C24" s="43" t="s">
        <v>69</v>
      </c>
      <c r="D24" s="13">
        <v>1</v>
      </c>
      <c r="E24" s="14">
        <v>337.3837894736842</v>
      </c>
      <c r="F24" s="15">
        <f t="shared" si="0"/>
        <v>337.3837894736842</v>
      </c>
      <c r="G24" s="16" t="s">
        <v>21</v>
      </c>
      <c r="H24" s="17"/>
      <c r="I24" s="18"/>
    </row>
    <row r="25" spans="2:9" ht="15">
      <c r="B25" s="12"/>
      <c r="C25" s="43" t="s">
        <v>70</v>
      </c>
      <c r="D25" s="46">
        <v>1</v>
      </c>
      <c r="E25" s="14">
        <v>1843.3333333333333</v>
      </c>
      <c r="F25" s="15">
        <f t="shared" si="0"/>
        <v>1843.3333333333333</v>
      </c>
      <c r="G25" s="16" t="s">
        <v>21</v>
      </c>
      <c r="H25" s="17"/>
      <c r="I25" s="18"/>
    </row>
    <row r="26" spans="2:9" ht="15">
      <c r="B26" s="12"/>
      <c r="C26" s="43" t="s">
        <v>71</v>
      </c>
      <c r="D26" s="46">
        <v>1</v>
      </c>
      <c r="E26" s="14">
        <v>2346</v>
      </c>
      <c r="F26" s="15">
        <f t="shared" si="0"/>
        <v>2346</v>
      </c>
      <c r="G26" s="16" t="s">
        <v>21</v>
      </c>
      <c r="H26" s="17"/>
      <c r="I26" s="18"/>
    </row>
    <row r="27" spans="2:9" ht="15" outlineLevel="1">
      <c r="B27" s="34" t="s">
        <v>37</v>
      </c>
      <c r="C27" s="35"/>
      <c r="D27" s="19"/>
      <c r="E27" s="19"/>
      <c r="F27" s="20" t="e">
        <f>SUM(F14:F26)</f>
        <v>#N/A</v>
      </c>
      <c r="G27" s="21"/>
      <c r="H27" s="88"/>
      <c r="I27" s="88"/>
    </row>
    <row r="28" spans="2:2" ht="15">
      <c r="B28" s="22" t="s">
        <v>38</v>
      </c>
    </row>
    <row r="29" spans="2:2" ht="11.25" customHeight="1">
      <c r="B29" s="11"/>
    </row>
    <row r="30" spans="2:2" ht="11.25" customHeight="1">
      <c r="B30" s="11" t="s">
        <v>72</v>
      </c>
    </row>
    <row r="31" spans="2:2" ht="11.25" customHeight="1">
      <c r="B31" s="11"/>
    </row>
    <row r="32" spans="2:8" ht="25.5">
      <c r="B32" s="102" t="s">
        <v>45</v>
      </c>
      <c r="C32" s="103"/>
      <c r="D32" s="33" t="s">
        <v>46</v>
      </c>
      <c r="E32" s="33" t="s">
        <v>15</v>
      </c>
      <c r="F32" s="31" t="s">
        <v>47</v>
      </c>
      <c r="G32" s="31" t="s">
        <v>48</v>
      </c>
      <c r="H32" s="33" t="s">
        <v>18</v>
      </c>
    </row>
    <row r="33" spans="2:11" ht="15">
      <c r="B33" s="104" t="s">
        <v>49</v>
      </c>
      <c r="C33" s="104"/>
      <c r="D33" s="23">
        <v>1</v>
      </c>
      <c r="E33" s="23">
        <f>+H7+H8</f>
        <v>45</v>
      </c>
      <c r="F33" s="25" t="e">
        <f>VLOOKUP(B33,#REF!,2,0)</f>
        <v>#REF!</v>
      </c>
      <c r="G33" s="24" t="e">
        <f>IFERROR(E33*F33,"")*D33</f>
        <v>#VALUE!</v>
      </c>
      <c r="H33" s="24" t="s">
        <v>41</v>
      </c>
      <c r="J33" s="26"/>
      <c r="K33" s="26"/>
    </row>
    <row r="34" spans="2:11" ht="15" outlineLevel="1">
      <c r="B34" s="104" t="s">
        <v>50</v>
      </c>
      <c r="C34" s="104"/>
      <c r="D34" s="23">
        <v>1</v>
      </c>
      <c r="E34" s="23">
        <f>E33</f>
        <v>45</v>
      </c>
      <c r="F34" s="25" t="e">
        <f>VLOOKUP(B34,#REF!,2,0)</f>
        <v>#REF!</v>
      </c>
      <c r="G34" s="24" t="e">
        <f>IFERROR(E34*F34,"")*D34</f>
        <v>#VALUE!</v>
      </c>
      <c r="H34" s="24" t="s">
        <v>41</v>
      </c>
      <c r="K34" s="26"/>
    </row>
    <row r="35" spans="2:8" ht="15" outlineLevel="1">
      <c r="B35" s="105" t="s">
        <v>51</v>
      </c>
      <c r="C35" s="106"/>
      <c r="D35" s="38"/>
      <c r="E35" s="38">
        <v>20</v>
      </c>
      <c r="F35" s="36"/>
      <c r="G35" s="37" t="e">
        <f>SUM(G33:G34)</f>
        <v>#VALUE!</v>
      </c>
      <c r="H35" s="37"/>
    </row>
    <row r="37" spans="2:8" ht="11.25" customHeight="1">
      <c r="B37" s="11" t="s">
        <v>52</v>
      </c>
      <c r="H37" s="42" t="s">
        <v>78</v>
      </c>
    </row>
    <row r="38" spans="2:2" ht="11.25" customHeight="1">
      <c r="B38" s="11"/>
    </row>
    <row r="39" spans="2:6" ht="15">
      <c r="B39" s="102" t="s">
        <v>45</v>
      </c>
      <c r="C39" s="103"/>
      <c r="D39" s="33" t="s">
        <v>15</v>
      </c>
      <c r="E39" s="31" t="s">
        <v>47</v>
      </c>
      <c r="F39" s="31" t="s">
        <v>48</v>
      </c>
    </row>
    <row r="40" spans="2:6" ht="15">
      <c r="B40" s="104" t="s">
        <v>53</v>
      </c>
      <c r="C40" s="104"/>
      <c r="D40" s="23">
        <f>+H7+H8</f>
        <v>45</v>
      </c>
      <c r="E40" s="25" t="e">
        <v>#N/A</v>
      </c>
      <c r="F40" s="24">
        <v>22693</v>
      </c>
    </row>
    <row r="41" spans="2:6" ht="15" outlineLevel="1">
      <c r="B41" s="105" t="s">
        <v>55</v>
      </c>
      <c r="C41" s="106"/>
      <c r="D41" s="38"/>
      <c r="E41" s="36"/>
      <c r="F41" s="37">
        <f>SUM(F40:F40)</f>
        <v>22693</v>
      </c>
    </row>
    <row r="42" spans="4:6" ht="15">
      <c r="D42" s="27"/>
      <c r="E42" s="27"/>
      <c r="F42" s="28"/>
    </row>
    <row r="43" ht="15.75" thickBot="1"/>
    <row r="44" spans="2:6" ht="17.25" thickBot="1">
      <c r="B44" s="107" t="s">
        <v>56</v>
      </c>
      <c r="C44" s="108"/>
      <c r="D44" s="108"/>
      <c r="E44" s="109"/>
      <c r="F44" s="29" t="e">
        <f>SUM(F27+G35+F41)</f>
        <v>#N/A</v>
      </c>
    </row>
    <row r="45" spans="6:6" ht="15">
      <c r="F45" s="50" t="e">
        <f>F44*20%</f>
        <v>#N/A</v>
      </c>
    </row>
    <row r="46" spans="5:7" ht="15">
      <c r="E46" t="s">
        <v>57</v>
      </c>
      <c r="F46" s="50" t="e">
        <f>SUM(F44:F45)</f>
        <v>#N/A</v>
      </c>
      <c r="G46" s="49" t="e">
        <f>F46*15.6%</f>
        <v>#N/A</v>
      </c>
    </row>
    <row r="52" spans="2:2" ht="15">
      <c r="B52" t="s">
        <v>79</v>
      </c>
    </row>
    <row r="54" spans="2:3" ht="15">
      <c r="B54" t="s">
        <v>80</v>
      </c>
      <c r="C54" t="s">
        <v>81</v>
      </c>
    </row>
    <row r="55" spans="2:2" ht="15">
      <c r="B55" t="s">
        <v>82</v>
      </c>
    </row>
    <row r="56" spans="2:2" ht="15">
      <c r="B56" t="s">
        <v>83</v>
      </c>
    </row>
    <row r="57" spans="2:2" ht="15">
      <c r="B57" t="s">
        <v>84</v>
      </c>
    </row>
    <row r="58" spans="2:2" ht="15">
      <c r="B58" t="s">
        <v>85</v>
      </c>
    </row>
    <row r="59" spans="2:2" ht="15">
      <c r="B59" t="s">
        <v>86</v>
      </c>
    </row>
  </sheetData>
  <mergeCells count="26">
    <mergeCell ref="B39:C39"/>
    <mergeCell ref="B40:C40"/>
    <mergeCell ref="B41:C41"/>
    <mergeCell ref="B44:E44"/>
    <mergeCell ref="B35:C35"/>
    <mergeCell ref="B32:C32"/>
    <mergeCell ref="B33:C33"/>
    <mergeCell ref="B34:C34"/>
    <mergeCell ref="F10:G10"/>
    <mergeCell ref="H10:I10"/>
    <mergeCell ref="H13:I13"/>
    <mergeCell ref="H14:I14"/>
    <mergeCell ref="H27:I27"/>
    <mergeCell ref="H15:I15"/>
    <mergeCell ref="F7:G7"/>
    <mergeCell ref="H7:I7"/>
    <mergeCell ref="F8:G8"/>
    <mergeCell ref="H8:I8"/>
    <mergeCell ref="F9:G9"/>
    <mergeCell ref="H9:I9"/>
    <mergeCell ref="B2:I2"/>
    <mergeCell ref="B3:I3"/>
    <mergeCell ref="C5:D5"/>
    <mergeCell ref="F5:I5"/>
    <mergeCell ref="F6:G6"/>
    <mergeCell ref="H6:I6"/>
  </mergeCells>
  <conditionalFormatting sqref="C14">
    <cfRule type="duplicateValues" priority="6" dxfId="18"/>
  </conditionalFormatting>
  <conditionalFormatting sqref="C15:C26">
    <cfRule type="duplicateValues" priority="10" dxfId="18"/>
  </conditionalFormatting>
  <dataValidations count="1">
    <dataValidation type="list" allowBlank="1" showInputMessage="1" showErrorMessage="1" sqref="B33:C34">
      <formula1>#REF!</formula1>
    </dataValidation>
  </dataValidations>
  <hyperlinks>
    <hyperlink ref="A1" display="'Consolidado Estudios'!A1"/>
  </hyperlinks>
  <pageMargins left="0.7" right="0.7" top="0.75" bottom="0.75" header="0.3" footer="0.3"/>
  <pageSetup orientation="portrait" paperSize="9" r:id="rId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DABBE9-E162-1046-AC38-FFB48B0D67D2}">
  <dimension ref="A1"/>
  <sheetViews>
    <sheetView zoomScaleSheetLayoutView="100" workbookViewId="0" topLeftCell="A1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79984760284"/>
  </sheetPr>
  <dimension ref="B2:L57"/>
  <sheetViews>
    <sheetView showGridLines="0" workbookViewId="0" topLeftCell="A38">
      <selection pane="topLeft" activeCell="J61" sqref="J61"/>
    </sheetView>
  </sheetViews>
  <sheetFormatPr defaultColWidth="11.2942857142857" defaultRowHeight="15" outlineLevelRow="1"/>
  <cols>
    <col min="1" max="1" width="2.28571428571429" customWidth="1"/>
    <col min="3" max="3" width="41.2857142857143" customWidth="1"/>
    <col min="4" max="4" width="12" customWidth="1"/>
    <col min="5" max="6" width="14" customWidth="1"/>
    <col min="7" max="7" width="12.7142857142857" customWidth="1"/>
    <col min="10" max="10" width="16.8571428571429" bestFit="1" customWidth="1"/>
    <col min="11" max="11" width="14.8571428571429" customWidth="1"/>
  </cols>
  <sheetData>
    <row r="1" ht="15.75" thickBot="1"/>
    <row r="2" spans="2:9" ht="15">
      <c r="B2" s="73" t="s">
        <v>0</v>
      </c>
      <c r="C2" s="74"/>
      <c r="D2" s="74"/>
      <c r="E2" s="74"/>
      <c r="F2" s="74"/>
      <c r="G2" s="74"/>
      <c r="H2" s="74"/>
      <c r="I2" s="75"/>
    </row>
    <row r="3" spans="2:9" ht="15.75" thickBot="1">
      <c r="B3" s="76" t="s">
        <v>1</v>
      </c>
      <c r="C3" s="77"/>
      <c r="D3" s="77"/>
      <c r="E3" s="77"/>
      <c r="F3" s="77"/>
      <c r="G3" s="77"/>
      <c r="H3" s="77"/>
      <c r="I3" s="78"/>
    </row>
    <row r="4" ht="15.75" thickBot="1"/>
    <row r="5" spans="2:12" ht="18" thickBot="1">
      <c r="B5" s="1" t="s">
        <v>2</v>
      </c>
      <c r="C5" s="79" t="s">
        <v>3</v>
      </c>
      <c r="D5" s="80"/>
      <c r="E5" s="2"/>
      <c r="F5" s="81" t="s">
        <v>4</v>
      </c>
      <c r="G5" s="82"/>
      <c r="H5" s="82"/>
      <c r="I5" s="83"/>
      <c r="L5" s="3"/>
    </row>
    <row r="6" spans="2:12" ht="15" outlineLevel="1">
      <c r="B6" s="4"/>
      <c r="C6" s="30" t="s">
        <v>87</v>
      </c>
      <c r="D6" s="5"/>
      <c r="E6" s="6"/>
      <c r="F6" s="84" t="s">
        <v>6</v>
      </c>
      <c r="G6" s="85"/>
      <c r="H6" s="86"/>
      <c r="I6" s="87"/>
      <c r="K6" s="7"/>
      <c r="L6" s="8"/>
    </row>
    <row r="7" spans="2:9" ht="15" outlineLevel="1">
      <c r="B7" s="9"/>
      <c r="C7" s="5"/>
      <c r="D7" s="5"/>
      <c r="E7" s="6"/>
      <c r="F7" s="89" t="s">
        <v>7</v>
      </c>
      <c r="G7" s="90"/>
      <c r="H7" s="110">
        <v>30</v>
      </c>
      <c r="I7" s="111"/>
    </row>
    <row r="8" spans="2:9" ht="15" outlineLevel="1">
      <c r="B8" s="9"/>
      <c r="C8" s="5"/>
      <c r="D8" s="5"/>
      <c r="E8" s="6"/>
      <c r="F8" s="89" t="s">
        <v>9</v>
      </c>
      <c r="G8" s="90"/>
      <c r="H8" s="93">
        <v>0</v>
      </c>
      <c r="I8" s="94"/>
    </row>
    <row r="9" spans="2:9" ht="15" outlineLevel="1">
      <c r="B9" s="9"/>
      <c r="C9" s="5"/>
      <c r="D9" s="5"/>
      <c r="E9" s="6"/>
      <c r="F9" s="89" t="s">
        <v>10</v>
      </c>
      <c r="G9" s="90"/>
      <c r="H9" s="93">
        <v>0</v>
      </c>
      <c r="I9" s="94"/>
    </row>
    <row r="10" spans="4:9" ht="15.75" outlineLevel="1" thickBot="1">
      <c r="D10" s="5"/>
      <c r="E10" s="6"/>
      <c r="F10" s="97" t="s">
        <v>11</v>
      </c>
      <c r="G10" s="98"/>
      <c r="H10" s="99"/>
      <c r="I10" s="100"/>
    </row>
    <row r="11" spans="4:9" ht="15" outlineLevel="1">
      <c r="D11" s="5"/>
      <c r="E11" s="6"/>
      <c r="F11" s="6"/>
      <c r="G11" s="6"/>
      <c r="H11" s="10"/>
      <c r="I11" s="10"/>
    </row>
    <row r="12" spans="2:2" ht="15">
      <c r="B12" s="11" t="s">
        <v>12</v>
      </c>
    </row>
    <row r="13" spans="2:9" ht="25.5">
      <c r="B13" s="31" t="s">
        <v>13</v>
      </c>
      <c r="C13" s="32" t="s">
        <v>14</v>
      </c>
      <c r="D13" s="31" t="s">
        <v>15</v>
      </c>
      <c r="E13" s="31" t="s">
        <v>16</v>
      </c>
      <c r="F13" s="31" t="s">
        <v>17</v>
      </c>
      <c r="G13" s="33" t="s">
        <v>18</v>
      </c>
      <c r="H13" s="101" t="s">
        <v>19</v>
      </c>
      <c r="I13" s="101"/>
    </row>
    <row r="14" spans="2:11" ht="15">
      <c r="B14" s="12"/>
      <c r="C14" s="43" t="s">
        <v>28</v>
      </c>
      <c r="D14" s="13">
        <v>4</v>
      </c>
      <c r="E14" s="14">
        <v>10948</v>
      </c>
      <c r="F14" s="15">
        <f>(E14/200)*D14</f>
        <v>218.96</v>
      </c>
      <c r="G14" s="16" t="s">
        <v>21</v>
      </c>
      <c r="H14" s="112" t="s">
        <v>88</v>
      </c>
      <c r="I14" s="96"/>
      <c r="K14" t="s">
        <v>89</v>
      </c>
    </row>
    <row r="15" spans="2:11" ht="15">
      <c r="B15" s="12"/>
      <c r="C15" s="43" t="s">
        <v>35</v>
      </c>
      <c r="D15" s="13">
        <v>1</v>
      </c>
      <c r="E15" s="14">
        <v>1086.232</v>
      </c>
      <c r="F15" s="15">
        <f>IFERROR(D15*E15,"")</f>
        <v>1086.232</v>
      </c>
      <c r="G15" s="16" t="s">
        <v>21</v>
      </c>
      <c r="H15" s="112" t="s">
        <v>90</v>
      </c>
      <c r="I15" s="113"/>
      <c r="K15" t="s">
        <v>91</v>
      </c>
    </row>
    <row r="16" spans="2:9" ht="15">
      <c r="B16" s="12"/>
      <c r="C16" s="43" t="s">
        <v>36</v>
      </c>
      <c r="D16" s="13">
        <v>4</v>
      </c>
      <c r="E16" s="14">
        <v>370</v>
      </c>
      <c r="F16" s="15">
        <f t="shared" si="0" ref="F16">IFERROR(D16*E16,"")</f>
        <v>1480</v>
      </c>
      <c r="G16" s="16" t="s">
        <v>21</v>
      </c>
      <c r="H16" s="17"/>
      <c r="I16" s="18"/>
    </row>
    <row r="17" spans="2:9" ht="15">
      <c r="B17" s="12"/>
      <c r="C17" s="43" t="s">
        <v>20</v>
      </c>
      <c r="D17" s="13">
        <v>1</v>
      </c>
      <c r="E17" s="14">
        <v>1965</v>
      </c>
      <c r="F17" s="15">
        <f>IFERROR(D17*E17,"")</f>
        <v>1965</v>
      </c>
      <c r="G17" s="16" t="s">
        <v>21</v>
      </c>
      <c r="H17" s="17"/>
      <c r="I17" s="18"/>
    </row>
    <row r="18" spans="2:11" ht="15">
      <c r="B18" s="12"/>
      <c r="C18" s="43" t="s">
        <v>92</v>
      </c>
      <c r="D18" s="13">
        <v>1</v>
      </c>
      <c r="E18" s="14" t="e">
        <v>#N/A</v>
      </c>
      <c r="F18" s="15" t="str">
        <f>IFERROR(D18*E18,"")</f>
        <v/>
      </c>
      <c r="G18" s="16" t="s">
        <v>21</v>
      </c>
      <c r="H18" s="95" t="s">
        <v>93</v>
      </c>
      <c r="I18" s="96"/>
      <c r="J18" t="s">
        <v>76</v>
      </c>
      <c r="K18" t="s">
        <v>94</v>
      </c>
    </row>
    <row r="19" spans="2:9" ht="15">
      <c r="B19" s="44"/>
      <c r="C19" s="45" t="s">
        <v>66</v>
      </c>
      <c r="D19" s="13">
        <v>0.40</v>
      </c>
      <c r="E19" s="14">
        <v>135.66</v>
      </c>
      <c r="F19" s="15">
        <f>IFERROR(D19*E19,"")</f>
        <v>54.264</v>
      </c>
      <c r="G19" s="16" t="s">
        <v>21</v>
      </c>
      <c r="H19" s="17"/>
      <c r="I19" s="18"/>
    </row>
    <row r="20" spans="2:9" ht="15">
      <c r="B20" s="44"/>
      <c r="C20" s="45" t="s">
        <v>67</v>
      </c>
      <c r="D20" s="13">
        <v>2</v>
      </c>
      <c r="E20" s="14">
        <v>3808</v>
      </c>
      <c r="F20" s="15">
        <f>IFERROR(D20*E20,"")</f>
        <v>7616</v>
      </c>
      <c r="G20" s="16" t="s">
        <v>21</v>
      </c>
      <c r="H20" s="17"/>
      <c r="I20" s="18"/>
    </row>
    <row r="21" spans="2:9" ht="15">
      <c r="B21" s="44"/>
      <c r="C21" s="45" t="s">
        <v>25</v>
      </c>
      <c r="D21" s="13">
        <v>0.40</v>
      </c>
      <c r="E21" s="14">
        <v>111.86</v>
      </c>
      <c r="F21" s="15">
        <f>IFERROR(D21*E21,"")</f>
        <v>44.744</v>
      </c>
      <c r="G21" s="16" t="s">
        <v>21</v>
      </c>
      <c r="H21" s="17"/>
      <c r="I21" s="18"/>
    </row>
    <row r="22" spans="2:9" ht="15">
      <c r="B22" s="44"/>
      <c r="C22" s="45" t="s">
        <v>77</v>
      </c>
      <c r="D22" s="46">
        <v>2</v>
      </c>
      <c r="E22" s="47" t="e">
        <v>#N/A</v>
      </c>
      <c r="F22" s="48" t="e">
        <f>E22/1000*D22</f>
        <v>#N/A</v>
      </c>
      <c r="G22" s="16" t="s">
        <v>21</v>
      </c>
      <c r="H22" s="17"/>
      <c r="I22" s="18"/>
    </row>
    <row r="23" spans="2:9" ht="15">
      <c r="B23" s="44"/>
      <c r="C23" s="45" t="s">
        <v>26</v>
      </c>
      <c r="D23" s="46">
        <v>2</v>
      </c>
      <c r="E23" s="47">
        <v>17888.08</v>
      </c>
      <c r="F23" s="48">
        <f>E23/100*D23</f>
        <v>357.76160000000004</v>
      </c>
      <c r="G23" s="16" t="s">
        <v>21</v>
      </c>
      <c r="H23" s="17"/>
      <c r="I23" s="18"/>
    </row>
    <row r="24" spans="2:9" ht="15">
      <c r="B24" s="44"/>
      <c r="C24" s="45" t="s">
        <v>69</v>
      </c>
      <c r="D24" s="13">
        <v>1</v>
      </c>
      <c r="E24" s="14">
        <v>337.3837894736842</v>
      </c>
      <c r="F24" s="15">
        <f>IFERROR(D24*E24,"")</f>
        <v>337.3837894736842</v>
      </c>
      <c r="G24" s="16" t="s">
        <v>21</v>
      </c>
      <c r="H24" s="17"/>
      <c r="I24" s="18"/>
    </row>
    <row r="25" spans="2:10" ht="15">
      <c r="B25" s="57"/>
      <c r="C25" s="58" t="s">
        <v>70</v>
      </c>
      <c r="D25" s="59">
        <v>1</v>
      </c>
      <c r="E25" s="60">
        <v>1843.3333333333333</v>
      </c>
      <c r="F25" s="61">
        <f>IFERROR(D25*E25,"")</f>
        <v>1843.3333333333333</v>
      </c>
      <c r="G25" s="62" t="s">
        <v>21</v>
      </c>
      <c r="H25" s="63" t="s">
        <v>95</v>
      </c>
      <c r="I25" s="64"/>
      <c r="J25" t="s">
        <v>96</v>
      </c>
    </row>
    <row r="26" spans="2:9" ht="15">
      <c r="B26" s="57"/>
      <c r="C26" s="58" t="s">
        <v>71</v>
      </c>
      <c r="D26" s="59">
        <v>1</v>
      </c>
      <c r="E26" s="60">
        <v>2346</v>
      </c>
      <c r="F26" s="61">
        <f>IFERROR(D26*E26,"")</f>
        <v>2346</v>
      </c>
      <c r="G26" s="62" t="s">
        <v>21</v>
      </c>
      <c r="H26" s="63" t="s">
        <v>95</v>
      </c>
      <c r="I26" s="64"/>
    </row>
    <row r="27" spans="2:9" ht="15" outlineLevel="1">
      <c r="B27" s="34" t="s">
        <v>37</v>
      </c>
      <c r="C27" s="35"/>
      <c r="D27" s="19"/>
      <c r="E27" s="19"/>
      <c r="F27" s="20" t="e">
        <f>SUM(F14:F26)</f>
        <v>#N/A</v>
      </c>
      <c r="G27" s="21"/>
      <c r="H27" s="88"/>
      <c r="I27" s="88"/>
    </row>
    <row r="28" spans="2:2" ht="15">
      <c r="B28" s="22" t="s">
        <v>38</v>
      </c>
    </row>
    <row r="29" spans="2:2" ht="11.25" customHeight="1">
      <c r="B29" s="11"/>
    </row>
    <row r="30" spans="2:2" ht="11.25" customHeight="1">
      <c r="B30" s="11" t="s">
        <v>72</v>
      </c>
    </row>
    <row r="31" spans="2:2" ht="11.25" customHeight="1">
      <c r="B31" s="39"/>
    </row>
    <row r="32" spans="2:3" ht="11.25" customHeight="1">
      <c r="B32" s="39">
        <v>3.20</v>
      </c>
      <c r="C32" s="40" t="s">
        <v>44</v>
      </c>
    </row>
    <row r="33" spans="2:2" ht="11.25" customHeight="1">
      <c r="B33" s="11"/>
    </row>
    <row r="34" spans="2:8" ht="25.5">
      <c r="B34" s="102" t="s">
        <v>45</v>
      </c>
      <c r="C34" s="103"/>
      <c r="D34" s="33" t="s">
        <v>46</v>
      </c>
      <c r="E34" s="33" t="s">
        <v>15</v>
      </c>
      <c r="F34" s="31" t="s">
        <v>47</v>
      </c>
      <c r="G34" s="31" t="s">
        <v>48</v>
      </c>
      <c r="H34" s="33" t="s">
        <v>18</v>
      </c>
    </row>
    <row r="35" spans="2:11" ht="15">
      <c r="B35" s="104" t="s">
        <v>49</v>
      </c>
      <c r="C35" s="104"/>
      <c r="D35" s="23">
        <v>1</v>
      </c>
      <c r="E35" s="23">
        <v>30</v>
      </c>
      <c r="F35" s="25" t="e">
        <f>VLOOKUP(B35,#REF!,2,0)</f>
        <v>#REF!</v>
      </c>
      <c r="G35" s="24" t="e">
        <f>IFERROR(E35*F35,"")*D35</f>
        <v>#VALUE!</v>
      </c>
      <c r="H35" s="24" t="s">
        <v>41</v>
      </c>
      <c r="J35" s="26"/>
      <c r="K35" s="26"/>
    </row>
    <row r="36" spans="2:11" ht="15" outlineLevel="1">
      <c r="B36" s="104" t="s">
        <v>50</v>
      </c>
      <c r="C36" s="104"/>
      <c r="D36" s="23">
        <v>1</v>
      </c>
      <c r="E36" s="23">
        <v>30</v>
      </c>
      <c r="F36" s="25" t="e">
        <f>VLOOKUP(B36,#REF!,2,0)</f>
        <v>#REF!</v>
      </c>
      <c r="G36" s="24" t="e">
        <f>IFERROR(E36*F36,"")*D36</f>
        <v>#VALUE!</v>
      </c>
      <c r="H36" s="24" t="s">
        <v>41</v>
      </c>
      <c r="K36" s="26"/>
    </row>
    <row r="37" spans="2:8" ht="15" outlineLevel="1">
      <c r="B37" s="105" t="s">
        <v>51</v>
      </c>
      <c r="C37" s="106"/>
      <c r="D37" s="38"/>
      <c r="E37" s="38">
        <v>30</v>
      </c>
      <c r="F37" s="36"/>
      <c r="G37" s="37" t="e">
        <f>SUM(G35:G36)</f>
        <v>#VALUE!</v>
      </c>
      <c r="H37" s="37"/>
    </row>
    <row r="39" spans="2:2" ht="11.25" customHeight="1">
      <c r="B39" s="11" t="s">
        <v>52</v>
      </c>
    </row>
    <row r="40" spans="2:2" ht="11.25" customHeight="1">
      <c r="B40" s="11"/>
    </row>
    <row r="41" spans="2:6" ht="15">
      <c r="B41" s="102" t="s">
        <v>45</v>
      </c>
      <c r="C41" s="103"/>
      <c r="D41" s="33" t="s">
        <v>15</v>
      </c>
      <c r="E41" s="31" t="s">
        <v>47</v>
      </c>
      <c r="F41" s="31" t="s">
        <v>48</v>
      </c>
    </row>
    <row r="42" spans="2:6" ht="15">
      <c r="B42" s="104" t="s">
        <v>53</v>
      </c>
      <c r="C42" s="104"/>
      <c r="D42" s="23">
        <f>+H7+H8</f>
        <v>30</v>
      </c>
      <c r="E42" s="25" t="e">
        <v>#N/A</v>
      </c>
      <c r="F42" s="25">
        <v>12657</v>
      </c>
    </row>
    <row r="43" spans="2:6" ht="15" outlineLevel="1">
      <c r="B43" s="105" t="s">
        <v>55</v>
      </c>
      <c r="C43" s="106"/>
      <c r="D43" s="38"/>
      <c r="E43" s="36"/>
      <c r="F43" s="37">
        <f>SUM(F42:F42)</f>
        <v>12657</v>
      </c>
    </row>
    <row r="44" spans="4:6" ht="15">
      <c r="D44" s="27"/>
      <c r="E44" s="27"/>
      <c r="F44" s="28"/>
    </row>
    <row r="45" ht="15.75" thickBot="1"/>
    <row r="46" spans="2:7" ht="17.25" thickBot="1">
      <c r="B46" s="107" t="s">
        <v>56</v>
      </c>
      <c r="C46" s="108"/>
      <c r="D46" s="108"/>
      <c r="E46" s="109"/>
      <c r="F46" s="29" t="e">
        <f>SUM(F27+G37+F43)</f>
        <v>#N/A</v>
      </c>
      <c r="G46" s="49"/>
    </row>
    <row r="47" spans="4:6" ht="15">
      <c r="D47" t="s">
        <v>97</v>
      </c>
      <c r="E47" s="51">
        <v>0.20</v>
      </c>
      <c r="F47" s="49" t="e">
        <f>F46*20%</f>
        <v>#N/A</v>
      </c>
    </row>
    <row r="48" spans="5:6" ht="15">
      <c r="E48" t="s">
        <v>98</v>
      </c>
      <c r="F48" s="49" t="e">
        <f>SUM(F46:F47)</f>
        <v>#N/A</v>
      </c>
    </row>
    <row r="50" spans="2:2" ht="15">
      <c r="B50" t="s">
        <v>84</v>
      </c>
    </row>
    <row r="51" spans="2:2" ht="15">
      <c r="B51" t="s">
        <v>33</v>
      </c>
    </row>
    <row r="55" spans="3:3" ht="15">
      <c r="C55" t="s">
        <v>99</v>
      </c>
    </row>
    <row r="56" spans="3:3" ht="15">
      <c r="C56" t="s">
        <v>100</v>
      </c>
    </row>
    <row r="57" spans="3:3" ht="15">
      <c r="C57" t="s">
        <v>101</v>
      </c>
    </row>
  </sheetData>
  <mergeCells count="27">
    <mergeCell ref="B43:C43"/>
    <mergeCell ref="B41:C41"/>
    <mergeCell ref="B34:C34"/>
    <mergeCell ref="B46:E46"/>
    <mergeCell ref="B35:C35"/>
    <mergeCell ref="B36:C36"/>
    <mergeCell ref="B37:C37"/>
    <mergeCell ref="B42:C42"/>
    <mergeCell ref="H27:I27"/>
    <mergeCell ref="F7:G7"/>
    <mergeCell ref="H7:I7"/>
    <mergeCell ref="F8:G8"/>
    <mergeCell ref="H8:I8"/>
    <mergeCell ref="F9:G9"/>
    <mergeCell ref="H9:I9"/>
    <mergeCell ref="H15:I15"/>
    <mergeCell ref="H18:I18"/>
    <mergeCell ref="F10:G10"/>
    <mergeCell ref="H10:I10"/>
    <mergeCell ref="H13:I13"/>
    <mergeCell ref="H14:I14"/>
    <mergeCell ref="B2:I2"/>
    <mergeCell ref="B3:I3"/>
    <mergeCell ref="C5:D5"/>
    <mergeCell ref="F5:I5"/>
    <mergeCell ref="F6:G6"/>
    <mergeCell ref="H6:I6"/>
  </mergeCells>
  <conditionalFormatting sqref="C14:C26">
    <cfRule type="duplicateValues" priority="9" dxfId="18"/>
  </conditionalFormatting>
  <dataValidations count="1">
    <dataValidation type="list" allowBlank="1" showInputMessage="1" showErrorMessage="1" sqref="B35:C36">
      <formula1>#REF!</formula1>
    </dataValidation>
  </dataValidations>
  <hyperlinks>
    <hyperlink ref="A1" display="'Consolidado Estudios'!A1"/>
  </hyperlinks>
  <pageMargins left="0.7" right="0.7" top="0.75" bottom="0.75" header="0.3" footer="0.3"/>
  <pageSetup orientation="portrait" paperSize="9" r:id="rId4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431635-C2BF-4E32-A4C4-996A827BFC8F}">
  <sheetPr>
    <tabColor theme="7" tint="0.799979984760284"/>
  </sheetPr>
  <dimension ref="B2:L40"/>
  <sheetViews>
    <sheetView showGridLines="0" workbookViewId="0" topLeftCell="D1">
      <selection pane="topLeft" activeCell="D9" sqref="D9"/>
    </sheetView>
  </sheetViews>
  <sheetFormatPr defaultColWidth="11.2942857142857" defaultRowHeight="15" outlineLevelRow="1"/>
  <cols>
    <col min="1" max="1" width="2.28571428571429" customWidth="1"/>
    <col min="3" max="3" width="41.2857142857143" customWidth="1"/>
    <col min="4" max="4" width="12" customWidth="1"/>
    <col min="5" max="6" width="14" customWidth="1"/>
    <col min="7" max="7" width="12.7142857142857" customWidth="1"/>
    <col min="10" max="10" width="16.8571428571429" bestFit="1" customWidth="1"/>
    <col min="11" max="11" width="14.8571428571429" customWidth="1"/>
  </cols>
  <sheetData>
    <row r="1" ht="15.75" thickBot="1"/>
    <row r="2" spans="2:9" ht="15">
      <c r="B2" s="73" t="s">
        <v>0</v>
      </c>
      <c r="C2" s="74"/>
      <c r="D2" s="74"/>
      <c r="E2" s="74"/>
      <c r="F2" s="74"/>
      <c r="G2" s="74"/>
      <c r="H2" s="74"/>
      <c r="I2" s="75"/>
    </row>
    <row r="3" spans="2:9" ht="15.75" thickBot="1">
      <c r="B3" s="76" t="s">
        <v>1</v>
      </c>
      <c r="C3" s="77"/>
      <c r="D3" s="77"/>
      <c r="E3" s="77"/>
      <c r="F3" s="77"/>
      <c r="G3" s="77"/>
      <c r="H3" s="77"/>
      <c r="I3" s="78"/>
    </row>
    <row r="4" ht="15.75" thickBot="1"/>
    <row r="5" spans="2:12" ht="18" thickBot="1">
      <c r="B5" s="1" t="s">
        <v>2</v>
      </c>
      <c r="C5" s="79" t="s">
        <v>3</v>
      </c>
      <c r="D5" s="80"/>
      <c r="E5" s="2"/>
      <c r="F5" s="81" t="s">
        <v>4</v>
      </c>
      <c r="G5" s="82"/>
      <c r="H5" s="82"/>
      <c r="I5" s="83"/>
      <c r="L5" s="3"/>
    </row>
    <row r="6" spans="2:12" ht="15" outlineLevel="1">
      <c r="B6" s="4">
        <v>899500</v>
      </c>
      <c r="C6" s="30" t="s">
        <v>102</v>
      </c>
      <c r="D6" s="5"/>
      <c r="E6" s="6"/>
      <c r="F6" s="84" t="s">
        <v>6</v>
      </c>
      <c r="G6" s="85"/>
      <c r="H6" s="86"/>
      <c r="I6" s="87"/>
      <c r="K6" s="7"/>
      <c r="L6" s="8"/>
    </row>
    <row r="7" spans="2:9" ht="15" outlineLevel="1">
      <c r="B7" s="54" t="s">
        <v>103</v>
      </c>
      <c r="C7" s="5"/>
      <c r="D7" s="5"/>
      <c r="E7" s="6"/>
      <c r="F7" s="89" t="s">
        <v>7</v>
      </c>
      <c r="G7" s="90"/>
      <c r="H7" s="110">
        <v>30</v>
      </c>
      <c r="I7" s="111"/>
    </row>
    <row r="8" spans="2:9" ht="15" outlineLevel="1">
      <c r="B8" s="9"/>
      <c r="C8" s="5"/>
      <c r="D8" s="5"/>
      <c r="E8" s="6"/>
      <c r="F8" s="89" t="s">
        <v>9</v>
      </c>
      <c r="G8" s="90"/>
      <c r="H8" s="93">
        <v>0</v>
      </c>
      <c r="I8" s="94"/>
    </row>
    <row r="9" spans="2:9" ht="15" outlineLevel="1">
      <c r="B9" s="9"/>
      <c r="C9" s="5"/>
      <c r="D9" s="5"/>
      <c r="E9" s="6"/>
      <c r="F9" s="89" t="s">
        <v>10</v>
      </c>
      <c r="G9" s="90"/>
      <c r="H9" s="93">
        <v>0</v>
      </c>
      <c r="I9" s="94"/>
    </row>
    <row r="10" spans="4:9" ht="15.75" outlineLevel="1" thickBot="1">
      <c r="D10" s="5"/>
      <c r="E10" s="6"/>
      <c r="F10" s="97" t="s">
        <v>11</v>
      </c>
      <c r="G10" s="98"/>
      <c r="H10" s="99"/>
      <c r="I10" s="100"/>
    </row>
    <row r="11" spans="4:9" ht="15" outlineLevel="1">
      <c r="D11" s="5"/>
      <c r="E11" s="6"/>
      <c r="F11" s="6"/>
      <c r="G11" s="6"/>
      <c r="H11" s="10"/>
      <c r="I11" s="10"/>
    </row>
    <row r="12" spans="2:2" ht="15">
      <c r="B12" s="11" t="s">
        <v>12</v>
      </c>
    </row>
    <row r="13" spans="2:9" ht="25.5">
      <c r="B13" s="31" t="s">
        <v>13</v>
      </c>
      <c r="C13" s="32" t="s">
        <v>14</v>
      </c>
      <c r="D13" s="31" t="s">
        <v>15</v>
      </c>
      <c r="E13" s="31" t="s">
        <v>16</v>
      </c>
      <c r="F13" s="31" t="s">
        <v>17</v>
      </c>
      <c r="G13" s="33" t="s">
        <v>18</v>
      </c>
      <c r="H13" s="101" t="s">
        <v>19</v>
      </c>
      <c r="I13" s="101"/>
    </row>
    <row r="14" spans="2:9" ht="15">
      <c r="B14" s="12"/>
      <c r="C14" s="43" t="s">
        <v>28</v>
      </c>
      <c r="D14" s="13">
        <v>1</v>
      </c>
      <c r="E14" s="14">
        <v>10948</v>
      </c>
      <c r="F14" s="15">
        <f>(E14/200)*D14</f>
        <v>54.74</v>
      </c>
      <c r="G14" s="16" t="s">
        <v>21</v>
      </c>
      <c r="H14" s="112"/>
      <c r="I14" s="96"/>
    </row>
    <row r="15" spans="2:10" ht="15">
      <c r="B15" s="44"/>
      <c r="C15" s="45" t="s">
        <v>66</v>
      </c>
      <c r="D15" s="13">
        <v>0.40</v>
      </c>
      <c r="E15" s="14">
        <v>135.66</v>
      </c>
      <c r="F15" s="15">
        <f>IFERROR(D15*E15,"")</f>
        <v>54.264</v>
      </c>
      <c r="G15" s="16" t="s">
        <v>21</v>
      </c>
      <c r="H15" s="17"/>
      <c r="I15" s="18"/>
      <c r="J15" s="53" t="s">
        <v>104</v>
      </c>
    </row>
    <row r="16" spans="2:9" ht="15">
      <c r="B16" s="44"/>
      <c r="C16" s="45" t="s">
        <v>67</v>
      </c>
      <c r="D16" s="13">
        <v>2</v>
      </c>
      <c r="E16" s="14">
        <v>3808</v>
      </c>
      <c r="F16" s="15">
        <f>IFERROR(D16*E16,"")</f>
        <v>7616</v>
      </c>
      <c r="G16" s="16" t="s">
        <v>21</v>
      </c>
      <c r="H16" s="17"/>
      <c r="I16" s="18"/>
    </row>
    <row r="17" spans="2:9" ht="15">
      <c r="B17" s="44"/>
      <c r="C17" s="45" t="s">
        <v>25</v>
      </c>
      <c r="D17" s="13">
        <v>0.40</v>
      </c>
      <c r="E17" s="14">
        <v>111.86</v>
      </c>
      <c r="F17" s="15">
        <f>IFERROR(D17*E17,"")</f>
        <v>44.744</v>
      </c>
      <c r="G17" s="16" t="s">
        <v>21</v>
      </c>
      <c r="H17" s="17"/>
      <c r="I17" s="18"/>
    </row>
    <row r="18" spans="2:9" ht="15">
      <c r="B18" s="44"/>
      <c r="C18" s="45" t="s">
        <v>26</v>
      </c>
      <c r="D18" s="46">
        <v>2</v>
      </c>
      <c r="E18" s="47">
        <v>17888.08</v>
      </c>
      <c r="F18" s="48">
        <f>E18/100*D18</f>
        <v>357.76160000000004</v>
      </c>
      <c r="G18" s="16" t="s">
        <v>21</v>
      </c>
      <c r="H18" s="17"/>
      <c r="I18" s="18"/>
    </row>
    <row r="19" spans="2:9" ht="15" outlineLevel="1">
      <c r="B19" s="34" t="s">
        <v>37</v>
      </c>
      <c r="C19" s="35"/>
      <c r="D19" s="19"/>
      <c r="E19" s="19"/>
      <c r="F19" s="20">
        <f>SUM(F14:F18)</f>
        <v>8127.509599999999</v>
      </c>
      <c r="G19" s="21"/>
      <c r="H19" s="88"/>
      <c r="I19" s="88"/>
    </row>
    <row r="20" spans="2:2" ht="15">
      <c r="B20" s="22" t="s">
        <v>38</v>
      </c>
    </row>
    <row r="21" spans="2:2" ht="11.25" customHeight="1">
      <c r="B21" s="11"/>
    </row>
    <row r="22" spans="2:2" ht="11.25" customHeight="1">
      <c r="B22" s="11" t="s">
        <v>72</v>
      </c>
    </row>
    <row r="23" spans="2:2" ht="11.25" customHeight="1">
      <c r="B23" s="39"/>
    </row>
    <row r="24" spans="2:3" ht="11.25" customHeight="1">
      <c r="B24" s="39">
        <v>3.20</v>
      </c>
      <c r="C24" s="40" t="s">
        <v>44</v>
      </c>
    </row>
    <row r="25" spans="2:2" ht="11.25" customHeight="1">
      <c r="B25" s="11"/>
    </row>
    <row r="26" spans="2:8" ht="25.5">
      <c r="B26" s="102" t="s">
        <v>45</v>
      </c>
      <c r="C26" s="103"/>
      <c r="D26" s="33" t="s">
        <v>46</v>
      </c>
      <c r="E26" s="33" t="s">
        <v>15</v>
      </c>
      <c r="F26" s="31" t="s">
        <v>47</v>
      </c>
      <c r="G26" s="31" t="s">
        <v>48</v>
      </c>
      <c r="H26" s="33" t="s">
        <v>18</v>
      </c>
    </row>
    <row r="27" spans="2:11" ht="15">
      <c r="B27" s="104" t="s">
        <v>49</v>
      </c>
      <c r="C27" s="104"/>
      <c r="D27" s="23">
        <v>1</v>
      </c>
      <c r="E27" s="23">
        <v>30</v>
      </c>
      <c r="F27" s="25" t="e">
        <f>VLOOKUP(B27,#REF!,2,0)</f>
        <v>#REF!</v>
      </c>
      <c r="G27" s="24" t="e">
        <f>IFERROR(E27*F27,"")*D27</f>
        <v>#VALUE!</v>
      </c>
      <c r="H27" s="24" t="s">
        <v>41</v>
      </c>
      <c r="J27" s="26"/>
      <c r="K27" s="26"/>
    </row>
    <row r="28" spans="2:11" ht="15" outlineLevel="1">
      <c r="B28" s="104" t="s">
        <v>50</v>
      </c>
      <c r="C28" s="104"/>
      <c r="D28" s="23">
        <v>1</v>
      </c>
      <c r="E28" s="23">
        <v>30</v>
      </c>
      <c r="F28" s="25" t="e">
        <f>VLOOKUP(B28,#REF!,2,0)</f>
        <v>#REF!</v>
      </c>
      <c r="G28" s="24" t="e">
        <f>IFERROR(E28*F28,"")*D28</f>
        <v>#VALUE!</v>
      </c>
      <c r="H28" s="24" t="s">
        <v>41</v>
      </c>
      <c r="K28" s="26"/>
    </row>
    <row r="29" spans="2:8" ht="15" outlineLevel="1">
      <c r="B29" s="105" t="s">
        <v>51</v>
      </c>
      <c r="C29" s="106"/>
      <c r="D29" s="38"/>
      <c r="E29" s="38">
        <v>30</v>
      </c>
      <c r="F29" s="36"/>
      <c r="G29" s="37" t="e">
        <f>SUM(G27:G28)</f>
        <v>#VALUE!</v>
      </c>
      <c r="H29" s="37"/>
    </row>
    <row r="31" spans="2:2" ht="11.25" customHeight="1">
      <c r="B31" s="11" t="s">
        <v>52</v>
      </c>
    </row>
    <row r="32" spans="2:2" ht="11.25" customHeight="1">
      <c r="B32" s="11"/>
    </row>
    <row r="33" spans="2:6" ht="15">
      <c r="B33" s="102" t="s">
        <v>45</v>
      </c>
      <c r="C33" s="103"/>
      <c r="D33" s="33" t="s">
        <v>15</v>
      </c>
      <c r="E33" s="31" t="s">
        <v>47</v>
      </c>
      <c r="F33" s="31" t="s">
        <v>48</v>
      </c>
    </row>
    <row r="34" spans="2:6" ht="15">
      <c r="B34" s="104" t="s">
        <v>53</v>
      </c>
      <c r="C34" s="104"/>
      <c r="D34" s="23">
        <f>+H7+H8</f>
        <v>30</v>
      </c>
      <c r="E34" s="25" t="e">
        <v>#N/A</v>
      </c>
      <c r="F34" s="25">
        <v>12657</v>
      </c>
    </row>
    <row r="35" spans="2:6" ht="15" outlineLevel="1">
      <c r="B35" s="105" t="s">
        <v>55</v>
      </c>
      <c r="C35" s="106"/>
      <c r="D35" s="38"/>
      <c r="E35" s="36"/>
      <c r="F35" s="37">
        <f>SUM(F34:F34)</f>
        <v>12657</v>
      </c>
    </row>
    <row r="36" spans="4:6" ht="15">
      <c r="D36" s="27"/>
      <c r="E36" s="27"/>
      <c r="F36" s="28"/>
    </row>
    <row r="37" ht="15.75" thickBot="1"/>
    <row r="38" spans="2:7" ht="17.25" thickBot="1">
      <c r="B38" s="107" t="s">
        <v>56</v>
      </c>
      <c r="C38" s="108"/>
      <c r="D38" s="108"/>
      <c r="E38" s="109"/>
      <c r="F38" s="29" t="e">
        <f>SUM(F19+G29+F35)</f>
        <v>#VALUE!</v>
      </c>
      <c r="G38" s="49"/>
    </row>
    <row r="39" spans="4:6" ht="15">
      <c r="D39" t="s">
        <v>97</v>
      </c>
      <c r="E39" s="51">
        <v>0.20</v>
      </c>
      <c r="F39" s="49" t="e">
        <f>F38*20%</f>
        <v>#VALUE!</v>
      </c>
    </row>
    <row r="40" spans="5:6" ht="15">
      <c r="E40" t="s">
        <v>98</v>
      </c>
      <c r="F40" s="49" t="e">
        <f>SUM(F38:F39)</f>
        <v>#VALUE!</v>
      </c>
    </row>
  </sheetData>
  <mergeCells count="25">
    <mergeCell ref="B34:C34"/>
    <mergeCell ref="B35:C35"/>
    <mergeCell ref="B38:E38"/>
    <mergeCell ref="H19:I19"/>
    <mergeCell ref="B26:C26"/>
    <mergeCell ref="B27:C27"/>
    <mergeCell ref="B28:C28"/>
    <mergeCell ref="B29:C29"/>
    <mergeCell ref="B33:C33"/>
    <mergeCell ref="F10:G10"/>
    <mergeCell ref="H10:I10"/>
    <mergeCell ref="H13:I13"/>
    <mergeCell ref="H14:I14"/>
    <mergeCell ref="F7:G7"/>
    <mergeCell ref="H7:I7"/>
    <mergeCell ref="F8:G8"/>
    <mergeCell ref="H8:I8"/>
    <mergeCell ref="F9:G9"/>
    <mergeCell ref="H9:I9"/>
    <mergeCell ref="B2:I2"/>
    <mergeCell ref="B3:I3"/>
    <mergeCell ref="C5:D5"/>
    <mergeCell ref="F5:I5"/>
    <mergeCell ref="F6:G6"/>
    <mergeCell ref="H6:I6"/>
  </mergeCells>
  <conditionalFormatting sqref="C14:C18">
    <cfRule type="duplicateValues" priority="23" dxfId="18"/>
  </conditionalFormatting>
  <dataValidations count="1">
    <dataValidation type="list" allowBlank="1" showInputMessage="1" showErrorMessage="1" sqref="B27:C28">
      <formula1>#REF!</formula1>
    </dataValidation>
  </dataValidations>
  <hyperlinks>
    <hyperlink ref="A1" display="'Consolidado Estudios'!A1"/>
  </hyperlinks>
  <pageMargins left="0.7" right="0.7" top="0.75" bottom="0.75" header="0.3" footer="0.3"/>
  <pageSetup orientation="portrait" paperSize="9" r:id="rId4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Manejo de Ostomias</vt:lpstr>
      <vt:lpstr>Hoja1</vt:lpstr>
      <vt:lpstr>Alta Complejidad</vt:lpstr>
      <vt:lpstr>Mediana Complejidad</vt:lpstr>
      <vt:lpstr>Hoja2</vt:lpstr>
      <vt:lpstr>Baja Complejidad</vt:lpstr>
      <vt:lpstr>Interconsulta Clini. Heridas</vt:lpstr>
    </vt:vector>
  </TitlesOfParts>
  <Template/>
  <Manager/>
  <Company>CLINICA PALERMO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Katerin Natalia Cetina Contreras</dc:creator>
  <cp:keywords/>
  <dc:description/>
  <cp:lastModifiedBy>Jennifer Lorin Acero Quimbayo</cp:lastModifiedBy>
  <dcterms:created xsi:type="dcterms:W3CDTF">2024-03-06T14:36:03Z</dcterms:created>
  <dcterms:modified xsi:type="dcterms:W3CDTF">2025-10-28T21:43:06Z</dcterms:modified>
  <cp:category/>
</cp:coreProperties>
</file>