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40" windowWidth="8540" windowHeight="7800" tabRatio="601" firstSheet="6" activeTab="13"/>
  </bookViews>
  <sheets>
    <sheet name="Trim function" sheetId="1" r:id="rId1"/>
    <sheet name="Match" sheetId="2" r:id="rId2"/>
    <sheet name="Index match" sheetId="3" r:id="rId3"/>
    <sheet name="sum,subtraction,multiplication," sheetId="4" r:id="rId4"/>
    <sheet name="Average" sheetId="5" r:id="rId5"/>
    <sheet name="time and date" sheetId="6" r:id="rId6"/>
    <sheet name="dropdown" sheetId="7" r:id="rId7"/>
    <sheet name="sort and filter" sheetId="8" r:id="rId8"/>
    <sheet name="Sort &amp; filter" sheetId="9" r:id="rId9"/>
    <sheet name="split function" sheetId="10" r:id="rId10"/>
    <sheet name="name split" sheetId="11" r:id="rId11"/>
    <sheet name="sort" sheetId="12" r:id="rId12"/>
    <sheet name="sort2" sheetId="13" r:id="rId13"/>
    <sheet name="vlookup" sheetId="14" r:id="rId14"/>
    <sheet name="Sheet1" sheetId="15" r:id="rId15"/>
  </sheets>
  <externalReferences>
    <externalReference r:id="rId16"/>
  </externalReferences>
  <definedNames>
    <definedName name="table1">vlookup!$I$11</definedName>
  </definedNames>
  <calcPr calcId="124519"/>
</workbook>
</file>

<file path=xl/calcChain.xml><?xml version="1.0" encoding="utf-8"?>
<calcChain xmlns="http://schemas.openxmlformats.org/spreadsheetml/2006/main">
  <c r="C110" i="14"/>
  <c r="B110"/>
  <c r="D110"/>
  <c r="D109"/>
  <c r="D107"/>
  <c r="D108"/>
  <c r="C107"/>
  <c r="C108"/>
  <c r="C109"/>
  <c r="B109"/>
  <c r="B108"/>
  <c r="B10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M5"/>
  <c r="L5"/>
  <c r="K5"/>
  <c r="M4"/>
  <c r="L4"/>
  <c r="K4"/>
  <c r="M3"/>
  <c r="L3"/>
  <c r="K3"/>
  <c r="M2"/>
  <c r="K2"/>
  <c r="A34" i="8" l="1"/>
  <c r="A33"/>
  <c r="A32"/>
  <c r="A31"/>
  <c r="A30"/>
  <c r="A29"/>
  <c r="A22"/>
  <c r="A21"/>
  <c r="A20"/>
  <c r="A19"/>
  <c r="A18"/>
  <c r="A17"/>
  <c r="B22" i="6"/>
  <c r="B21"/>
  <c r="A26" s="1"/>
  <c r="E13"/>
  <c r="D13"/>
  <c r="E12"/>
  <c r="D12"/>
  <c r="E11"/>
  <c r="D11"/>
  <c r="E10"/>
  <c r="D10"/>
  <c r="E9"/>
  <c r="D9"/>
  <c r="E8"/>
  <c r="D8"/>
  <c r="E7"/>
  <c r="D7"/>
  <c r="E6"/>
  <c r="D6"/>
  <c r="I30" i="5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J21" i="4"/>
  <c r="H21"/>
  <c r="G21"/>
  <c r="F21"/>
  <c r="I19" s="1"/>
  <c r="J20"/>
  <c r="H20"/>
  <c r="G20"/>
  <c r="F20"/>
  <c r="J19"/>
  <c r="H19"/>
  <c r="J18" s="1"/>
  <c r="G19"/>
  <c r="F19"/>
  <c r="I17" s="1"/>
  <c r="I18"/>
  <c r="H18"/>
  <c r="G18"/>
  <c r="F18"/>
  <c r="J17"/>
  <c r="H17"/>
  <c r="J16" s="1"/>
  <c r="G17"/>
  <c r="F17"/>
  <c r="I15" s="1"/>
  <c r="I16"/>
  <c r="H16"/>
  <c r="G16"/>
  <c r="F16"/>
  <c r="J15"/>
  <c r="H15"/>
  <c r="J14" s="1"/>
  <c r="G15"/>
  <c r="F15"/>
  <c r="I13" s="1"/>
  <c r="I14"/>
  <c r="H14"/>
  <c r="G14"/>
  <c r="F14"/>
  <c r="J13"/>
  <c r="H13"/>
  <c r="J12" s="1"/>
  <c r="G13"/>
  <c r="F13"/>
  <c r="I11" s="1"/>
  <c r="I12"/>
  <c r="H12"/>
  <c r="G12"/>
  <c r="F12"/>
  <c r="J11"/>
  <c r="H11"/>
  <c r="J10" s="1"/>
  <c r="G11"/>
  <c r="F11"/>
  <c r="I9" s="1"/>
  <c r="I10"/>
  <c r="H10"/>
  <c r="G10"/>
  <c r="F10"/>
  <c r="J9"/>
  <c r="H9"/>
  <c r="J8" s="1"/>
  <c r="G9"/>
  <c r="F9"/>
  <c r="I7" s="1"/>
  <c r="I8"/>
  <c r="H8"/>
  <c r="G8"/>
  <c r="F8"/>
  <c r="J7"/>
  <c r="H7"/>
  <c r="J6" s="1"/>
  <c r="G7"/>
  <c r="F7"/>
  <c r="I5" s="1"/>
  <c r="I6"/>
  <c r="H6"/>
  <c r="G6"/>
  <c r="F6"/>
  <c r="J5"/>
  <c r="H5"/>
  <c r="J4" s="1"/>
  <c r="G5"/>
  <c r="F5"/>
  <c r="I3" s="1"/>
  <c r="I4"/>
  <c r="H4"/>
  <c r="G4"/>
  <c r="F4"/>
  <c r="J3"/>
  <c r="H3"/>
  <c r="J2" s="1"/>
  <c r="G3"/>
  <c r="F3"/>
  <c r="I2"/>
  <c r="H2"/>
  <c r="G2"/>
  <c r="F2"/>
  <c r="G7" i="3" l="1"/>
  <c r="G6"/>
  <c r="G5"/>
  <c r="C15" i="2"/>
  <c r="D4"/>
  <c r="D5"/>
  <c r="D6"/>
  <c r="D7"/>
  <c r="D8"/>
  <c r="D9"/>
  <c r="D10"/>
  <c r="D11"/>
  <c r="D3"/>
  <c r="B17" i="1" l="1"/>
  <c r="B16"/>
  <c r="B15"/>
  <c r="B4"/>
  <c r="B5"/>
  <c r="B6"/>
  <c r="B7"/>
  <c r="B8"/>
  <c r="B9"/>
  <c r="B10"/>
  <c r="B11"/>
  <c r="B3"/>
</calcChain>
</file>

<file path=xl/sharedStrings.xml><?xml version="1.0" encoding="utf-8"?>
<sst xmlns="http://schemas.openxmlformats.org/spreadsheetml/2006/main" count="2736" uniqueCount="808">
  <si>
    <t>TRIM FUNCTION</t>
  </si>
  <si>
    <t>FULL NAME</t>
  </si>
  <si>
    <t>CLEANED NAME</t>
  </si>
  <si>
    <t>THE rock</t>
  </si>
  <si>
    <t>justina BIEBER</t>
  </si>
  <si>
    <t>jEnIFER MOPEZ</t>
  </si>
  <si>
    <t>Katy DIARY</t>
  </si>
  <si>
    <t>CARDI a</t>
  </si>
  <si>
    <t>GARY BOOSEH</t>
  </si>
  <si>
    <t>Joseph Smith</t>
  </si>
  <si>
    <t>ADEyemi DaviD</t>
  </si>
  <si>
    <t>ELKaNaH joE</t>
  </si>
  <si>
    <t>THE PROPER FUNCTION WAS USED TO ORGANISE THE ABOVE NAMES</t>
  </si>
  <si>
    <t>Emm  an uel    or ji</t>
  </si>
  <si>
    <t>Uzo di ke Akue chi</t>
  </si>
  <si>
    <t>Emmanuel orji</t>
  </si>
  <si>
    <t>Uzodike Akuechi</t>
  </si>
  <si>
    <t>Daniel Ugochima</t>
  </si>
  <si>
    <t>Da  niel  Ug och ima</t>
  </si>
  <si>
    <t>THE SUBSTITUTE FUNCTION WAS USED TO CORRECT THE THREE NAMES ABOVE</t>
  </si>
  <si>
    <t>APPS</t>
  </si>
  <si>
    <t>REVENUE</t>
  </si>
  <si>
    <t>PROFIT</t>
  </si>
  <si>
    <t>Swops</t>
  </si>
  <si>
    <t>Wecar</t>
  </si>
  <si>
    <t>Misty Wash</t>
  </si>
  <si>
    <t>Perine</t>
  </si>
  <si>
    <t>Blend</t>
  </si>
  <si>
    <t>fighter</t>
  </si>
  <si>
    <t>Accord</t>
  </si>
  <si>
    <t>Kryptis</t>
  </si>
  <si>
    <t>Hacker</t>
  </si>
  <si>
    <t>RAW DATA</t>
  </si>
  <si>
    <t>ANALYSED DATA</t>
  </si>
  <si>
    <t>THE ABOVE TABLE SHOWS THE INDEX OF THE REVENUE.THE BEFORE AND AFTER</t>
  </si>
  <si>
    <t>INDEX FOR REVENUE</t>
  </si>
  <si>
    <t>THE MATCH FOR BLEND IS</t>
  </si>
  <si>
    <t>TO GET THE MATCH FOR BLEND,=MATCH(BLEND,HIGHLIGHT THE WHOLE APP IN THE ROLL,COMMA AND ZERO.THATS HOW WE GOT 6 AS THE MATCH FOR BLEND.</t>
  </si>
  <si>
    <t>DOUBLECLICK ON THE 6 IN THE C15 TO GET THE FORMULAR USED.</t>
  </si>
  <si>
    <t xml:space="preserve">DIVISION </t>
  </si>
  <si>
    <t xml:space="preserve">Game </t>
  </si>
  <si>
    <t>Productivity</t>
  </si>
  <si>
    <t>Utility</t>
  </si>
  <si>
    <t>Fighter</t>
  </si>
  <si>
    <t>Misty wash</t>
  </si>
  <si>
    <t>Apps</t>
  </si>
  <si>
    <t>Revenue</t>
  </si>
  <si>
    <t>Profit</t>
  </si>
  <si>
    <t>Division</t>
  </si>
  <si>
    <t>THE ABOVE DATA WAS ANALYSED WITH A DROPDOWN SHOWING THE DIVISION,PROFIT AND REVENUE OF THE APPS WHEN THE DROPDOWN IS CLICKED ON.</t>
  </si>
  <si>
    <t>THE INDEX AND MATCH FORMULAR WAS USED TO GET THE INDEX MATCH OF THE APPS VALUES.</t>
  </si>
  <si>
    <t>THE ABOVE  DATA SHOWS HOW TO GET THE INDEX MATCH OF A DATA SET</t>
  </si>
  <si>
    <t>DEPARTMENTS</t>
  </si>
  <si>
    <t>CATEGORY</t>
  </si>
  <si>
    <t>SALES</t>
  </si>
  <si>
    <t>QTY</t>
  </si>
  <si>
    <t>SUM</t>
  </si>
  <si>
    <t>SUBTRACTION</t>
  </si>
  <si>
    <t>MULTIPLICATION</t>
  </si>
  <si>
    <t>DIVISION</t>
  </si>
  <si>
    <t>POWER</t>
  </si>
  <si>
    <t>Produce</t>
  </si>
  <si>
    <t>Veggies</t>
  </si>
  <si>
    <t>Fruit</t>
  </si>
  <si>
    <t>Bakery</t>
  </si>
  <si>
    <t>Breads</t>
  </si>
  <si>
    <t>Deli</t>
  </si>
  <si>
    <t>Sandwich</t>
  </si>
  <si>
    <t>Salads</t>
  </si>
  <si>
    <t>Meat</t>
  </si>
  <si>
    <t>Beef</t>
  </si>
  <si>
    <t>Chicken</t>
  </si>
  <si>
    <t>Deserts</t>
  </si>
  <si>
    <t>Furnitures</t>
  </si>
  <si>
    <t>Tables</t>
  </si>
  <si>
    <t>Chairs</t>
  </si>
  <si>
    <t>Cosmetics</t>
  </si>
  <si>
    <t>Cream</t>
  </si>
  <si>
    <t>Accessories</t>
  </si>
  <si>
    <t>Fan</t>
  </si>
  <si>
    <t>Cotton</t>
  </si>
  <si>
    <t>Drugs</t>
  </si>
  <si>
    <t>Augmentine</t>
  </si>
  <si>
    <t>Drinks</t>
  </si>
  <si>
    <t>Water</t>
  </si>
  <si>
    <t>Panadol</t>
  </si>
  <si>
    <t>Juice</t>
  </si>
  <si>
    <t>Apple juice</t>
  </si>
  <si>
    <t>Mango juice</t>
  </si>
  <si>
    <t>THIS DATA SHOWS HOW I WAS ABL E TO ADD UP SALES AND PROFIT INORDER TO GET THE SUM TOTAL OF THE PROFITS MADE.</t>
  </si>
  <si>
    <t>ALSO I REMOVED PROFIT FROM SALES INORDER TO DETERMINE IF THE ORGANIZATION ARE MAKING  PROFIT OR AT A LOSS.</t>
  </si>
  <si>
    <t>I ALSO DETERMINE THE PERCENTAGE OF THE SALES MADE BY DIVIDING THE TOTAL AND THE PROFIT.</t>
  </si>
  <si>
    <t>FURTHERMORE I DETERMINE THE STRENGHT OF THE SALES MADE BY USING THE POWER FUNCTION.</t>
  </si>
  <si>
    <t>NAME</t>
  </si>
  <si>
    <t>SEX</t>
  </si>
  <si>
    <t>GNS 112</t>
  </si>
  <si>
    <t>BIO 111</t>
  </si>
  <si>
    <t>CHEM 123</t>
  </si>
  <si>
    <t>PHY 112</t>
  </si>
  <si>
    <t>MTH 101</t>
  </si>
  <si>
    <t>TOTAL</t>
  </si>
  <si>
    <t>AVERAGE</t>
  </si>
  <si>
    <t>JOHN UDOFIA</t>
  </si>
  <si>
    <t>M</t>
  </si>
  <si>
    <t>BENJAMIN ORJI</t>
  </si>
  <si>
    <t>KEMI OLATUNDE</t>
  </si>
  <si>
    <t>BIMBO MANUEL</t>
  </si>
  <si>
    <t>F</t>
  </si>
  <si>
    <t>FOLU OLUKOYA</t>
  </si>
  <si>
    <t>AYO MAKUN</t>
  </si>
  <si>
    <t>SOLA MAKINDE</t>
  </si>
  <si>
    <t>TOPE AJAYI</t>
  </si>
  <si>
    <t>MOFE AFOLABI</t>
  </si>
  <si>
    <t>GERTRUDE OKEKE</t>
  </si>
  <si>
    <t>UZOKWE OBIOMA</t>
  </si>
  <si>
    <t>UZODINMA FABIAN</t>
  </si>
  <si>
    <t>AKPOFURE GLORIA</t>
  </si>
  <si>
    <t>IHEOMA ARUM</t>
  </si>
  <si>
    <t>CHUKWUEBUKA MICHAEL</t>
  </si>
  <si>
    <t>OKORONNA AMARACHI</t>
  </si>
  <si>
    <t>ONYEDIKA EZE</t>
  </si>
  <si>
    <t>OKORO ONYINYE</t>
  </si>
  <si>
    <t>EDWARD OGECHI</t>
  </si>
  <si>
    <t>ISAIAH IKPEAMA</t>
  </si>
  <si>
    <t>CHINONSO CYNTHIA</t>
  </si>
  <si>
    <t>VICTORY OBI</t>
  </si>
  <si>
    <t>EKWENSI ANAYO</t>
  </si>
  <si>
    <t>CYPRIAN ADANNA</t>
  </si>
  <si>
    <t>ODINAKA VICTORIA</t>
  </si>
  <si>
    <t>OGANIRU PRINCESS</t>
  </si>
  <si>
    <t>UGURU ISAAC</t>
  </si>
  <si>
    <t>OWUNNA CHIDUBEM</t>
  </si>
  <si>
    <t>IFEANYI ABEL</t>
  </si>
  <si>
    <t>THE ABOVE TABLE SHOWS HOW THE TOTAL AND AVERAGE OF THE STUDENTS WERE GOTTEN</t>
  </si>
  <si>
    <t>FILL IN THE FOLLOWING ACCORDINGLY</t>
  </si>
  <si>
    <t>CONCATENATE METHOD</t>
  </si>
  <si>
    <t>AMPERSAND METHOD</t>
  </si>
  <si>
    <t>First Name</t>
  </si>
  <si>
    <t>Last Name</t>
  </si>
  <si>
    <t>Last Name, First Name</t>
  </si>
  <si>
    <t>Full name</t>
  </si>
  <si>
    <t>David</t>
  </si>
  <si>
    <t>Jessey</t>
  </si>
  <si>
    <t>Jessey David</t>
  </si>
  <si>
    <t>Emmmanuel</t>
  </si>
  <si>
    <t>South</t>
  </si>
  <si>
    <t>South Emmmanuel</t>
  </si>
  <si>
    <t>Peter</t>
  </si>
  <si>
    <t>Chick</t>
  </si>
  <si>
    <t>Chick Peter</t>
  </si>
  <si>
    <t>James</t>
  </si>
  <si>
    <t>Jones</t>
  </si>
  <si>
    <t>Jones James</t>
  </si>
  <si>
    <t>Mary</t>
  </si>
  <si>
    <t>Ukechukwu</t>
  </si>
  <si>
    <t>Ukechukwu Mary</t>
  </si>
  <si>
    <t>Michael</t>
  </si>
  <si>
    <t>Otapiapia</t>
  </si>
  <si>
    <t>Otapiapia Michael</t>
  </si>
  <si>
    <t>Uju</t>
  </si>
  <si>
    <t>Kane</t>
  </si>
  <si>
    <t>Kane Uju</t>
  </si>
  <si>
    <t>Musa</t>
  </si>
  <si>
    <t>Clinton</t>
  </si>
  <si>
    <t>Clinton Musa</t>
  </si>
  <si>
    <t>HERE I JOINED THE NAMES BY USING CONCATENATE METHOD AND AMPERSAND METHOD</t>
  </si>
  <si>
    <t>JOIN THE FOLLOWING TEXT AND NUMBERS</t>
  </si>
  <si>
    <t>Using text &amp; numbers</t>
  </si>
  <si>
    <t xml:space="preserve"> (TIP: =A20&amp;" "&amp;TEXT(B20,"MM/DD/YYYY"). </t>
  </si>
  <si>
    <t>Today's date:</t>
  </si>
  <si>
    <t>Today's date: 05/12/24</t>
  </si>
  <si>
    <t>Current time:</t>
  </si>
  <si>
    <t>Current time: 9:25 PM</t>
  </si>
  <si>
    <t>Click on the Number column to see the formular for TODAY AND NOW</t>
  </si>
  <si>
    <t>INSERT A DROP-DOWN IN THE DATA BELOW</t>
  </si>
  <si>
    <r>
      <t>Produce, Meat, Bakery</t>
    </r>
    <r>
      <rPr>
        <sz val="11"/>
        <color rgb="FF404040"/>
        <rFont val="Segoe UI"/>
        <family val="2"/>
      </rPr>
      <t xml:space="preserve">. </t>
    </r>
  </si>
  <si>
    <t>Food</t>
  </si>
  <si>
    <t>Department</t>
  </si>
  <si>
    <t>Apples</t>
  </si>
  <si>
    <t>fruits</t>
  </si>
  <si>
    <t>meat</t>
  </si>
  <si>
    <t>Bananas</t>
  </si>
  <si>
    <t>Lemons</t>
  </si>
  <si>
    <t>Broccoli</t>
  </si>
  <si>
    <t>veggies</t>
  </si>
  <si>
    <t>Kale</t>
  </si>
  <si>
    <t>produce</t>
  </si>
  <si>
    <t>Ham</t>
  </si>
  <si>
    <t>Bread</t>
  </si>
  <si>
    <t>bakery</t>
  </si>
  <si>
    <t>Cookies</t>
  </si>
  <si>
    <t>Cakes</t>
  </si>
  <si>
    <t>Pies</t>
  </si>
  <si>
    <t>TABLE SHOWING A DROPDOWN BASE ON SOURCE AND DEPARTMENT ARRANGED BY ME</t>
  </si>
  <si>
    <t>USE A TABLE IN THE FOLLOWING TO GET THE DROP-DOWN</t>
  </si>
  <si>
    <t>Fruits</t>
  </si>
  <si>
    <t>IN THE ABOVE TABLE,DATA VALIDATION WAS USED TO DERIVE THE DIFFERENT DEPARTMENTS FOR EACH OF  THE ITEMS</t>
  </si>
  <si>
    <t>A TABLE WAS ALSO INSERTED FOR VEGGIES</t>
  </si>
  <si>
    <t>SORT AND FILTER THE FOLLOWING SETS OF DATA</t>
  </si>
  <si>
    <t>IN THE DATA BELOW,I SORTED THE LOWEST VALUES BY USING CONDITIONAL FORMATTING AND INDICATED IT WITH A YELLOW COLOUR FOR EASY ACCESS.</t>
  </si>
  <si>
    <t>THE VALUES IN ORANGE ARE THE LOWEST WHILE THE PINK COLOUR IS THE HIGHEST VALUE</t>
  </si>
  <si>
    <t>SORT OUT THE LOWEST</t>
  </si>
  <si>
    <t>FILTER BY DEPARTMENT</t>
  </si>
  <si>
    <t>Amala</t>
  </si>
  <si>
    <t>yam</t>
  </si>
  <si>
    <t>Category</t>
  </si>
  <si>
    <t>Oct</t>
  </si>
  <si>
    <t>Nov</t>
  </si>
  <si>
    <t>Dec</t>
  </si>
  <si>
    <t>CALCULATE THE TOTAL</t>
  </si>
  <si>
    <t xml:space="preserve">Beans </t>
  </si>
  <si>
    <t>Beans</t>
  </si>
  <si>
    <t>A</t>
  </si>
  <si>
    <t>B</t>
  </si>
  <si>
    <t>C</t>
  </si>
  <si>
    <t>Bugger</t>
  </si>
  <si>
    <t>Egusi</t>
  </si>
  <si>
    <t>Eba</t>
  </si>
  <si>
    <t>Rice</t>
  </si>
  <si>
    <t>Desserts</t>
  </si>
  <si>
    <t>paster</t>
  </si>
  <si>
    <t>plantain</t>
  </si>
  <si>
    <t xml:space="preserve">SORTING ===== PICK THE GREEN AND </t>
  </si>
  <si>
    <t>French fries</t>
  </si>
  <si>
    <t>LEAVE THE BLUE</t>
  </si>
  <si>
    <t>Indomie</t>
  </si>
  <si>
    <t>Sandwiches</t>
  </si>
  <si>
    <t>jollof  rice</t>
  </si>
  <si>
    <t>Jollof rice</t>
  </si>
  <si>
    <t>FILTER =====PICK THE GREEN AND REMOVE THE BLUE</t>
  </si>
  <si>
    <t>Ofe owerri</t>
  </si>
  <si>
    <t>ofe owerri</t>
  </si>
  <si>
    <t>ogbono soup</t>
  </si>
  <si>
    <t>Paster</t>
  </si>
  <si>
    <t>Expense date</t>
  </si>
  <si>
    <t>Employee</t>
  </si>
  <si>
    <t>Hotel</t>
  </si>
  <si>
    <t>SORT BY COLOUR</t>
  </si>
  <si>
    <t>egusi</t>
  </si>
  <si>
    <t>Jackie</t>
  </si>
  <si>
    <t>Plantain</t>
  </si>
  <si>
    <t>Mark</t>
  </si>
  <si>
    <t>Dave</t>
  </si>
  <si>
    <t>Yam</t>
  </si>
  <si>
    <t>Tricia</t>
  </si>
  <si>
    <t>Jeff</t>
  </si>
  <si>
    <t>Laura</t>
  </si>
  <si>
    <t>IN THE ABOVE TABLE,I SORTED BY NAMES MAKING SURE THEY APPEARE BASED ON ALPHABETS</t>
  </si>
  <si>
    <t>also egusi was formatted to show the number of times it appeared in a roll</t>
  </si>
  <si>
    <t>id</t>
  </si>
  <si>
    <t>loan_amnt</t>
  </si>
  <si>
    <t>term</t>
  </si>
  <si>
    <t>int_rate</t>
  </si>
  <si>
    <t>installment</t>
  </si>
  <si>
    <t xml:space="preserve"> 60 months</t>
  </si>
  <si>
    <t>&lt; 1 year</t>
  </si>
  <si>
    <t>RENT</t>
  </si>
  <si>
    <t>Verified</t>
  </si>
  <si>
    <t>Delinquent</t>
  </si>
  <si>
    <t>other</t>
  </si>
  <si>
    <t>TX</t>
  </si>
  <si>
    <t xml:space="preserve"> 36 months</t>
  </si>
  <si>
    <t>10+ years</t>
  </si>
  <si>
    <t>debt_consolidation</t>
  </si>
  <si>
    <t>FL</t>
  </si>
  <si>
    <t>2 years</t>
  </si>
  <si>
    <t>Current</t>
  </si>
  <si>
    <t>1 year</t>
  </si>
  <si>
    <t>IL</t>
  </si>
  <si>
    <t>E</t>
  </si>
  <si>
    <t>7 years</t>
  </si>
  <si>
    <t>WA</t>
  </si>
  <si>
    <t>D</t>
  </si>
  <si>
    <t>6 years</t>
  </si>
  <si>
    <t>small_business</t>
  </si>
  <si>
    <t>CA</t>
  </si>
  <si>
    <t>OH</t>
  </si>
  <si>
    <t>4 years</t>
  </si>
  <si>
    <t>credit_card</t>
  </si>
  <si>
    <t>VA</t>
  </si>
  <si>
    <t>MORTGAGE</t>
  </si>
  <si>
    <t>AK</t>
  </si>
  <si>
    <t>OR</t>
  </si>
  <si>
    <t>PA</t>
  </si>
  <si>
    <t>OWN</t>
  </si>
  <si>
    <t>WI</t>
  </si>
  <si>
    <t>NH</t>
  </si>
  <si>
    <t>NJ</t>
  </si>
  <si>
    <t>home_improvement</t>
  </si>
  <si>
    <t>NC</t>
  </si>
  <si>
    <t>NY</t>
  </si>
  <si>
    <t>CT</t>
  </si>
  <si>
    <t>3 years</t>
  </si>
  <si>
    <t>Default</t>
  </si>
  <si>
    <t>WY</t>
  </si>
  <si>
    <t>car</t>
  </si>
  <si>
    <t>5 years</t>
  </si>
  <si>
    <t>KY</t>
  </si>
  <si>
    <t>8 years</t>
  </si>
  <si>
    <t>AR</t>
  </si>
  <si>
    <t>RI</t>
  </si>
  <si>
    <t>MD</t>
  </si>
  <si>
    <t>Fully Paid</t>
  </si>
  <si>
    <t>AZ</t>
  </si>
  <si>
    <t>medical</t>
  </si>
  <si>
    <t>UT</t>
  </si>
  <si>
    <t>9 years</t>
  </si>
  <si>
    <t>MA</t>
  </si>
  <si>
    <t>GA</t>
  </si>
  <si>
    <t>NV</t>
  </si>
  <si>
    <t>CO</t>
  </si>
  <si>
    <t>MI</t>
  </si>
  <si>
    <t>moving</t>
  </si>
  <si>
    <t>G</t>
  </si>
  <si>
    <t>KS</t>
  </si>
  <si>
    <t>LA</t>
  </si>
  <si>
    <t>n/a</t>
  </si>
  <si>
    <t>AL</t>
  </si>
  <si>
    <t>MO</t>
  </si>
  <si>
    <t>OK</t>
  </si>
  <si>
    <t>major_purchase</t>
  </si>
  <si>
    <t>HI</t>
  </si>
  <si>
    <t>IN THIS DATA I SORTED THE LOAN STATUS FOR THE FULLY PAID  INDIVIDUALS TO APPEAR BELOW THE OTHERS</t>
  </si>
  <si>
    <t>ALSO IN THE  VERIFICATION STATUS,I FILTERED THE UNVERIFIED OUT LEAVING ONLY  THE VERIFIED.</t>
  </si>
  <si>
    <t>Grade</t>
  </si>
  <si>
    <t>Emp_length</t>
  </si>
  <si>
    <t>Home_ownership</t>
  </si>
  <si>
    <t>Verification_status</t>
  </si>
  <si>
    <t>Annual_inc</t>
  </si>
  <si>
    <t>Loan_status</t>
  </si>
  <si>
    <t>Purpose</t>
  </si>
  <si>
    <t>Addr_state</t>
  </si>
  <si>
    <t>Total_pymnt</t>
  </si>
  <si>
    <t>Last_pymnt_amnt</t>
  </si>
  <si>
    <t>SPLIT THE FOLLOWING NAMES  BASED ON THEIR  NAMES AND COMPANY  NAMES</t>
  </si>
  <si>
    <t>First name</t>
  </si>
  <si>
    <t>Last name</t>
  </si>
  <si>
    <t>Company name</t>
  </si>
  <si>
    <t>Obi,Peter,Contoso Ltd.</t>
  </si>
  <si>
    <t>Obi</t>
  </si>
  <si>
    <t>Contoso Ltd.</t>
  </si>
  <si>
    <t>Tinubu,North,Fabricam Inc.</t>
  </si>
  <si>
    <t>Tinubu</t>
  </si>
  <si>
    <t>North</t>
  </si>
  <si>
    <t>Fabricam Inc.</t>
  </si>
  <si>
    <t>Atiku,Kotas,Relecloud</t>
  </si>
  <si>
    <t>Atiku</t>
  </si>
  <si>
    <t>Kotas</t>
  </si>
  <si>
    <t>Relecloud</t>
  </si>
  <si>
    <t>Jezebel,James,Contoso Ltd.</t>
  </si>
  <si>
    <t>Jezebel</t>
  </si>
  <si>
    <t>Judas,Joshua,Relecloud</t>
  </si>
  <si>
    <t>Judas</t>
  </si>
  <si>
    <t>Joshua</t>
  </si>
  <si>
    <t>Aboki,Neipper,fabrikam Inc.</t>
  </si>
  <si>
    <t>Aboki</t>
  </si>
  <si>
    <t>Neipper</t>
  </si>
  <si>
    <t>fabrikam Inc.</t>
  </si>
  <si>
    <t>Aisha,Zenith,Relecloud</t>
  </si>
  <si>
    <t>Aisha</t>
  </si>
  <si>
    <t>Zenith</t>
  </si>
  <si>
    <t>Broom,Pdac,Longthrust Ltd.</t>
  </si>
  <si>
    <t>Broom</t>
  </si>
  <si>
    <t>Pdac</t>
  </si>
  <si>
    <t>Longthrust Ltd.</t>
  </si>
  <si>
    <t>THE ABOVE DATA SHOWS HOW I WAS ABLE TO ARRANGE THE SPLITTED NAMES BASE ON THEIR FIRST NAME,LAST NAME AND COMPANY NAME</t>
  </si>
  <si>
    <t>Surname</t>
  </si>
  <si>
    <t>Company</t>
  </si>
  <si>
    <t>Uzoma,Daniel,longman Ltd.</t>
  </si>
  <si>
    <t>Uzoma</t>
  </si>
  <si>
    <t>Daniel</t>
  </si>
  <si>
    <t>longman Ltd.</t>
  </si>
  <si>
    <t>Obi,Cubana,Cubana And sons Ltd.</t>
  </si>
  <si>
    <t>Cubana</t>
  </si>
  <si>
    <t>Cubana And sons Ltd.</t>
  </si>
  <si>
    <t>Chineze,chidume,cocktail Ltd</t>
  </si>
  <si>
    <t>Chineze</t>
  </si>
  <si>
    <t>chidume</t>
  </si>
  <si>
    <t>cocktail Ltd</t>
  </si>
  <si>
    <t>Hope,Ivoke,Elshadai Academy</t>
  </si>
  <si>
    <t>Hope</t>
  </si>
  <si>
    <t>Ivoke</t>
  </si>
  <si>
    <t>Elshadai Academy</t>
  </si>
  <si>
    <t>Chinyere,Afoma,Headtie Accessories</t>
  </si>
  <si>
    <t>Chinyere</t>
  </si>
  <si>
    <t>Afoma</t>
  </si>
  <si>
    <t>Headtie Accessories</t>
  </si>
  <si>
    <t>Ebere,Ewelike,Glorious Montessory</t>
  </si>
  <si>
    <t>Ebere</t>
  </si>
  <si>
    <t>Ewelike</t>
  </si>
  <si>
    <t>Glorious Montessory</t>
  </si>
  <si>
    <t>Israel,Ijeoma,Holyghost College</t>
  </si>
  <si>
    <t>Israel</t>
  </si>
  <si>
    <t>Ijeoma</t>
  </si>
  <si>
    <t>Holyghost College</t>
  </si>
  <si>
    <t>Ekene,Onyemenam,press Ltd</t>
  </si>
  <si>
    <t>Ekene</t>
  </si>
  <si>
    <t>Onyemenam</t>
  </si>
  <si>
    <t>press Ltd</t>
  </si>
  <si>
    <t>Isaac,Moses,Excellence Bookshop</t>
  </si>
  <si>
    <t xml:space="preserve">Isaac </t>
  </si>
  <si>
    <t xml:space="preserve"> Moses</t>
  </si>
  <si>
    <t>Excellence Bookshop</t>
  </si>
  <si>
    <t>Gideon,Ibe,Electrical Acceessories</t>
  </si>
  <si>
    <t>Gideon</t>
  </si>
  <si>
    <t>Ibe</t>
  </si>
  <si>
    <t>Electrical Acceessories</t>
  </si>
  <si>
    <t>Anthonia,Ndubuisi,joyful noise Ltd</t>
  </si>
  <si>
    <t>Anthonia</t>
  </si>
  <si>
    <t>Ndubuisi</t>
  </si>
  <si>
    <t>joyful noise Ltd</t>
  </si>
  <si>
    <t>Obichukwu,Uzowuru,Rowmay Hotels</t>
  </si>
  <si>
    <t>Obichukwu</t>
  </si>
  <si>
    <t>Uzowuru</t>
  </si>
  <si>
    <t>Rowmay Hotels</t>
  </si>
  <si>
    <t>Chinwe,Adiotu,Prestige Montesorry</t>
  </si>
  <si>
    <t>Chinwe</t>
  </si>
  <si>
    <t>Adiotu</t>
  </si>
  <si>
    <t>Prestige Montesorry</t>
  </si>
  <si>
    <t>Ifeanyi,Okechukwu,Global Computers</t>
  </si>
  <si>
    <t>Ifeanyi</t>
  </si>
  <si>
    <t>Okechukwu</t>
  </si>
  <si>
    <t>Global Computers</t>
  </si>
  <si>
    <t>Mary,James,Foodstuffs Ltd.</t>
  </si>
  <si>
    <t>Foodstuffs Ltd.</t>
  </si>
  <si>
    <t>Nkiru,Okeke,Material Supermarket</t>
  </si>
  <si>
    <t>Nkiru</t>
  </si>
  <si>
    <t>Okeke</t>
  </si>
  <si>
    <t>Material Supermarket</t>
  </si>
  <si>
    <t>Ibe,Princess,Ugochukwu Bookshop</t>
  </si>
  <si>
    <t>Princess</t>
  </si>
  <si>
    <t>Ugochukwu Bookshop</t>
  </si>
  <si>
    <t>Njkideka,Umeh,Coffee Shop Ltd</t>
  </si>
  <si>
    <t>Njkideka</t>
  </si>
  <si>
    <t>Umeh</t>
  </si>
  <si>
    <t>Coffee Shop Ltd</t>
  </si>
  <si>
    <t>Chinenye,Osigwe,Dominos Pizza</t>
  </si>
  <si>
    <t>Chinenye</t>
  </si>
  <si>
    <t>Osigwe</t>
  </si>
  <si>
    <t>Dominos Pizza</t>
  </si>
  <si>
    <t>Ozioma,Anyanwu,Crunches Fastfood</t>
  </si>
  <si>
    <t>Ozioma</t>
  </si>
  <si>
    <t>Anyanwu</t>
  </si>
  <si>
    <t>Crunches Fastfood</t>
  </si>
  <si>
    <t>Ifeoma,Israel,Ifeoma Rentals Ltd</t>
  </si>
  <si>
    <t>Ifeoma</t>
  </si>
  <si>
    <t>Ifeoma Rentals Ltd</t>
  </si>
  <si>
    <t>Ivoke,Akah,Akah And Sons Nig Ltd</t>
  </si>
  <si>
    <t>Akah</t>
  </si>
  <si>
    <t>Akah And Sons Nig Ltd</t>
  </si>
  <si>
    <t>Ebere,Chijioke,Roadside Restaurant And Bar</t>
  </si>
  <si>
    <t>Chijioke</t>
  </si>
  <si>
    <t>Roadside Restaurant And Bar</t>
  </si>
  <si>
    <t>Precious,Arukwe,Master Energy Nig Ltd.</t>
  </si>
  <si>
    <t>Precious</t>
  </si>
  <si>
    <t>Arukwe</t>
  </si>
  <si>
    <t>Master Energy Nig Ltd.</t>
  </si>
  <si>
    <t>Celestina,Ogu,Food Ingredients</t>
  </si>
  <si>
    <t>Celestina</t>
  </si>
  <si>
    <t>Ogu</t>
  </si>
  <si>
    <t>Food Ingredients</t>
  </si>
  <si>
    <t>Chito,Aniedozie,Nice Bakeries And Pastries</t>
  </si>
  <si>
    <t>Chito</t>
  </si>
  <si>
    <t>Aniedozie</t>
  </si>
  <si>
    <t>Nice Bakeries And Pastries</t>
  </si>
  <si>
    <t>Rhoda,Ilediagu,Rhoda Bakeries</t>
  </si>
  <si>
    <t>Rhoda</t>
  </si>
  <si>
    <t>Ilediagu</t>
  </si>
  <si>
    <t>Rhoda Bakeries</t>
  </si>
  <si>
    <t>Isaac,Umenwa,Excellence Bookshop</t>
  </si>
  <si>
    <t>Isaac</t>
  </si>
  <si>
    <t>Umenwa</t>
  </si>
  <si>
    <t>Chinmeri,Ofomata,Waterproof production Ltd.</t>
  </si>
  <si>
    <t>Chinmeri</t>
  </si>
  <si>
    <t>Ofomata</t>
  </si>
  <si>
    <t>Waterproof production Ltd.</t>
  </si>
  <si>
    <t>Chiamaka,,Onuoha,Chiamaka's foodstuff Dealers.</t>
  </si>
  <si>
    <t>Chiamaka</t>
  </si>
  <si>
    <t>Onuoha</t>
  </si>
  <si>
    <t>Chiamakas Foodstuff Dealer</t>
  </si>
  <si>
    <t>Canon,Simon,st johns parish</t>
  </si>
  <si>
    <t>Canon</t>
  </si>
  <si>
    <t>Simon</t>
  </si>
  <si>
    <t>st johns parish</t>
  </si>
  <si>
    <t>Phoebe,Amaechi,Everything Vegetables</t>
  </si>
  <si>
    <t>Phoebe</t>
  </si>
  <si>
    <t>Amaechi</t>
  </si>
  <si>
    <t>Everything Vegetables</t>
  </si>
  <si>
    <t>Mary,Ugboaja,Land consultant Nig Ltd.</t>
  </si>
  <si>
    <t>Ugboaja</t>
  </si>
  <si>
    <t>Land consultant Nig Ltd.</t>
  </si>
  <si>
    <t>Adaobi,Ezeoba,Ahubara And Sons Ltd.</t>
  </si>
  <si>
    <t>Adaobi</t>
  </si>
  <si>
    <t>Ezeoba</t>
  </si>
  <si>
    <t>Ahubara And Sons Ltd.</t>
  </si>
  <si>
    <t>nwaobiara,uzoma,Evangel seminary School.</t>
  </si>
  <si>
    <t>nwaobiara</t>
  </si>
  <si>
    <t>uzoma</t>
  </si>
  <si>
    <t>Evangel seminary School.</t>
  </si>
  <si>
    <t>chinonso,Abel,All Ricemill Nig Ltd.</t>
  </si>
  <si>
    <t>chinonso</t>
  </si>
  <si>
    <t>Abel</t>
  </si>
  <si>
    <t>All Ricemill Nig Ltd.</t>
  </si>
  <si>
    <t>Ikechukwu, Obiajulu,Sweetrubbers Ltd.</t>
  </si>
  <si>
    <t>Ikechukwu</t>
  </si>
  <si>
    <t xml:space="preserve"> Obiajulu</t>
  </si>
  <si>
    <t>Sweetrubbers Ltd.</t>
  </si>
  <si>
    <t>Andrew,John,Land Consultant Nig Ltd.</t>
  </si>
  <si>
    <t xml:space="preserve">Andrew </t>
  </si>
  <si>
    <t>John</t>
  </si>
  <si>
    <t>Land Consultant Nig Ltd.</t>
  </si>
  <si>
    <t>Iroka,Favour,Favourite Chambers.</t>
  </si>
  <si>
    <t>Iroka</t>
  </si>
  <si>
    <t>Favour</t>
  </si>
  <si>
    <t>Favourite Chambers.</t>
  </si>
  <si>
    <t>Josephine,Ike,Genius Laboratory.</t>
  </si>
  <si>
    <t>Josephine</t>
  </si>
  <si>
    <t>Ike</t>
  </si>
  <si>
    <t>Genius Laboratory.</t>
  </si>
  <si>
    <t>THE ABOVE IS A TABLE SHOWING THE SPLIT,BASE ON NAME,SURNAME AND THE COMPANY NAME.(THE BEFORE AND AFTER).</t>
  </si>
  <si>
    <t>DEPARTMENT</t>
  </si>
  <si>
    <t>TABLE FOR SORTING</t>
  </si>
  <si>
    <t>Row  A was sorted alphabetically.</t>
  </si>
  <si>
    <t>EMPLOYEE ID</t>
  </si>
  <si>
    <t>FIRST NAME</t>
  </si>
  <si>
    <t>LAST NAME</t>
  </si>
  <si>
    <t>GENDER</t>
  </si>
  <si>
    <t>HIRE DATE</t>
  </si>
  <si>
    <t>PERFORMANCE</t>
  </si>
  <si>
    <t>BONUS AMOUNT</t>
  </si>
  <si>
    <t>ATTENDANCE RATE(%)</t>
  </si>
  <si>
    <t>PROJECTS COMPLETED</t>
  </si>
  <si>
    <t>E1001</t>
  </si>
  <si>
    <t>Smith</t>
  </si>
  <si>
    <t>John Smith</t>
  </si>
  <si>
    <t>Male</t>
  </si>
  <si>
    <t>IT</t>
  </si>
  <si>
    <t>15/02/2021</t>
  </si>
  <si>
    <t>E1002</t>
  </si>
  <si>
    <t>Emily</t>
  </si>
  <si>
    <t>Johnson</t>
  </si>
  <si>
    <t>Emily Johnson</t>
  </si>
  <si>
    <t>Female</t>
  </si>
  <si>
    <t>HR</t>
  </si>
  <si>
    <t>15/02/2022</t>
  </si>
  <si>
    <t>E1003</t>
  </si>
  <si>
    <t>Lee</t>
  </si>
  <si>
    <t>David Lee</t>
  </si>
  <si>
    <t>Marketing</t>
  </si>
  <si>
    <t>15/02/2023</t>
  </si>
  <si>
    <t>E1004</t>
  </si>
  <si>
    <t>Sarah</t>
  </si>
  <si>
    <t>Brown</t>
  </si>
  <si>
    <t>Sarah Brown</t>
  </si>
  <si>
    <t>15/02/2024</t>
  </si>
  <si>
    <t>E1005</t>
  </si>
  <si>
    <t>Williams</t>
  </si>
  <si>
    <t>Daniel Williams</t>
  </si>
  <si>
    <t>Finance</t>
  </si>
  <si>
    <t>15/02/2025</t>
  </si>
  <si>
    <t>E1006</t>
  </si>
  <si>
    <t>Anna</t>
  </si>
  <si>
    <t>Garcia</t>
  </si>
  <si>
    <t>Anna Garcia</t>
  </si>
  <si>
    <t>15/02/2026</t>
  </si>
  <si>
    <t>E1007</t>
  </si>
  <si>
    <t>Martinez</t>
  </si>
  <si>
    <t>Michael Martinez</t>
  </si>
  <si>
    <t>Sales</t>
  </si>
  <si>
    <t>15/02/2027</t>
  </si>
  <si>
    <t>E1008</t>
  </si>
  <si>
    <t>Chloe</t>
  </si>
  <si>
    <t>Miller</t>
  </si>
  <si>
    <t>Chloe Miller</t>
  </si>
  <si>
    <t>15/02/2028</t>
  </si>
  <si>
    <t>E1009</t>
  </si>
  <si>
    <t>Chris</t>
  </si>
  <si>
    <t>Wilson</t>
  </si>
  <si>
    <t>Chris Wilson</t>
  </si>
  <si>
    <t>E1010</t>
  </si>
  <si>
    <t>Moore</t>
  </si>
  <si>
    <t>Laura Moore</t>
  </si>
  <si>
    <t>15/02/2030</t>
  </si>
  <si>
    <t>E1111</t>
  </si>
  <si>
    <t>Charlotte</t>
  </si>
  <si>
    <t>Scott</t>
  </si>
  <si>
    <t>Charlotte Scott</t>
  </si>
  <si>
    <t>15/02/2031</t>
  </si>
  <si>
    <t>E1112</t>
  </si>
  <si>
    <t>Logan</t>
  </si>
  <si>
    <t>Cooper</t>
  </si>
  <si>
    <t>Logan Cooper</t>
  </si>
  <si>
    <t>15/02/2032</t>
  </si>
  <si>
    <t>E1113</t>
  </si>
  <si>
    <t>Mia</t>
  </si>
  <si>
    <t>Mitchell</t>
  </si>
  <si>
    <t>Mia Mitchell</t>
  </si>
  <si>
    <t>15/02/2033</t>
  </si>
  <si>
    <t>E1114</t>
  </si>
  <si>
    <t>Ethan</t>
  </si>
  <si>
    <t>Nelson</t>
  </si>
  <si>
    <t>Ethan Nelson</t>
  </si>
  <si>
    <t>15/02/2034</t>
  </si>
  <si>
    <t>E1115</t>
  </si>
  <si>
    <t xml:space="preserve">Emily </t>
  </si>
  <si>
    <t>Brooks</t>
  </si>
  <si>
    <t>Emily Broooks</t>
  </si>
  <si>
    <t>15/02/2035</t>
  </si>
  <si>
    <t>E1116</t>
  </si>
  <si>
    <t>Foster</t>
  </si>
  <si>
    <t>James Foster</t>
  </si>
  <si>
    <t>15/02/2036</t>
  </si>
  <si>
    <t>E1117</t>
  </si>
  <si>
    <t>Victoria</t>
  </si>
  <si>
    <t>Rivera</t>
  </si>
  <si>
    <t>Victoria Rivera</t>
  </si>
  <si>
    <t>15/02/2037</t>
  </si>
  <si>
    <t>E1118</t>
  </si>
  <si>
    <t xml:space="preserve">Gloria </t>
  </si>
  <si>
    <t>Amos</t>
  </si>
  <si>
    <t>Gloria Amos</t>
  </si>
  <si>
    <t>15/02/2038</t>
  </si>
  <si>
    <t>E1119</t>
  </si>
  <si>
    <t>Knox</t>
  </si>
  <si>
    <t>Young</t>
  </si>
  <si>
    <t>Knox Young</t>
  </si>
  <si>
    <t>15/02/2039</t>
  </si>
  <si>
    <t>IN THIS DATA,I SORTED THOSE IN THE HR DEPARTMENT TO APPEAR FIRST BEFORE THE OTHERS</t>
  </si>
  <si>
    <t>ENT TO APPEAR BOLDER THAN  THE OTHERS.</t>
  </si>
  <si>
    <t>AND THOSE IN I.T TO APPEAR IN ITALIC.</t>
  </si>
  <si>
    <t>LICS</t>
  </si>
  <si>
    <t>Also,I sorted the female genders to appear in bold italics for easy recognition.</t>
  </si>
  <si>
    <t>Column1</t>
  </si>
  <si>
    <t>Days since hire</t>
  </si>
  <si>
    <t>Year</t>
  </si>
  <si>
    <t>Hire Date</t>
  </si>
  <si>
    <t>Bonus Amount</t>
  </si>
  <si>
    <t>Gender</t>
  </si>
  <si>
    <t>Jackson</t>
  </si>
  <si>
    <t>Diaz</t>
  </si>
  <si>
    <t>Olivia</t>
  </si>
  <si>
    <t>Morris</t>
  </si>
  <si>
    <t>William</t>
  </si>
  <si>
    <t>Parker</t>
  </si>
  <si>
    <t>Kevin</t>
  </si>
  <si>
    <t>Adams</t>
  </si>
  <si>
    <t>Adam</t>
  </si>
  <si>
    <t>Rodriguez</t>
  </si>
  <si>
    <t>Lily</t>
  </si>
  <si>
    <t>Harris</t>
  </si>
  <si>
    <t>White</t>
  </si>
  <si>
    <t>Isabella</t>
  </si>
  <si>
    <t>King</t>
  </si>
  <si>
    <t>Jason</t>
  </si>
  <si>
    <t>Lewis</t>
  </si>
  <si>
    <t>Emma</t>
  </si>
  <si>
    <t>Anderson</t>
  </si>
  <si>
    <t>Jack</t>
  </si>
  <si>
    <t>Walker</t>
  </si>
  <si>
    <t>Amelia</t>
  </si>
  <si>
    <t>Campbell</t>
  </si>
  <si>
    <t>Ryan</t>
  </si>
  <si>
    <t>Evan</t>
  </si>
  <si>
    <t>Thompson</t>
  </si>
  <si>
    <t>Zoe</t>
  </si>
  <si>
    <t>Liam</t>
  </si>
  <si>
    <t>Ava</t>
  </si>
  <si>
    <t>Noah</t>
  </si>
  <si>
    <t>Carter</t>
  </si>
  <si>
    <t>Lucas</t>
  </si>
  <si>
    <t>Grace</t>
  </si>
  <si>
    <t>Perez</t>
  </si>
  <si>
    <t>Henry</t>
  </si>
  <si>
    <t>Richardson</t>
  </si>
  <si>
    <t>Sophia</t>
  </si>
  <si>
    <t>Torres</t>
  </si>
  <si>
    <t>Clark</t>
  </si>
  <si>
    <t>Scarlett</t>
  </si>
  <si>
    <t>Bailey</t>
  </si>
  <si>
    <t>Benjamin</t>
  </si>
  <si>
    <t>Mason</t>
  </si>
  <si>
    <t>Roberts</t>
  </si>
  <si>
    <t>Jacob</t>
  </si>
  <si>
    <t>Jenkins</t>
  </si>
  <si>
    <t>Russell</t>
  </si>
  <si>
    <t>Ella</t>
  </si>
  <si>
    <t>Ward</t>
  </si>
  <si>
    <t>Samuel</t>
  </si>
  <si>
    <t>Gray</t>
  </si>
  <si>
    <t>Long</t>
  </si>
  <si>
    <t>Patterson</t>
  </si>
  <si>
    <t>Hughes</t>
  </si>
  <si>
    <t>Bryant</t>
  </si>
  <si>
    <t>Alexander</t>
  </si>
  <si>
    <t>Harper</t>
  </si>
  <si>
    <t>Ramirez</t>
  </si>
  <si>
    <t>Flores</t>
  </si>
  <si>
    <t>Powell</t>
  </si>
  <si>
    <t>Stewart</t>
  </si>
  <si>
    <t>Evelyn</t>
  </si>
  <si>
    <t>Sanders</t>
  </si>
  <si>
    <t>Zoey</t>
  </si>
  <si>
    <t>Andrew</t>
  </si>
  <si>
    <t>Evans</t>
  </si>
  <si>
    <t>Morgan</t>
  </si>
  <si>
    <t>Rogers</t>
  </si>
  <si>
    <t>Bell</t>
  </si>
  <si>
    <t>Cook</t>
  </si>
  <si>
    <t>Peterson</t>
  </si>
  <si>
    <t>Murphy</t>
  </si>
  <si>
    <t>Turner</t>
  </si>
  <si>
    <t>Phillips</t>
  </si>
  <si>
    <t>Nguyen</t>
  </si>
  <si>
    <t>Abigail</t>
  </si>
  <si>
    <t>Lopez</t>
  </si>
  <si>
    <t>Vlookup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</si>
  <si>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</si>
  <si>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</si>
  <si>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</si>
  <si>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</si>
  <si>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</si>
  <si>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</si>
  <si>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</si>
  <si>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</si>
  <si>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</si>
  <si>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</si>
  <si>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</si>
  <si>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</si>
  <si>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</si>
  <si>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</si>
  <si>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</si>
  <si>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</si>
  <si>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</si>
  <si>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</si>
  <si>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</si>
  <si>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</si>
  <si>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</si>
  <si>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</si>
  <si>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</si>
  <si>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</si>
  <si>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</si>
  <si>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</si>
  <si>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</si>
  <si>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</si>
  <si>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</si>
  <si>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</si>
  <si>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</si>
  <si>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</si>
  <si>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</si>
  <si>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</si>
  <si>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</si>
  <si>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</si>
  <si>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</si>
  <si>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</si>
  <si>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</si>
  <si>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</si>
  <si>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</si>
  <si>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</si>
  <si>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</si>
  <si>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</si>
  <si>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</si>
  <si>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</si>
  <si>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</si>
  <si>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</si>
  <si>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</si>
  <si>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</si>
  <si>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</si>
  <si>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</si>
  <si>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</si>
  <si>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</si>
  <si>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</si>
  <si>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</si>
  <si>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</si>
  <si>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</si>
  <si>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</si>
  <si>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</si>
  <si>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</si>
  <si>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</si>
  <si>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</si>
  <si>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</si>
  <si>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</si>
  <si>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</si>
  <si>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</si>
  <si>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</si>
  <si>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</si>
  <si>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</si>
  <si>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</si>
  <si>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</si>
  <si>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</si>
  <si>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</si>
  <si>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</si>
  <si>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</si>
  <si>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</si>
  <si>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</si>
  <si>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</si>
  <si>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</si>
  <si>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</si>
  <si>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PerformanceScore</t>
  </si>
  <si>
    <t>AttendanceRate (%)</t>
  </si>
  <si>
    <t>Employee ID</t>
  </si>
  <si>
    <t>projects completed</t>
  </si>
  <si>
    <t>Employee id</t>
  </si>
  <si>
    <t>Bonus amount</t>
  </si>
  <si>
    <t>Performance score</t>
  </si>
  <si>
    <t>Answer</t>
  </si>
  <si>
    <t>Use vlookup to find the performance score for an employee base on their "employee id"</t>
  </si>
  <si>
    <t>Give the performance score of employee E1194,E1167,E1158,E1191.Also return their department and bonus amount</t>
  </si>
  <si>
    <t xml:space="preserve"> 15/02/2029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</si>
</sst>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mm/dd/yy;@"/>
    <numFmt numFmtId="165" formatCode="[$-409]h:mm\ AM/PM;@"/>
  </numFmts>
  <fonts count="25">
    <font>
      <sz val="11"/>
      <color theme="1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404040"/>
      <name val="Segoe U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44" fontId="7" fillId="0" borderId="0" applyFont="0" applyFill="0" applyBorder="0" applyAlignment="0" applyProtection="0"/>
    <xf numFmtId="0" fontId="10" fillId="4" borderId="0" applyNumberFormat="0" applyBorder="0" applyProtection="0"/>
    <xf numFmtId="0" fontId="7" fillId="5" borderId="0"/>
    <xf numFmtId="0" fontId="7" fillId="6" borderId="1"/>
    <xf numFmtId="14" fontId="7" fillId="0" borderId="0" applyFont="0" applyFill="0" applyBorder="0" applyAlignment="0"/>
    <xf numFmtId="6" fontId="7" fillId="2" borderId="0" applyFont="0" applyBorder="0" applyAlignment="0"/>
  </cellStyleXfs>
  <cellXfs count="11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5" fillId="0" borderId="0" xfId="0" applyNumberFormat="1" applyFont="1"/>
    <xf numFmtId="44" fontId="0" fillId="0" borderId="0" xfId="0" applyNumberFormat="1"/>
    <xf numFmtId="44" fontId="4" fillId="0" borderId="0" xfId="0" applyNumberFormat="1" applyFont="1"/>
    <xf numFmtId="44" fontId="0" fillId="0" borderId="0" xfId="1" applyFont="1"/>
    <xf numFmtId="44" fontId="4" fillId="0" borderId="0" xfId="1" applyFont="1"/>
    <xf numFmtId="44" fontId="0" fillId="0" borderId="0" xfId="1" applyNumberFormat="1" applyFont="1"/>
    <xf numFmtId="0" fontId="11" fillId="0" borderId="0" xfId="0" applyFont="1"/>
    <xf numFmtId="0" fontId="12" fillId="0" borderId="0" xfId="0" applyFont="1"/>
    <xf numFmtId="0" fontId="10" fillId="4" borderId="0" xfId="2"/>
    <xf numFmtId="0" fontId="0" fillId="5" borderId="2" xfId="3" applyFont="1" applyBorder="1"/>
    <xf numFmtId="0" fontId="0" fillId="6" borderId="3" xfId="4" applyFont="1" applyBorder="1"/>
    <xf numFmtId="0" fontId="7" fillId="6" borderId="1" xfId="4"/>
    <xf numFmtId="0" fontId="7" fillId="5" borderId="2" xfId="3" applyBorder="1"/>
    <xf numFmtId="0" fontId="0" fillId="5" borderId="0" xfId="3" applyFont="1" applyBorder="1"/>
    <xf numFmtId="0" fontId="13" fillId="0" borderId="0" xfId="0" applyFont="1"/>
    <xf numFmtId="0" fontId="8" fillId="4" borderId="0" xfId="2" applyFont="1" applyAlignment="1">
      <alignment horizontal="centerContinuous"/>
    </xf>
    <xf numFmtId="164" fontId="7" fillId="6" borderId="3" xfId="4" applyNumberFormat="1" applyBorder="1" applyAlignment="1">
      <alignment horizontal="right"/>
    </xf>
    <xf numFmtId="165" fontId="7" fillId="6" borderId="3" xfId="4" applyNumberFormat="1" applyBorder="1" applyAlignment="1">
      <alignment horizontal="right"/>
    </xf>
    <xf numFmtId="0" fontId="0" fillId="7" borderId="0" xfId="0" applyFill="1"/>
    <xf numFmtId="0" fontId="9" fillId="0" borderId="0" xfId="0" applyFont="1"/>
    <xf numFmtId="0" fontId="14" fillId="0" borderId="0" xfId="0" applyFont="1"/>
    <xf numFmtId="0" fontId="7" fillId="5" borderId="0" xfId="3"/>
    <xf numFmtId="0" fontId="0" fillId="6" borderId="1" xfId="4" applyFont="1"/>
    <xf numFmtId="0" fontId="8" fillId="4" borderId="0" xfId="2" applyNumberFormat="1" applyFont="1" applyBorder="1"/>
    <xf numFmtId="0" fontId="0" fillId="5" borderId="0" xfId="3" applyFont="1"/>
    <xf numFmtId="0" fontId="0" fillId="5" borderId="4" xfId="3" applyFont="1" applyBorder="1"/>
    <xf numFmtId="0" fontId="16" fillId="0" borderId="0" xfId="0" applyFont="1"/>
    <xf numFmtId="0" fontId="17" fillId="0" borderId="0" xfId="0" applyFont="1"/>
    <xf numFmtId="0" fontId="17" fillId="2" borderId="0" xfId="0" applyFont="1" applyFill="1"/>
    <xf numFmtId="0" fontId="18" fillId="8" borderId="0" xfId="0" applyFont="1" applyFill="1"/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6" xfId="0" applyFont="1" applyFill="1" applyBorder="1"/>
    <xf numFmtId="0" fontId="20" fillId="2" borderId="0" xfId="2" applyFont="1" applyFill="1" applyBorder="1"/>
    <xf numFmtId="0" fontId="17" fillId="9" borderId="5" xfId="0" applyFont="1" applyFill="1" applyBorder="1"/>
    <xf numFmtId="0" fontId="17" fillId="9" borderId="4" xfId="0" applyFont="1" applyFill="1" applyBorder="1"/>
    <xf numFmtId="44" fontId="17" fillId="9" borderId="4" xfId="1" applyFont="1" applyFill="1" applyBorder="1"/>
    <xf numFmtId="44" fontId="17" fillId="9" borderId="6" xfId="1" applyFont="1" applyFill="1" applyBorder="1"/>
    <xf numFmtId="0" fontId="17" fillId="0" borderId="5" xfId="0" applyFont="1" applyBorder="1"/>
    <xf numFmtId="0" fontId="17" fillId="0" borderId="4" xfId="0" applyFont="1" applyBorder="1"/>
    <xf numFmtId="44" fontId="17" fillId="0" borderId="4" xfId="1" applyFont="1" applyBorder="1"/>
    <xf numFmtId="44" fontId="17" fillId="0" borderId="6" xfId="1" applyFont="1" applyBorder="1"/>
    <xf numFmtId="0" fontId="17" fillId="10" borderId="0" xfId="0" applyFont="1" applyFill="1"/>
    <xf numFmtId="0" fontId="17" fillId="0" borderId="7" xfId="0" applyFont="1" applyBorder="1"/>
    <xf numFmtId="0" fontId="17" fillId="0" borderId="8" xfId="0" applyFont="1" applyBorder="1"/>
    <xf numFmtId="44" fontId="17" fillId="0" borderId="8" xfId="1" applyFont="1" applyBorder="1"/>
    <xf numFmtId="44" fontId="17" fillId="0" borderId="9" xfId="1" applyFont="1" applyBorder="1"/>
    <xf numFmtId="14" fontId="17" fillId="0" borderId="0" xfId="5" applyFont="1"/>
    <xf numFmtId="6" fontId="17" fillId="0" borderId="0" xfId="0" applyNumberFormat="1" applyFont="1"/>
    <xf numFmtId="6" fontId="17" fillId="2" borderId="0" xfId="6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2" borderId="5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0" fillId="9" borderId="5" xfId="0" applyFill="1" applyBorder="1"/>
    <xf numFmtId="0" fontId="0" fillId="9" borderId="4" xfId="0" applyFill="1" applyBorder="1"/>
    <xf numFmtId="44" fontId="0" fillId="9" borderId="4" xfId="1" applyFont="1" applyFill="1" applyBorder="1"/>
    <xf numFmtId="44" fontId="0" fillId="9" borderId="6" xfId="1" applyFont="1" applyFill="1" applyBorder="1"/>
    <xf numFmtId="0" fontId="0" fillId="0" borderId="5" xfId="0" applyBorder="1"/>
    <xf numFmtId="0" fontId="0" fillId="0" borderId="4" xfId="0" applyBorder="1"/>
    <xf numFmtId="44" fontId="0" fillId="0" borderId="4" xfId="1" applyFont="1" applyBorder="1"/>
    <xf numFmtId="44" fontId="0" fillId="0" borderId="6" xfId="1" applyFont="1" applyBorder="1"/>
    <xf numFmtId="0" fontId="0" fillId="9" borderId="7" xfId="0" applyFill="1" applyBorder="1"/>
    <xf numFmtId="0" fontId="0" fillId="9" borderId="8" xfId="0" applyFill="1" applyBorder="1"/>
    <xf numFmtId="44" fontId="0" fillId="9" borderId="8" xfId="1" applyFont="1" applyFill="1" applyBorder="1"/>
    <xf numFmtId="44" fontId="0" fillId="9" borderId="9" xfId="1" applyFont="1" applyFill="1" applyBorder="1"/>
    <xf numFmtId="0" fontId="8" fillId="11" borderId="8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vertical="center" wrapText="1"/>
    </xf>
    <xf numFmtId="0" fontId="0" fillId="9" borderId="10" xfId="0" applyFont="1" applyFill="1" applyBorder="1"/>
    <xf numFmtId="0" fontId="0" fillId="9" borderId="10" xfId="0" applyNumberFormat="1" applyFont="1" applyFill="1" applyBorder="1"/>
    <xf numFmtId="0" fontId="0" fillId="0" borderId="10" xfId="0" applyFont="1" applyBorder="1" applyAlignment="1">
      <alignment vertical="center" wrapText="1"/>
    </xf>
    <xf numFmtId="0" fontId="0" fillId="0" borderId="10" xfId="0" applyFont="1" applyBorder="1"/>
    <xf numFmtId="0" fontId="0" fillId="0" borderId="10" xfId="0" applyNumberFormat="1" applyFont="1" applyBorder="1"/>
    <xf numFmtId="164" fontId="8" fillId="11" borderId="8" xfId="0" applyNumberFormat="1" applyFont="1" applyFill="1" applyBorder="1" applyAlignment="1">
      <alignment horizontal="center" vertical="center" wrapText="1"/>
    </xf>
    <xf numFmtId="164" fontId="0" fillId="9" borderId="10" xfId="0" applyNumberFormat="1" applyFont="1" applyFill="1" applyBorder="1" applyAlignment="1">
      <alignment vertical="center" wrapText="1"/>
    </xf>
    <xf numFmtId="164" fontId="0" fillId="0" borderId="10" xfId="0" applyNumberFormat="1" applyFont="1" applyBorder="1" applyAlignment="1">
      <alignment vertical="center" wrapText="1"/>
    </xf>
    <xf numFmtId="164" fontId="0" fillId="9" borderId="10" xfId="0" applyNumberFormat="1" applyFont="1" applyFill="1" applyBorder="1"/>
    <xf numFmtId="164" fontId="0" fillId="0" borderId="10" xfId="0" applyNumberFormat="1" applyFont="1" applyBorder="1"/>
    <xf numFmtId="164" fontId="0" fillId="0" borderId="0" xfId="0" applyNumberFormat="1"/>
    <xf numFmtId="0" fontId="8" fillId="11" borderId="0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9" borderId="11" xfId="0" applyFont="1" applyFill="1" applyBorder="1"/>
    <xf numFmtId="0" fontId="0" fillId="0" borderId="11" xfId="0" applyFont="1" applyBorder="1"/>
    <xf numFmtId="0" fontId="0" fillId="12" borderId="12" xfId="0" applyFont="1" applyFill="1" applyBorder="1"/>
    <xf numFmtId="0" fontId="0" fillId="9" borderId="12" xfId="0" applyFont="1" applyFill="1" applyBorder="1"/>
    <xf numFmtId="0" fontId="0" fillId="0" borderId="0" xfId="0" applyNumberFormat="1"/>
    <xf numFmtId="0" fontId="8" fillId="11" borderId="13" xfId="0" applyFont="1" applyFill="1" applyBorder="1"/>
    <xf numFmtId="0" fontId="8" fillId="11" borderId="14" xfId="0" applyFont="1" applyFill="1" applyBorder="1"/>
    <xf numFmtId="0" fontId="0" fillId="12" borderId="15" xfId="0" applyNumberFormat="1" applyFont="1" applyFill="1" applyBorder="1"/>
    <xf numFmtId="0" fontId="0" fillId="9" borderId="15" xfId="0" applyFont="1" applyFill="1" applyBorder="1"/>
    <xf numFmtId="0" fontId="0" fillId="9" borderId="15" xfId="0" applyNumberFormat="1" applyFont="1" applyFill="1" applyBorder="1"/>
    <xf numFmtId="0" fontId="0" fillId="12" borderId="13" xfId="0" applyFont="1" applyFill="1" applyBorder="1"/>
    <xf numFmtId="0" fontId="0" fillId="12" borderId="13" xfId="0" applyNumberFormat="1" applyFont="1" applyFill="1" applyBorder="1"/>
    <xf numFmtId="0" fontId="0" fillId="12" borderId="0" xfId="0" applyNumberFormat="1" applyFont="1" applyFill="1" applyBorder="1"/>
    <xf numFmtId="0" fontId="8" fillId="11" borderId="16" xfId="0" applyFont="1" applyFill="1" applyBorder="1"/>
    <xf numFmtId="0" fontId="0" fillId="12" borderId="17" xfId="0" applyNumberFormat="1" applyFont="1" applyFill="1" applyBorder="1"/>
    <xf numFmtId="0" fontId="0" fillId="9" borderId="17" xfId="0" applyNumberFormat="1" applyFont="1" applyFill="1" applyBorder="1"/>
    <xf numFmtId="0" fontId="0" fillId="12" borderId="18" xfId="0" applyFont="1" applyFill="1" applyBorder="1"/>
    <xf numFmtId="0" fontId="0" fillId="0" borderId="0" xfId="0" applyBorder="1"/>
    <xf numFmtId="164" fontId="1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</cellXfs>
  <cellStyles count="7">
    <cellStyle name="Currency" xfId="1" builtinId="4"/>
    <cellStyle name="Date" xfId="5"/>
    <cellStyle name="GrayCell" xfId="3"/>
    <cellStyle name="Heading 3 2" xfId="2"/>
    <cellStyle name="Highlight" xfId="6"/>
    <cellStyle name="Normal" xfId="0" builtinId="0"/>
    <cellStyle name="YellowCell" xfId="4"/>
  </cellStyles>
  <dxfs count="45">
    <dxf>
      <font>
        <b/>
        <i val="0"/>
        <color rgb="FFFF000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206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lor rgb="FFFF006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/>
        <color theme="9" tint="-0.24994659260841701"/>
      </font>
    </dxf>
    <dxf>
      <font>
        <b val="0"/>
        <i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9" defaultPivotStyle="PivotStyleLight16">
    <tableStyle name="CustomTableStyle" pivot="0" count="2">
      <tableStyleElement type="headerRow" dxfId="44"/>
      <tableStyleElement type="firstRowStripe" dxfId="43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IAMAKA%20UZONDU/Desktop/DAHEL%20EXCEL%20WORKSHEET/countif&amp;sumif_Employee_Performance_Data_2021_2023_Functions%20Ass2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oyee Performance Data"/>
      <sheetName val="Questions"/>
      <sheetName val="Employee Performance Data Table"/>
      <sheetName val="Sheet1"/>
      <sheetName val="countif&amp;sumif_Employee_Perform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3" displayName="Table3" ref="D23:D28" totalsRowShown="0" headerRowDxfId="42" dataDxfId="41" tableBorderDxfId="40">
  <autoFilter ref="D23:D28"/>
  <tableColumns count="1">
    <tableColumn id="1" name="Department" dataDxfId="39" dataCellStyle="GrayCe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5:B17" totalsRowShown="0">
  <autoFilter ref="A5:B17"/>
  <tableColumns count="2">
    <tableColumn id="1" name="Food" dataCellStyle="GrayCell"/>
    <tableColumn id="2" name="Department" dataCellStyle="YellowCe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ort" displayName="Sort" ref="A16:D22" headerRowDxfId="38" dataDxfId="37" totalsRowDxfId="36">
  <autoFilter ref="A16:D22"/>
  <tableColumns count="4">
    <tableColumn id="1" name="Expense date" totalsRowLabel="Total" dataDxfId="35" dataCellStyle="Date"/>
    <tableColumn id="2" name="Employee" dataDxfId="34"/>
    <tableColumn id="4" name="Food" dataDxfId="33"/>
    <tableColumn id="5" name="Hotel" totalsRowFunction="sum" dataDxfId="32"/>
  </tableColumns>
  <tableStyleInfo name="CustomTableStyle" showFirstColumn="0" showLastColumn="0" showRowStripes="1" showColumnStripes="0"/>
</table>
</file>

<file path=xl/tables/table4.xml><?xml version="1.0" encoding="utf-8"?>
<table xmlns="http://schemas.openxmlformats.org/spreadsheetml/2006/main" id="4" name="Filter" displayName="Filter" ref="A28:D34" headerRowDxfId="31" dataDxfId="30" totalsRowDxfId="29">
  <autoFilter ref="A28:D34"/>
  <tableColumns count="4">
    <tableColumn id="1" name="Expense date" totalsRowLabel="Total" dataDxfId="28" dataCellStyle="Date"/>
    <tableColumn id="2" name="Employee" dataDxfId="27"/>
    <tableColumn id="4" name="Food" dataDxfId="26"/>
    <tableColumn id="5" name="Hotel" totalsRowFunction="sum" dataDxfId="25"/>
  </tableColumns>
  <tableStyleInfo name="CustomTableStyle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06:D110" totalsRowShown="0" tableBorderDxfId="12">
  <autoFilter ref="A106:D110"/>
  <tableColumns count="4">
    <tableColumn id="1" name="Employee id" dataDxfId="11"/>
    <tableColumn id="2" name="Performance score"/>
    <tableColumn id="3" name="Department">
      <calculatedColumnFormula>VLOOKUP(A107,A1:M101,5,FALSE)</calculatedColumnFormula>
    </tableColumn>
    <tableColumn id="4" name="Bonus amount">
      <calculatedColumnFormula>VLOOKUP(A107,A1:M101,9,FALSE)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7" sqref="F27"/>
    </sheetView>
  </sheetViews>
  <sheetFormatPr defaultRowHeight="14.5"/>
  <cols>
    <col min="1" max="1" width="26.26953125" customWidth="1"/>
    <col min="2" max="2" width="14.7265625" customWidth="1"/>
  </cols>
  <sheetData>
    <row r="1" spans="1:4" ht="23.5">
      <c r="A1" s="1" t="s">
        <v>0</v>
      </c>
    </row>
    <row r="2" spans="1:4">
      <c r="A2" s="2" t="s">
        <v>1</v>
      </c>
      <c r="B2" s="2" t="s">
        <v>2</v>
      </c>
      <c r="C2" s="2"/>
    </row>
    <row r="3" spans="1:4">
      <c r="A3" t="s">
        <v>3</v>
      </c>
      <c r="B3" t="str">
        <f>PROPER(A3)</f>
        <v>The Rock</v>
      </c>
    </row>
    <row r="4" spans="1:4">
      <c r="A4" t="s">
        <v>4</v>
      </c>
      <c r="B4" t="str">
        <f t="shared" ref="B4:B11" si="0">PROPER(A4)</f>
        <v>Justina Bieber</v>
      </c>
    </row>
    <row r="5" spans="1:4">
      <c r="A5" t="s">
        <v>5</v>
      </c>
      <c r="B5" t="str">
        <f t="shared" si="0"/>
        <v>Jenifer Mopez</v>
      </c>
    </row>
    <row r="6" spans="1:4">
      <c r="A6" t="s">
        <v>6</v>
      </c>
      <c r="B6" t="str">
        <f t="shared" si="0"/>
        <v>Katy Diary</v>
      </c>
    </row>
    <row r="7" spans="1:4">
      <c r="A7" t="s">
        <v>7</v>
      </c>
      <c r="B7" t="str">
        <f t="shared" si="0"/>
        <v>Cardi A</v>
      </c>
    </row>
    <row r="8" spans="1:4">
      <c r="A8" t="s">
        <v>8</v>
      </c>
      <c r="B8" t="str">
        <f t="shared" si="0"/>
        <v>Gary Booseh</v>
      </c>
    </row>
    <row r="9" spans="1:4">
      <c r="A9" t="s">
        <v>9</v>
      </c>
      <c r="B9" t="str">
        <f t="shared" si="0"/>
        <v>Joseph Smith</v>
      </c>
    </row>
    <row r="10" spans="1:4">
      <c r="A10" t="s">
        <v>10</v>
      </c>
      <c r="B10" t="str">
        <f t="shared" si="0"/>
        <v>Adeyemi David</v>
      </c>
    </row>
    <row r="11" spans="1:4">
      <c r="A11" t="s">
        <v>11</v>
      </c>
      <c r="B11" t="str">
        <f t="shared" si="0"/>
        <v>Elkanah Joe</v>
      </c>
    </row>
    <row r="13" spans="1:4">
      <c r="A13" t="s">
        <v>12</v>
      </c>
    </row>
    <row r="15" spans="1:4">
      <c r="A15" t="s">
        <v>13</v>
      </c>
      <c r="B15" t="str">
        <f>SUBSTITUTE(D16,A15,D16)</f>
        <v>Emmanuel orji</v>
      </c>
    </row>
    <row r="16" spans="1:4">
      <c r="A16" t="s">
        <v>14</v>
      </c>
      <c r="B16" t="str">
        <f>SUBSTITUTE(D17,A16,D17)</f>
        <v>Uzodike Akuechi</v>
      </c>
      <c r="D16" t="s">
        <v>15</v>
      </c>
    </row>
    <row r="17" spans="1:8">
      <c r="A17" t="s">
        <v>18</v>
      </c>
      <c r="B17" t="str">
        <f>SUBSTITUTE(D18,A17,D18)</f>
        <v>Daniel Ugochima</v>
      </c>
      <c r="D17" t="s">
        <v>16</v>
      </c>
    </row>
    <row r="18" spans="1:8">
      <c r="D18" t="s">
        <v>17</v>
      </c>
    </row>
    <row r="19" spans="1:8">
      <c r="A19" t="s">
        <v>19</v>
      </c>
    </row>
    <row r="20" spans="1:8">
      <c r="A20" s="3"/>
    </row>
    <row r="21" spans="1:8">
      <c r="A21" s="4"/>
      <c r="B21" s="4"/>
      <c r="C21" s="4"/>
      <c r="F21" s="4"/>
      <c r="G21" s="4"/>
      <c r="H21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2" sqref="E2:G2"/>
    </sheetView>
  </sheetViews>
  <sheetFormatPr defaultRowHeight="14.5"/>
  <cols>
    <col min="1" max="1" width="25.1796875" customWidth="1"/>
    <col min="2" max="3" width="0.1796875" hidden="1" customWidth="1"/>
    <col min="4" max="4" width="0.1796875" customWidth="1"/>
    <col min="5" max="5" width="12.7265625" customWidth="1"/>
    <col min="6" max="6" width="11.6328125" customWidth="1"/>
    <col min="7" max="7" width="19.453125" customWidth="1"/>
  </cols>
  <sheetData>
    <row r="1" spans="1:7">
      <c r="A1" t="s">
        <v>334</v>
      </c>
    </row>
    <row r="2" spans="1:7" ht="18.5">
      <c r="E2" s="59" t="s">
        <v>335</v>
      </c>
      <c r="F2" s="59" t="s">
        <v>336</v>
      </c>
      <c r="G2" s="59" t="s">
        <v>337</v>
      </c>
    </row>
    <row r="3" spans="1:7">
      <c r="A3" t="s">
        <v>338</v>
      </c>
      <c r="E3" t="s">
        <v>339</v>
      </c>
      <c r="F3" t="s">
        <v>147</v>
      </c>
      <c r="G3" t="s">
        <v>340</v>
      </c>
    </row>
    <row r="4" spans="1:7">
      <c r="A4" t="s">
        <v>341</v>
      </c>
      <c r="E4" t="s">
        <v>342</v>
      </c>
      <c r="F4" t="s">
        <v>343</v>
      </c>
      <c r="G4" t="s">
        <v>344</v>
      </c>
    </row>
    <row r="5" spans="1:7">
      <c r="A5" t="s">
        <v>345</v>
      </c>
      <c r="E5" t="s">
        <v>346</v>
      </c>
      <c r="F5" t="s">
        <v>347</v>
      </c>
      <c r="G5" t="s">
        <v>348</v>
      </c>
    </row>
    <row r="6" spans="1:7">
      <c r="A6" t="s">
        <v>349</v>
      </c>
      <c r="E6" t="s">
        <v>350</v>
      </c>
      <c r="F6" t="s">
        <v>150</v>
      </c>
      <c r="G6" t="s">
        <v>340</v>
      </c>
    </row>
    <row r="7" spans="1:7">
      <c r="A7" t="s">
        <v>351</v>
      </c>
      <c r="E7" t="s">
        <v>352</v>
      </c>
      <c r="F7" t="s">
        <v>353</v>
      </c>
      <c r="G7" t="s">
        <v>348</v>
      </c>
    </row>
    <row r="8" spans="1:7">
      <c r="A8" t="s">
        <v>354</v>
      </c>
      <c r="E8" t="s">
        <v>355</v>
      </c>
      <c r="F8" t="s">
        <v>356</v>
      </c>
      <c r="G8" t="s">
        <v>357</v>
      </c>
    </row>
    <row r="9" spans="1:7">
      <c r="A9" t="s">
        <v>358</v>
      </c>
      <c r="E9" t="s">
        <v>359</v>
      </c>
      <c r="F9" t="s">
        <v>360</v>
      </c>
      <c r="G9" t="s">
        <v>348</v>
      </c>
    </row>
    <row r="10" spans="1:7">
      <c r="A10" t="s">
        <v>361</v>
      </c>
      <c r="E10" t="s">
        <v>362</v>
      </c>
      <c r="F10" t="s">
        <v>363</v>
      </c>
      <c r="G10" t="s">
        <v>364</v>
      </c>
    </row>
    <row r="12" spans="1:7">
      <c r="A12" t="s">
        <v>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2"/>
  <sheetViews>
    <sheetView topLeftCell="A40" workbookViewId="0">
      <selection activeCell="A52" sqref="A52:F52"/>
    </sheetView>
  </sheetViews>
  <sheetFormatPr defaultRowHeight="14.5"/>
  <cols>
    <col min="1" max="1" width="41.26953125" customWidth="1"/>
    <col min="2" max="2" width="12.36328125" customWidth="1"/>
    <col min="3" max="3" width="10.90625" customWidth="1"/>
    <col min="4" max="4" width="25.08984375" customWidth="1"/>
  </cols>
  <sheetData>
    <row r="1" spans="1:4">
      <c r="B1" s="3" t="s">
        <v>137</v>
      </c>
      <c r="C1" s="3" t="s">
        <v>366</v>
      </c>
      <c r="D1" s="3" t="s">
        <v>367</v>
      </c>
    </row>
    <row r="2" spans="1:4">
      <c r="A2" t="s">
        <v>338</v>
      </c>
      <c r="B2" t="s">
        <v>339</v>
      </c>
      <c r="C2" t="s">
        <v>147</v>
      </c>
      <c r="D2" t="s">
        <v>340</v>
      </c>
    </row>
    <row r="3" spans="1:4">
      <c r="A3" t="s">
        <v>341</v>
      </c>
      <c r="B3" t="s">
        <v>342</v>
      </c>
      <c r="C3" t="s">
        <v>343</v>
      </c>
      <c r="D3" t="s">
        <v>344</v>
      </c>
    </row>
    <row r="4" spans="1:4">
      <c r="A4" t="s">
        <v>345</v>
      </c>
      <c r="B4" t="s">
        <v>346</v>
      </c>
      <c r="C4" t="s">
        <v>347</v>
      </c>
      <c r="D4" t="s">
        <v>348</v>
      </c>
    </row>
    <row r="5" spans="1:4">
      <c r="A5" t="s">
        <v>349</v>
      </c>
      <c r="B5" t="s">
        <v>350</v>
      </c>
      <c r="C5" t="s">
        <v>150</v>
      </c>
      <c r="D5" t="s">
        <v>340</v>
      </c>
    </row>
    <row r="6" spans="1:4">
      <c r="A6" t="s">
        <v>351</v>
      </c>
      <c r="B6" t="s">
        <v>352</v>
      </c>
      <c r="C6" t="s">
        <v>353</v>
      </c>
      <c r="D6" t="s">
        <v>348</v>
      </c>
    </row>
    <row r="7" spans="1:4">
      <c r="A7" t="s">
        <v>354</v>
      </c>
      <c r="B7" t="s">
        <v>355</v>
      </c>
      <c r="C7" t="s">
        <v>356</v>
      </c>
      <c r="D7" t="s">
        <v>357</v>
      </c>
    </row>
    <row r="8" spans="1:4">
      <c r="A8" t="s">
        <v>358</v>
      </c>
      <c r="B8" t="s">
        <v>359</v>
      </c>
      <c r="C8" t="s">
        <v>360</v>
      </c>
      <c r="D8" t="s">
        <v>348</v>
      </c>
    </row>
    <row r="9" spans="1:4">
      <c r="A9" t="s">
        <v>361</v>
      </c>
      <c r="B9" t="s">
        <v>362</v>
      </c>
      <c r="C9" t="s">
        <v>363</v>
      </c>
      <c r="D9" t="s">
        <v>364</v>
      </c>
    </row>
    <row r="10" spans="1:4">
      <c r="A10" t="s">
        <v>368</v>
      </c>
      <c r="B10" t="s">
        <v>369</v>
      </c>
      <c r="C10" t="s">
        <v>370</v>
      </c>
      <c r="D10" t="s">
        <v>371</v>
      </c>
    </row>
    <row r="11" spans="1:4">
      <c r="A11" t="s">
        <v>372</v>
      </c>
      <c r="B11" t="s">
        <v>339</v>
      </c>
      <c r="C11" t="s">
        <v>373</v>
      </c>
      <c r="D11" t="s">
        <v>374</v>
      </c>
    </row>
    <row r="12" spans="1:4">
      <c r="A12" t="s">
        <v>375</v>
      </c>
      <c r="B12" t="s">
        <v>376</v>
      </c>
      <c r="C12" t="s">
        <v>377</v>
      </c>
      <c r="D12" t="s">
        <v>378</v>
      </c>
    </row>
    <row r="13" spans="1:4">
      <c r="A13" t="s">
        <v>379</v>
      </c>
      <c r="B13" t="s">
        <v>380</v>
      </c>
      <c r="C13" t="s">
        <v>381</v>
      </c>
      <c r="D13" t="s">
        <v>382</v>
      </c>
    </row>
    <row r="14" spans="1:4">
      <c r="A14" t="s">
        <v>383</v>
      </c>
      <c r="B14" t="s">
        <v>384</v>
      </c>
      <c r="C14" t="s">
        <v>385</v>
      </c>
      <c r="D14" t="s">
        <v>386</v>
      </c>
    </row>
    <row r="15" spans="1:4">
      <c r="A15" t="s">
        <v>387</v>
      </c>
      <c r="B15" t="s">
        <v>388</v>
      </c>
      <c r="C15" t="s">
        <v>389</v>
      </c>
      <c r="D15" t="s">
        <v>390</v>
      </c>
    </row>
    <row r="16" spans="1:4">
      <c r="A16" t="s">
        <v>391</v>
      </c>
      <c r="B16" t="s">
        <v>392</v>
      </c>
      <c r="C16" t="s">
        <v>393</v>
      </c>
      <c r="D16" t="s">
        <v>394</v>
      </c>
    </row>
    <row r="17" spans="1:4">
      <c r="A17" t="s">
        <v>395</v>
      </c>
      <c r="B17" t="s">
        <v>396</v>
      </c>
      <c r="C17" t="s">
        <v>397</v>
      </c>
      <c r="D17" t="s">
        <v>398</v>
      </c>
    </row>
    <row r="18" spans="1:4">
      <c r="A18" t="s">
        <v>399</v>
      </c>
      <c r="B18" t="s">
        <v>400</v>
      </c>
      <c r="C18" t="s">
        <v>401</v>
      </c>
      <c r="D18" t="s">
        <v>402</v>
      </c>
    </row>
    <row r="19" spans="1:4">
      <c r="A19" t="s">
        <v>403</v>
      </c>
      <c r="B19" s="60" t="s">
        <v>404</v>
      </c>
      <c r="C19" s="60" t="s">
        <v>405</v>
      </c>
      <c r="D19" s="60" t="s">
        <v>406</v>
      </c>
    </row>
    <row r="20" spans="1:4">
      <c r="A20" t="s">
        <v>407</v>
      </c>
      <c r="B20" t="s">
        <v>408</v>
      </c>
      <c r="C20" t="s">
        <v>409</v>
      </c>
      <c r="D20" t="s">
        <v>410</v>
      </c>
    </row>
    <row r="21" spans="1:4">
      <c r="A21" t="s">
        <v>411</v>
      </c>
      <c r="B21" t="s">
        <v>412</v>
      </c>
      <c r="C21" t="s">
        <v>413</v>
      </c>
      <c r="D21" t="s">
        <v>414</v>
      </c>
    </row>
    <row r="22" spans="1:4">
      <c r="A22" t="s">
        <v>415</v>
      </c>
      <c r="B22" t="s">
        <v>416</v>
      </c>
      <c r="C22" t="s">
        <v>417</v>
      </c>
      <c r="D22" t="s">
        <v>418</v>
      </c>
    </row>
    <row r="23" spans="1:4">
      <c r="A23" t="s">
        <v>419</v>
      </c>
      <c r="B23" t="s">
        <v>420</v>
      </c>
      <c r="C23" t="s">
        <v>421</v>
      </c>
      <c r="D23" t="s">
        <v>422</v>
      </c>
    </row>
    <row r="24" spans="1:4">
      <c r="A24" t="s">
        <v>423</v>
      </c>
      <c r="B24" t="s">
        <v>153</v>
      </c>
      <c r="C24" t="s">
        <v>150</v>
      </c>
      <c r="D24" t="s">
        <v>424</v>
      </c>
    </row>
    <row r="25" spans="1:4">
      <c r="A25" t="s">
        <v>425</v>
      </c>
      <c r="B25" t="s">
        <v>426</v>
      </c>
      <c r="C25" t="s">
        <v>427</v>
      </c>
      <c r="D25" t="s">
        <v>428</v>
      </c>
    </row>
    <row r="26" spans="1:4">
      <c r="A26" t="s">
        <v>429</v>
      </c>
      <c r="B26" t="s">
        <v>405</v>
      </c>
      <c r="C26" t="s">
        <v>430</v>
      </c>
      <c r="D26" t="s">
        <v>431</v>
      </c>
    </row>
    <row r="27" spans="1:4">
      <c r="A27" t="s">
        <v>432</v>
      </c>
      <c r="B27" t="s">
        <v>433</v>
      </c>
      <c r="C27" t="s">
        <v>434</v>
      </c>
      <c r="D27" t="s">
        <v>435</v>
      </c>
    </row>
    <row r="28" spans="1:4">
      <c r="A28" t="s">
        <v>436</v>
      </c>
      <c r="B28" t="s">
        <v>437</v>
      </c>
      <c r="C28" t="s">
        <v>438</v>
      </c>
      <c r="D28" t="s">
        <v>439</v>
      </c>
    </row>
    <row r="29" spans="1:4">
      <c r="A29" t="s">
        <v>440</v>
      </c>
      <c r="B29" t="s">
        <v>441</v>
      </c>
      <c r="C29" t="s">
        <v>442</v>
      </c>
      <c r="D29" t="s">
        <v>443</v>
      </c>
    </row>
    <row r="30" spans="1:4">
      <c r="A30" t="s">
        <v>444</v>
      </c>
      <c r="B30" t="s">
        <v>445</v>
      </c>
      <c r="C30" t="s">
        <v>392</v>
      </c>
      <c r="D30" t="s">
        <v>446</v>
      </c>
    </row>
    <row r="31" spans="1:4">
      <c r="A31" t="s">
        <v>447</v>
      </c>
      <c r="B31" t="s">
        <v>381</v>
      </c>
      <c r="C31" t="s">
        <v>448</v>
      </c>
      <c r="D31" t="s">
        <v>449</v>
      </c>
    </row>
    <row r="32" spans="1:4">
      <c r="A32" t="s">
        <v>450</v>
      </c>
      <c r="B32" t="s">
        <v>388</v>
      </c>
      <c r="C32" t="s">
        <v>451</v>
      </c>
      <c r="D32" t="s">
        <v>452</v>
      </c>
    </row>
    <row r="33" spans="1:4">
      <c r="A33" t="s">
        <v>453</v>
      </c>
      <c r="B33" t="s">
        <v>454</v>
      </c>
      <c r="C33" t="s">
        <v>455</v>
      </c>
      <c r="D33" t="s">
        <v>456</v>
      </c>
    </row>
    <row r="34" spans="1:4">
      <c r="A34" t="s">
        <v>457</v>
      </c>
      <c r="B34" t="s">
        <v>458</v>
      </c>
      <c r="C34" t="s">
        <v>459</v>
      </c>
      <c r="D34" t="s">
        <v>460</v>
      </c>
    </row>
    <row r="35" spans="1:4">
      <c r="A35" t="s">
        <v>461</v>
      </c>
      <c r="B35" t="s">
        <v>462</v>
      </c>
      <c r="C35" t="s">
        <v>463</v>
      </c>
      <c r="D35" t="s">
        <v>464</v>
      </c>
    </row>
    <row r="36" spans="1:4">
      <c r="A36" t="s">
        <v>436</v>
      </c>
      <c r="B36" t="s">
        <v>437</v>
      </c>
      <c r="C36" t="s">
        <v>438</v>
      </c>
      <c r="D36" t="s">
        <v>439</v>
      </c>
    </row>
    <row r="37" spans="1:4">
      <c r="A37" t="s">
        <v>465</v>
      </c>
      <c r="B37" t="s">
        <v>466</v>
      </c>
      <c r="C37" t="s">
        <v>467</v>
      </c>
      <c r="D37" t="s">
        <v>468</v>
      </c>
    </row>
    <row r="38" spans="1:4">
      <c r="A38" t="s">
        <v>469</v>
      </c>
      <c r="B38" t="s">
        <v>470</v>
      </c>
      <c r="C38" t="s">
        <v>471</v>
      </c>
      <c r="D38" t="s">
        <v>402</v>
      </c>
    </row>
    <row r="39" spans="1:4">
      <c r="A39" t="s">
        <v>472</v>
      </c>
      <c r="B39" t="s">
        <v>473</v>
      </c>
      <c r="C39" t="s">
        <v>474</v>
      </c>
      <c r="D39" t="s">
        <v>475</v>
      </c>
    </row>
    <row r="40" spans="1:4">
      <c r="A40" t="s">
        <v>476</v>
      </c>
      <c r="B40" t="s">
        <v>477</v>
      </c>
      <c r="C40" t="s">
        <v>478</v>
      </c>
      <c r="D40" t="s">
        <v>479</v>
      </c>
    </row>
    <row r="41" spans="1:4">
      <c r="A41" t="s">
        <v>480</v>
      </c>
      <c r="B41" t="s">
        <v>481</v>
      </c>
      <c r="C41" t="s">
        <v>482</v>
      </c>
      <c r="D41" t="s">
        <v>483</v>
      </c>
    </row>
    <row r="42" spans="1:4">
      <c r="A42" t="s">
        <v>484</v>
      </c>
      <c r="B42" t="s">
        <v>485</v>
      </c>
      <c r="C42" t="s">
        <v>486</v>
      </c>
      <c r="D42" t="s">
        <v>487</v>
      </c>
    </row>
    <row r="43" spans="1:4">
      <c r="A43" t="s">
        <v>488</v>
      </c>
      <c r="B43" t="s">
        <v>153</v>
      </c>
      <c r="C43" t="s">
        <v>489</v>
      </c>
      <c r="D43" t="s">
        <v>490</v>
      </c>
    </row>
    <row r="44" spans="1:4">
      <c r="A44" t="s">
        <v>491</v>
      </c>
      <c r="B44" t="s">
        <v>492</v>
      </c>
      <c r="C44" t="s">
        <v>493</v>
      </c>
      <c r="D44" t="s">
        <v>494</v>
      </c>
    </row>
    <row r="45" spans="1:4">
      <c r="A45" t="s">
        <v>495</v>
      </c>
      <c r="B45" t="s">
        <v>496</v>
      </c>
      <c r="C45" t="s">
        <v>497</v>
      </c>
      <c r="D45" t="s">
        <v>498</v>
      </c>
    </row>
    <row r="46" spans="1:4">
      <c r="A46" t="s">
        <v>499</v>
      </c>
      <c r="B46" t="s">
        <v>500</v>
      </c>
      <c r="C46" t="s">
        <v>501</v>
      </c>
      <c r="D46" t="s">
        <v>502</v>
      </c>
    </row>
    <row r="47" spans="1:4">
      <c r="A47" t="s">
        <v>503</v>
      </c>
      <c r="B47" t="s">
        <v>504</v>
      </c>
      <c r="C47" t="s">
        <v>505</v>
      </c>
      <c r="D47" t="s">
        <v>506</v>
      </c>
    </row>
    <row r="48" spans="1:4">
      <c r="A48" t="s">
        <v>507</v>
      </c>
      <c r="B48" t="s">
        <v>508</v>
      </c>
      <c r="C48" t="s">
        <v>509</v>
      </c>
      <c r="D48" t="s">
        <v>510</v>
      </c>
    </row>
    <row r="49" spans="1:4">
      <c r="A49" t="s">
        <v>511</v>
      </c>
      <c r="B49" t="s">
        <v>512</v>
      </c>
      <c r="C49" t="s">
        <v>513</v>
      </c>
      <c r="D49" t="s">
        <v>514</v>
      </c>
    </row>
    <row r="50" spans="1:4">
      <c r="A50" t="s">
        <v>515</v>
      </c>
      <c r="B50" t="s">
        <v>516</v>
      </c>
      <c r="C50" t="s">
        <v>517</v>
      </c>
      <c r="D50" t="s">
        <v>518</v>
      </c>
    </row>
    <row r="52" spans="1:4">
      <c r="A52" t="s">
        <v>519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11" sqref="A11:B12"/>
    </sheetView>
  </sheetViews>
  <sheetFormatPr defaultRowHeight="14.5"/>
  <cols>
    <col min="1" max="1" width="13.6328125" customWidth="1"/>
    <col min="2" max="2" width="11.6328125" customWidth="1"/>
    <col min="3" max="3" width="13.453125" customWidth="1"/>
    <col min="4" max="4" width="14.54296875" customWidth="1"/>
    <col min="5" max="5" width="15" customWidth="1"/>
  </cols>
  <sheetData>
    <row r="1" spans="1:5">
      <c r="A1" s="61" t="s">
        <v>520</v>
      </c>
      <c r="B1" s="62" t="s">
        <v>205</v>
      </c>
      <c r="C1" s="62" t="s">
        <v>206</v>
      </c>
      <c r="D1" s="62" t="s">
        <v>207</v>
      </c>
      <c r="E1" s="63" t="s">
        <v>208</v>
      </c>
    </row>
    <row r="2" spans="1:5">
      <c r="A2" s="64" t="s">
        <v>64</v>
      </c>
      <c r="B2" s="65" t="s">
        <v>219</v>
      </c>
      <c r="C2" s="66">
        <v>25000</v>
      </c>
      <c r="D2" s="66">
        <v>80000</v>
      </c>
      <c r="E2" s="67">
        <v>120000</v>
      </c>
    </row>
    <row r="3" spans="1:5">
      <c r="A3" s="64" t="s">
        <v>64</v>
      </c>
      <c r="B3" s="65" t="s">
        <v>65</v>
      </c>
      <c r="C3" s="66">
        <v>30000</v>
      </c>
      <c r="D3" s="66">
        <v>15000</v>
      </c>
      <c r="E3" s="67">
        <v>20000</v>
      </c>
    </row>
    <row r="4" spans="1:5">
      <c r="A4" s="64" t="s">
        <v>66</v>
      </c>
      <c r="B4" s="65" t="s">
        <v>68</v>
      </c>
      <c r="C4" s="66">
        <v>90000</v>
      </c>
      <c r="D4" s="66">
        <v>35000</v>
      </c>
      <c r="E4" s="67">
        <v>25000</v>
      </c>
    </row>
    <row r="5" spans="1:5">
      <c r="A5" s="68" t="s">
        <v>66</v>
      </c>
      <c r="B5" s="69" t="s">
        <v>226</v>
      </c>
      <c r="C5" s="70">
        <v>80000</v>
      </c>
      <c r="D5" s="70">
        <v>40000</v>
      </c>
      <c r="E5" s="71">
        <v>20000</v>
      </c>
    </row>
    <row r="6" spans="1:5">
      <c r="A6" s="68" t="s">
        <v>69</v>
      </c>
      <c r="B6" s="69" t="s">
        <v>71</v>
      </c>
      <c r="C6" s="70">
        <v>75000</v>
      </c>
      <c r="D6" s="70">
        <v>82000</v>
      </c>
      <c r="E6" s="71">
        <v>2000000</v>
      </c>
    </row>
    <row r="7" spans="1:5">
      <c r="A7" s="68" t="s">
        <v>69</v>
      </c>
      <c r="B7" s="69" t="s">
        <v>70</v>
      </c>
      <c r="C7" s="70">
        <v>90000</v>
      </c>
      <c r="D7" s="70">
        <v>110000</v>
      </c>
      <c r="E7" s="71">
        <v>120000</v>
      </c>
    </row>
    <row r="8" spans="1:5">
      <c r="A8" s="68" t="s">
        <v>61</v>
      </c>
      <c r="B8" s="69" t="s">
        <v>63</v>
      </c>
      <c r="C8" s="70">
        <v>10000</v>
      </c>
      <c r="D8" s="70">
        <v>30000</v>
      </c>
      <c r="E8" s="71">
        <v>40000</v>
      </c>
    </row>
    <row r="9" spans="1:5">
      <c r="A9" s="72" t="s">
        <v>61</v>
      </c>
      <c r="B9" s="73" t="s">
        <v>62</v>
      </c>
      <c r="C9" s="74">
        <v>30000</v>
      </c>
      <c r="D9" s="74">
        <v>80000</v>
      </c>
      <c r="E9" s="75">
        <v>30000</v>
      </c>
    </row>
    <row r="11" spans="1:5">
      <c r="A11" t="s">
        <v>521</v>
      </c>
    </row>
    <row r="12" spans="1:5">
      <c r="A12" t="s">
        <v>522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"/>
  <sheetViews>
    <sheetView topLeftCell="B1" workbookViewId="0">
      <selection activeCell="H2" sqref="H2"/>
    </sheetView>
  </sheetViews>
  <sheetFormatPr defaultRowHeight="14.5"/>
  <cols>
    <col min="1" max="1" width="13.453125" customWidth="1"/>
    <col min="2" max="2" width="16.453125" customWidth="1"/>
    <col min="3" max="3" width="13" customWidth="1"/>
    <col min="4" max="4" width="15.54296875" customWidth="1"/>
    <col min="6" max="6" width="13.54296875" customWidth="1"/>
    <col min="7" max="7" width="10.90625" style="88" customWidth="1"/>
    <col min="8" max="8" width="15.26953125" customWidth="1"/>
    <col min="9" max="9" width="16.36328125" customWidth="1"/>
    <col min="10" max="11" width="22.26953125" customWidth="1"/>
  </cols>
  <sheetData>
    <row r="1" spans="1:11" ht="15.5">
      <c r="A1" s="13" t="s">
        <v>523</v>
      </c>
      <c r="B1" s="13" t="s">
        <v>524</v>
      </c>
      <c r="C1" s="13" t="s">
        <v>525</v>
      </c>
      <c r="D1" s="13" t="s">
        <v>1</v>
      </c>
      <c r="E1" s="13" t="s">
        <v>526</v>
      </c>
      <c r="F1" s="13" t="s">
        <v>520</v>
      </c>
      <c r="G1" s="111" t="s">
        <v>527</v>
      </c>
      <c r="H1" s="13" t="s">
        <v>528</v>
      </c>
      <c r="I1" s="13" t="s">
        <v>529</v>
      </c>
      <c r="J1" s="13" t="s">
        <v>530</v>
      </c>
      <c r="K1" s="13" t="s">
        <v>531</v>
      </c>
    </row>
    <row r="2" spans="1:11">
      <c r="A2" t="s">
        <v>532</v>
      </c>
      <c r="B2" t="s">
        <v>509</v>
      </c>
      <c r="C2" t="s">
        <v>533</v>
      </c>
      <c r="D2" t="s">
        <v>534</v>
      </c>
      <c r="E2" t="s">
        <v>535</v>
      </c>
      <c r="F2" t="s">
        <v>536</v>
      </c>
      <c r="G2" s="112" t="s">
        <v>537</v>
      </c>
      <c r="H2">
        <v>85</v>
      </c>
      <c r="I2">
        <v>1500</v>
      </c>
      <c r="J2">
        <v>95</v>
      </c>
      <c r="K2">
        <v>12</v>
      </c>
    </row>
    <row r="3" spans="1:11">
      <c r="A3" t="s">
        <v>538</v>
      </c>
      <c r="B3" t="s">
        <v>539</v>
      </c>
      <c r="C3" t="s">
        <v>540</v>
      </c>
      <c r="D3" t="s">
        <v>541</v>
      </c>
      <c r="E3" t="s">
        <v>542</v>
      </c>
      <c r="F3" t="s">
        <v>543</v>
      </c>
      <c r="G3" s="113" t="s">
        <v>544</v>
      </c>
      <c r="H3">
        <v>90</v>
      </c>
      <c r="I3">
        <v>1800</v>
      </c>
      <c r="J3">
        <v>98</v>
      </c>
      <c r="K3">
        <v>8</v>
      </c>
    </row>
    <row r="4" spans="1:11">
      <c r="A4" t="s">
        <v>545</v>
      </c>
      <c r="B4" t="s">
        <v>141</v>
      </c>
      <c r="C4" t="s">
        <v>546</v>
      </c>
      <c r="D4" t="s">
        <v>547</v>
      </c>
      <c r="E4" t="s">
        <v>535</v>
      </c>
      <c r="F4" t="s">
        <v>548</v>
      </c>
      <c r="G4" s="113" t="s">
        <v>549</v>
      </c>
      <c r="H4">
        <v>75</v>
      </c>
      <c r="I4">
        <v>1200</v>
      </c>
      <c r="J4">
        <v>92</v>
      </c>
      <c r="K4">
        <v>10</v>
      </c>
    </row>
    <row r="5" spans="1:11">
      <c r="A5" t="s">
        <v>550</v>
      </c>
      <c r="B5" t="s">
        <v>551</v>
      </c>
      <c r="C5" t="s">
        <v>552</v>
      </c>
      <c r="D5" t="s">
        <v>553</v>
      </c>
      <c r="E5" t="s">
        <v>542</v>
      </c>
      <c r="F5" t="s">
        <v>536</v>
      </c>
      <c r="G5" s="113" t="s">
        <v>554</v>
      </c>
      <c r="H5">
        <v>88</v>
      </c>
      <c r="I5">
        <v>2000</v>
      </c>
      <c r="J5">
        <v>97</v>
      </c>
      <c r="K5">
        <v>15</v>
      </c>
    </row>
    <row r="6" spans="1:11">
      <c r="A6" t="s">
        <v>555</v>
      </c>
      <c r="B6" t="s">
        <v>370</v>
      </c>
      <c r="C6" t="s">
        <v>556</v>
      </c>
      <c r="D6" t="s">
        <v>557</v>
      </c>
      <c r="E6" t="s">
        <v>535</v>
      </c>
      <c r="F6" t="s">
        <v>558</v>
      </c>
      <c r="G6" s="113" t="s">
        <v>559</v>
      </c>
      <c r="H6">
        <v>93</v>
      </c>
      <c r="I6">
        <v>1750</v>
      </c>
      <c r="J6">
        <v>99</v>
      </c>
      <c r="K6">
        <v>14</v>
      </c>
    </row>
    <row r="7" spans="1:11">
      <c r="A7" t="s">
        <v>560</v>
      </c>
      <c r="B7" t="s">
        <v>561</v>
      </c>
      <c r="C7" t="s">
        <v>562</v>
      </c>
      <c r="D7" t="s">
        <v>563</v>
      </c>
      <c r="E7" t="s">
        <v>542</v>
      </c>
      <c r="F7" t="s">
        <v>543</v>
      </c>
      <c r="G7" s="113" t="s">
        <v>564</v>
      </c>
      <c r="H7">
        <v>80</v>
      </c>
      <c r="I7">
        <v>1300</v>
      </c>
      <c r="J7">
        <v>94</v>
      </c>
      <c r="K7">
        <v>9</v>
      </c>
    </row>
    <row r="8" spans="1:11">
      <c r="A8" t="s">
        <v>565</v>
      </c>
      <c r="B8" t="s">
        <v>156</v>
      </c>
      <c r="C8" t="s">
        <v>566</v>
      </c>
      <c r="D8" t="s">
        <v>567</v>
      </c>
      <c r="E8" t="s">
        <v>542</v>
      </c>
      <c r="F8" t="s">
        <v>568</v>
      </c>
      <c r="G8" s="113" t="s">
        <v>569</v>
      </c>
      <c r="H8">
        <v>82</v>
      </c>
      <c r="I8">
        <v>1400</v>
      </c>
      <c r="J8">
        <v>96</v>
      </c>
      <c r="K8">
        <v>11</v>
      </c>
    </row>
    <row r="9" spans="1:11">
      <c r="A9" t="s">
        <v>570</v>
      </c>
      <c r="B9" t="s">
        <v>571</v>
      </c>
      <c r="C9" t="s">
        <v>572</v>
      </c>
      <c r="D9" t="s">
        <v>573</v>
      </c>
      <c r="E9" t="s">
        <v>535</v>
      </c>
      <c r="F9" t="s">
        <v>536</v>
      </c>
      <c r="G9" s="113" t="s">
        <v>574</v>
      </c>
      <c r="H9">
        <v>91</v>
      </c>
      <c r="I9">
        <v>1600</v>
      </c>
      <c r="J9">
        <v>99</v>
      </c>
      <c r="K9">
        <v>7</v>
      </c>
    </row>
    <row r="10" spans="1:11">
      <c r="A10" t="s">
        <v>575</v>
      </c>
      <c r="B10" t="s">
        <v>576</v>
      </c>
      <c r="C10" t="s">
        <v>577</v>
      </c>
      <c r="D10" t="s">
        <v>578</v>
      </c>
      <c r="E10" t="s">
        <v>535</v>
      </c>
      <c r="F10" t="s">
        <v>548</v>
      </c>
      <c r="G10" s="114" t="s">
        <v>807</v>
      </c>
      <c r="H10">
        <v>89</v>
      </c>
      <c r="I10">
        <v>1550</v>
      </c>
      <c r="J10">
        <v>98</v>
      </c>
      <c r="K10">
        <v>13</v>
      </c>
    </row>
    <row r="11" spans="1:11">
      <c r="A11" t="s">
        <v>579</v>
      </c>
      <c r="B11" t="s">
        <v>246</v>
      </c>
      <c r="C11" t="s">
        <v>580</v>
      </c>
      <c r="D11" t="s">
        <v>581</v>
      </c>
      <c r="E11" t="s">
        <v>542</v>
      </c>
      <c r="F11" t="s">
        <v>558</v>
      </c>
      <c r="G11" s="113" t="s">
        <v>582</v>
      </c>
      <c r="H11">
        <v>76</v>
      </c>
      <c r="I11">
        <v>1100</v>
      </c>
      <c r="J11">
        <v>91</v>
      </c>
      <c r="K11">
        <v>10</v>
      </c>
    </row>
    <row r="12" spans="1:11">
      <c r="A12" t="s">
        <v>583</v>
      </c>
      <c r="B12" t="s">
        <v>584</v>
      </c>
      <c r="C12" t="s">
        <v>585</v>
      </c>
      <c r="D12" t="s">
        <v>586</v>
      </c>
      <c r="E12" t="s">
        <v>535</v>
      </c>
      <c r="F12" t="s">
        <v>536</v>
      </c>
      <c r="G12" s="113" t="s">
        <v>587</v>
      </c>
      <c r="H12">
        <v>84</v>
      </c>
      <c r="I12">
        <v>1500</v>
      </c>
      <c r="J12">
        <v>94</v>
      </c>
      <c r="K12">
        <v>11</v>
      </c>
    </row>
    <row r="13" spans="1:11">
      <c r="A13" t="s">
        <v>588</v>
      </c>
      <c r="B13" t="s">
        <v>589</v>
      </c>
      <c r="C13" t="s">
        <v>590</v>
      </c>
      <c r="D13" t="s">
        <v>591</v>
      </c>
      <c r="E13" t="s">
        <v>535</v>
      </c>
      <c r="F13" t="s">
        <v>558</v>
      </c>
      <c r="G13" s="113" t="s">
        <v>592</v>
      </c>
      <c r="H13">
        <v>89</v>
      </c>
      <c r="I13">
        <v>1750</v>
      </c>
      <c r="J13">
        <v>97</v>
      </c>
      <c r="K13">
        <v>14</v>
      </c>
    </row>
    <row r="14" spans="1:11">
      <c r="A14" t="s">
        <v>593</v>
      </c>
      <c r="B14" t="s">
        <v>594</v>
      </c>
      <c r="C14" t="s">
        <v>595</v>
      </c>
      <c r="D14" t="s">
        <v>596</v>
      </c>
      <c r="E14" t="s">
        <v>542</v>
      </c>
      <c r="F14" t="s">
        <v>548</v>
      </c>
      <c r="G14" s="113" t="s">
        <v>597</v>
      </c>
      <c r="H14">
        <v>78</v>
      </c>
      <c r="I14">
        <v>1250</v>
      </c>
      <c r="J14">
        <v>90</v>
      </c>
      <c r="K14">
        <v>8</v>
      </c>
    </row>
    <row r="15" spans="1:11">
      <c r="A15" t="s">
        <v>598</v>
      </c>
      <c r="B15" t="s">
        <v>599</v>
      </c>
      <c r="C15" t="s">
        <v>600</v>
      </c>
      <c r="D15" t="s">
        <v>601</v>
      </c>
      <c r="E15" t="s">
        <v>535</v>
      </c>
      <c r="F15" t="s">
        <v>543</v>
      </c>
      <c r="G15" s="113" t="s">
        <v>602</v>
      </c>
      <c r="H15">
        <v>85</v>
      </c>
      <c r="I15">
        <v>1450</v>
      </c>
      <c r="J15">
        <v>93</v>
      </c>
      <c r="K15">
        <v>10</v>
      </c>
    </row>
    <row r="16" spans="1:11">
      <c r="A16" t="s">
        <v>603</v>
      </c>
      <c r="B16" t="s">
        <v>604</v>
      </c>
      <c r="C16" t="s">
        <v>605</v>
      </c>
      <c r="D16" t="s">
        <v>606</v>
      </c>
      <c r="E16" t="s">
        <v>542</v>
      </c>
      <c r="F16" t="s">
        <v>568</v>
      </c>
      <c r="G16" s="113" t="s">
        <v>607</v>
      </c>
      <c r="H16">
        <v>88</v>
      </c>
      <c r="I16">
        <v>1600</v>
      </c>
      <c r="J16">
        <v>96</v>
      </c>
      <c r="K16">
        <v>12</v>
      </c>
    </row>
    <row r="17" spans="1:11">
      <c r="A17" t="s">
        <v>608</v>
      </c>
      <c r="B17" t="s">
        <v>150</v>
      </c>
      <c r="C17" t="s">
        <v>609</v>
      </c>
      <c r="D17" t="s">
        <v>610</v>
      </c>
      <c r="E17" t="s">
        <v>535</v>
      </c>
      <c r="F17" t="s">
        <v>536</v>
      </c>
      <c r="G17" s="113" t="s">
        <v>611</v>
      </c>
      <c r="H17">
        <v>92</v>
      </c>
      <c r="I17">
        <v>1800</v>
      </c>
      <c r="J17">
        <v>98</v>
      </c>
      <c r="K17">
        <v>13</v>
      </c>
    </row>
    <row r="18" spans="1:11">
      <c r="A18" t="s">
        <v>612</v>
      </c>
      <c r="B18" t="s">
        <v>613</v>
      </c>
      <c r="C18" t="s">
        <v>614</v>
      </c>
      <c r="D18" t="s">
        <v>615</v>
      </c>
      <c r="E18" t="s">
        <v>542</v>
      </c>
      <c r="F18" t="s">
        <v>543</v>
      </c>
      <c r="G18" s="113" t="s">
        <v>616</v>
      </c>
      <c r="H18">
        <v>83</v>
      </c>
      <c r="I18">
        <v>1400</v>
      </c>
      <c r="J18">
        <v>91</v>
      </c>
      <c r="K18">
        <v>8</v>
      </c>
    </row>
    <row r="19" spans="1:11">
      <c r="A19" t="s">
        <v>617</v>
      </c>
      <c r="B19" t="s">
        <v>618</v>
      </c>
      <c r="C19" t="s">
        <v>619</v>
      </c>
      <c r="D19" t="s">
        <v>620</v>
      </c>
      <c r="E19" t="s">
        <v>542</v>
      </c>
      <c r="F19" t="s">
        <v>568</v>
      </c>
      <c r="G19" s="113" t="s">
        <v>621</v>
      </c>
      <c r="H19">
        <v>80</v>
      </c>
      <c r="I19">
        <v>1200</v>
      </c>
      <c r="J19">
        <v>93</v>
      </c>
      <c r="K19">
        <v>10</v>
      </c>
    </row>
    <row r="20" spans="1:11">
      <c r="A20" t="s">
        <v>622</v>
      </c>
      <c r="B20" t="s">
        <v>623</v>
      </c>
      <c r="C20" t="s">
        <v>624</v>
      </c>
      <c r="D20" t="s">
        <v>625</v>
      </c>
      <c r="E20" t="s">
        <v>542</v>
      </c>
      <c r="F20" t="s">
        <v>536</v>
      </c>
      <c r="G20" s="113" t="s">
        <v>626</v>
      </c>
      <c r="H20">
        <v>78</v>
      </c>
      <c r="I20">
        <v>2500</v>
      </c>
      <c r="J20">
        <v>97</v>
      </c>
      <c r="K20">
        <v>15</v>
      </c>
    </row>
    <row r="22" spans="1:11">
      <c r="A22" t="s">
        <v>627</v>
      </c>
      <c r="D22" t="s">
        <v>628</v>
      </c>
    </row>
    <row r="23" spans="1:11">
      <c r="A23" t="s">
        <v>629</v>
      </c>
      <c r="C23" t="s">
        <v>630</v>
      </c>
    </row>
    <row r="24" spans="1:11">
      <c r="A24" t="s">
        <v>631</v>
      </c>
    </row>
  </sheetData>
  <conditionalFormatting sqref="F2:F20">
    <cfRule type="cellIs" dxfId="22" priority="5" operator="equal">
      <formula>"IT"</formula>
    </cfRule>
    <cfRule type="cellIs" dxfId="21" priority="6" operator="equal">
      <formula>"HR"</formula>
    </cfRule>
    <cfRule type="cellIs" dxfId="20" priority="7" operator="equal">
      <formula>"HR"</formula>
    </cfRule>
    <cfRule type="cellIs" dxfId="19" priority="8" operator="equal">
      <formula>"HR"</formula>
    </cfRule>
    <cfRule type="cellIs" dxfId="18" priority="9" operator="equal">
      <formula>$F$15</formula>
    </cfRule>
    <cfRule type="cellIs" dxfId="17" priority="10" operator="equal">
      <formula>"HR"</formula>
    </cfRule>
    <cfRule type="cellIs" dxfId="16" priority="11" operator="equal">
      <formula>"HR"</formula>
    </cfRule>
  </conditionalFormatting>
  <conditionalFormatting sqref="E2:E20">
    <cfRule type="cellIs" dxfId="15" priority="2" operator="equal">
      <formula>"Female"</formula>
    </cfRule>
    <cfRule type="cellIs" dxfId="14" priority="3" operator="equal">
      <formula>"Male"</formula>
    </cfRule>
    <cfRule type="cellIs" dxfId="13" priority="4" operator="equal">
      <formula>"Male"</formula>
    </cfRule>
  </conditionalFormatting>
  <conditionalFormatting sqref="F7:F2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2"/>
  <sheetViews>
    <sheetView tabSelected="1" workbookViewId="0">
      <selection activeCell="L2" sqref="L2"/>
    </sheetView>
  </sheetViews>
  <sheetFormatPr defaultRowHeight="14.5"/>
  <cols>
    <col min="1" max="1" width="13" customWidth="1"/>
    <col min="2" max="2" width="18.54296875" customWidth="1"/>
    <col min="3" max="3" width="13.08984375" customWidth="1"/>
    <col min="4" max="4" width="15.08984375" customWidth="1"/>
    <col min="5" max="5" width="11.453125" customWidth="1"/>
    <col min="6" max="6" width="11.90625" style="88" customWidth="1"/>
    <col min="7" max="7" width="13" customWidth="1"/>
    <col min="8" max="8" width="18.54296875" customWidth="1"/>
    <col min="9" max="9" width="13.90625" customWidth="1"/>
    <col min="10" max="10" width="15.08984375" customWidth="1"/>
    <col min="11" max="11" width="10.26953125" customWidth="1"/>
    <col min="12" max="12" width="11.6328125" style="88" customWidth="1"/>
    <col min="15" max="15" width="16.54296875" customWidth="1"/>
  </cols>
  <sheetData>
    <row r="1" spans="1:14" ht="13" customHeight="1">
      <c r="A1" s="90" t="s">
        <v>799</v>
      </c>
      <c r="B1" s="76" t="s">
        <v>137</v>
      </c>
      <c r="C1" s="76" t="s">
        <v>138</v>
      </c>
      <c r="D1" s="76" t="s">
        <v>637</v>
      </c>
      <c r="E1" s="76" t="s">
        <v>177</v>
      </c>
      <c r="F1" s="83" t="s">
        <v>635</v>
      </c>
      <c r="G1" s="76" t="s">
        <v>797</v>
      </c>
      <c r="H1" s="76" t="s">
        <v>800</v>
      </c>
      <c r="I1" s="76" t="s">
        <v>636</v>
      </c>
      <c r="J1" s="76" t="s">
        <v>798</v>
      </c>
      <c r="K1" s="76" t="s">
        <v>632</v>
      </c>
      <c r="L1" s="83" t="s">
        <v>633</v>
      </c>
      <c r="M1" s="76" t="s">
        <v>634</v>
      </c>
      <c r="N1" s="89" t="s">
        <v>715</v>
      </c>
    </row>
    <row r="2" spans="1:14">
      <c r="A2" s="91" t="s">
        <v>532</v>
      </c>
      <c r="B2" s="77" t="s">
        <v>509</v>
      </c>
      <c r="C2" s="77" t="s">
        <v>533</v>
      </c>
      <c r="D2" s="77" t="s">
        <v>535</v>
      </c>
      <c r="E2" s="77" t="s">
        <v>536</v>
      </c>
      <c r="F2" s="84">
        <v>44242</v>
      </c>
      <c r="G2" s="77">
        <v>85</v>
      </c>
      <c r="H2" s="77">
        <v>12</v>
      </c>
      <c r="I2" s="77">
        <v>1500</v>
      </c>
      <c r="J2" s="77">
        <v>95</v>
      </c>
      <c r="K2" s="78" t="str">
        <f>IF([1]!Table1[ProjectsCompleted]&gt;10, "Yes", "No")</f>
        <v>Yes</v>
      </c>
      <c r="L2" s="86"/>
      <c r="M2" s="79">
        <f>YEAR([1]!Table1[[#This Row],[HireDate]])</f>
        <v>2021</v>
      </c>
      <c r="N2">
        <f>VLOOKUP(A2,A1:M101,7,FALSE)</f>
        <v>85</v>
      </c>
    </row>
    <row r="3" spans="1:14">
      <c r="A3" s="92" t="s">
        <v>538</v>
      </c>
      <c r="B3" s="80" t="s">
        <v>539</v>
      </c>
      <c r="C3" s="80" t="s">
        <v>540</v>
      </c>
      <c r="D3" s="80" t="s">
        <v>542</v>
      </c>
      <c r="E3" s="80" t="s">
        <v>543</v>
      </c>
      <c r="F3" s="85">
        <v>44691</v>
      </c>
      <c r="G3" s="80">
        <v>90</v>
      </c>
      <c r="H3" s="80">
        <v>8</v>
      </c>
      <c r="I3" s="80">
        <v>1800</v>
      </c>
      <c r="J3" s="80">
        <v>98</v>
      </c>
      <c r="K3" s="81" t="str">
        <f>IF([1]!Table1[ProjectsCompleted]&gt;10, "Yes", "No")</f>
        <v>No</v>
      </c>
      <c r="L3" s="87" t="e">
        <f ca="1">TODAY()-[1]!Table1[[#This Row],[HireDate]]</f>
        <v>#REF!</v>
      </c>
      <c r="M3" s="82">
        <f>YEAR([1]!Table1[[#This Row],[HireDate]])</f>
        <v>2022</v>
      </c>
      <c r="N3">
        <f t="shared" ref="N3:N66" si="0">VLOOKUP(A3,A2:M102,7,FALSE)</f>
        <v>90</v>
      </c>
    </row>
    <row r="4" spans="1:14" ht="12.5" customHeight="1">
      <c r="A4" s="91" t="s">
        <v>545</v>
      </c>
      <c r="B4" s="77" t="s">
        <v>141</v>
      </c>
      <c r="C4" s="77" t="s">
        <v>546</v>
      </c>
      <c r="D4" s="77" t="s">
        <v>535</v>
      </c>
      <c r="E4" s="77" t="s">
        <v>548</v>
      </c>
      <c r="F4" s="84">
        <v>44032</v>
      </c>
      <c r="G4" s="77">
        <v>75</v>
      </c>
      <c r="H4" s="77">
        <v>10</v>
      </c>
      <c r="I4" s="77">
        <v>1200</v>
      </c>
      <c r="J4" s="77">
        <v>92</v>
      </c>
      <c r="K4" s="78" t="str">
        <f>IF([1]!Table1[ProjectsCompleted]&gt;10, "Yes", "No")</f>
        <v>No</v>
      </c>
      <c r="L4" s="86" t="e">
        <f ca="1">TODAY()-[1]!Table1[[#This Row],[HireDate]]</f>
        <v>#REF!</v>
      </c>
      <c r="M4" s="79">
        <f>YEAR([1]!Table1[[#This Row],[HireDate]])</f>
        <v>2020</v>
      </c>
      <c r="N4">
        <f t="shared" si="0"/>
        <v>75</v>
      </c>
    </row>
    <row r="5" spans="1:14">
      <c r="A5" s="92" t="s">
        <v>550</v>
      </c>
      <c r="B5" s="80" t="s">
        <v>551</v>
      </c>
      <c r="C5" s="80" t="s">
        <v>552</v>
      </c>
      <c r="D5" s="80" t="s">
        <v>542</v>
      </c>
      <c r="E5" s="80" t="s">
        <v>536</v>
      </c>
      <c r="F5" s="85">
        <v>43804</v>
      </c>
      <c r="G5" s="80">
        <v>88</v>
      </c>
      <c r="H5" s="80">
        <v>15</v>
      </c>
      <c r="I5" s="80">
        <v>2000</v>
      </c>
      <c r="J5" s="80">
        <v>97</v>
      </c>
      <c r="K5" s="81" t="str">
        <f>IF([1]!Table1[ProjectsCompleted]&gt;10, "Yes", "No")</f>
        <v>Yes</v>
      </c>
      <c r="L5" s="87" t="e">
        <f ca="1">TODAY()-[1]!Table1[[#This Row],[HireDate]]</f>
        <v>#REF!</v>
      </c>
      <c r="M5" s="82">
        <f>YEAR([1]!Table1[[#This Row],[HireDate]])</f>
        <v>2019</v>
      </c>
      <c r="N5">
        <f t="shared" si="0"/>
        <v>88</v>
      </c>
    </row>
    <row r="6" spans="1:14">
      <c r="A6" s="91" t="s">
        <v>555</v>
      </c>
      <c r="B6" s="77" t="s">
        <v>370</v>
      </c>
      <c r="C6" s="77" t="s">
        <v>556</v>
      </c>
      <c r="D6" s="77" t="s">
        <v>535</v>
      </c>
      <c r="E6" s="77" t="s">
        <v>558</v>
      </c>
      <c r="F6" s="84">
        <v>44214</v>
      </c>
      <c r="G6" s="77">
        <v>93</v>
      </c>
      <c r="H6" s="77">
        <v>14</v>
      </c>
      <c r="I6" s="77">
        <v>1750</v>
      </c>
      <c r="J6" s="77">
        <v>99</v>
      </c>
      <c r="K6" s="78" t="str">
        <f>IF([1]!Table1[ProjectsCompleted]&gt;10, "Yes", "No")</f>
        <v>Yes</v>
      </c>
      <c r="L6" s="86" t="e">
        <f ca="1">TODAY()-[1]!Table1[[#This Row],[HireDate]]</f>
        <v>#REF!</v>
      </c>
      <c r="M6" s="79">
        <f>YEAR([1]!Table1[[#This Row],[HireDate]])</f>
        <v>2021</v>
      </c>
      <c r="N6">
        <f t="shared" si="0"/>
        <v>93</v>
      </c>
    </row>
    <row r="7" spans="1:14">
      <c r="A7" s="92" t="s">
        <v>560</v>
      </c>
      <c r="B7" s="80" t="s">
        <v>561</v>
      </c>
      <c r="C7" s="80" t="s">
        <v>562</v>
      </c>
      <c r="D7" s="80" t="s">
        <v>542</v>
      </c>
      <c r="E7" s="80" t="s">
        <v>543</v>
      </c>
      <c r="F7" s="85">
        <v>44065</v>
      </c>
      <c r="G7" s="80">
        <v>80</v>
      </c>
      <c r="H7" s="80">
        <v>9</v>
      </c>
      <c r="I7" s="80">
        <v>1300</v>
      </c>
      <c r="J7" s="80">
        <v>94</v>
      </c>
      <c r="K7" s="81" t="str">
        <f>IF([1]!Table1[ProjectsCompleted]&gt;10, "Yes", "No")</f>
        <v>No</v>
      </c>
      <c r="L7" s="87" t="e">
        <f ca="1">TODAY()-[1]!Table1[[#This Row],[HireDate]]</f>
        <v>#REF!</v>
      </c>
      <c r="M7" s="82">
        <f>YEAR([1]!Table1[[#This Row],[HireDate]])</f>
        <v>2020</v>
      </c>
      <c r="N7">
        <f t="shared" si="0"/>
        <v>80</v>
      </c>
    </row>
    <row r="8" spans="1:14">
      <c r="A8" s="91" t="s">
        <v>565</v>
      </c>
      <c r="B8" s="77" t="s">
        <v>156</v>
      </c>
      <c r="C8" s="77" t="s">
        <v>566</v>
      </c>
      <c r="D8" s="77" t="s">
        <v>535</v>
      </c>
      <c r="E8" s="77" t="s">
        <v>568</v>
      </c>
      <c r="F8" s="84">
        <v>44269</v>
      </c>
      <c r="G8" s="77">
        <v>82</v>
      </c>
      <c r="H8" s="77">
        <v>11</v>
      </c>
      <c r="I8" s="77">
        <v>1400</v>
      </c>
      <c r="J8" s="77">
        <v>96</v>
      </c>
      <c r="K8" s="78" t="str">
        <f>IF([1]!Table1[ProjectsCompleted]&gt;10, "Yes", "No")</f>
        <v>Yes</v>
      </c>
      <c r="L8" s="86" t="e">
        <f ca="1">TODAY()-[1]!Table1[[#This Row],[HireDate]]</f>
        <v>#REF!</v>
      </c>
      <c r="M8" s="79">
        <f>YEAR([1]!Table1[[#This Row],[HireDate]])</f>
        <v>2021</v>
      </c>
      <c r="N8">
        <f t="shared" si="0"/>
        <v>82</v>
      </c>
    </row>
    <row r="9" spans="1:14">
      <c r="A9" s="92" t="s">
        <v>570</v>
      </c>
      <c r="B9" s="80" t="s">
        <v>571</v>
      </c>
      <c r="C9" s="80" t="s">
        <v>572</v>
      </c>
      <c r="D9" s="80" t="s">
        <v>542</v>
      </c>
      <c r="E9" s="80" t="s">
        <v>536</v>
      </c>
      <c r="F9" s="85">
        <v>44723</v>
      </c>
      <c r="G9" s="80">
        <v>91</v>
      </c>
      <c r="H9" s="80">
        <v>7</v>
      </c>
      <c r="I9" s="80">
        <v>1600</v>
      </c>
      <c r="J9" s="80">
        <v>99</v>
      </c>
      <c r="K9" s="81" t="str">
        <f>IF([1]!Table1[ProjectsCompleted]&gt;10, "Yes", "No")</f>
        <v>No</v>
      </c>
      <c r="L9" s="87" t="e">
        <f ca="1">TODAY()-[1]!Table1[[#This Row],[HireDate]]</f>
        <v>#REF!</v>
      </c>
      <c r="M9" s="82">
        <f>YEAR([1]!Table1[[#This Row],[HireDate]])</f>
        <v>2022</v>
      </c>
      <c r="N9">
        <f t="shared" si="0"/>
        <v>91</v>
      </c>
    </row>
    <row r="10" spans="1:14" ht="14.5" customHeight="1">
      <c r="A10" s="91" t="s">
        <v>575</v>
      </c>
      <c r="B10" s="77" t="s">
        <v>576</v>
      </c>
      <c r="C10" s="77" t="s">
        <v>577</v>
      </c>
      <c r="D10" s="77" t="s">
        <v>535</v>
      </c>
      <c r="E10" s="77" t="s">
        <v>548</v>
      </c>
      <c r="F10" s="84">
        <v>43739</v>
      </c>
      <c r="G10" s="77">
        <v>89</v>
      </c>
      <c r="H10" s="77">
        <v>13</v>
      </c>
      <c r="I10" s="77">
        <v>1550</v>
      </c>
      <c r="J10" s="77">
        <v>98</v>
      </c>
      <c r="K10" s="78" t="str">
        <f>IF([1]!Table1[ProjectsCompleted]&gt;10, "Yes", "No")</f>
        <v>Yes</v>
      </c>
      <c r="L10" s="86" t="e">
        <f ca="1">TODAY()-[1]!Table1[[#This Row],[HireDate]]</f>
        <v>#REF!</v>
      </c>
      <c r="M10" s="79">
        <f>YEAR([1]!Table1[[#This Row],[HireDate]])</f>
        <v>2019</v>
      </c>
      <c r="N10">
        <f t="shared" si="0"/>
        <v>89</v>
      </c>
    </row>
    <row r="11" spans="1:14">
      <c r="A11" s="92" t="s">
        <v>579</v>
      </c>
      <c r="B11" s="80" t="s">
        <v>246</v>
      </c>
      <c r="C11" s="80" t="s">
        <v>580</v>
      </c>
      <c r="D11" s="80" t="s">
        <v>542</v>
      </c>
      <c r="E11" s="80" t="s">
        <v>558</v>
      </c>
      <c r="F11" s="85">
        <v>43837</v>
      </c>
      <c r="G11" s="80">
        <v>76</v>
      </c>
      <c r="H11" s="80">
        <v>10</v>
      </c>
      <c r="I11" s="80">
        <v>1100</v>
      </c>
      <c r="J11" s="80">
        <v>91</v>
      </c>
      <c r="K11" s="81" t="str">
        <f>IF([1]!Table1[ProjectsCompleted]&gt;10, "Yes", "No")</f>
        <v>No</v>
      </c>
      <c r="L11" s="87" t="e">
        <f ca="1">TODAY()-[1]!Table1[[#This Row],[HireDate]]</f>
        <v>#REF!</v>
      </c>
      <c r="M11" s="82">
        <f>YEAR([1]!Table1[[#This Row],[HireDate]])</f>
        <v>2020</v>
      </c>
      <c r="N11">
        <f t="shared" si="0"/>
        <v>76</v>
      </c>
    </row>
    <row r="12" spans="1:14">
      <c r="A12" s="93" t="s">
        <v>583</v>
      </c>
      <c r="B12" s="78" t="s">
        <v>584</v>
      </c>
      <c r="C12" s="78" t="s">
        <v>585</v>
      </c>
      <c r="D12" s="78" t="s">
        <v>542</v>
      </c>
      <c r="E12" s="78" t="s">
        <v>536</v>
      </c>
      <c r="F12" s="86">
        <v>43845</v>
      </c>
      <c r="G12" s="78">
        <v>84</v>
      </c>
      <c r="H12" s="78">
        <v>11</v>
      </c>
      <c r="I12" s="78">
        <v>1500</v>
      </c>
      <c r="J12" s="78">
        <v>94</v>
      </c>
      <c r="K12" s="78" t="str">
        <f>IF([1]!Table1[ProjectsCompleted]&gt;10, "Yes", "No")</f>
        <v>Yes</v>
      </c>
      <c r="L12" s="86" t="e">
        <f ca="1">TODAY()-[1]!Table1[[#This Row],[HireDate]]</f>
        <v>#REF!</v>
      </c>
      <c r="M12" s="79">
        <f>YEAR([1]!Table1[[#This Row],[HireDate]])</f>
        <v>2020</v>
      </c>
      <c r="N12">
        <f t="shared" si="0"/>
        <v>84</v>
      </c>
    </row>
    <row r="13" spans="1:14">
      <c r="A13" s="94" t="s">
        <v>588</v>
      </c>
      <c r="B13" s="81" t="s">
        <v>589</v>
      </c>
      <c r="C13" s="81" t="s">
        <v>590</v>
      </c>
      <c r="D13" s="81" t="s">
        <v>535</v>
      </c>
      <c r="E13" s="81" t="s">
        <v>558</v>
      </c>
      <c r="F13" s="87">
        <v>44249</v>
      </c>
      <c r="G13" s="81">
        <v>89</v>
      </c>
      <c r="H13" s="81">
        <v>14</v>
      </c>
      <c r="I13" s="81">
        <v>1750</v>
      </c>
      <c r="J13" s="81">
        <v>97</v>
      </c>
      <c r="K13" s="81" t="str">
        <f>IF([1]!Table1[ProjectsCompleted]&gt;10, "Yes", "No")</f>
        <v>Yes</v>
      </c>
      <c r="L13" s="87" t="e">
        <f ca="1">TODAY()-[1]!Table1[[#This Row],[HireDate]]</f>
        <v>#REF!</v>
      </c>
      <c r="M13" s="82">
        <f>YEAR([1]!Table1[[#This Row],[HireDate]])</f>
        <v>2021</v>
      </c>
      <c r="N13">
        <f t="shared" si="0"/>
        <v>89</v>
      </c>
    </row>
    <row r="14" spans="1:14">
      <c r="A14" s="93" t="s">
        <v>593</v>
      </c>
      <c r="B14" s="78" t="s">
        <v>594</v>
      </c>
      <c r="C14" s="78" t="s">
        <v>595</v>
      </c>
      <c r="D14" s="78" t="s">
        <v>542</v>
      </c>
      <c r="E14" s="78" t="s">
        <v>548</v>
      </c>
      <c r="F14" s="86">
        <v>43687</v>
      </c>
      <c r="G14" s="78">
        <v>78</v>
      </c>
      <c r="H14" s="78">
        <v>8</v>
      </c>
      <c r="I14" s="78">
        <v>1250</v>
      </c>
      <c r="J14" s="78">
        <v>90</v>
      </c>
      <c r="K14" s="78" t="str">
        <f>IF([1]!Table1[ProjectsCompleted]&gt;10, "Yes", "No")</f>
        <v>No</v>
      </c>
      <c r="L14" s="86" t="e">
        <f ca="1">TODAY()-[1]!Table1[[#This Row],[HireDate]]</f>
        <v>#REF!</v>
      </c>
      <c r="M14" s="79">
        <f>YEAR([1]!Table1[[#This Row],[HireDate]])</f>
        <v>2019</v>
      </c>
      <c r="N14">
        <f t="shared" si="0"/>
        <v>78</v>
      </c>
    </row>
    <row r="15" spans="1:14">
      <c r="A15" s="94" t="s">
        <v>598</v>
      </c>
      <c r="B15" s="81" t="s">
        <v>599</v>
      </c>
      <c r="C15" s="81" t="s">
        <v>600</v>
      </c>
      <c r="D15" s="81" t="s">
        <v>535</v>
      </c>
      <c r="E15" s="81" t="s">
        <v>543</v>
      </c>
      <c r="F15" s="87">
        <v>43895</v>
      </c>
      <c r="G15" s="81">
        <v>85</v>
      </c>
      <c r="H15" s="81">
        <v>10</v>
      </c>
      <c r="I15" s="81">
        <v>1450</v>
      </c>
      <c r="J15" s="81">
        <v>93</v>
      </c>
      <c r="K15" s="81" t="str">
        <f>IF([1]!Table1[ProjectsCompleted]&gt;10, "Yes", "No")</f>
        <v>No</v>
      </c>
      <c r="L15" s="87" t="e">
        <f ca="1">TODAY()-[1]!Table1[[#This Row],[HireDate]]</f>
        <v>#REF!</v>
      </c>
      <c r="M15" s="82">
        <f>YEAR([1]!Table1[[#This Row],[HireDate]])</f>
        <v>2020</v>
      </c>
      <c r="N15">
        <f t="shared" si="0"/>
        <v>85</v>
      </c>
    </row>
    <row r="16" spans="1:14">
      <c r="A16" s="93" t="s">
        <v>603</v>
      </c>
      <c r="B16" s="78" t="s">
        <v>539</v>
      </c>
      <c r="C16" s="78" t="s">
        <v>605</v>
      </c>
      <c r="D16" s="78" t="s">
        <v>542</v>
      </c>
      <c r="E16" s="78" t="s">
        <v>568</v>
      </c>
      <c r="F16" s="86">
        <v>44396</v>
      </c>
      <c r="G16" s="78">
        <v>88</v>
      </c>
      <c r="H16" s="78">
        <v>12</v>
      </c>
      <c r="I16" s="78">
        <v>1600</v>
      </c>
      <c r="J16" s="78">
        <v>96</v>
      </c>
      <c r="K16" s="78" t="str">
        <f>IF([1]!Table1[ProjectsCompleted]&gt;10, "Yes", "No")</f>
        <v>Yes</v>
      </c>
      <c r="L16" s="86" t="e">
        <f ca="1">TODAY()-[1]!Table1[[#This Row],[HireDate]]</f>
        <v>#REF!</v>
      </c>
      <c r="M16" s="79">
        <f>YEAR([1]!Table1[[#This Row],[HireDate]])</f>
        <v>2021</v>
      </c>
      <c r="N16">
        <f t="shared" si="0"/>
        <v>88</v>
      </c>
    </row>
    <row r="17" spans="1:14">
      <c r="A17" s="94" t="s">
        <v>608</v>
      </c>
      <c r="B17" s="81" t="s">
        <v>150</v>
      </c>
      <c r="C17" s="81" t="s">
        <v>609</v>
      </c>
      <c r="D17" s="81" t="s">
        <v>535</v>
      </c>
      <c r="E17" s="81" t="s">
        <v>536</v>
      </c>
      <c r="F17" s="87">
        <v>44833</v>
      </c>
      <c r="G17" s="81">
        <v>92</v>
      </c>
      <c r="H17" s="81">
        <v>13</v>
      </c>
      <c r="I17" s="81">
        <v>1800</v>
      </c>
      <c r="J17" s="81">
        <v>98</v>
      </c>
      <c r="K17" s="81" t="str">
        <f>IF([1]!Table1[ProjectsCompleted]&gt;10, "Yes", "No")</f>
        <v>Yes</v>
      </c>
      <c r="L17" s="87" t="e">
        <f ca="1">TODAY()-[1]!Table1[[#This Row],[HireDate]]</f>
        <v>#REF!</v>
      </c>
      <c r="M17" s="82">
        <f>YEAR([1]!Table1[[#This Row],[HireDate]])</f>
        <v>2022</v>
      </c>
      <c r="N17">
        <f t="shared" si="0"/>
        <v>92</v>
      </c>
    </row>
    <row r="18" spans="1:14">
      <c r="A18" s="93" t="s">
        <v>612</v>
      </c>
      <c r="B18" s="78" t="s">
        <v>613</v>
      </c>
      <c r="C18" s="78" t="s">
        <v>614</v>
      </c>
      <c r="D18" s="78" t="s">
        <v>542</v>
      </c>
      <c r="E18" s="78" t="s">
        <v>543</v>
      </c>
      <c r="F18" s="86">
        <v>43637</v>
      </c>
      <c r="G18" s="78">
        <v>81</v>
      </c>
      <c r="H18" s="78">
        <v>9</v>
      </c>
      <c r="I18" s="78">
        <v>1400</v>
      </c>
      <c r="J18" s="78">
        <v>91</v>
      </c>
      <c r="K18" s="78" t="str">
        <f>IF([1]!Table1[ProjectsCompleted]&gt;10, "Yes", "No")</f>
        <v>No</v>
      </c>
      <c r="L18" s="86" t="e">
        <f ca="1">TODAY()-[1]!Table1[[#This Row],[HireDate]]</f>
        <v>#REF!</v>
      </c>
      <c r="M18" s="79">
        <f>YEAR([1]!Table1[[#This Row],[HireDate]])</f>
        <v>2019</v>
      </c>
      <c r="N18">
        <f t="shared" si="0"/>
        <v>81</v>
      </c>
    </row>
    <row r="19" spans="1:14">
      <c r="A19" s="94" t="s">
        <v>617</v>
      </c>
      <c r="B19" s="81" t="s">
        <v>638</v>
      </c>
      <c r="C19" s="81" t="s">
        <v>639</v>
      </c>
      <c r="D19" s="81" t="s">
        <v>535</v>
      </c>
      <c r="E19" s="81" t="s">
        <v>548</v>
      </c>
      <c r="F19" s="87">
        <v>44324</v>
      </c>
      <c r="G19" s="81">
        <v>86</v>
      </c>
      <c r="H19" s="81">
        <v>11</v>
      </c>
      <c r="I19" s="81">
        <v>1550</v>
      </c>
      <c r="J19" s="81">
        <v>94</v>
      </c>
      <c r="K19" s="81" t="str">
        <f>IF([1]!Table1[ProjectsCompleted]&gt;10, "Yes", "No")</f>
        <v>Yes</v>
      </c>
      <c r="L19" s="87" t="e">
        <f ca="1">TODAY()-[1]!Table1[[#This Row],[HireDate]]</f>
        <v>#REF!</v>
      </c>
      <c r="M19" s="82">
        <f>YEAR([1]!Table1[[#This Row],[HireDate]])</f>
        <v>2021</v>
      </c>
      <c r="N19">
        <f t="shared" si="0"/>
        <v>86</v>
      </c>
    </row>
    <row r="20" spans="1:14">
      <c r="A20" s="93" t="s">
        <v>622</v>
      </c>
      <c r="B20" s="78" t="s">
        <v>640</v>
      </c>
      <c r="C20" s="78" t="s">
        <v>641</v>
      </c>
      <c r="D20" s="78" t="s">
        <v>542</v>
      </c>
      <c r="E20" s="78" t="s">
        <v>568</v>
      </c>
      <c r="F20" s="86">
        <v>44137</v>
      </c>
      <c r="G20" s="78">
        <v>83</v>
      </c>
      <c r="H20" s="78">
        <v>10</v>
      </c>
      <c r="I20" s="78">
        <v>1450</v>
      </c>
      <c r="J20" s="78">
        <v>92</v>
      </c>
      <c r="K20" s="78" t="str">
        <f>IF([1]!Table1[ProjectsCompleted]&gt;10, "Yes", "No")</f>
        <v>No</v>
      </c>
      <c r="L20" s="86" t="e">
        <f ca="1">TODAY()-[1]!Table1[[#This Row],[HireDate]]</f>
        <v>#REF!</v>
      </c>
      <c r="M20" s="79">
        <f>YEAR([1]!Table1[[#This Row],[HireDate]])</f>
        <v>2020</v>
      </c>
      <c r="N20">
        <f t="shared" si="0"/>
        <v>83</v>
      </c>
    </row>
    <row r="21" spans="1:14">
      <c r="A21" s="94" t="s">
        <v>716</v>
      </c>
      <c r="B21" s="81" t="s">
        <v>642</v>
      </c>
      <c r="C21" s="81" t="s">
        <v>643</v>
      </c>
      <c r="D21" s="81" t="s">
        <v>535</v>
      </c>
      <c r="E21" s="81" t="s">
        <v>536</v>
      </c>
      <c r="F21" s="87">
        <v>44637</v>
      </c>
      <c r="G21" s="81">
        <v>90</v>
      </c>
      <c r="H21" s="81">
        <v>12</v>
      </c>
      <c r="I21" s="81">
        <v>1700</v>
      </c>
      <c r="J21" s="81">
        <v>97</v>
      </c>
      <c r="K21" s="81" t="str">
        <f>IF([1]!Table1[ProjectsCompleted]&gt;10, "Yes", "No")</f>
        <v>Yes</v>
      </c>
      <c r="L21" s="87" t="e">
        <f ca="1">TODAY()-[1]!Table1[[#This Row],[HireDate]]</f>
        <v>#REF!</v>
      </c>
      <c r="M21" s="82">
        <f>YEAR([1]!Table1[[#This Row],[HireDate]])</f>
        <v>2022</v>
      </c>
      <c r="N21">
        <f t="shared" si="0"/>
        <v>90</v>
      </c>
    </row>
    <row r="22" spans="1:14">
      <c r="A22" s="93" t="s">
        <v>717</v>
      </c>
      <c r="B22" s="78" t="s">
        <v>644</v>
      </c>
      <c r="C22" s="78" t="s">
        <v>645</v>
      </c>
      <c r="D22" s="78" t="s">
        <v>535</v>
      </c>
      <c r="E22" s="78" t="s">
        <v>536</v>
      </c>
      <c r="F22" s="86">
        <v>44453</v>
      </c>
      <c r="G22" s="78">
        <v>83</v>
      </c>
      <c r="H22" s="78">
        <v>9</v>
      </c>
      <c r="I22" s="78">
        <v>1450</v>
      </c>
      <c r="J22" s="78">
        <v>93</v>
      </c>
      <c r="K22" s="78" t="str">
        <f>IF([1]!Table1[ProjectsCompleted]&gt;10, "Yes", "No")</f>
        <v>No</v>
      </c>
      <c r="L22" s="86" t="e">
        <f ca="1">TODAY()-[1]!Table1[[#This Row],[HireDate]]</f>
        <v>#REF!</v>
      </c>
      <c r="M22" s="79">
        <f>YEAR([1]!Table1[[#This Row],[HireDate]])</f>
        <v>2021</v>
      </c>
      <c r="N22">
        <f t="shared" si="0"/>
        <v>83</v>
      </c>
    </row>
    <row r="23" spans="1:14">
      <c r="A23" s="94" t="s">
        <v>718</v>
      </c>
      <c r="B23" s="81" t="s">
        <v>640</v>
      </c>
      <c r="C23" s="81" t="s">
        <v>585</v>
      </c>
      <c r="D23" s="81" t="s">
        <v>542</v>
      </c>
      <c r="E23" s="81" t="s">
        <v>543</v>
      </c>
      <c r="F23" s="87">
        <v>43923</v>
      </c>
      <c r="G23" s="81">
        <v>88</v>
      </c>
      <c r="H23" s="81">
        <v>11</v>
      </c>
      <c r="I23" s="81">
        <v>1650</v>
      </c>
      <c r="J23" s="81">
        <v>96</v>
      </c>
      <c r="K23" s="81" t="str">
        <f>IF([1]!Table1[ProjectsCompleted]&gt;10, "Yes", "No")</f>
        <v>Yes</v>
      </c>
      <c r="L23" s="87" t="e">
        <f ca="1">TODAY()-[1]!Table1[[#This Row],[HireDate]]</f>
        <v>#REF!</v>
      </c>
      <c r="M23" s="82">
        <f>YEAR([1]!Table1[[#This Row],[HireDate]])</f>
        <v>2020</v>
      </c>
      <c r="N23">
        <f t="shared" si="0"/>
        <v>88</v>
      </c>
    </row>
    <row r="24" spans="1:14">
      <c r="A24" s="93" t="s">
        <v>719</v>
      </c>
      <c r="B24" s="78" t="s">
        <v>646</v>
      </c>
      <c r="C24" s="78" t="s">
        <v>647</v>
      </c>
      <c r="D24" s="78" t="s">
        <v>535</v>
      </c>
      <c r="E24" s="78" t="s">
        <v>548</v>
      </c>
      <c r="F24" s="86">
        <v>44893</v>
      </c>
      <c r="G24" s="78">
        <v>77</v>
      </c>
      <c r="H24" s="78">
        <v>6</v>
      </c>
      <c r="I24" s="78">
        <v>1100</v>
      </c>
      <c r="J24" s="78">
        <v>89</v>
      </c>
      <c r="K24" s="78" t="str">
        <f>IF([1]!Table1[ProjectsCompleted]&gt;10, "Yes", "No")</f>
        <v>No</v>
      </c>
      <c r="L24" s="86" t="e">
        <f ca="1">TODAY()-[1]!Table1[[#This Row],[HireDate]]</f>
        <v>#REF!</v>
      </c>
      <c r="M24" s="79">
        <f>YEAR([1]!Table1[[#This Row],[HireDate]])</f>
        <v>2022</v>
      </c>
      <c r="N24">
        <f t="shared" si="0"/>
        <v>77</v>
      </c>
    </row>
    <row r="25" spans="1:14">
      <c r="A25" s="94" t="s">
        <v>720</v>
      </c>
      <c r="B25" s="81" t="s">
        <v>648</v>
      </c>
      <c r="C25" s="81" t="s">
        <v>649</v>
      </c>
      <c r="D25" s="81" t="s">
        <v>542</v>
      </c>
      <c r="E25" s="81" t="s">
        <v>536</v>
      </c>
      <c r="F25" s="87">
        <v>43999</v>
      </c>
      <c r="G25" s="81">
        <v>85</v>
      </c>
      <c r="H25" s="81">
        <v>12</v>
      </c>
      <c r="I25" s="81">
        <v>1500</v>
      </c>
      <c r="J25" s="81">
        <v>95</v>
      </c>
      <c r="K25" s="81" t="str">
        <f>IF([1]!Table1[ProjectsCompleted]&gt;10, "Yes", "No")</f>
        <v>Yes</v>
      </c>
      <c r="L25" s="87" t="e">
        <f ca="1">TODAY()-[1]!Table1[[#This Row],[HireDate]]</f>
        <v>#REF!</v>
      </c>
      <c r="M25" s="82">
        <f>YEAR([1]!Table1[[#This Row],[HireDate]])</f>
        <v>2020</v>
      </c>
      <c r="N25">
        <f t="shared" si="0"/>
        <v>85</v>
      </c>
    </row>
    <row r="26" spans="1:14">
      <c r="A26" s="93" t="s">
        <v>721</v>
      </c>
      <c r="B26" s="78" t="s">
        <v>599</v>
      </c>
      <c r="C26" s="78" t="s">
        <v>650</v>
      </c>
      <c r="D26" s="78" t="s">
        <v>535</v>
      </c>
      <c r="E26" s="78" t="s">
        <v>558</v>
      </c>
      <c r="F26" s="86">
        <v>43743</v>
      </c>
      <c r="G26" s="78">
        <v>90</v>
      </c>
      <c r="H26" s="78">
        <v>14</v>
      </c>
      <c r="I26" s="78">
        <v>1800</v>
      </c>
      <c r="J26" s="78">
        <v>98</v>
      </c>
      <c r="K26" s="78" t="str">
        <f>IF([1]!Table1[ProjectsCompleted]&gt;10, "Yes", "No")</f>
        <v>Yes</v>
      </c>
      <c r="L26" s="86" t="e">
        <f ca="1">TODAY()-[1]!Table1[[#This Row],[HireDate]]</f>
        <v>#REF!</v>
      </c>
      <c r="M26" s="79">
        <f>YEAR([1]!Table1[[#This Row],[HireDate]])</f>
        <v>2019</v>
      </c>
      <c r="N26">
        <f t="shared" si="0"/>
        <v>90</v>
      </c>
    </row>
    <row r="27" spans="1:14">
      <c r="A27" s="94" t="s">
        <v>722</v>
      </c>
      <c r="B27" s="81" t="s">
        <v>651</v>
      </c>
      <c r="C27" s="81" t="s">
        <v>652</v>
      </c>
      <c r="D27" s="81" t="s">
        <v>542</v>
      </c>
      <c r="E27" s="81" t="s">
        <v>568</v>
      </c>
      <c r="F27" s="87">
        <v>44433</v>
      </c>
      <c r="G27" s="81">
        <v>81</v>
      </c>
      <c r="H27" s="81">
        <v>8</v>
      </c>
      <c r="I27" s="81">
        <v>1350</v>
      </c>
      <c r="J27" s="81">
        <v>92</v>
      </c>
      <c r="K27" s="81" t="str">
        <f>IF([1]!Table1[ProjectsCompleted]&gt;10, "Yes", "No")</f>
        <v>No</v>
      </c>
      <c r="L27" s="87" t="e">
        <f ca="1">TODAY()-[1]!Table1[[#This Row],[HireDate]]</f>
        <v>#REF!</v>
      </c>
      <c r="M27" s="82">
        <f>YEAR([1]!Table1[[#This Row],[HireDate]])</f>
        <v>2021</v>
      </c>
      <c r="N27">
        <f t="shared" si="0"/>
        <v>81</v>
      </c>
    </row>
    <row r="28" spans="1:14">
      <c r="A28" s="93" t="s">
        <v>723</v>
      </c>
      <c r="B28" s="78" t="s">
        <v>653</v>
      </c>
      <c r="C28" s="78" t="s">
        <v>654</v>
      </c>
      <c r="D28" s="78" t="s">
        <v>535</v>
      </c>
      <c r="E28" s="78" t="s">
        <v>536</v>
      </c>
      <c r="F28" s="86">
        <v>43903</v>
      </c>
      <c r="G28" s="78">
        <v>87</v>
      </c>
      <c r="H28" s="78">
        <v>10</v>
      </c>
      <c r="I28" s="78">
        <v>1550</v>
      </c>
      <c r="J28" s="78">
        <v>97</v>
      </c>
      <c r="K28" s="78" t="str">
        <f>IF([1]!Table1[ProjectsCompleted]&gt;10, "Yes", "No")</f>
        <v>No</v>
      </c>
      <c r="L28" s="86" t="e">
        <f ca="1">TODAY()-[1]!Table1[[#This Row],[HireDate]]</f>
        <v>#REF!</v>
      </c>
      <c r="M28" s="79">
        <f>YEAR([1]!Table1[[#This Row],[HireDate]])</f>
        <v>2020</v>
      </c>
      <c r="N28">
        <f t="shared" si="0"/>
        <v>87</v>
      </c>
    </row>
    <row r="29" spans="1:14">
      <c r="A29" s="94" t="s">
        <v>724</v>
      </c>
      <c r="B29" s="81" t="s">
        <v>655</v>
      </c>
      <c r="C29" s="81" t="s">
        <v>656</v>
      </c>
      <c r="D29" s="81" t="s">
        <v>542</v>
      </c>
      <c r="E29" s="81" t="s">
        <v>543</v>
      </c>
      <c r="F29" s="87">
        <v>43654</v>
      </c>
      <c r="G29" s="81">
        <v>84</v>
      </c>
      <c r="H29" s="81">
        <v>13</v>
      </c>
      <c r="I29" s="81">
        <v>1600</v>
      </c>
      <c r="J29" s="81">
        <v>96</v>
      </c>
      <c r="K29" s="81" t="str">
        <f>IF([1]!Table1[ProjectsCompleted]&gt;10, "Yes", "No")</f>
        <v>Yes</v>
      </c>
      <c r="L29" s="87" t="e">
        <f ca="1">TODAY()-[1]!Table1[[#This Row],[HireDate]]</f>
        <v>#REF!</v>
      </c>
      <c r="M29" s="82">
        <f>YEAR([1]!Table1[[#This Row],[HireDate]])</f>
        <v>2019</v>
      </c>
      <c r="N29">
        <f t="shared" si="0"/>
        <v>84</v>
      </c>
    </row>
    <row r="30" spans="1:14">
      <c r="A30" s="93" t="s">
        <v>725</v>
      </c>
      <c r="B30" s="78" t="s">
        <v>657</v>
      </c>
      <c r="C30" s="78" t="s">
        <v>658</v>
      </c>
      <c r="D30" s="78" t="s">
        <v>535</v>
      </c>
      <c r="E30" s="78" t="s">
        <v>568</v>
      </c>
      <c r="F30" s="86">
        <v>44531</v>
      </c>
      <c r="G30" s="78">
        <v>79</v>
      </c>
      <c r="H30" s="78">
        <v>9</v>
      </c>
      <c r="I30" s="78">
        <v>1300</v>
      </c>
      <c r="J30" s="78">
        <v>91</v>
      </c>
      <c r="K30" s="78" t="str">
        <f>IF([1]!Table1[ProjectsCompleted]&gt;10, "Yes", "No")</f>
        <v>No</v>
      </c>
      <c r="L30" s="86" t="e">
        <f ca="1">TODAY()-[1]!Table1[[#This Row],[HireDate]]</f>
        <v>#REF!</v>
      </c>
      <c r="M30" s="79">
        <f>YEAR([1]!Table1[[#This Row],[HireDate]])</f>
        <v>2021</v>
      </c>
      <c r="N30">
        <f t="shared" si="0"/>
        <v>79</v>
      </c>
    </row>
    <row r="31" spans="1:14">
      <c r="A31" s="94" t="s">
        <v>726</v>
      </c>
      <c r="B31" s="81" t="s">
        <v>659</v>
      </c>
      <c r="C31" s="81" t="s">
        <v>660</v>
      </c>
      <c r="D31" s="81" t="s">
        <v>542</v>
      </c>
      <c r="E31" s="81" t="s">
        <v>548</v>
      </c>
      <c r="F31" s="87">
        <v>43973</v>
      </c>
      <c r="G31" s="81">
        <v>91</v>
      </c>
      <c r="H31" s="81">
        <v>11</v>
      </c>
      <c r="I31" s="81">
        <v>1700</v>
      </c>
      <c r="J31" s="81">
        <v>99</v>
      </c>
      <c r="K31" s="81" t="str">
        <f>IF([1]!Table1[ProjectsCompleted]&gt;10, "Yes", "No")</f>
        <v>Yes</v>
      </c>
      <c r="L31" s="87" t="e">
        <f ca="1">TODAY()-[1]!Table1[[#This Row],[HireDate]]</f>
        <v>#REF!</v>
      </c>
      <c r="M31" s="82">
        <f>YEAR([1]!Table1[[#This Row],[HireDate]])</f>
        <v>2020</v>
      </c>
      <c r="N31">
        <f t="shared" si="0"/>
        <v>91</v>
      </c>
    </row>
    <row r="32" spans="1:14">
      <c r="A32" s="93" t="s">
        <v>727</v>
      </c>
      <c r="B32" s="78" t="s">
        <v>661</v>
      </c>
      <c r="C32" s="78" t="s">
        <v>641</v>
      </c>
      <c r="D32" s="78" t="s">
        <v>535</v>
      </c>
      <c r="E32" s="78" t="s">
        <v>536</v>
      </c>
      <c r="F32" s="86">
        <v>44814</v>
      </c>
      <c r="G32" s="78">
        <v>75</v>
      </c>
      <c r="H32" s="78">
        <v>7</v>
      </c>
      <c r="I32" s="78">
        <v>1200</v>
      </c>
      <c r="J32" s="78">
        <v>88</v>
      </c>
      <c r="K32" s="78" t="str">
        <f>IF([1]!Table1[ProjectsCompleted]&gt;10, "Yes", "No")</f>
        <v>No</v>
      </c>
      <c r="L32" s="86" t="e">
        <f ca="1">TODAY()-[1]!Table1[[#This Row],[HireDate]]</f>
        <v>#REF!</v>
      </c>
      <c r="M32" s="79">
        <f>YEAR([1]!Table1[[#This Row],[HireDate]])</f>
        <v>2022</v>
      </c>
      <c r="N32">
        <f t="shared" si="0"/>
        <v>75</v>
      </c>
    </row>
    <row r="33" spans="1:14">
      <c r="A33" s="94" t="s">
        <v>728</v>
      </c>
      <c r="B33" s="81" t="s">
        <v>551</v>
      </c>
      <c r="C33" s="81" t="s">
        <v>566</v>
      </c>
      <c r="D33" s="81" t="s">
        <v>542</v>
      </c>
      <c r="E33" s="81" t="s">
        <v>558</v>
      </c>
      <c r="F33" s="87">
        <v>44073</v>
      </c>
      <c r="G33" s="81">
        <v>92</v>
      </c>
      <c r="H33" s="81">
        <v>15</v>
      </c>
      <c r="I33" s="81">
        <v>1850</v>
      </c>
      <c r="J33" s="81">
        <v>99</v>
      </c>
      <c r="K33" s="81" t="str">
        <f>IF([1]!Table1[ProjectsCompleted]&gt;10, "Yes", "No")</f>
        <v>Yes</v>
      </c>
      <c r="L33" s="87" t="e">
        <f ca="1">TODAY()-[1]!Table1[[#This Row],[HireDate]]</f>
        <v>#REF!</v>
      </c>
      <c r="M33" s="82">
        <f>YEAR([1]!Table1[[#This Row],[HireDate]])</f>
        <v>2020</v>
      </c>
      <c r="N33">
        <f t="shared" si="0"/>
        <v>92</v>
      </c>
    </row>
    <row r="34" spans="1:14">
      <c r="A34" s="93" t="s">
        <v>729</v>
      </c>
      <c r="B34" s="78" t="s">
        <v>662</v>
      </c>
      <c r="C34" s="78" t="s">
        <v>663</v>
      </c>
      <c r="D34" s="78" t="s">
        <v>535</v>
      </c>
      <c r="E34" s="78" t="s">
        <v>568</v>
      </c>
      <c r="F34" s="86">
        <v>43780</v>
      </c>
      <c r="G34" s="78">
        <v>80</v>
      </c>
      <c r="H34" s="78">
        <v>10</v>
      </c>
      <c r="I34" s="78">
        <v>1400</v>
      </c>
      <c r="J34" s="78">
        <v>92</v>
      </c>
      <c r="K34" s="78" t="str">
        <f>IF([1]!Table1[ProjectsCompleted]&gt;10, "Yes", "No")</f>
        <v>No</v>
      </c>
      <c r="L34" s="86" t="e">
        <f ca="1">TODAY()-[1]!Table1[[#This Row],[HireDate]]</f>
        <v>#REF!</v>
      </c>
      <c r="M34" s="79">
        <f>YEAR([1]!Table1[[#This Row],[HireDate]])</f>
        <v>2019</v>
      </c>
      <c r="N34">
        <f t="shared" si="0"/>
        <v>80</v>
      </c>
    </row>
    <row r="35" spans="1:14">
      <c r="A35" s="94" t="s">
        <v>730</v>
      </c>
      <c r="B35" s="81" t="s">
        <v>664</v>
      </c>
      <c r="C35" s="81" t="s">
        <v>624</v>
      </c>
      <c r="D35" s="81" t="s">
        <v>542</v>
      </c>
      <c r="E35" s="81" t="s">
        <v>543</v>
      </c>
      <c r="F35" s="87">
        <v>44319</v>
      </c>
      <c r="G35" s="81">
        <v>86</v>
      </c>
      <c r="H35" s="81">
        <v>12</v>
      </c>
      <c r="I35" s="81">
        <v>1500</v>
      </c>
      <c r="J35" s="81">
        <v>94</v>
      </c>
      <c r="K35" s="81" t="str">
        <f>IF([1]!Table1[ProjectsCompleted]&gt;10, "Yes", "No")</f>
        <v>Yes</v>
      </c>
      <c r="L35" s="87" t="e">
        <f ca="1">TODAY()-[1]!Table1[[#This Row],[HireDate]]</f>
        <v>#REF!</v>
      </c>
      <c r="M35" s="82">
        <f>YEAR([1]!Table1[[#This Row],[HireDate]])</f>
        <v>2021</v>
      </c>
      <c r="N35">
        <f t="shared" si="0"/>
        <v>86</v>
      </c>
    </row>
    <row r="36" spans="1:14">
      <c r="A36" s="93" t="s">
        <v>731</v>
      </c>
      <c r="B36" s="78" t="s">
        <v>665</v>
      </c>
      <c r="C36" s="78" t="s">
        <v>562</v>
      </c>
      <c r="D36" s="78" t="s">
        <v>535</v>
      </c>
      <c r="E36" s="78" t="s">
        <v>548</v>
      </c>
      <c r="F36" s="86">
        <v>43881</v>
      </c>
      <c r="G36" s="78">
        <v>88</v>
      </c>
      <c r="H36" s="78">
        <v>11</v>
      </c>
      <c r="I36" s="78">
        <v>1650</v>
      </c>
      <c r="J36" s="78">
        <v>96</v>
      </c>
      <c r="K36" s="78" t="str">
        <f>IF([1]!Table1[ProjectsCompleted]&gt;10, "Yes", "No")</f>
        <v>Yes</v>
      </c>
      <c r="L36" s="86" t="e">
        <f ca="1">TODAY()-[1]!Table1[[#This Row],[HireDate]]</f>
        <v>#REF!</v>
      </c>
      <c r="M36" s="79">
        <f>YEAR([1]!Table1[[#This Row],[HireDate]])</f>
        <v>2020</v>
      </c>
      <c r="N36">
        <f t="shared" si="0"/>
        <v>88</v>
      </c>
    </row>
    <row r="37" spans="1:14">
      <c r="A37" s="94" t="s">
        <v>732</v>
      </c>
      <c r="B37" s="81" t="s">
        <v>666</v>
      </c>
      <c r="C37" s="81" t="s">
        <v>600</v>
      </c>
      <c r="D37" s="81" t="s">
        <v>542</v>
      </c>
      <c r="E37" s="81" t="s">
        <v>536</v>
      </c>
      <c r="F37" s="87">
        <v>44576</v>
      </c>
      <c r="G37" s="81">
        <v>82</v>
      </c>
      <c r="H37" s="81">
        <v>8</v>
      </c>
      <c r="I37" s="81">
        <v>1350</v>
      </c>
      <c r="J37" s="81">
        <v>95</v>
      </c>
      <c r="K37" s="81" t="str">
        <f>IF([1]!Table1[ProjectsCompleted]&gt;10, "Yes", "No")</f>
        <v>No</v>
      </c>
      <c r="L37" s="87" t="e">
        <f ca="1">TODAY()-[1]!Table1[[#This Row],[HireDate]]</f>
        <v>#REF!</v>
      </c>
      <c r="M37" s="82">
        <f>YEAR([1]!Table1[[#This Row],[HireDate]])</f>
        <v>2022</v>
      </c>
      <c r="N37">
        <f t="shared" si="0"/>
        <v>82</v>
      </c>
    </row>
    <row r="38" spans="1:14">
      <c r="A38" s="93" t="s">
        <v>733</v>
      </c>
      <c r="B38" s="78" t="s">
        <v>667</v>
      </c>
      <c r="C38" s="78" t="s">
        <v>546</v>
      </c>
      <c r="D38" s="78" t="s">
        <v>535</v>
      </c>
      <c r="E38" s="78" t="s">
        <v>558</v>
      </c>
      <c r="F38" s="86">
        <v>43552</v>
      </c>
      <c r="G38" s="78">
        <v>89</v>
      </c>
      <c r="H38" s="78">
        <v>13</v>
      </c>
      <c r="I38" s="78">
        <v>1750</v>
      </c>
      <c r="J38" s="78">
        <v>97</v>
      </c>
      <c r="K38" s="78" t="str">
        <f>IF([1]!Table1[ProjectsCompleted]&gt;10, "Yes", "No")</f>
        <v>Yes</v>
      </c>
      <c r="L38" s="86" t="e">
        <f ca="1">TODAY()-[1]!Table1[[#This Row],[HireDate]]</f>
        <v>#REF!</v>
      </c>
      <c r="M38" s="79">
        <f>YEAR([1]!Table1[[#This Row],[HireDate]])</f>
        <v>2019</v>
      </c>
      <c r="N38">
        <f t="shared" si="0"/>
        <v>89</v>
      </c>
    </row>
    <row r="39" spans="1:14">
      <c r="A39" s="94" t="s">
        <v>734</v>
      </c>
      <c r="B39" s="81" t="s">
        <v>594</v>
      </c>
      <c r="C39" s="81" t="s">
        <v>668</v>
      </c>
      <c r="D39" s="81" t="s">
        <v>542</v>
      </c>
      <c r="E39" s="81" t="s">
        <v>568</v>
      </c>
      <c r="F39" s="87">
        <v>44393</v>
      </c>
      <c r="G39" s="81">
        <v>78</v>
      </c>
      <c r="H39" s="81">
        <v>9</v>
      </c>
      <c r="I39" s="81">
        <v>1300</v>
      </c>
      <c r="J39" s="81">
        <v>91</v>
      </c>
      <c r="K39" s="81" t="str">
        <f>IF([1]!Table1[ProjectsCompleted]&gt;10, "Yes", "No")</f>
        <v>No</v>
      </c>
      <c r="L39" s="87" t="e">
        <f ca="1">TODAY()-[1]!Table1[[#This Row],[HireDate]]</f>
        <v>#REF!</v>
      </c>
      <c r="M39" s="82">
        <f>YEAR([1]!Table1[[#This Row],[HireDate]])</f>
        <v>2021</v>
      </c>
      <c r="N39">
        <f t="shared" si="0"/>
        <v>78</v>
      </c>
    </row>
    <row r="40" spans="1:14">
      <c r="A40" s="93" t="s">
        <v>735</v>
      </c>
      <c r="B40" s="78" t="s">
        <v>669</v>
      </c>
      <c r="C40" s="78" t="s">
        <v>595</v>
      </c>
      <c r="D40" s="78" t="s">
        <v>535</v>
      </c>
      <c r="E40" s="78" t="s">
        <v>543</v>
      </c>
      <c r="F40" s="86">
        <v>44113</v>
      </c>
      <c r="G40" s="78">
        <v>84</v>
      </c>
      <c r="H40" s="78">
        <v>10</v>
      </c>
      <c r="I40" s="78">
        <v>1550</v>
      </c>
      <c r="J40" s="78">
        <v>93</v>
      </c>
      <c r="K40" s="78" t="str">
        <f>IF([1]!Table1[ProjectsCompleted]&gt;10, "Yes", "No")</f>
        <v>No</v>
      </c>
      <c r="L40" s="86" t="e">
        <f ca="1">TODAY()-[1]!Table1[[#This Row],[HireDate]]</f>
        <v>#REF!</v>
      </c>
      <c r="M40" s="79">
        <f>YEAR([1]!Table1[[#This Row],[HireDate]])</f>
        <v>2020</v>
      </c>
      <c r="N40">
        <f t="shared" si="0"/>
        <v>84</v>
      </c>
    </row>
    <row r="41" spans="1:14">
      <c r="A41" s="94" t="s">
        <v>736</v>
      </c>
      <c r="B41" s="81" t="s">
        <v>670</v>
      </c>
      <c r="C41" s="81" t="s">
        <v>671</v>
      </c>
      <c r="D41" s="81" t="s">
        <v>542</v>
      </c>
      <c r="E41" s="81" t="s">
        <v>536</v>
      </c>
      <c r="F41" s="87">
        <v>44730</v>
      </c>
      <c r="G41" s="81">
        <v>87</v>
      </c>
      <c r="H41" s="81">
        <v>12</v>
      </c>
      <c r="I41" s="81">
        <v>1600</v>
      </c>
      <c r="J41" s="81">
        <v>98</v>
      </c>
      <c r="K41" s="81" t="str">
        <f>IF([1]!Table1[ProjectsCompleted]&gt;10, "Yes", "No")</f>
        <v>Yes</v>
      </c>
      <c r="L41" s="87" t="e">
        <f ca="1">TODAY()-[1]!Table1[[#This Row],[HireDate]]</f>
        <v>#REF!</v>
      </c>
      <c r="M41" s="82">
        <f>YEAR([1]!Table1[[#This Row],[HireDate]])</f>
        <v>2022</v>
      </c>
      <c r="N41">
        <f t="shared" si="0"/>
        <v>87</v>
      </c>
    </row>
    <row r="42" spans="1:14">
      <c r="A42" s="93" t="s">
        <v>737</v>
      </c>
      <c r="B42" s="78" t="s">
        <v>672</v>
      </c>
      <c r="C42" s="78" t="s">
        <v>673</v>
      </c>
      <c r="D42" s="78" t="s">
        <v>535</v>
      </c>
      <c r="E42" s="78" t="s">
        <v>536</v>
      </c>
      <c r="F42" s="86">
        <v>43934</v>
      </c>
      <c r="G42" s="78">
        <v>83</v>
      </c>
      <c r="H42" s="78">
        <v>9</v>
      </c>
      <c r="I42" s="78">
        <v>1450</v>
      </c>
      <c r="J42" s="78">
        <v>93</v>
      </c>
      <c r="K42" s="78" t="str">
        <f>IF([1]!Table1[ProjectsCompleted]&gt;10, "Yes", "No")</f>
        <v>No</v>
      </c>
      <c r="L42" s="86" t="e">
        <f ca="1">TODAY()-[1]!Table1[[#This Row],[HireDate]]</f>
        <v>#REF!</v>
      </c>
      <c r="M42" s="79">
        <f>YEAR([1]!Table1[[#This Row],[HireDate]])</f>
        <v>2020</v>
      </c>
      <c r="N42">
        <f t="shared" si="0"/>
        <v>83</v>
      </c>
    </row>
    <row r="43" spans="1:14">
      <c r="A43" s="94" t="s">
        <v>738</v>
      </c>
      <c r="B43" s="81" t="s">
        <v>674</v>
      </c>
      <c r="C43" s="81" t="s">
        <v>675</v>
      </c>
      <c r="D43" s="81" t="s">
        <v>542</v>
      </c>
      <c r="E43" s="81" t="s">
        <v>543</v>
      </c>
      <c r="F43" s="87">
        <v>44203</v>
      </c>
      <c r="G43" s="81">
        <v>88</v>
      </c>
      <c r="H43" s="81">
        <v>10</v>
      </c>
      <c r="I43" s="81">
        <v>1500</v>
      </c>
      <c r="J43" s="81">
        <v>95</v>
      </c>
      <c r="K43" s="81" t="str">
        <f>IF([1]!Table1[ProjectsCompleted]&gt;10, "Yes", "No")</f>
        <v>No</v>
      </c>
      <c r="L43" s="87" t="e">
        <f ca="1">TODAY()-[1]!Table1[[#This Row],[HireDate]]</f>
        <v>#REF!</v>
      </c>
      <c r="M43" s="82">
        <f>YEAR([1]!Table1[[#This Row],[HireDate]])</f>
        <v>2021</v>
      </c>
      <c r="N43">
        <f t="shared" si="0"/>
        <v>88</v>
      </c>
    </row>
    <row r="44" spans="1:14">
      <c r="A44" s="93" t="s">
        <v>739</v>
      </c>
      <c r="B44" s="78" t="s">
        <v>642</v>
      </c>
      <c r="C44" s="78" t="s">
        <v>671</v>
      </c>
      <c r="D44" s="78" t="s">
        <v>535</v>
      </c>
      <c r="E44" s="78" t="s">
        <v>548</v>
      </c>
      <c r="F44" s="86">
        <v>43727</v>
      </c>
      <c r="G44" s="78">
        <v>78</v>
      </c>
      <c r="H44" s="78">
        <v>8</v>
      </c>
      <c r="I44" s="78">
        <v>1200</v>
      </c>
      <c r="J44" s="78">
        <v>89</v>
      </c>
      <c r="K44" s="78" t="str">
        <f>IF([1]!Table1[ProjectsCompleted]&gt;10, "Yes", "No")</f>
        <v>No</v>
      </c>
      <c r="L44" s="86" t="e">
        <f ca="1">TODAY()-[1]!Table1[[#This Row],[HireDate]]</f>
        <v>#REF!</v>
      </c>
      <c r="M44" s="79">
        <f>YEAR([1]!Table1[[#This Row],[HireDate]])</f>
        <v>2019</v>
      </c>
      <c r="N44">
        <f t="shared" si="0"/>
        <v>78</v>
      </c>
    </row>
    <row r="45" spans="1:14">
      <c r="A45" s="94" t="s">
        <v>740</v>
      </c>
      <c r="B45" s="81" t="s">
        <v>539</v>
      </c>
      <c r="C45" s="81" t="s">
        <v>614</v>
      </c>
      <c r="D45" s="81" t="s">
        <v>542</v>
      </c>
      <c r="E45" s="81" t="s">
        <v>568</v>
      </c>
      <c r="F45" s="87">
        <v>44757</v>
      </c>
      <c r="G45" s="81">
        <v>92</v>
      </c>
      <c r="H45" s="81">
        <v>12</v>
      </c>
      <c r="I45" s="81">
        <v>1650</v>
      </c>
      <c r="J45" s="81">
        <v>98</v>
      </c>
      <c r="K45" s="81" t="str">
        <f>IF([1]!Table1[ProjectsCompleted]&gt;10, "Yes", "No")</f>
        <v>Yes</v>
      </c>
      <c r="L45" s="87" t="e">
        <f ca="1">TODAY()-[1]!Table1[[#This Row],[HireDate]]</f>
        <v>#REF!</v>
      </c>
      <c r="M45" s="82">
        <f>YEAR([1]!Table1[[#This Row],[HireDate]])</f>
        <v>2022</v>
      </c>
      <c r="N45">
        <f t="shared" si="0"/>
        <v>92</v>
      </c>
    </row>
    <row r="46" spans="1:14">
      <c r="A46" s="93" t="s">
        <v>741</v>
      </c>
      <c r="B46" s="78" t="s">
        <v>638</v>
      </c>
      <c r="C46" s="78" t="s">
        <v>676</v>
      </c>
      <c r="D46" s="78" t="s">
        <v>535</v>
      </c>
      <c r="E46" s="78" t="s">
        <v>558</v>
      </c>
      <c r="F46" s="86">
        <v>43890</v>
      </c>
      <c r="G46" s="78">
        <v>85</v>
      </c>
      <c r="H46" s="78">
        <v>11</v>
      </c>
      <c r="I46" s="78">
        <v>1550</v>
      </c>
      <c r="J46" s="78">
        <v>94</v>
      </c>
      <c r="K46" s="78" t="str">
        <f>IF([1]!Table1[ProjectsCompleted]&gt;10, "Yes", "No")</f>
        <v>Yes</v>
      </c>
      <c r="L46" s="86" t="e">
        <f ca="1">TODAY()-[1]!Table1[[#This Row],[HireDate]]</f>
        <v>#REF!</v>
      </c>
      <c r="M46" s="79">
        <f>YEAR([1]!Table1[[#This Row],[HireDate]])</f>
        <v>2020</v>
      </c>
      <c r="N46">
        <f t="shared" si="0"/>
        <v>85</v>
      </c>
    </row>
    <row r="47" spans="1:14">
      <c r="A47" s="94" t="s">
        <v>742</v>
      </c>
      <c r="B47" s="81" t="s">
        <v>677</v>
      </c>
      <c r="C47" s="81" t="s">
        <v>678</v>
      </c>
      <c r="D47" s="81" t="s">
        <v>542</v>
      </c>
      <c r="E47" s="81" t="s">
        <v>536</v>
      </c>
      <c r="F47" s="87">
        <v>44489</v>
      </c>
      <c r="G47" s="81">
        <v>90</v>
      </c>
      <c r="H47" s="81">
        <v>14</v>
      </c>
      <c r="I47" s="81">
        <v>1800</v>
      </c>
      <c r="J47" s="81">
        <v>97</v>
      </c>
      <c r="K47" s="81" t="str">
        <f>IF([1]!Table1[ProjectsCompleted]&gt;10, "Yes", "No")</f>
        <v>Yes</v>
      </c>
      <c r="L47" s="87" t="e">
        <f ca="1">TODAY()-[1]!Table1[[#This Row],[HireDate]]</f>
        <v>#REF!</v>
      </c>
      <c r="M47" s="82">
        <f>YEAR([1]!Table1[[#This Row],[HireDate]])</f>
        <v>2021</v>
      </c>
      <c r="N47">
        <f t="shared" si="0"/>
        <v>90</v>
      </c>
    </row>
    <row r="48" spans="1:14">
      <c r="A48" s="93" t="s">
        <v>743</v>
      </c>
      <c r="B48" s="78" t="s">
        <v>679</v>
      </c>
      <c r="C48" s="78" t="s">
        <v>641</v>
      </c>
      <c r="D48" s="78" t="s">
        <v>535</v>
      </c>
      <c r="E48" s="78" t="s">
        <v>543</v>
      </c>
      <c r="F48" s="86">
        <v>43595</v>
      </c>
      <c r="G48" s="78">
        <v>86</v>
      </c>
      <c r="H48" s="78">
        <v>9</v>
      </c>
      <c r="I48" s="78">
        <v>1500</v>
      </c>
      <c r="J48" s="78">
        <v>92</v>
      </c>
      <c r="K48" s="78" t="str">
        <f>IF([1]!Table1[ProjectsCompleted]&gt;10, "Yes", "No")</f>
        <v>No</v>
      </c>
      <c r="L48" s="86" t="e">
        <f ca="1">TODAY()-[1]!Table1[[#This Row],[HireDate]]</f>
        <v>#REF!</v>
      </c>
      <c r="M48" s="79">
        <f>YEAR([1]!Table1[[#This Row],[HireDate]])</f>
        <v>2019</v>
      </c>
      <c r="N48">
        <f t="shared" si="0"/>
        <v>86</v>
      </c>
    </row>
    <row r="49" spans="1:14">
      <c r="A49" s="94" t="s">
        <v>744</v>
      </c>
      <c r="B49" s="81" t="s">
        <v>613</v>
      </c>
      <c r="C49" s="81" t="s">
        <v>566</v>
      </c>
      <c r="D49" s="81" t="s">
        <v>542</v>
      </c>
      <c r="E49" s="81" t="s">
        <v>548</v>
      </c>
      <c r="F49" s="87">
        <v>43983</v>
      </c>
      <c r="G49" s="81">
        <v>79</v>
      </c>
      <c r="H49" s="81">
        <v>7</v>
      </c>
      <c r="I49" s="81">
        <v>1300</v>
      </c>
      <c r="J49" s="81">
        <v>90</v>
      </c>
      <c r="K49" s="81" t="str">
        <f>IF([1]!Table1[ProjectsCompleted]&gt;10, "Yes", "No")</f>
        <v>No</v>
      </c>
      <c r="L49" s="87" t="e">
        <f ca="1">TODAY()-[1]!Table1[[#This Row],[HireDate]]</f>
        <v>#REF!</v>
      </c>
      <c r="M49" s="82">
        <f>YEAR([1]!Table1[[#This Row],[HireDate]])</f>
        <v>2020</v>
      </c>
      <c r="N49">
        <f t="shared" si="0"/>
        <v>79</v>
      </c>
    </row>
    <row r="50" spans="1:14">
      <c r="A50" s="93" t="s">
        <v>745</v>
      </c>
      <c r="B50" s="78" t="s">
        <v>680</v>
      </c>
      <c r="C50" s="78" t="s">
        <v>681</v>
      </c>
      <c r="D50" s="78" t="s">
        <v>535</v>
      </c>
      <c r="E50" s="78" t="s">
        <v>568</v>
      </c>
      <c r="F50" s="86">
        <v>44542</v>
      </c>
      <c r="G50" s="78">
        <v>82</v>
      </c>
      <c r="H50" s="78">
        <v>10</v>
      </c>
      <c r="I50" s="78">
        <v>1450</v>
      </c>
      <c r="J50" s="78">
        <v>95</v>
      </c>
      <c r="K50" s="78" t="str">
        <f>IF([1]!Table1[ProjectsCompleted]&gt;10, "Yes", "No")</f>
        <v>No</v>
      </c>
      <c r="L50" s="86" t="e">
        <f ca="1">TODAY()-[1]!Table1[[#This Row],[HireDate]]</f>
        <v>#REF!</v>
      </c>
      <c r="M50" s="79">
        <f>YEAR([1]!Table1[[#This Row],[HireDate]])</f>
        <v>2021</v>
      </c>
      <c r="N50">
        <f t="shared" si="0"/>
        <v>82</v>
      </c>
    </row>
    <row r="51" spans="1:14">
      <c r="A51" s="94" t="s">
        <v>746</v>
      </c>
      <c r="B51" s="81" t="s">
        <v>666</v>
      </c>
      <c r="C51" s="81" t="s">
        <v>600</v>
      </c>
      <c r="D51" s="81" t="s">
        <v>542</v>
      </c>
      <c r="E51" s="81" t="s">
        <v>536</v>
      </c>
      <c r="F51" s="87">
        <v>44638</v>
      </c>
      <c r="G51" s="81">
        <v>88</v>
      </c>
      <c r="H51" s="81">
        <v>11</v>
      </c>
      <c r="I51" s="81">
        <v>1650</v>
      </c>
      <c r="J51" s="81">
        <v>98</v>
      </c>
      <c r="K51" s="81" t="str">
        <f>IF([1]!Table1[ProjectsCompleted]&gt;10, "Yes", "No")</f>
        <v>Yes</v>
      </c>
      <c r="L51" s="87" t="e">
        <f ca="1">TODAY()-[1]!Table1[[#This Row],[HireDate]]</f>
        <v>#REF!</v>
      </c>
      <c r="M51" s="82">
        <f>YEAR([1]!Table1[[#This Row],[HireDate]])</f>
        <v>2022</v>
      </c>
      <c r="N51">
        <f t="shared" si="0"/>
        <v>88</v>
      </c>
    </row>
    <row r="52" spans="1:14">
      <c r="A52" s="93" t="s">
        <v>747</v>
      </c>
      <c r="B52" s="78" t="s">
        <v>682</v>
      </c>
      <c r="C52" s="78" t="s">
        <v>609</v>
      </c>
      <c r="D52" s="78" t="s">
        <v>535</v>
      </c>
      <c r="E52" s="78" t="s">
        <v>558</v>
      </c>
      <c r="F52" s="86">
        <v>43699</v>
      </c>
      <c r="G52" s="78">
        <v>89</v>
      </c>
      <c r="H52" s="78">
        <v>13</v>
      </c>
      <c r="I52" s="78">
        <v>1750</v>
      </c>
      <c r="J52" s="78">
        <v>96</v>
      </c>
      <c r="K52" s="78" t="str">
        <f>IF([1]!Table1[ProjectsCompleted]&gt;10, "Yes", "No")</f>
        <v>Yes</v>
      </c>
      <c r="L52" s="86" t="e">
        <f ca="1">TODAY()-[1]!Table1[[#This Row],[HireDate]]</f>
        <v>#REF!</v>
      </c>
      <c r="M52" s="79">
        <f>YEAR([1]!Table1[[#This Row],[HireDate]])</f>
        <v>2019</v>
      </c>
      <c r="N52">
        <f t="shared" si="0"/>
        <v>89</v>
      </c>
    </row>
    <row r="53" spans="1:14">
      <c r="A53" s="94" t="s">
        <v>748</v>
      </c>
      <c r="B53" s="81" t="s">
        <v>594</v>
      </c>
      <c r="C53" s="81" t="s">
        <v>683</v>
      </c>
      <c r="D53" s="81" t="s">
        <v>542</v>
      </c>
      <c r="E53" s="81" t="s">
        <v>543</v>
      </c>
      <c r="F53" s="87">
        <v>44448</v>
      </c>
      <c r="G53" s="81">
        <v>91</v>
      </c>
      <c r="H53" s="81">
        <v>10</v>
      </c>
      <c r="I53" s="81">
        <v>1600</v>
      </c>
      <c r="J53" s="81">
        <v>97</v>
      </c>
      <c r="K53" s="81" t="str">
        <f>IF([1]!Table1[ProjectsCompleted]&gt;10, "Yes", "No")</f>
        <v>No</v>
      </c>
      <c r="L53" s="87" t="e">
        <f ca="1">TODAY()-[1]!Table1[[#This Row],[HireDate]]</f>
        <v>#REF!</v>
      </c>
      <c r="M53" s="82">
        <f>YEAR([1]!Table1[[#This Row],[HireDate]])</f>
        <v>2021</v>
      </c>
      <c r="N53">
        <f t="shared" si="0"/>
        <v>91</v>
      </c>
    </row>
    <row r="54" spans="1:14">
      <c r="A54" s="93" t="s">
        <v>749</v>
      </c>
      <c r="B54" s="78" t="s">
        <v>589</v>
      </c>
      <c r="C54" s="78" t="s">
        <v>684</v>
      </c>
      <c r="D54" s="78" t="s">
        <v>535</v>
      </c>
      <c r="E54" s="78" t="s">
        <v>548</v>
      </c>
      <c r="F54" s="86">
        <v>44169</v>
      </c>
      <c r="G54" s="78">
        <v>83</v>
      </c>
      <c r="H54" s="78">
        <v>8</v>
      </c>
      <c r="I54" s="78">
        <v>1450</v>
      </c>
      <c r="J54" s="78">
        <v>92</v>
      </c>
      <c r="K54" s="78" t="str">
        <f>IF([1]!Table1[ProjectsCompleted]&gt;10, "Yes", "No")</f>
        <v>No</v>
      </c>
      <c r="L54" s="86" t="e">
        <f ca="1">TODAY()-[1]!Table1[[#This Row],[HireDate]]</f>
        <v>#REF!</v>
      </c>
      <c r="M54" s="79">
        <f>YEAR([1]!Table1[[#This Row],[HireDate]])</f>
        <v>2020</v>
      </c>
      <c r="N54">
        <f t="shared" si="0"/>
        <v>83</v>
      </c>
    </row>
    <row r="55" spans="1:14">
      <c r="A55" s="94" t="s">
        <v>750</v>
      </c>
      <c r="B55" s="81" t="s">
        <v>685</v>
      </c>
      <c r="C55" s="81" t="s">
        <v>686</v>
      </c>
      <c r="D55" s="81" t="s">
        <v>542</v>
      </c>
      <c r="E55" s="81" t="s">
        <v>568</v>
      </c>
      <c r="F55" s="87">
        <v>44241</v>
      </c>
      <c r="G55" s="81">
        <v>80</v>
      </c>
      <c r="H55" s="81">
        <v>9</v>
      </c>
      <c r="I55" s="81">
        <v>1400</v>
      </c>
      <c r="J55" s="81">
        <v>93</v>
      </c>
      <c r="K55" s="81" t="str">
        <f>IF([1]!Table1[ProjectsCompleted]&gt;10, "Yes", "No")</f>
        <v>No</v>
      </c>
      <c r="L55" s="87" t="e">
        <f ca="1">TODAY()-[1]!Table1[[#This Row],[HireDate]]</f>
        <v>#REF!</v>
      </c>
      <c r="M55" s="82">
        <f>YEAR([1]!Table1[[#This Row],[HireDate]])</f>
        <v>2021</v>
      </c>
      <c r="N55">
        <f t="shared" si="0"/>
        <v>80</v>
      </c>
    </row>
    <row r="56" spans="1:14">
      <c r="A56" s="93" t="s">
        <v>751</v>
      </c>
      <c r="B56" s="78" t="s">
        <v>687</v>
      </c>
      <c r="C56" s="78" t="s">
        <v>688</v>
      </c>
      <c r="D56" s="78" t="s">
        <v>535</v>
      </c>
      <c r="E56" s="78" t="s">
        <v>536</v>
      </c>
      <c r="F56" s="86">
        <v>44656</v>
      </c>
      <c r="G56" s="78">
        <v>86</v>
      </c>
      <c r="H56" s="78">
        <v>12</v>
      </c>
      <c r="I56" s="78">
        <v>1550</v>
      </c>
      <c r="J56" s="78">
        <v>95</v>
      </c>
      <c r="K56" s="78" t="str">
        <f>IF([1]!Table1[ProjectsCompleted]&gt;10, "Yes", "No")</f>
        <v>Yes</v>
      </c>
      <c r="L56" s="86" t="e">
        <f ca="1">TODAY()-[1]!Table1[[#This Row],[HireDate]]</f>
        <v>#REF!</v>
      </c>
      <c r="M56" s="79">
        <f>YEAR([1]!Table1[[#This Row],[HireDate]])</f>
        <v>2022</v>
      </c>
      <c r="N56">
        <f t="shared" si="0"/>
        <v>86</v>
      </c>
    </row>
    <row r="57" spans="1:14">
      <c r="A57" s="94" t="s">
        <v>752</v>
      </c>
      <c r="B57" s="81" t="s">
        <v>670</v>
      </c>
      <c r="C57" s="81" t="s">
        <v>689</v>
      </c>
      <c r="D57" s="81" t="s">
        <v>542</v>
      </c>
      <c r="E57" s="81" t="s">
        <v>558</v>
      </c>
      <c r="F57" s="87">
        <v>44157</v>
      </c>
      <c r="G57" s="81">
        <v>84</v>
      </c>
      <c r="H57" s="81">
        <v>10</v>
      </c>
      <c r="I57" s="81">
        <v>1500</v>
      </c>
      <c r="J57" s="81">
        <v>94</v>
      </c>
      <c r="K57" s="81" t="str">
        <f>IF([1]!Table1[ProjectsCompleted]&gt;10, "Yes", "No")</f>
        <v>No</v>
      </c>
      <c r="L57" s="87" t="e">
        <f ca="1">TODAY()-[1]!Table1[[#This Row],[HireDate]]</f>
        <v>#REF!</v>
      </c>
      <c r="M57" s="82">
        <f>YEAR([1]!Table1[[#This Row],[HireDate]])</f>
        <v>2020</v>
      </c>
      <c r="N57">
        <f t="shared" si="0"/>
        <v>84</v>
      </c>
    </row>
    <row r="58" spans="1:14">
      <c r="A58" s="93" t="s">
        <v>753</v>
      </c>
      <c r="B58" s="78" t="s">
        <v>599</v>
      </c>
      <c r="C58" s="78" t="s">
        <v>690</v>
      </c>
      <c r="D58" s="78" t="s">
        <v>535</v>
      </c>
      <c r="E58" s="78" t="s">
        <v>543</v>
      </c>
      <c r="F58" s="86">
        <v>44416</v>
      </c>
      <c r="G58" s="78">
        <v>87</v>
      </c>
      <c r="H58" s="78">
        <v>11</v>
      </c>
      <c r="I58" s="78">
        <v>1600</v>
      </c>
      <c r="J58" s="78">
        <v>96</v>
      </c>
      <c r="K58" s="78" t="str">
        <f>IF([1]!Table1[ProjectsCompleted]&gt;10, "Yes", "No")</f>
        <v>Yes</v>
      </c>
      <c r="L58" s="86" t="e">
        <f ca="1">TODAY()-[1]!Table1[[#This Row],[HireDate]]</f>
        <v>#REF!</v>
      </c>
      <c r="M58" s="79">
        <f>YEAR([1]!Table1[[#This Row],[HireDate]])</f>
        <v>2021</v>
      </c>
      <c r="N58">
        <f t="shared" si="0"/>
        <v>87</v>
      </c>
    </row>
    <row r="59" spans="1:14">
      <c r="A59" s="94" t="s">
        <v>754</v>
      </c>
      <c r="B59" s="81" t="s">
        <v>584</v>
      </c>
      <c r="C59" s="81" t="s">
        <v>691</v>
      </c>
      <c r="D59" s="81" t="s">
        <v>542</v>
      </c>
      <c r="E59" s="81" t="s">
        <v>548</v>
      </c>
      <c r="F59" s="87">
        <v>44711</v>
      </c>
      <c r="G59" s="81">
        <v>90</v>
      </c>
      <c r="H59" s="81">
        <v>13</v>
      </c>
      <c r="I59" s="81">
        <v>1750</v>
      </c>
      <c r="J59" s="81">
        <v>97</v>
      </c>
      <c r="K59" s="81" t="str">
        <f>IF([1]!Table1[ProjectsCompleted]&gt;10, "Yes", "No")</f>
        <v>Yes</v>
      </c>
      <c r="L59" s="87" t="e">
        <f ca="1">TODAY()-[1]!Table1[[#This Row],[HireDate]]</f>
        <v>#REF!</v>
      </c>
      <c r="M59" s="82">
        <f>YEAR([1]!Table1[[#This Row],[HireDate]])</f>
        <v>2022</v>
      </c>
      <c r="N59">
        <f t="shared" si="0"/>
        <v>90</v>
      </c>
    </row>
    <row r="60" spans="1:14">
      <c r="A60" s="93" t="s">
        <v>755</v>
      </c>
      <c r="B60" s="78" t="s">
        <v>150</v>
      </c>
      <c r="C60" s="78" t="s">
        <v>692</v>
      </c>
      <c r="D60" s="78" t="s">
        <v>535</v>
      </c>
      <c r="E60" s="78" t="s">
        <v>568</v>
      </c>
      <c r="F60" s="86">
        <v>43658</v>
      </c>
      <c r="G60" s="78">
        <v>75</v>
      </c>
      <c r="H60" s="78">
        <v>8</v>
      </c>
      <c r="I60" s="78">
        <v>1200</v>
      </c>
      <c r="J60" s="78">
        <v>88</v>
      </c>
      <c r="K60" s="78" t="str">
        <f>IF([1]!Table1[ProjectsCompleted]&gt;10, "Yes", "No")</f>
        <v>No</v>
      </c>
      <c r="L60" s="86" t="e">
        <f ca="1">TODAY()-[1]!Table1[[#This Row],[HireDate]]</f>
        <v>#REF!</v>
      </c>
      <c r="M60" s="79">
        <f>YEAR([1]!Table1[[#This Row],[HireDate]])</f>
        <v>2019</v>
      </c>
      <c r="N60">
        <f t="shared" si="0"/>
        <v>75</v>
      </c>
    </row>
    <row r="61" spans="1:14">
      <c r="A61" s="94" t="s">
        <v>756</v>
      </c>
      <c r="B61" s="81" t="s">
        <v>651</v>
      </c>
      <c r="C61" s="81" t="s">
        <v>585</v>
      </c>
      <c r="D61" s="81" t="s">
        <v>542</v>
      </c>
      <c r="E61" s="81" t="s">
        <v>536</v>
      </c>
      <c r="F61" s="87">
        <v>44364</v>
      </c>
      <c r="G61" s="81">
        <v>92</v>
      </c>
      <c r="H61" s="81">
        <v>14</v>
      </c>
      <c r="I61" s="81">
        <v>1800</v>
      </c>
      <c r="J61" s="81">
        <v>99</v>
      </c>
      <c r="K61" s="81" t="str">
        <f>IF([1]!Table1[ProjectsCompleted]&gt;10, "Yes", "No")</f>
        <v>Yes</v>
      </c>
      <c r="L61" s="87" t="e">
        <f ca="1">TODAY()-[1]!Table1[[#This Row],[HireDate]]</f>
        <v>#REF!</v>
      </c>
      <c r="M61" s="82">
        <f>YEAR([1]!Table1[[#This Row],[HireDate]])</f>
        <v>2021</v>
      </c>
      <c r="N61">
        <f t="shared" si="0"/>
        <v>92</v>
      </c>
    </row>
    <row r="62" spans="1:14">
      <c r="A62" s="93" t="s">
        <v>757</v>
      </c>
      <c r="B62" s="78" t="s">
        <v>693</v>
      </c>
      <c r="C62" s="78" t="s">
        <v>675</v>
      </c>
      <c r="D62" s="78" t="s">
        <v>535</v>
      </c>
      <c r="E62" s="78" t="s">
        <v>543</v>
      </c>
      <c r="F62" s="86">
        <v>44103</v>
      </c>
      <c r="G62" s="78">
        <v>80</v>
      </c>
      <c r="H62" s="78">
        <v>10</v>
      </c>
      <c r="I62" s="78">
        <v>1450</v>
      </c>
      <c r="J62" s="78">
        <v>91</v>
      </c>
      <c r="K62" s="78" t="str">
        <f>IF([1]!Table1[ProjectsCompleted]&gt;10, "Yes", "No")</f>
        <v>No</v>
      </c>
      <c r="L62" s="86" t="e">
        <f ca="1">TODAY()-[1]!Table1[[#This Row],[HireDate]]</f>
        <v>#REF!</v>
      </c>
      <c r="M62" s="79">
        <f>YEAR([1]!Table1[[#This Row],[HireDate]])</f>
        <v>2020</v>
      </c>
      <c r="N62">
        <f t="shared" si="0"/>
        <v>80</v>
      </c>
    </row>
    <row r="63" spans="1:14">
      <c r="A63" s="94" t="s">
        <v>758</v>
      </c>
      <c r="B63" s="81" t="s">
        <v>694</v>
      </c>
      <c r="C63" s="81" t="s">
        <v>695</v>
      </c>
      <c r="D63" s="81" t="s">
        <v>542</v>
      </c>
      <c r="E63" s="81" t="s">
        <v>548</v>
      </c>
      <c r="F63" s="87">
        <v>44280</v>
      </c>
      <c r="G63" s="81">
        <v>88</v>
      </c>
      <c r="H63" s="81">
        <v>12</v>
      </c>
      <c r="I63" s="81">
        <v>1650</v>
      </c>
      <c r="J63" s="81">
        <v>96</v>
      </c>
      <c r="K63" s="81" t="str">
        <f>IF([1]!Table1[ProjectsCompleted]&gt;10, "Yes", "No")</f>
        <v>Yes</v>
      </c>
      <c r="L63" s="87" t="e">
        <f ca="1">TODAY()-[1]!Table1[[#This Row],[HireDate]]</f>
        <v>#REF!</v>
      </c>
      <c r="M63" s="82">
        <f>YEAR([1]!Table1[[#This Row],[HireDate]])</f>
        <v>2021</v>
      </c>
      <c r="N63">
        <f t="shared" si="0"/>
        <v>88</v>
      </c>
    </row>
    <row r="64" spans="1:14">
      <c r="A64" s="93" t="s">
        <v>759</v>
      </c>
      <c r="B64" s="78" t="s">
        <v>657</v>
      </c>
      <c r="C64" s="78" t="s">
        <v>696</v>
      </c>
      <c r="D64" s="78" t="s">
        <v>535</v>
      </c>
      <c r="E64" s="78" t="s">
        <v>568</v>
      </c>
      <c r="F64" s="86">
        <v>44610</v>
      </c>
      <c r="G64" s="78">
        <v>83</v>
      </c>
      <c r="H64" s="78">
        <v>9</v>
      </c>
      <c r="I64" s="78">
        <v>1500</v>
      </c>
      <c r="J64" s="78">
        <v>94</v>
      </c>
      <c r="K64" s="78" t="str">
        <f>IF([1]!Table1[ProjectsCompleted]&gt;10, "Yes", "No")</f>
        <v>No</v>
      </c>
      <c r="L64" s="86" t="e">
        <f ca="1">TODAY()-[1]!Table1[[#This Row],[HireDate]]</f>
        <v>#REF!</v>
      </c>
      <c r="M64" s="79">
        <f>YEAR([1]!Table1[[#This Row],[HireDate]])</f>
        <v>2022</v>
      </c>
      <c r="N64">
        <f t="shared" si="0"/>
        <v>83</v>
      </c>
    </row>
    <row r="65" spans="1:14">
      <c r="A65" s="94" t="s">
        <v>760</v>
      </c>
      <c r="B65" s="81" t="s">
        <v>659</v>
      </c>
      <c r="C65" s="81" t="s">
        <v>697</v>
      </c>
      <c r="D65" s="81" t="s">
        <v>542</v>
      </c>
      <c r="E65" s="81" t="s">
        <v>558</v>
      </c>
      <c r="F65" s="87">
        <v>43959</v>
      </c>
      <c r="G65" s="81">
        <v>89</v>
      </c>
      <c r="H65" s="81">
        <v>15</v>
      </c>
      <c r="I65" s="81">
        <v>1800</v>
      </c>
      <c r="J65" s="81">
        <v>98</v>
      </c>
      <c r="K65" s="81" t="str">
        <f>IF([1]!Table1[ProjectsCompleted]&gt;10, "Yes", "No")</f>
        <v>Yes</v>
      </c>
      <c r="L65" s="87" t="e">
        <f ca="1">TODAY()-[1]!Table1[[#This Row],[HireDate]]</f>
        <v>#REF!</v>
      </c>
      <c r="M65" s="82">
        <f>YEAR([1]!Table1[[#This Row],[HireDate]])</f>
        <v>2020</v>
      </c>
      <c r="N65">
        <f t="shared" si="0"/>
        <v>89</v>
      </c>
    </row>
    <row r="66" spans="1:14">
      <c r="A66" s="93" t="s">
        <v>761</v>
      </c>
      <c r="B66" s="78" t="s">
        <v>669</v>
      </c>
      <c r="C66" s="78" t="s">
        <v>698</v>
      </c>
      <c r="D66" s="78" t="s">
        <v>535</v>
      </c>
      <c r="E66" s="78" t="s">
        <v>536</v>
      </c>
      <c r="F66" s="86">
        <v>44555</v>
      </c>
      <c r="G66" s="78">
        <v>77</v>
      </c>
      <c r="H66" s="78">
        <v>7</v>
      </c>
      <c r="I66" s="78">
        <v>1200</v>
      </c>
      <c r="J66" s="78">
        <v>90</v>
      </c>
      <c r="K66" s="78" t="str">
        <f>IF([1]!Table1[ProjectsCompleted]&gt;10, "Yes", "No")</f>
        <v>No</v>
      </c>
      <c r="L66" s="86" t="e">
        <f ca="1">TODAY()-[1]!Table1[[#This Row],[HireDate]]</f>
        <v>#REF!</v>
      </c>
      <c r="M66" s="79">
        <f>YEAR([1]!Table1[[#This Row],[HireDate]])</f>
        <v>2021</v>
      </c>
      <c r="N66">
        <f t="shared" si="0"/>
        <v>77</v>
      </c>
    </row>
    <row r="67" spans="1:14">
      <c r="A67" s="94" t="s">
        <v>762</v>
      </c>
      <c r="B67" s="81" t="s">
        <v>699</v>
      </c>
      <c r="C67" s="81" t="s">
        <v>700</v>
      </c>
      <c r="D67" s="81" t="s">
        <v>542</v>
      </c>
      <c r="E67" s="81" t="s">
        <v>543</v>
      </c>
      <c r="F67" s="87">
        <v>44848</v>
      </c>
      <c r="G67" s="81">
        <v>84</v>
      </c>
      <c r="H67" s="81">
        <v>10</v>
      </c>
      <c r="I67" s="81">
        <v>1500</v>
      </c>
      <c r="J67" s="81">
        <v>93</v>
      </c>
      <c r="K67" s="81" t="str">
        <f>IF([1]!Table1[ProjectsCompleted]&gt;10, "Yes", "No")</f>
        <v>No</v>
      </c>
      <c r="L67" s="87" t="e">
        <f ca="1">TODAY()-[1]!Table1[[#This Row],[HireDate]]</f>
        <v>#REF!</v>
      </c>
      <c r="M67" s="82">
        <f>YEAR([1]!Table1[[#This Row],[HireDate]])</f>
        <v>2022</v>
      </c>
      <c r="N67">
        <f t="shared" ref="N67:N101" si="1">VLOOKUP(A67,A66:M166,7,FALSE)</f>
        <v>84</v>
      </c>
    </row>
    <row r="68" spans="1:14">
      <c r="A68" s="93" t="s">
        <v>763</v>
      </c>
      <c r="B68" s="78" t="s">
        <v>370</v>
      </c>
      <c r="C68" s="78" t="s">
        <v>614</v>
      </c>
      <c r="D68" s="78" t="s">
        <v>535</v>
      </c>
      <c r="E68" s="78" t="s">
        <v>548</v>
      </c>
      <c r="F68" s="86">
        <v>44138</v>
      </c>
      <c r="G68" s="78">
        <v>81</v>
      </c>
      <c r="H68" s="78">
        <v>8</v>
      </c>
      <c r="I68" s="78">
        <v>1300</v>
      </c>
      <c r="J68" s="78">
        <v>89</v>
      </c>
      <c r="K68" s="78" t="str">
        <f>IF([1]!Table1[ProjectsCompleted]&gt;10, "Yes", "No")</f>
        <v>No</v>
      </c>
      <c r="L68" s="86" t="e">
        <f ca="1">TODAY()-[1]!Table1[[#This Row],[HireDate]]</f>
        <v>#REF!</v>
      </c>
      <c r="M68" s="79">
        <f>YEAR([1]!Table1[[#This Row],[HireDate]])</f>
        <v>2020</v>
      </c>
      <c r="N68">
        <f t="shared" si="1"/>
        <v>81</v>
      </c>
    </row>
    <row r="69" spans="1:14">
      <c r="A69" s="94" t="s">
        <v>764</v>
      </c>
      <c r="B69" s="81" t="s">
        <v>613</v>
      </c>
      <c r="C69" s="81" t="s">
        <v>683</v>
      </c>
      <c r="D69" s="81" t="s">
        <v>542</v>
      </c>
      <c r="E69" s="81" t="s">
        <v>568</v>
      </c>
      <c r="F69" s="87">
        <v>44445</v>
      </c>
      <c r="G69" s="81">
        <v>90</v>
      </c>
      <c r="H69" s="81">
        <v>11</v>
      </c>
      <c r="I69" s="81">
        <v>1700</v>
      </c>
      <c r="J69" s="81">
        <v>97</v>
      </c>
      <c r="K69" s="81" t="str">
        <f>IF([1]!Table1[ProjectsCompleted]&gt;10, "Yes", "No")</f>
        <v>Yes</v>
      </c>
      <c r="L69" s="87" t="e">
        <f ca="1">TODAY()-[1]!Table1[[#This Row],[HireDate]]</f>
        <v>#REF!</v>
      </c>
      <c r="M69" s="82">
        <f>YEAR([1]!Table1[[#This Row],[HireDate]])</f>
        <v>2021</v>
      </c>
      <c r="N69">
        <f t="shared" si="1"/>
        <v>90</v>
      </c>
    </row>
    <row r="70" spans="1:14">
      <c r="A70" s="93" t="s">
        <v>765</v>
      </c>
      <c r="B70" s="78" t="s">
        <v>353</v>
      </c>
      <c r="C70" s="78" t="s">
        <v>609</v>
      </c>
      <c r="D70" s="78" t="s">
        <v>535</v>
      </c>
      <c r="E70" s="78" t="s">
        <v>536</v>
      </c>
      <c r="F70" s="86">
        <v>43939</v>
      </c>
      <c r="G70" s="78">
        <v>85</v>
      </c>
      <c r="H70" s="78">
        <v>12</v>
      </c>
      <c r="I70" s="78">
        <v>1600</v>
      </c>
      <c r="J70" s="78">
        <v>95</v>
      </c>
      <c r="K70" s="78" t="str">
        <f>IF([1]!Table1[ProjectsCompleted]&gt;10, "Yes", "No")</f>
        <v>Yes</v>
      </c>
      <c r="L70" s="86" t="e">
        <f ca="1">TODAY()-[1]!Table1[[#This Row],[HireDate]]</f>
        <v>#REF!</v>
      </c>
      <c r="M70" s="79">
        <f>YEAR([1]!Table1[[#This Row],[HireDate]])</f>
        <v>2020</v>
      </c>
      <c r="N70">
        <f t="shared" si="1"/>
        <v>85</v>
      </c>
    </row>
    <row r="71" spans="1:14">
      <c r="A71" s="94" t="s">
        <v>766</v>
      </c>
      <c r="B71" s="81" t="s">
        <v>701</v>
      </c>
      <c r="C71" s="81" t="s">
        <v>595</v>
      </c>
      <c r="D71" s="81" t="s">
        <v>542</v>
      </c>
      <c r="E71" s="81" t="s">
        <v>558</v>
      </c>
      <c r="F71" s="87">
        <v>44572</v>
      </c>
      <c r="G71" s="81">
        <v>88</v>
      </c>
      <c r="H71" s="81">
        <v>14</v>
      </c>
      <c r="I71" s="81">
        <v>1750</v>
      </c>
      <c r="J71" s="81">
        <v>99</v>
      </c>
      <c r="K71" s="81" t="str">
        <f>IF([1]!Table1[ProjectsCompleted]&gt;10, "Yes", "No")</f>
        <v>Yes</v>
      </c>
      <c r="L71" s="87" t="e">
        <f ca="1">TODAY()-[1]!Table1[[#This Row],[HireDate]]</f>
        <v>#REF!</v>
      </c>
      <c r="M71" s="82">
        <f>YEAR([1]!Table1[[#This Row],[HireDate]])</f>
        <v>2022</v>
      </c>
      <c r="N71">
        <f t="shared" si="1"/>
        <v>88</v>
      </c>
    </row>
    <row r="72" spans="1:14">
      <c r="A72" s="93" t="s">
        <v>767</v>
      </c>
      <c r="B72" s="78" t="s">
        <v>640</v>
      </c>
      <c r="C72" s="78" t="s">
        <v>643</v>
      </c>
      <c r="D72" s="78" t="s">
        <v>542</v>
      </c>
      <c r="E72" s="78" t="s">
        <v>536</v>
      </c>
      <c r="F72" s="86">
        <v>44278</v>
      </c>
      <c r="G72" s="78">
        <v>86</v>
      </c>
      <c r="H72" s="78">
        <v>12</v>
      </c>
      <c r="I72" s="78">
        <v>1550</v>
      </c>
      <c r="J72" s="78">
        <v>94</v>
      </c>
      <c r="K72" s="78" t="str">
        <f>IF([1]!Table1[ProjectsCompleted]&gt;10, "Yes", "No")</f>
        <v>Yes</v>
      </c>
      <c r="L72" s="86" t="e">
        <f ca="1">TODAY()-[1]!Table1[[#This Row],[HireDate]]</f>
        <v>#REF!</v>
      </c>
      <c r="M72" s="79">
        <f>YEAR([1]!Table1[[#This Row],[HireDate]])</f>
        <v>2021</v>
      </c>
      <c r="N72">
        <f t="shared" si="1"/>
        <v>86</v>
      </c>
    </row>
    <row r="73" spans="1:14">
      <c r="A73" s="94" t="s">
        <v>768</v>
      </c>
      <c r="B73" s="81" t="s">
        <v>702</v>
      </c>
      <c r="C73" s="81" t="s">
        <v>678</v>
      </c>
      <c r="D73" s="81" t="s">
        <v>535</v>
      </c>
      <c r="E73" s="81" t="s">
        <v>558</v>
      </c>
      <c r="F73" s="87">
        <v>44057</v>
      </c>
      <c r="G73" s="81">
        <v>90</v>
      </c>
      <c r="H73" s="81">
        <v>14</v>
      </c>
      <c r="I73" s="81">
        <v>1800</v>
      </c>
      <c r="J73" s="81">
        <v>97</v>
      </c>
      <c r="K73" s="81" t="str">
        <f>IF([1]!Table1[ProjectsCompleted]&gt;10, "Yes", "No")</f>
        <v>Yes</v>
      </c>
      <c r="L73" s="87" t="e">
        <f ca="1">TODAY()-[1]!Table1[[#This Row],[HireDate]]</f>
        <v>#REF!</v>
      </c>
      <c r="M73" s="82">
        <f>YEAR([1]!Table1[[#This Row],[HireDate]])</f>
        <v>2020</v>
      </c>
      <c r="N73">
        <f t="shared" si="1"/>
        <v>90</v>
      </c>
    </row>
    <row r="74" spans="1:14">
      <c r="A74" s="93" t="s">
        <v>769</v>
      </c>
      <c r="B74" s="78" t="s">
        <v>666</v>
      </c>
      <c r="C74" s="78" t="s">
        <v>703</v>
      </c>
      <c r="D74" s="78" t="s">
        <v>542</v>
      </c>
      <c r="E74" s="78" t="s">
        <v>548</v>
      </c>
      <c r="F74" s="86">
        <v>44742</v>
      </c>
      <c r="G74" s="78">
        <v>82</v>
      </c>
      <c r="H74" s="78">
        <v>9</v>
      </c>
      <c r="I74" s="78">
        <v>1350</v>
      </c>
      <c r="J74" s="78">
        <v>91</v>
      </c>
      <c r="K74" s="78" t="str">
        <f>IF([1]!Table1[ProjectsCompleted]&gt;10, "Yes", "No")</f>
        <v>No</v>
      </c>
      <c r="L74" s="86" t="e">
        <f ca="1">TODAY()-[1]!Table1[[#This Row],[HireDate]]</f>
        <v>#REF!</v>
      </c>
      <c r="M74" s="79">
        <f>YEAR([1]!Table1[[#This Row],[HireDate]])</f>
        <v>2022</v>
      </c>
      <c r="N74">
        <f t="shared" si="1"/>
        <v>82</v>
      </c>
    </row>
    <row r="75" spans="1:14">
      <c r="A75" s="94" t="s">
        <v>770</v>
      </c>
      <c r="B75" s="81" t="s">
        <v>661</v>
      </c>
      <c r="C75" s="81" t="s">
        <v>681</v>
      </c>
      <c r="D75" s="81" t="s">
        <v>535</v>
      </c>
      <c r="E75" s="81" t="s">
        <v>543</v>
      </c>
      <c r="F75" s="87">
        <v>43763</v>
      </c>
      <c r="G75" s="81">
        <v>85</v>
      </c>
      <c r="H75" s="81">
        <v>10</v>
      </c>
      <c r="I75" s="81">
        <v>1500</v>
      </c>
      <c r="J75" s="81">
        <v>95</v>
      </c>
      <c r="K75" s="81" t="str">
        <f>IF([1]!Table1[ProjectsCompleted]&gt;10, "Yes", "No")</f>
        <v>No</v>
      </c>
      <c r="L75" s="87" t="e">
        <f ca="1">TODAY()-[1]!Table1[[#This Row],[HireDate]]</f>
        <v>#REF!</v>
      </c>
      <c r="M75" s="82">
        <f>YEAR([1]!Table1[[#This Row],[HireDate]])</f>
        <v>2019</v>
      </c>
      <c r="N75">
        <f t="shared" si="1"/>
        <v>85</v>
      </c>
    </row>
    <row r="76" spans="1:14">
      <c r="A76" s="93" t="s">
        <v>771</v>
      </c>
      <c r="B76" s="78" t="s">
        <v>648</v>
      </c>
      <c r="C76" s="78" t="s">
        <v>704</v>
      </c>
      <c r="D76" s="78" t="s">
        <v>542</v>
      </c>
      <c r="E76" s="78" t="s">
        <v>568</v>
      </c>
      <c r="F76" s="86">
        <v>44512</v>
      </c>
      <c r="G76" s="78">
        <v>87</v>
      </c>
      <c r="H76" s="78">
        <v>11</v>
      </c>
      <c r="I76" s="78">
        <v>1600</v>
      </c>
      <c r="J76" s="78">
        <v>96</v>
      </c>
      <c r="K76" s="78" t="str">
        <f>IF([1]!Table1[ProjectsCompleted]&gt;10, "Yes", "No")</f>
        <v>Yes</v>
      </c>
      <c r="L76" s="86" t="e">
        <f ca="1">TODAY()-[1]!Table1[[#This Row],[HireDate]]</f>
        <v>#REF!</v>
      </c>
      <c r="M76" s="79">
        <f>YEAR([1]!Table1[[#This Row],[HireDate]])</f>
        <v>2021</v>
      </c>
      <c r="N76">
        <f t="shared" si="1"/>
        <v>87</v>
      </c>
    </row>
    <row r="77" spans="1:14">
      <c r="A77" s="94" t="s">
        <v>772</v>
      </c>
      <c r="B77" s="81" t="s">
        <v>599</v>
      </c>
      <c r="C77" s="81" t="s">
        <v>705</v>
      </c>
      <c r="D77" s="81" t="s">
        <v>535</v>
      </c>
      <c r="E77" s="81" t="s">
        <v>536</v>
      </c>
      <c r="F77" s="87">
        <v>43951</v>
      </c>
      <c r="G77" s="81">
        <v>89</v>
      </c>
      <c r="H77" s="81">
        <v>13</v>
      </c>
      <c r="I77" s="81">
        <v>1750</v>
      </c>
      <c r="J77" s="81">
        <v>98</v>
      </c>
      <c r="K77" s="81" t="str">
        <f>IF([1]!Table1[ProjectsCompleted]&gt;10, "Yes", "No")</f>
        <v>Yes</v>
      </c>
      <c r="L77" s="87" t="e">
        <f ca="1">TODAY()-[1]!Table1[[#This Row],[HireDate]]</f>
        <v>#REF!</v>
      </c>
      <c r="M77" s="82">
        <f>YEAR([1]!Table1[[#This Row],[HireDate]])</f>
        <v>2020</v>
      </c>
      <c r="N77">
        <f t="shared" si="1"/>
        <v>89</v>
      </c>
    </row>
    <row r="78" spans="1:14">
      <c r="A78" s="93" t="s">
        <v>773</v>
      </c>
      <c r="B78" s="78" t="s">
        <v>651</v>
      </c>
      <c r="C78" s="78" t="s">
        <v>706</v>
      </c>
      <c r="D78" s="78" t="s">
        <v>542</v>
      </c>
      <c r="E78" s="78" t="s">
        <v>543</v>
      </c>
      <c r="F78" s="86">
        <v>44440</v>
      </c>
      <c r="G78" s="78">
        <v>91</v>
      </c>
      <c r="H78" s="78">
        <v>12</v>
      </c>
      <c r="I78" s="78">
        <v>1700</v>
      </c>
      <c r="J78" s="78">
        <v>97</v>
      </c>
      <c r="K78" s="78" t="str">
        <f>IF([1]!Table1[ProjectsCompleted]&gt;10, "Yes", "No")</f>
        <v>Yes</v>
      </c>
      <c r="L78" s="86" t="e">
        <f ca="1">TODAY()-[1]!Table1[[#This Row],[HireDate]]</f>
        <v>#REF!</v>
      </c>
      <c r="M78" s="79">
        <f>YEAR([1]!Table1[[#This Row],[HireDate]])</f>
        <v>2021</v>
      </c>
      <c r="N78">
        <f t="shared" si="1"/>
        <v>91</v>
      </c>
    </row>
    <row r="79" spans="1:14">
      <c r="A79" s="94" t="s">
        <v>774</v>
      </c>
      <c r="B79" s="81" t="s">
        <v>638</v>
      </c>
      <c r="C79" s="81" t="s">
        <v>614</v>
      </c>
      <c r="D79" s="81" t="s">
        <v>535</v>
      </c>
      <c r="E79" s="81" t="s">
        <v>548</v>
      </c>
      <c r="F79" s="87">
        <v>43973</v>
      </c>
      <c r="G79" s="81">
        <v>78</v>
      </c>
      <c r="H79" s="81">
        <v>8</v>
      </c>
      <c r="I79" s="81">
        <v>1300</v>
      </c>
      <c r="J79" s="81">
        <v>89</v>
      </c>
      <c r="K79" s="81" t="str">
        <f>IF([1]!Table1[ProjectsCompleted]&gt;10, "Yes", "No")</f>
        <v>No</v>
      </c>
      <c r="L79" s="87" t="e">
        <f ca="1">TODAY()-[1]!Table1[[#This Row],[HireDate]]</f>
        <v>#REF!</v>
      </c>
      <c r="M79" s="82">
        <f>YEAR([1]!Table1[[#This Row],[HireDate]])</f>
        <v>2020</v>
      </c>
      <c r="N79">
        <f t="shared" si="1"/>
        <v>78</v>
      </c>
    </row>
    <row r="80" spans="1:14">
      <c r="A80" s="93" t="s">
        <v>775</v>
      </c>
      <c r="B80" s="78" t="s">
        <v>594</v>
      </c>
      <c r="C80" s="78" t="s">
        <v>668</v>
      </c>
      <c r="D80" s="78" t="s">
        <v>542</v>
      </c>
      <c r="E80" s="78" t="s">
        <v>568</v>
      </c>
      <c r="F80" s="86">
        <v>44603</v>
      </c>
      <c r="G80" s="78">
        <v>84</v>
      </c>
      <c r="H80" s="78">
        <v>9</v>
      </c>
      <c r="I80" s="78">
        <v>1450</v>
      </c>
      <c r="J80" s="78">
        <v>93</v>
      </c>
      <c r="K80" s="78" t="str">
        <f>IF([1]!Table1[ProjectsCompleted]&gt;10, "Yes", "No")</f>
        <v>No</v>
      </c>
      <c r="L80" s="86" t="e">
        <f ca="1">TODAY()-[1]!Table1[[#This Row],[HireDate]]</f>
        <v>#REF!</v>
      </c>
      <c r="M80" s="79">
        <f>YEAR([1]!Table1[[#This Row],[HireDate]])</f>
        <v>2022</v>
      </c>
      <c r="N80">
        <f t="shared" si="1"/>
        <v>84</v>
      </c>
    </row>
    <row r="81" spans="1:14">
      <c r="A81" s="94" t="s">
        <v>776</v>
      </c>
      <c r="B81" s="81" t="s">
        <v>150</v>
      </c>
      <c r="C81" s="81" t="s">
        <v>609</v>
      </c>
      <c r="D81" s="81" t="s">
        <v>535</v>
      </c>
      <c r="E81" s="81" t="s">
        <v>536</v>
      </c>
      <c r="F81" s="87">
        <v>43666</v>
      </c>
      <c r="G81" s="81">
        <v>88</v>
      </c>
      <c r="H81" s="81">
        <v>11</v>
      </c>
      <c r="I81" s="81">
        <v>1650</v>
      </c>
      <c r="J81" s="81">
        <v>96</v>
      </c>
      <c r="K81" s="81" t="str">
        <f>IF([1]!Table1[ProjectsCompleted]&gt;10, "Yes", "No")</f>
        <v>Yes</v>
      </c>
      <c r="L81" s="87" t="e">
        <f ca="1">TODAY()-[1]!Table1[[#This Row],[HireDate]]</f>
        <v>#REF!</v>
      </c>
      <c r="M81" s="82">
        <f>YEAR([1]!Table1[[#This Row],[HireDate]])</f>
        <v>2019</v>
      </c>
      <c r="N81">
        <f t="shared" si="1"/>
        <v>88</v>
      </c>
    </row>
    <row r="82" spans="1:14">
      <c r="A82" s="93" t="s">
        <v>777</v>
      </c>
      <c r="B82" s="78" t="s">
        <v>655</v>
      </c>
      <c r="C82" s="78" t="s">
        <v>641</v>
      </c>
      <c r="D82" s="78" t="s">
        <v>542</v>
      </c>
      <c r="E82" s="78" t="s">
        <v>558</v>
      </c>
      <c r="F82" s="86">
        <v>44294</v>
      </c>
      <c r="G82" s="78">
        <v>83</v>
      </c>
      <c r="H82" s="78">
        <v>10</v>
      </c>
      <c r="I82" s="78">
        <v>1450</v>
      </c>
      <c r="J82" s="78">
        <v>92</v>
      </c>
      <c r="K82" s="78" t="str">
        <f>IF([1]!Table1[ProjectsCompleted]&gt;10, "Yes", "No")</f>
        <v>No</v>
      </c>
      <c r="L82" s="86" t="e">
        <f ca="1">TODAY()-[1]!Table1[[#This Row],[HireDate]]</f>
        <v>#REF!</v>
      </c>
      <c r="M82" s="79">
        <f>YEAR([1]!Table1[[#This Row],[HireDate]])</f>
        <v>2021</v>
      </c>
      <c r="N82">
        <f t="shared" si="1"/>
        <v>83</v>
      </c>
    </row>
    <row r="83" spans="1:14">
      <c r="A83" s="94" t="s">
        <v>778</v>
      </c>
      <c r="B83" s="81" t="s">
        <v>665</v>
      </c>
      <c r="C83" s="81" t="s">
        <v>707</v>
      </c>
      <c r="D83" s="81" t="s">
        <v>535</v>
      </c>
      <c r="E83" s="81" t="s">
        <v>543</v>
      </c>
      <c r="F83" s="87">
        <v>44184</v>
      </c>
      <c r="G83" s="81">
        <v>89</v>
      </c>
      <c r="H83" s="81">
        <v>13</v>
      </c>
      <c r="I83" s="81">
        <v>1750</v>
      </c>
      <c r="J83" s="81">
        <v>98</v>
      </c>
      <c r="K83" s="81" t="str">
        <f>IF([1]!Table1[ProjectsCompleted]&gt;10, "Yes", "No")</f>
        <v>Yes</v>
      </c>
      <c r="L83" s="87" t="e">
        <f ca="1">TODAY()-[1]!Table1[[#This Row],[HireDate]]</f>
        <v>#REF!</v>
      </c>
      <c r="M83" s="82">
        <f>YEAR([1]!Table1[[#This Row],[HireDate]])</f>
        <v>2020</v>
      </c>
      <c r="N83">
        <f t="shared" si="1"/>
        <v>89</v>
      </c>
    </row>
    <row r="84" spans="1:14">
      <c r="A84" s="93" t="s">
        <v>779</v>
      </c>
      <c r="B84" s="78" t="s">
        <v>584</v>
      </c>
      <c r="C84" s="78" t="s">
        <v>605</v>
      </c>
      <c r="D84" s="78" t="s">
        <v>542</v>
      </c>
      <c r="E84" s="78" t="s">
        <v>548</v>
      </c>
      <c r="F84" s="86">
        <v>44492</v>
      </c>
      <c r="G84" s="78">
        <v>90</v>
      </c>
      <c r="H84" s="78">
        <v>12</v>
      </c>
      <c r="I84" s="78">
        <v>1700</v>
      </c>
      <c r="J84" s="78">
        <v>97</v>
      </c>
      <c r="K84" s="78" t="str">
        <f>IF([1]!Table1[ProjectsCompleted]&gt;10, "Yes", "No")</f>
        <v>Yes</v>
      </c>
      <c r="L84" s="86" t="e">
        <f ca="1">TODAY()-[1]!Table1[[#This Row],[HireDate]]</f>
        <v>#REF!</v>
      </c>
      <c r="M84" s="79">
        <f>YEAR([1]!Table1[[#This Row],[HireDate]])</f>
        <v>2021</v>
      </c>
      <c r="N84">
        <f t="shared" si="1"/>
        <v>90</v>
      </c>
    </row>
    <row r="85" spans="1:14">
      <c r="A85" s="94" t="s">
        <v>780</v>
      </c>
      <c r="B85" s="81" t="s">
        <v>667</v>
      </c>
      <c r="C85" s="81" t="s">
        <v>684</v>
      </c>
      <c r="D85" s="81" t="s">
        <v>535</v>
      </c>
      <c r="E85" s="81" t="s">
        <v>568</v>
      </c>
      <c r="F85" s="87">
        <v>44029</v>
      </c>
      <c r="G85" s="81">
        <v>79</v>
      </c>
      <c r="H85" s="81">
        <v>8</v>
      </c>
      <c r="I85" s="81">
        <v>1350</v>
      </c>
      <c r="J85" s="81">
        <v>90</v>
      </c>
      <c r="K85" s="81" t="str">
        <f>IF([1]!Table1[ProjectsCompleted]&gt;10, "Yes", "No")</f>
        <v>No</v>
      </c>
      <c r="L85" s="87" t="e">
        <f ca="1">TODAY()-[1]!Table1[[#This Row],[HireDate]]</f>
        <v>#REF!</v>
      </c>
      <c r="M85" s="82">
        <f>YEAR([1]!Table1[[#This Row],[HireDate]])</f>
        <v>2020</v>
      </c>
      <c r="N85">
        <f t="shared" si="1"/>
        <v>79</v>
      </c>
    </row>
    <row r="86" spans="1:14">
      <c r="A86" s="93" t="s">
        <v>781</v>
      </c>
      <c r="B86" s="78" t="s">
        <v>670</v>
      </c>
      <c r="C86" s="78" t="s">
        <v>691</v>
      </c>
      <c r="D86" s="78" t="s">
        <v>542</v>
      </c>
      <c r="E86" s="78" t="s">
        <v>536</v>
      </c>
      <c r="F86" s="86">
        <v>44648</v>
      </c>
      <c r="G86" s="78">
        <v>85</v>
      </c>
      <c r="H86" s="78">
        <v>9</v>
      </c>
      <c r="I86" s="78">
        <v>1500</v>
      </c>
      <c r="J86" s="78">
        <v>93</v>
      </c>
      <c r="K86" s="78" t="str">
        <f>IF([1]!Table1[ProjectsCompleted]&gt;10, "Yes", "No")</f>
        <v>No</v>
      </c>
      <c r="L86" s="86" t="e">
        <f ca="1">TODAY()-[1]!Table1[[#This Row],[HireDate]]</f>
        <v>#REF!</v>
      </c>
      <c r="M86" s="79">
        <f>YEAR([1]!Table1[[#This Row],[HireDate]])</f>
        <v>2022</v>
      </c>
      <c r="N86">
        <f t="shared" si="1"/>
        <v>85</v>
      </c>
    </row>
    <row r="87" spans="1:14">
      <c r="A87" s="94" t="s">
        <v>782</v>
      </c>
      <c r="B87" s="81" t="s">
        <v>589</v>
      </c>
      <c r="C87" s="81" t="s">
        <v>683</v>
      </c>
      <c r="D87" s="81" t="s">
        <v>535</v>
      </c>
      <c r="E87" s="81" t="s">
        <v>558</v>
      </c>
      <c r="F87" s="87">
        <v>43711</v>
      </c>
      <c r="G87" s="81">
        <v>92</v>
      </c>
      <c r="H87" s="81">
        <v>15</v>
      </c>
      <c r="I87" s="81">
        <v>1800</v>
      </c>
      <c r="J87" s="81">
        <v>99</v>
      </c>
      <c r="K87" s="81" t="str">
        <f>IF([1]!Table1[ProjectsCompleted]&gt;10, "Yes", "No")</f>
        <v>Yes</v>
      </c>
      <c r="L87" s="87" t="e">
        <f ca="1">TODAY()-[1]!Table1[[#This Row],[HireDate]]</f>
        <v>#REF!</v>
      </c>
      <c r="M87" s="82">
        <f>YEAR([1]!Table1[[#This Row],[HireDate]])</f>
        <v>2019</v>
      </c>
      <c r="N87">
        <f t="shared" si="1"/>
        <v>92</v>
      </c>
    </row>
    <row r="88" spans="1:14">
      <c r="A88" s="93" t="s">
        <v>783</v>
      </c>
      <c r="B88" s="78" t="s">
        <v>613</v>
      </c>
      <c r="C88" s="78" t="s">
        <v>708</v>
      </c>
      <c r="D88" s="78" t="s">
        <v>542</v>
      </c>
      <c r="E88" s="78" t="s">
        <v>543</v>
      </c>
      <c r="F88" s="86">
        <v>44243</v>
      </c>
      <c r="G88" s="78">
        <v>83</v>
      </c>
      <c r="H88" s="78">
        <v>10</v>
      </c>
      <c r="I88" s="78">
        <v>1450</v>
      </c>
      <c r="J88" s="78">
        <v>94</v>
      </c>
      <c r="K88" s="78" t="str">
        <f>IF([1]!Table1[ProjectsCompleted]&gt;10, "Yes", "No")</f>
        <v>No</v>
      </c>
      <c r="L88" s="86" t="e">
        <f ca="1">TODAY()-[1]!Table1[[#This Row],[HireDate]]</f>
        <v>#REF!</v>
      </c>
      <c r="M88" s="79">
        <f>YEAR([1]!Table1[[#This Row],[HireDate]])</f>
        <v>2021</v>
      </c>
      <c r="N88">
        <f t="shared" si="1"/>
        <v>83</v>
      </c>
    </row>
    <row r="89" spans="1:14">
      <c r="A89" s="94" t="s">
        <v>784</v>
      </c>
      <c r="B89" s="81" t="s">
        <v>679</v>
      </c>
      <c r="C89" s="81" t="s">
        <v>590</v>
      </c>
      <c r="D89" s="81" t="s">
        <v>535</v>
      </c>
      <c r="E89" s="81" t="s">
        <v>548</v>
      </c>
      <c r="F89" s="87">
        <v>43991</v>
      </c>
      <c r="G89" s="81">
        <v>81</v>
      </c>
      <c r="H89" s="81">
        <v>8</v>
      </c>
      <c r="I89" s="81">
        <v>1350</v>
      </c>
      <c r="J89" s="81">
        <v>91</v>
      </c>
      <c r="K89" s="81" t="str">
        <f>IF([1]!Table1[ProjectsCompleted]&gt;10, "Yes", "No")</f>
        <v>No</v>
      </c>
      <c r="L89" s="87" t="e">
        <f ca="1">TODAY()-[1]!Table1[[#This Row],[HireDate]]</f>
        <v>#REF!</v>
      </c>
      <c r="M89" s="82">
        <f>YEAR([1]!Table1[[#This Row],[HireDate]])</f>
        <v>2020</v>
      </c>
      <c r="N89">
        <f t="shared" si="1"/>
        <v>81</v>
      </c>
    </row>
    <row r="90" spans="1:14">
      <c r="A90" s="93" t="s">
        <v>785</v>
      </c>
      <c r="B90" s="78" t="s">
        <v>666</v>
      </c>
      <c r="C90" s="78" t="s">
        <v>671</v>
      </c>
      <c r="D90" s="78" t="s">
        <v>542</v>
      </c>
      <c r="E90" s="78" t="s">
        <v>568</v>
      </c>
      <c r="F90" s="86">
        <v>44890</v>
      </c>
      <c r="G90" s="78">
        <v>90</v>
      </c>
      <c r="H90" s="78">
        <v>11</v>
      </c>
      <c r="I90" s="78">
        <v>1700</v>
      </c>
      <c r="J90" s="78">
        <v>96</v>
      </c>
      <c r="K90" s="78" t="str">
        <f>IF([1]!Table1[ProjectsCompleted]&gt;10, "Yes", "No")</f>
        <v>Yes</v>
      </c>
      <c r="L90" s="86" t="e">
        <f ca="1">TODAY()-[1]!Table1[[#This Row],[HireDate]]</f>
        <v>#REF!</v>
      </c>
      <c r="M90" s="79">
        <f>YEAR([1]!Table1[[#This Row],[HireDate]])</f>
        <v>2022</v>
      </c>
      <c r="N90">
        <f t="shared" si="1"/>
        <v>90</v>
      </c>
    </row>
    <row r="91" spans="1:14">
      <c r="A91" s="94" t="s">
        <v>786</v>
      </c>
      <c r="B91" s="81" t="s">
        <v>642</v>
      </c>
      <c r="C91" s="81" t="s">
        <v>709</v>
      </c>
      <c r="D91" s="81" t="s">
        <v>535</v>
      </c>
      <c r="E91" s="81" t="s">
        <v>536</v>
      </c>
      <c r="F91" s="87">
        <v>44057</v>
      </c>
      <c r="G91" s="81">
        <v>89</v>
      </c>
      <c r="H91" s="81">
        <v>14</v>
      </c>
      <c r="I91" s="81">
        <v>1750</v>
      </c>
      <c r="J91" s="81">
        <v>98</v>
      </c>
      <c r="K91" s="81" t="str">
        <f>IF([1]!Table1[ProjectsCompleted]&gt;10, "Yes", "No")</f>
        <v>Yes</v>
      </c>
      <c r="L91" s="87" t="e">
        <f ca="1">TODAY()-[1]!Table1[[#This Row],[HireDate]]</f>
        <v>#REF!</v>
      </c>
      <c r="M91" s="82">
        <f>YEAR([1]!Table1[[#This Row],[HireDate]])</f>
        <v>2020</v>
      </c>
      <c r="N91">
        <f t="shared" si="1"/>
        <v>89</v>
      </c>
    </row>
    <row r="92" spans="1:14">
      <c r="A92" s="93" t="s">
        <v>787</v>
      </c>
      <c r="B92" s="78" t="s">
        <v>539</v>
      </c>
      <c r="C92" s="78" t="s">
        <v>590</v>
      </c>
      <c r="D92" s="78" t="s">
        <v>542</v>
      </c>
      <c r="E92" s="78" t="s">
        <v>558</v>
      </c>
      <c r="F92" s="86">
        <v>44385</v>
      </c>
      <c r="G92" s="78">
        <v>87</v>
      </c>
      <c r="H92" s="78">
        <v>12</v>
      </c>
      <c r="I92" s="78">
        <v>1600</v>
      </c>
      <c r="J92" s="78">
        <v>97</v>
      </c>
      <c r="K92" s="78" t="str">
        <f>IF([1]!Table1[ProjectsCompleted]&gt;10, "Yes", "No")</f>
        <v>Yes</v>
      </c>
      <c r="L92" s="86" t="e">
        <f ca="1">TODAY()-[1]!Table1[[#This Row],[HireDate]]</f>
        <v>#REF!</v>
      </c>
      <c r="M92" s="79">
        <f>YEAR([1]!Table1[[#This Row],[HireDate]])</f>
        <v>2021</v>
      </c>
      <c r="N92">
        <f t="shared" si="1"/>
        <v>87</v>
      </c>
    </row>
    <row r="93" spans="1:14">
      <c r="A93" s="94" t="s">
        <v>788</v>
      </c>
      <c r="B93" s="81" t="s">
        <v>669</v>
      </c>
      <c r="C93" s="81" t="s">
        <v>710</v>
      </c>
      <c r="D93" s="81" t="s">
        <v>535</v>
      </c>
      <c r="E93" s="81" t="s">
        <v>543</v>
      </c>
      <c r="F93" s="87">
        <v>43773</v>
      </c>
      <c r="G93" s="81">
        <v>82</v>
      </c>
      <c r="H93" s="81">
        <v>9</v>
      </c>
      <c r="I93" s="81">
        <v>1450</v>
      </c>
      <c r="J93" s="81">
        <v>92</v>
      </c>
      <c r="K93" s="81" t="str">
        <f>IF([1]!Table1[ProjectsCompleted]&gt;10, "Yes", "No")</f>
        <v>No</v>
      </c>
      <c r="L93" s="87" t="e">
        <f ca="1">TODAY()-[1]!Table1[[#This Row],[HireDate]]</f>
        <v>#REF!</v>
      </c>
      <c r="M93" s="82">
        <f>YEAR([1]!Table1[[#This Row],[HireDate]])</f>
        <v>2019</v>
      </c>
      <c r="N93">
        <f t="shared" si="1"/>
        <v>82</v>
      </c>
    </row>
    <row r="94" spans="1:14">
      <c r="A94" s="93" t="s">
        <v>789</v>
      </c>
      <c r="B94" s="78" t="s">
        <v>651</v>
      </c>
      <c r="C94" s="78" t="s">
        <v>585</v>
      </c>
      <c r="D94" s="78" t="s">
        <v>542</v>
      </c>
      <c r="E94" s="78" t="s">
        <v>548</v>
      </c>
      <c r="F94" s="86">
        <v>44256</v>
      </c>
      <c r="G94" s="78">
        <v>88</v>
      </c>
      <c r="H94" s="78">
        <v>10</v>
      </c>
      <c r="I94" s="78">
        <v>1650</v>
      </c>
      <c r="J94" s="78">
        <v>95</v>
      </c>
      <c r="K94" s="78" t="str">
        <f>IF([1]!Table1[ProjectsCompleted]&gt;10, "Yes", "No")</f>
        <v>No</v>
      </c>
      <c r="L94" s="86" t="e">
        <f ca="1">TODAY()-[1]!Table1[[#This Row],[HireDate]]</f>
        <v>#REF!</v>
      </c>
      <c r="M94" s="79">
        <f>YEAR([1]!Table1[[#This Row],[HireDate]])</f>
        <v>2021</v>
      </c>
      <c r="N94">
        <f t="shared" si="1"/>
        <v>88</v>
      </c>
    </row>
    <row r="95" spans="1:14">
      <c r="A95" s="94" t="s">
        <v>790</v>
      </c>
      <c r="B95" s="81" t="s">
        <v>599</v>
      </c>
      <c r="C95" s="81" t="s">
        <v>639</v>
      </c>
      <c r="D95" s="81" t="s">
        <v>535</v>
      </c>
      <c r="E95" s="81" t="s">
        <v>568</v>
      </c>
      <c r="F95" s="87">
        <v>43980</v>
      </c>
      <c r="G95" s="81">
        <v>91</v>
      </c>
      <c r="H95" s="81">
        <v>13</v>
      </c>
      <c r="I95" s="81">
        <v>1750</v>
      </c>
      <c r="J95" s="81">
        <v>98</v>
      </c>
      <c r="K95" s="81" t="str">
        <f>IF([1]!Table1[ProjectsCompleted]&gt;10, "Yes", "No")</f>
        <v>Yes</v>
      </c>
      <c r="L95" s="87" t="e">
        <f ca="1">TODAY()-[1]!Table1[[#This Row],[HireDate]]</f>
        <v>#REF!</v>
      </c>
      <c r="M95" s="82">
        <f>YEAR([1]!Table1[[#This Row],[HireDate]])</f>
        <v>2020</v>
      </c>
      <c r="N95">
        <f t="shared" si="1"/>
        <v>91</v>
      </c>
    </row>
    <row r="96" spans="1:14">
      <c r="A96" s="93" t="s">
        <v>791</v>
      </c>
      <c r="B96" s="78" t="s">
        <v>694</v>
      </c>
      <c r="C96" s="78" t="s">
        <v>711</v>
      </c>
      <c r="D96" s="78" t="s">
        <v>542</v>
      </c>
      <c r="E96" s="78" t="s">
        <v>536</v>
      </c>
      <c r="F96" s="86">
        <v>44665</v>
      </c>
      <c r="G96" s="78">
        <v>83</v>
      </c>
      <c r="H96" s="78">
        <v>9</v>
      </c>
      <c r="I96" s="78">
        <v>1500</v>
      </c>
      <c r="J96" s="78">
        <v>94</v>
      </c>
      <c r="K96" s="78" t="str">
        <f>IF([1]!Table1[ProjectsCompleted]&gt;10, "Yes", "No")</f>
        <v>No</v>
      </c>
      <c r="L96" s="86" t="e">
        <f ca="1">TODAY()-[1]!Table1[[#This Row],[HireDate]]</f>
        <v>#REF!</v>
      </c>
      <c r="M96" s="79">
        <f>YEAR([1]!Table1[[#This Row],[HireDate]])</f>
        <v>2022</v>
      </c>
      <c r="N96">
        <f t="shared" si="1"/>
        <v>83</v>
      </c>
    </row>
    <row r="97" spans="1:14">
      <c r="A97" s="94" t="s">
        <v>792</v>
      </c>
      <c r="B97" s="81" t="s">
        <v>657</v>
      </c>
      <c r="C97" s="81" t="s">
        <v>686</v>
      </c>
      <c r="D97" s="81" t="s">
        <v>535</v>
      </c>
      <c r="E97" s="81" t="s">
        <v>558</v>
      </c>
      <c r="F97" s="87">
        <v>43521</v>
      </c>
      <c r="G97" s="81">
        <v>85</v>
      </c>
      <c r="H97" s="81">
        <v>11</v>
      </c>
      <c r="I97" s="81">
        <v>1600</v>
      </c>
      <c r="J97" s="81">
        <v>96</v>
      </c>
      <c r="K97" s="81" t="str">
        <f>IF([1]!Table1[ProjectsCompleted]&gt;10, "Yes", "No")</f>
        <v>Yes</v>
      </c>
      <c r="L97" s="87" t="e">
        <f ca="1">TODAY()-[1]!Table1[[#This Row],[HireDate]]</f>
        <v>#REF!</v>
      </c>
      <c r="M97" s="82">
        <f>YEAR([1]!Table1[[#This Row],[HireDate]])</f>
        <v>2019</v>
      </c>
      <c r="N97">
        <f t="shared" si="1"/>
        <v>85</v>
      </c>
    </row>
    <row r="98" spans="1:14">
      <c r="A98" s="93" t="s">
        <v>793</v>
      </c>
      <c r="B98" s="78" t="s">
        <v>659</v>
      </c>
      <c r="C98" s="78" t="s">
        <v>698</v>
      </c>
      <c r="D98" s="78" t="s">
        <v>542</v>
      </c>
      <c r="E98" s="78" t="s">
        <v>543</v>
      </c>
      <c r="F98" s="86">
        <v>44518</v>
      </c>
      <c r="G98" s="78">
        <v>80</v>
      </c>
      <c r="H98" s="78">
        <v>7</v>
      </c>
      <c r="I98" s="78">
        <v>1300</v>
      </c>
      <c r="J98" s="78">
        <v>90</v>
      </c>
      <c r="K98" s="78" t="str">
        <f>IF([1]!Table1[ProjectsCompleted]&gt;10, "Yes", "No")</f>
        <v>No</v>
      </c>
      <c r="L98" s="86" t="e">
        <f ca="1">TODAY()-[1]!Table1[[#This Row],[HireDate]]</f>
        <v>#REF!</v>
      </c>
      <c r="M98" s="79">
        <f>YEAR([1]!Table1[[#This Row],[HireDate]])</f>
        <v>2021</v>
      </c>
      <c r="N98">
        <f t="shared" si="1"/>
        <v>80</v>
      </c>
    </row>
    <row r="99" spans="1:14">
      <c r="A99" s="94" t="s">
        <v>794</v>
      </c>
      <c r="B99" s="81" t="s">
        <v>370</v>
      </c>
      <c r="C99" s="81" t="s">
        <v>712</v>
      </c>
      <c r="D99" s="81" t="s">
        <v>535</v>
      </c>
      <c r="E99" s="81" t="s">
        <v>548</v>
      </c>
      <c r="F99" s="87">
        <v>44171</v>
      </c>
      <c r="G99" s="81">
        <v>79</v>
      </c>
      <c r="H99" s="81">
        <v>8</v>
      </c>
      <c r="I99" s="81">
        <v>1400</v>
      </c>
      <c r="J99" s="81">
        <v>89</v>
      </c>
      <c r="K99" s="81" t="str">
        <f>IF([1]!Table1[ProjectsCompleted]&gt;10, "Yes", "No")</f>
        <v>No</v>
      </c>
      <c r="L99" s="87" t="e">
        <f ca="1">TODAY()-[1]!Table1[[#This Row],[HireDate]]</f>
        <v>#REF!</v>
      </c>
      <c r="M99" s="82">
        <f>YEAR([1]!Table1[[#This Row],[HireDate]])</f>
        <v>2020</v>
      </c>
      <c r="N99">
        <f t="shared" si="1"/>
        <v>79</v>
      </c>
    </row>
    <row r="100" spans="1:14">
      <c r="A100" s="93" t="s">
        <v>795</v>
      </c>
      <c r="B100" s="78" t="s">
        <v>713</v>
      </c>
      <c r="C100" s="78" t="s">
        <v>714</v>
      </c>
      <c r="D100" s="78" t="s">
        <v>542</v>
      </c>
      <c r="E100" s="78" t="s">
        <v>568</v>
      </c>
      <c r="F100" s="86">
        <v>44772</v>
      </c>
      <c r="G100" s="78">
        <v>88</v>
      </c>
      <c r="H100" s="78">
        <v>10</v>
      </c>
      <c r="I100" s="78">
        <v>1650</v>
      </c>
      <c r="J100" s="78">
        <v>95</v>
      </c>
      <c r="K100" s="78" t="str">
        <f>IF([1]!Table1[ProjectsCompleted]&gt;10, "Yes", "No")</f>
        <v>No</v>
      </c>
      <c r="L100" s="86" t="e">
        <f ca="1">TODAY()-[1]!Table1[[#This Row],[HireDate]]</f>
        <v>#REF!</v>
      </c>
      <c r="M100" s="79">
        <f>YEAR([1]!Table1[[#This Row],[HireDate]])</f>
        <v>2022</v>
      </c>
      <c r="N100">
        <f t="shared" si="1"/>
        <v>88</v>
      </c>
    </row>
    <row r="101" spans="1:14">
      <c r="A101" s="94" t="s">
        <v>796</v>
      </c>
      <c r="B101" s="81" t="s">
        <v>687</v>
      </c>
      <c r="C101" s="81" t="s">
        <v>668</v>
      </c>
      <c r="D101" s="81" t="s">
        <v>535</v>
      </c>
      <c r="E101" s="81" t="s">
        <v>536</v>
      </c>
      <c r="F101" s="87">
        <v>44360</v>
      </c>
      <c r="G101" s="81">
        <v>92</v>
      </c>
      <c r="H101" s="81">
        <v>14</v>
      </c>
      <c r="I101" s="81">
        <v>1800</v>
      </c>
      <c r="J101" s="81">
        <v>99</v>
      </c>
      <c r="K101" s="81" t="str">
        <f>IF([1]!Table1[ProjectsCompleted]&gt;10, "Yes", "No")</f>
        <v>Yes</v>
      </c>
      <c r="L101" s="87" t="e">
        <f ca="1">TODAY()-[1]!Table1[[#This Row],[HireDate]]</f>
        <v>#REF!</v>
      </c>
      <c r="M101" s="82">
        <f>YEAR([1]!Table1[[#This Row],[HireDate]])</f>
        <v>2021</v>
      </c>
      <c r="N101">
        <f t="shared" si="1"/>
        <v>92</v>
      </c>
    </row>
    <row r="103" spans="1:14">
      <c r="A103" t="s">
        <v>805</v>
      </c>
      <c r="D103" s="88"/>
    </row>
    <row r="104" spans="1:14">
      <c r="A104" t="s">
        <v>806</v>
      </c>
      <c r="D104" s="88"/>
    </row>
    <row r="105" spans="1:14">
      <c r="A105" t="s">
        <v>804</v>
      </c>
    </row>
    <row r="106" spans="1:14" ht="15" thickBot="1">
      <c r="A106" s="98" t="s">
        <v>801</v>
      </c>
      <c r="B106" s="98" t="s">
        <v>803</v>
      </c>
      <c r="C106" s="99" t="s">
        <v>177</v>
      </c>
      <c r="D106" s="106" t="s">
        <v>802</v>
      </c>
    </row>
    <row r="107" spans="1:14" ht="15" thickTop="1">
      <c r="A107" s="95" t="s">
        <v>790</v>
      </c>
      <c r="B107" s="96">
        <f>VLOOKUP(A107,A1:M101,7,FALSE)</f>
        <v>91</v>
      </c>
      <c r="C107" s="100" t="str">
        <f>VLOOKUP(A107,A1:M101,5,FALSE)</f>
        <v>Sales</v>
      </c>
      <c r="D107" s="107">
        <f>VLOOKUP(A107,A1:M101,9,FALSE)</f>
        <v>1750</v>
      </c>
      <c r="I107" s="97"/>
      <c r="J107" s="97"/>
    </row>
    <row r="108" spans="1:14">
      <c r="A108" s="95" t="s">
        <v>763</v>
      </c>
      <c r="B108" s="101">
        <f>VLOOKUP(A108,A1:M101,7,FALSE)</f>
        <v>81</v>
      </c>
      <c r="C108" s="102" t="str">
        <f>VLOOKUP(A108,A2:M102,5,FALSE)</f>
        <v>Marketing</v>
      </c>
      <c r="D108" s="108">
        <f>VLOOKUP(A108,A2:M102,9,FALSE)</f>
        <v>1300</v>
      </c>
      <c r="F108"/>
      <c r="I108" s="97"/>
      <c r="J108" s="97"/>
      <c r="L108"/>
    </row>
    <row r="109" spans="1:14">
      <c r="A109" s="95" t="s">
        <v>754</v>
      </c>
      <c r="B109" s="103">
        <f>VLOOKUP(A109,A1:M101,7,FALSE)</f>
        <v>90</v>
      </c>
      <c r="C109" s="104" t="str">
        <f>VLOOKUP(A109,A3:M103,5,FALSE)</f>
        <v>Marketing</v>
      </c>
      <c r="D109" s="105">
        <f>VLOOKUP(A109,A3:M103,9,FALSE)</f>
        <v>1750</v>
      </c>
      <c r="F109"/>
      <c r="I109" s="97"/>
      <c r="J109" s="97"/>
      <c r="L109"/>
    </row>
    <row r="110" spans="1:14">
      <c r="A110" s="109" t="s">
        <v>787</v>
      </c>
      <c r="B110" s="103">
        <f>VLOOKUP(A110,A2:M102,7,FALSE)</f>
        <v>87</v>
      </c>
      <c r="C110" s="104" t="str">
        <f>VLOOKUP(A110,A4:M104,5,FALSE)</f>
        <v>Finance</v>
      </c>
      <c r="D110" s="110">
        <f>VLOOKUP(A110,A4:M104,9,FALSE)</f>
        <v>1600</v>
      </c>
      <c r="F110"/>
      <c r="G110" s="88"/>
      <c r="L110"/>
    </row>
    <row r="111" spans="1:14">
      <c r="L111"/>
    </row>
    <row r="112" spans="1:14">
      <c r="F112"/>
      <c r="G112" s="88"/>
      <c r="L112"/>
    </row>
  </sheetData>
  <dataValidations count="1">
    <dataValidation type="list" allowBlank="1" showInputMessage="1" showErrorMessage="1" sqref="R1">
      <formula1>"E1001"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7" sqref="A17"/>
    </sheetView>
  </sheetViews>
  <sheetFormatPr defaultRowHeight="14.5"/>
  <cols>
    <col min="1" max="1" width="13.54296875" customWidth="1"/>
    <col min="2" max="2" width="13.26953125" style="8" customWidth="1"/>
    <col min="3" max="3" width="13.6328125" style="8" customWidth="1"/>
    <col min="4" max="4" width="18.1796875" customWidth="1"/>
    <col min="5" max="5" width="11.08984375" customWidth="1"/>
    <col min="6" max="6" width="8.7265625" style="8"/>
    <col min="7" max="7" width="8.7265625" style="10"/>
  </cols>
  <sheetData>
    <row r="1" spans="1:8">
      <c r="A1" s="4" t="s">
        <v>33</v>
      </c>
      <c r="B1" s="9"/>
      <c r="C1" s="9"/>
      <c r="D1" s="4"/>
      <c r="E1" s="4" t="s">
        <v>32</v>
      </c>
    </row>
    <row r="2" spans="1:8">
      <c r="A2" s="4" t="s">
        <v>20</v>
      </c>
      <c r="B2" s="9" t="s">
        <v>21</v>
      </c>
      <c r="C2" s="9" t="s">
        <v>22</v>
      </c>
      <c r="D2" s="4" t="s">
        <v>35</v>
      </c>
      <c r="E2" s="4" t="s">
        <v>20</v>
      </c>
      <c r="F2" s="9" t="s">
        <v>21</v>
      </c>
      <c r="G2" s="11" t="s">
        <v>22</v>
      </c>
      <c r="H2" s="4"/>
    </row>
    <row r="3" spans="1:8">
      <c r="A3" t="s">
        <v>23</v>
      </c>
      <c r="B3" s="8">
        <v>7.28</v>
      </c>
      <c r="C3" s="8">
        <v>1.97</v>
      </c>
      <c r="D3">
        <f>INDEX(A2:C11,3,3)</f>
        <v>2.52</v>
      </c>
      <c r="E3" t="s">
        <v>23</v>
      </c>
      <c r="F3" s="8">
        <v>7.28</v>
      </c>
      <c r="G3" s="10">
        <v>1.97</v>
      </c>
      <c r="H3" s="4"/>
    </row>
    <row r="4" spans="1:8">
      <c r="A4" t="s">
        <v>24</v>
      </c>
      <c r="B4" s="8">
        <v>22.37</v>
      </c>
      <c r="C4" s="8">
        <v>2.52</v>
      </c>
      <c r="D4">
        <f t="shared" ref="D4:D11" si="0">INDEX(A3:C12,3,3)</f>
        <v>5.78</v>
      </c>
      <c r="E4" t="s">
        <v>24</v>
      </c>
      <c r="F4" s="8">
        <v>22.37</v>
      </c>
      <c r="G4" s="10">
        <v>2.52</v>
      </c>
      <c r="H4" s="4"/>
    </row>
    <row r="5" spans="1:8">
      <c r="A5" t="s">
        <v>25</v>
      </c>
      <c r="B5" s="8">
        <v>18.5</v>
      </c>
      <c r="C5" s="8">
        <v>5.78</v>
      </c>
      <c r="D5">
        <f t="shared" si="0"/>
        <v>6.87</v>
      </c>
      <c r="E5" t="s">
        <v>25</v>
      </c>
      <c r="F5" s="8">
        <v>18.5</v>
      </c>
      <c r="G5" s="10">
        <v>5.78</v>
      </c>
      <c r="H5" s="4"/>
    </row>
    <row r="6" spans="1:8">
      <c r="A6" t="s">
        <v>26</v>
      </c>
      <c r="B6" s="8">
        <v>14.62</v>
      </c>
      <c r="C6" s="8">
        <v>6.87</v>
      </c>
      <c r="D6">
        <f t="shared" si="0"/>
        <v>14.17</v>
      </c>
      <c r="E6" t="s">
        <v>26</v>
      </c>
      <c r="F6" s="8">
        <v>14.62</v>
      </c>
      <c r="G6" s="10">
        <v>6.87</v>
      </c>
      <c r="H6" s="4"/>
    </row>
    <row r="7" spans="1:8">
      <c r="A7" t="s">
        <v>27</v>
      </c>
      <c r="B7" s="8">
        <v>48.86</v>
      </c>
      <c r="C7" s="8">
        <v>14.17</v>
      </c>
      <c r="D7">
        <f t="shared" si="0"/>
        <v>41.91</v>
      </c>
      <c r="E7" t="s">
        <v>27</v>
      </c>
      <c r="F7" s="8">
        <v>48.86</v>
      </c>
      <c r="G7" s="10">
        <v>14.17</v>
      </c>
      <c r="H7" s="4"/>
    </row>
    <row r="8" spans="1:8">
      <c r="A8" t="s">
        <v>28</v>
      </c>
      <c r="B8" s="8">
        <v>261.95999999999998</v>
      </c>
      <c r="C8" s="8">
        <v>41.91</v>
      </c>
      <c r="D8">
        <f t="shared" si="0"/>
        <v>90.72</v>
      </c>
      <c r="E8" t="s">
        <v>28</v>
      </c>
      <c r="F8" s="8">
        <v>261.95999999999998</v>
      </c>
      <c r="G8" s="10">
        <v>41.91</v>
      </c>
      <c r="H8" s="4"/>
    </row>
    <row r="9" spans="1:8">
      <c r="A9" t="s">
        <v>29</v>
      </c>
      <c r="B9" s="8">
        <v>907.15</v>
      </c>
      <c r="C9" s="8">
        <v>90.72</v>
      </c>
      <c r="D9">
        <f t="shared" si="0"/>
        <v>219.58</v>
      </c>
      <c r="E9" t="s">
        <v>29</v>
      </c>
      <c r="F9" s="8">
        <v>907.15</v>
      </c>
      <c r="G9" s="10">
        <v>90.72</v>
      </c>
      <c r="H9" s="4"/>
    </row>
    <row r="10" spans="1:8">
      <c r="A10" t="s">
        <v>30</v>
      </c>
      <c r="B10" s="8">
        <v>731.94</v>
      </c>
      <c r="C10" s="8">
        <v>219.58</v>
      </c>
      <c r="D10">
        <f t="shared" si="0"/>
        <v>383.03</v>
      </c>
      <c r="E10" t="s">
        <v>30</v>
      </c>
      <c r="F10" s="8">
        <v>731.94</v>
      </c>
      <c r="G10" s="10">
        <v>219.58</v>
      </c>
      <c r="H10" s="4"/>
    </row>
    <row r="11" spans="1:8">
      <c r="A11" t="s">
        <v>31</v>
      </c>
      <c r="B11" s="8">
        <v>957.58</v>
      </c>
      <c r="C11" s="8">
        <v>383.03</v>
      </c>
      <c r="D11">
        <f t="shared" si="0"/>
        <v>0</v>
      </c>
      <c r="E11" t="s">
        <v>31</v>
      </c>
      <c r="F11" s="8">
        <v>957.58</v>
      </c>
      <c r="G11" s="10">
        <v>383.03</v>
      </c>
      <c r="H11" s="4"/>
    </row>
    <row r="13" spans="1:8">
      <c r="A13" t="s">
        <v>34</v>
      </c>
    </row>
    <row r="14" spans="1:8">
      <c r="A14" t="s">
        <v>37</v>
      </c>
    </row>
    <row r="15" spans="1:8">
      <c r="A15" t="s">
        <v>36</v>
      </c>
      <c r="C15" s="8">
        <f>MATCH(A7,A2:A11,0)</f>
        <v>6</v>
      </c>
    </row>
    <row r="16" spans="1:8">
      <c r="A1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M9" sqref="M9"/>
    </sheetView>
  </sheetViews>
  <sheetFormatPr defaultRowHeight="14.5"/>
  <cols>
    <col min="1" max="1" width="10.08984375" customWidth="1"/>
    <col min="2" max="2" width="9.90625" customWidth="1"/>
    <col min="3" max="4" width="8.7265625" style="8"/>
    <col min="7" max="7" width="10.36328125" customWidth="1"/>
    <col min="9" max="9" width="11" customWidth="1"/>
    <col min="11" max="12" width="8.7265625" style="8"/>
  </cols>
  <sheetData>
    <row r="1" spans="1:12">
      <c r="A1" s="5" t="s">
        <v>39</v>
      </c>
      <c r="B1" s="5" t="s">
        <v>20</v>
      </c>
      <c r="C1" s="7" t="s">
        <v>21</v>
      </c>
      <c r="D1" s="7" t="s">
        <v>22</v>
      </c>
      <c r="I1" s="5" t="s">
        <v>39</v>
      </c>
      <c r="J1" s="5" t="s">
        <v>20</v>
      </c>
      <c r="K1" s="7" t="s">
        <v>21</v>
      </c>
      <c r="L1" s="7" t="s">
        <v>22</v>
      </c>
    </row>
    <row r="2" spans="1:12">
      <c r="A2" t="s">
        <v>40</v>
      </c>
      <c r="B2" t="s">
        <v>43</v>
      </c>
      <c r="C2" s="8">
        <v>261.95999999999998</v>
      </c>
      <c r="D2" s="8">
        <v>41.91</v>
      </c>
      <c r="I2" t="s">
        <v>40</v>
      </c>
      <c r="J2" t="s">
        <v>43</v>
      </c>
      <c r="K2" s="8">
        <v>261.95999999999998</v>
      </c>
      <c r="L2" s="8">
        <v>41.91</v>
      </c>
    </row>
    <row r="3" spans="1:12">
      <c r="A3" t="s">
        <v>40</v>
      </c>
      <c r="B3" t="s">
        <v>30</v>
      </c>
      <c r="C3" s="8">
        <v>731.94</v>
      </c>
      <c r="D3" s="8">
        <v>219.58</v>
      </c>
      <c r="I3" t="s">
        <v>40</v>
      </c>
      <c r="J3" t="s">
        <v>30</v>
      </c>
      <c r="K3" s="8">
        <v>731.94</v>
      </c>
      <c r="L3" s="8">
        <v>219.58</v>
      </c>
    </row>
    <row r="4" spans="1:12">
      <c r="A4" t="s">
        <v>40</v>
      </c>
      <c r="B4" t="s">
        <v>26</v>
      </c>
      <c r="C4" s="8">
        <v>14.62</v>
      </c>
      <c r="D4" s="8">
        <v>6.87</v>
      </c>
      <c r="F4" t="s">
        <v>45</v>
      </c>
      <c r="G4" t="s">
        <v>43</v>
      </c>
      <c r="I4" t="s">
        <v>40</v>
      </c>
      <c r="J4" t="s">
        <v>26</v>
      </c>
      <c r="K4" s="8">
        <v>14.62</v>
      </c>
      <c r="L4" s="8">
        <v>6.87</v>
      </c>
    </row>
    <row r="5" spans="1:12">
      <c r="A5" t="s">
        <v>41</v>
      </c>
      <c r="B5" t="s">
        <v>31</v>
      </c>
      <c r="C5" s="8">
        <v>957.58</v>
      </c>
      <c r="D5" s="8">
        <v>383.03</v>
      </c>
      <c r="F5" t="s">
        <v>48</v>
      </c>
      <c r="G5" t="str">
        <f>INDEX(A2:D10,MATCH(G4,B2:B10,0),1)</f>
        <v xml:space="preserve">Game </v>
      </c>
      <c r="I5" t="s">
        <v>41</v>
      </c>
      <c r="J5" t="s">
        <v>31</v>
      </c>
      <c r="K5" s="8">
        <v>957.58</v>
      </c>
      <c r="L5" s="8">
        <v>383.03</v>
      </c>
    </row>
    <row r="6" spans="1:12">
      <c r="A6" t="s">
        <v>41</v>
      </c>
      <c r="B6" t="s">
        <v>24</v>
      </c>
      <c r="C6" s="8">
        <v>22.37</v>
      </c>
      <c r="D6" s="8">
        <v>2.52</v>
      </c>
      <c r="F6" t="s">
        <v>46</v>
      </c>
      <c r="G6">
        <f>INDEX(A2:D10,MATCH(G4,B2:B10,0),3)</f>
        <v>261.95999999999998</v>
      </c>
      <c r="I6" t="s">
        <v>41</v>
      </c>
      <c r="J6" t="s">
        <v>24</v>
      </c>
      <c r="K6" s="8">
        <v>22.37</v>
      </c>
      <c r="L6" s="8">
        <v>2.52</v>
      </c>
    </row>
    <row r="7" spans="1:12">
      <c r="A7" t="s">
        <v>41</v>
      </c>
      <c r="B7" t="s">
        <v>27</v>
      </c>
      <c r="C7" s="8">
        <v>48.86</v>
      </c>
      <c r="D7" s="8">
        <v>14.17</v>
      </c>
      <c r="F7" t="s">
        <v>47</v>
      </c>
      <c r="G7">
        <f>INDEX(A2:D10,MATCH(G4,B2:B10,0),4)</f>
        <v>41.91</v>
      </c>
      <c r="I7" t="s">
        <v>41</v>
      </c>
      <c r="J7" t="s">
        <v>27</v>
      </c>
      <c r="K7" s="8">
        <v>48.86</v>
      </c>
      <c r="L7" s="8">
        <v>14.17</v>
      </c>
    </row>
    <row r="8" spans="1:12">
      <c r="A8" t="s">
        <v>42</v>
      </c>
      <c r="B8" t="s">
        <v>23</v>
      </c>
      <c r="C8" s="8">
        <v>7.28</v>
      </c>
      <c r="D8" s="8">
        <v>1.97</v>
      </c>
      <c r="I8" t="s">
        <v>42</v>
      </c>
      <c r="J8" t="s">
        <v>23</v>
      </c>
      <c r="K8" s="8">
        <v>7.28</v>
      </c>
      <c r="L8" s="8">
        <v>1.97</v>
      </c>
    </row>
    <row r="9" spans="1:12">
      <c r="A9" t="s">
        <v>42</v>
      </c>
      <c r="B9" t="s">
        <v>29</v>
      </c>
      <c r="C9" s="8">
        <v>907.15</v>
      </c>
      <c r="D9" s="8">
        <v>90.72</v>
      </c>
      <c r="I9" t="s">
        <v>42</v>
      </c>
      <c r="J9" t="s">
        <v>29</v>
      </c>
      <c r="K9" s="8">
        <v>907.15</v>
      </c>
      <c r="L9" s="8">
        <v>90.72</v>
      </c>
    </row>
    <row r="10" spans="1:12">
      <c r="A10" t="s">
        <v>42</v>
      </c>
      <c r="B10" t="s">
        <v>44</v>
      </c>
      <c r="C10" s="8">
        <v>18.5</v>
      </c>
      <c r="D10" s="8">
        <v>5.78</v>
      </c>
      <c r="I10" t="s">
        <v>42</v>
      </c>
      <c r="J10" t="s">
        <v>44</v>
      </c>
      <c r="K10" s="8">
        <v>18.5</v>
      </c>
      <c r="L10" s="8">
        <v>5.78</v>
      </c>
    </row>
    <row r="12" spans="1:12">
      <c r="B12" t="s">
        <v>33</v>
      </c>
      <c r="I12" t="s">
        <v>32</v>
      </c>
    </row>
    <row r="13" spans="1:12">
      <c r="A13" t="s">
        <v>49</v>
      </c>
    </row>
    <row r="14" spans="1:12">
      <c r="A14" t="s">
        <v>50</v>
      </c>
    </row>
    <row r="15" spans="1:12" ht="26">
      <c r="A15" s="6" t="s">
        <v>51</v>
      </c>
    </row>
  </sheetData>
  <dataValidations count="1">
    <dataValidation type="list" allowBlank="1" showInputMessage="1" showErrorMessage="1" sqref="G4">
      <formula1>$B$2:$B$10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E1" sqref="E1"/>
    </sheetView>
  </sheetViews>
  <sheetFormatPr defaultRowHeight="14.5"/>
  <cols>
    <col min="1" max="1" width="13.26953125" customWidth="1"/>
    <col min="2" max="2" width="14.08984375" customWidth="1"/>
    <col min="3" max="3" width="12.1796875" customWidth="1"/>
    <col min="5" max="5" width="14.08984375" customWidth="1"/>
    <col min="6" max="6" width="12.453125" customWidth="1"/>
    <col min="7" max="7" width="14.6328125" customWidth="1"/>
    <col min="8" max="8" width="15.36328125" customWidth="1"/>
    <col min="10" max="10" width="14.54296875" customWidth="1"/>
  </cols>
  <sheetData>
    <row r="1" spans="1:10">
      <c r="A1" t="s">
        <v>52</v>
      </c>
      <c r="B1" t="s">
        <v>53</v>
      </c>
      <c r="C1" s="8" t="s">
        <v>54</v>
      </c>
      <c r="D1" t="s">
        <v>55</v>
      </c>
      <c r="E1" s="8" t="s">
        <v>22</v>
      </c>
      <c r="F1" t="s">
        <v>56</v>
      </c>
      <c r="G1" t="s">
        <v>57</v>
      </c>
      <c r="H1" s="8" t="s">
        <v>58</v>
      </c>
      <c r="I1" t="s">
        <v>59</v>
      </c>
      <c r="J1" t="s">
        <v>60</v>
      </c>
    </row>
    <row r="2" spans="1:10">
      <c r="A2" t="s">
        <v>61</v>
      </c>
      <c r="B2" t="s">
        <v>62</v>
      </c>
      <c r="C2" s="12">
        <v>1000</v>
      </c>
      <c r="D2">
        <v>200</v>
      </c>
      <c r="E2" s="8">
        <v>200000</v>
      </c>
      <c r="F2" s="8">
        <f>SUM(C2:E2)</f>
        <v>201200</v>
      </c>
      <c r="G2" s="8">
        <f>(E2-C2)</f>
        <v>199000</v>
      </c>
      <c r="H2" s="8">
        <f>(D2*40)</f>
        <v>8000</v>
      </c>
      <c r="I2" s="8">
        <f>F4/E4</f>
        <v>2.0333333333333332E-2</v>
      </c>
      <c r="J2" s="8">
        <f>POWER(H3,2)</f>
        <v>2560000</v>
      </c>
    </row>
    <row r="3" spans="1:10">
      <c r="A3" t="s">
        <v>61</v>
      </c>
      <c r="B3" t="s">
        <v>63</v>
      </c>
      <c r="C3" s="8">
        <v>2000</v>
      </c>
      <c r="D3">
        <v>40</v>
      </c>
      <c r="E3" s="8">
        <v>80000</v>
      </c>
      <c r="F3" s="8">
        <f t="shared" ref="F3:F20" si="0">SUM(C3,D3)</f>
        <v>2040</v>
      </c>
      <c r="G3" s="8">
        <f>(E2-C2)</f>
        <v>199000</v>
      </c>
      <c r="H3" s="8">
        <f t="shared" ref="H3:H21" si="1">(D3*40)</f>
        <v>1600</v>
      </c>
      <c r="I3" s="8">
        <f t="shared" ref="I3:I19" si="2">F5/E5</f>
        <v>0.66766666666666663</v>
      </c>
      <c r="J3" s="8">
        <f t="shared" ref="J3:J20" si="3">POWER(H4,2)</f>
        <v>4000000</v>
      </c>
    </row>
    <row r="4" spans="1:10">
      <c r="A4" t="s">
        <v>64</v>
      </c>
      <c r="B4" t="s">
        <v>65</v>
      </c>
      <c r="C4" s="8">
        <v>3000</v>
      </c>
      <c r="D4">
        <v>50</v>
      </c>
      <c r="E4" s="8">
        <v>150000</v>
      </c>
      <c r="F4" s="8">
        <f t="shared" si="0"/>
        <v>3050</v>
      </c>
      <c r="G4" s="8">
        <f t="shared" ref="G4:G21" si="4">(E3-C3)</f>
        <v>78000</v>
      </c>
      <c r="H4" s="8">
        <f t="shared" si="1"/>
        <v>2000</v>
      </c>
      <c r="I4" s="8">
        <f t="shared" si="2"/>
        <v>2.9071428571428571E-2</v>
      </c>
      <c r="J4" s="8">
        <f t="shared" si="3"/>
        <v>360000</v>
      </c>
    </row>
    <row r="5" spans="1:10">
      <c r="A5" t="s">
        <v>66</v>
      </c>
      <c r="B5" t="s">
        <v>67</v>
      </c>
      <c r="C5" s="8">
        <v>10000</v>
      </c>
      <c r="D5">
        <v>15</v>
      </c>
      <c r="E5" s="8">
        <v>15000</v>
      </c>
      <c r="F5" s="8">
        <f t="shared" si="0"/>
        <v>10015</v>
      </c>
      <c r="G5" s="8">
        <f t="shared" si="4"/>
        <v>147000</v>
      </c>
      <c r="H5" s="8">
        <f t="shared" si="1"/>
        <v>600</v>
      </c>
      <c r="I5" s="8">
        <f t="shared" si="2"/>
        <v>3.0737373737373737E-2</v>
      </c>
      <c r="J5" s="8">
        <f t="shared" si="3"/>
        <v>1960000</v>
      </c>
    </row>
    <row r="6" spans="1:10">
      <c r="A6" t="s">
        <v>66</v>
      </c>
      <c r="B6" t="s">
        <v>68</v>
      </c>
      <c r="C6" s="8">
        <v>2000</v>
      </c>
      <c r="D6">
        <v>35</v>
      </c>
      <c r="E6" s="8">
        <v>70000</v>
      </c>
      <c r="F6" s="8">
        <f t="shared" si="0"/>
        <v>2035</v>
      </c>
      <c r="G6" s="8">
        <f t="shared" si="4"/>
        <v>5000</v>
      </c>
      <c r="H6" s="8">
        <f t="shared" si="1"/>
        <v>1400</v>
      </c>
      <c r="I6" s="8">
        <f t="shared" si="2"/>
        <v>2.2472222222222223E-2</v>
      </c>
      <c r="J6" s="8">
        <f t="shared" si="3"/>
        <v>2958400</v>
      </c>
    </row>
    <row r="7" spans="1:10">
      <c r="A7" t="s">
        <v>69</v>
      </c>
      <c r="B7" t="s">
        <v>70</v>
      </c>
      <c r="C7" s="8">
        <v>3000</v>
      </c>
      <c r="D7">
        <v>43</v>
      </c>
      <c r="E7" s="8">
        <v>99000</v>
      </c>
      <c r="F7" s="8">
        <f t="shared" si="0"/>
        <v>3043</v>
      </c>
      <c r="G7" s="8">
        <f t="shared" si="4"/>
        <v>68000</v>
      </c>
      <c r="H7" s="8">
        <f t="shared" si="1"/>
        <v>1720</v>
      </c>
      <c r="I7" s="8">
        <f t="shared" si="2"/>
        <v>1.0329081632653061E-2</v>
      </c>
      <c r="J7" s="8">
        <f t="shared" si="3"/>
        <v>3240000</v>
      </c>
    </row>
    <row r="8" spans="1:10">
      <c r="A8" t="s">
        <v>69</v>
      </c>
      <c r="B8" t="s">
        <v>71</v>
      </c>
      <c r="C8" s="8">
        <v>4000</v>
      </c>
      <c r="D8">
        <v>45</v>
      </c>
      <c r="E8" s="8">
        <v>180000</v>
      </c>
      <c r="F8" s="8">
        <f t="shared" si="0"/>
        <v>4045</v>
      </c>
      <c r="G8" s="8">
        <f t="shared" si="4"/>
        <v>96000</v>
      </c>
      <c r="H8" s="8">
        <f t="shared" si="1"/>
        <v>1800</v>
      </c>
      <c r="I8" s="8">
        <f t="shared" si="2"/>
        <v>4.5565656565656566E-2</v>
      </c>
      <c r="J8" s="8">
        <f>POWER(H9,2)</f>
        <v>15366400</v>
      </c>
    </row>
    <row r="9" spans="1:10">
      <c r="A9" t="s">
        <v>64</v>
      </c>
      <c r="B9" t="s">
        <v>65</v>
      </c>
      <c r="C9" s="8">
        <v>8000</v>
      </c>
      <c r="D9">
        <v>98</v>
      </c>
      <c r="E9" s="8">
        <v>784000</v>
      </c>
      <c r="F9" s="8">
        <f t="shared" si="0"/>
        <v>8098</v>
      </c>
      <c r="G9" s="8">
        <f t="shared" si="4"/>
        <v>176000</v>
      </c>
      <c r="H9" s="8">
        <f t="shared" si="1"/>
        <v>3920</v>
      </c>
      <c r="I9" s="8">
        <f t="shared" si="2"/>
        <v>0.10009999999999999</v>
      </c>
      <c r="J9" s="8">
        <f t="shared" si="3"/>
        <v>774400</v>
      </c>
    </row>
    <row r="10" spans="1:10">
      <c r="A10" t="s">
        <v>61</v>
      </c>
      <c r="B10" t="s">
        <v>62</v>
      </c>
      <c r="C10" s="8">
        <v>9000</v>
      </c>
      <c r="D10">
        <v>22</v>
      </c>
      <c r="E10" s="8">
        <v>198000</v>
      </c>
      <c r="F10" s="8">
        <f t="shared" si="0"/>
        <v>9022</v>
      </c>
      <c r="G10" s="8">
        <f t="shared" si="4"/>
        <v>776000</v>
      </c>
      <c r="H10" s="8">
        <f t="shared" si="1"/>
        <v>880</v>
      </c>
      <c r="I10" s="8">
        <f t="shared" si="2"/>
        <v>4.8192592592592592E-2</v>
      </c>
      <c r="J10" s="8">
        <f t="shared" si="3"/>
        <v>160000</v>
      </c>
    </row>
    <row r="11" spans="1:10">
      <c r="A11" t="s">
        <v>64</v>
      </c>
      <c r="B11" t="s">
        <v>72</v>
      </c>
      <c r="C11" s="8">
        <v>10000</v>
      </c>
      <c r="D11">
        <v>10</v>
      </c>
      <c r="E11" s="8">
        <v>100000</v>
      </c>
      <c r="F11" s="8">
        <f t="shared" si="0"/>
        <v>10010</v>
      </c>
      <c r="G11" s="8">
        <f t="shared" si="4"/>
        <v>189000</v>
      </c>
      <c r="H11" s="8">
        <f t="shared" si="1"/>
        <v>400</v>
      </c>
      <c r="I11" s="8">
        <f t="shared" si="2"/>
        <v>0.5142990654205607</v>
      </c>
      <c r="J11" s="8">
        <f t="shared" si="3"/>
        <v>230400</v>
      </c>
    </row>
    <row r="12" spans="1:10">
      <c r="A12" t="s">
        <v>73</v>
      </c>
      <c r="B12" t="s">
        <v>74</v>
      </c>
      <c r="C12" s="8">
        <v>13000</v>
      </c>
      <c r="D12">
        <v>12</v>
      </c>
      <c r="E12" s="8">
        <v>270000</v>
      </c>
      <c r="F12" s="8">
        <f t="shared" si="0"/>
        <v>13012</v>
      </c>
      <c r="G12" s="8">
        <f t="shared" si="4"/>
        <v>90000</v>
      </c>
      <c r="H12" s="8">
        <f t="shared" si="1"/>
        <v>480</v>
      </c>
      <c r="I12" s="8">
        <f t="shared" si="2"/>
        <v>0.46739999999999998</v>
      </c>
      <c r="J12" s="8">
        <f t="shared" si="3"/>
        <v>1440000</v>
      </c>
    </row>
    <row r="13" spans="1:10">
      <c r="A13" t="s">
        <v>73</v>
      </c>
      <c r="B13" t="s">
        <v>75</v>
      </c>
      <c r="C13" s="8">
        <v>55000</v>
      </c>
      <c r="D13">
        <v>30</v>
      </c>
      <c r="E13" s="8">
        <v>107000</v>
      </c>
      <c r="F13" s="8">
        <f t="shared" si="0"/>
        <v>55030</v>
      </c>
      <c r="G13" s="8">
        <f t="shared" si="4"/>
        <v>257000</v>
      </c>
      <c r="H13" s="8">
        <f t="shared" si="1"/>
        <v>1200</v>
      </c>
      <c r="I13" s="8">
        <f t="shared" si="2"/>
        <v>0.46693333333333331</v>
      </c>
      <c r="J13" s="8">
        <f t="shared" si="3"/>
        <v>193600</v>
      </c>
    </row>
    <row r="14" spans="1:10">
      <c r="A14" t="s">
        <v>76</v>
      </c>
      <c r="B14" t="s">
        <v>77</v>
      </c>
      <c r="C14" s="8">
        <v>7000</v>
      </c>
      <c r="D14">
        <v>11</v>
      </c>
      <c r="E14" s="8">
        <v>15000</v>
      </c>
      <c r="F14" s="8">
        <f t="shared" si="0"/>
        <v>7011</v>
      </c>
      <c r="G14" s="8">
        <f t="shared" si="4"/>
        <v>52000</v>
      </c>
      <c r="H14" s="8">
        <f t="shared" si="1"/>
        <v>440</v>
      </c>
      <c r="I14" s="8">
        <f t="shared" si="2"/>
        <v>0.50037500000000001</v>
      </c>
      <c r="J14" s="8">
        <f t="shared" si="3"/>
        <v>640000</v>
      </c>
    </row>
    <row r="15" spans="1:10">
      <c r="A15" t="s">
        <v>78</v>
      </c>
      <c r="B15" t="s">
        <v>79</v>
      </c>
      <c r="C15" s="8">
        <v>35000</v>
      </c>
      <c r="D15">
        <v>20</v>
      </c>
      <c r="E15" s="8">
        <v>75000</v>
      </c>
      <c r="F15" s="8">
        <f t="shared" si="0"/>
        <v>35020</v>
      </c>
      <c r="G15" s="8">
        <f t="shared" si="4"/>
        <v>8000</v>
      </c>
      <c r="H15" s="8">
        <f t="shared" si="1"/>
        <v>800</v>
      </c>
      <c r="I15" s="8">
        <f t="shared" si="2"/>
        <v>0.41958333333333331</v>
      </c>
      <c r="J15" s="8">
        <f t="shared" si="3"/>
        <v>360000</v>
      </c>
    </row>
    <row r="16" spans="1:10">
      <c r="A16" t="s">
        <v>61</v>
      </c>
      <c r="B16" t="s">
        <v>80</v>
      </c>
      <c r="C16" s="8">
        <v>20000</v>
      </c>
      <c r="D16">
        <v>15</v>
      </c>
      <c r="E16" s="8">
        <v>40000</v>
      </c>
      <c r="F16" s="8">
        <f t="shared" si="0"/>
        <v>20015</v>
      </c>
      <c r="G16" s="8">
        <f t="shared" si="4"/>
        <v>40000</v>
      </c>
      <c r="H16" s="8">
        <f t="shared" si="1"/>
        <v>600</v>
      </c>
      <c r="I16" s="8">
        <f t="shared" si="2"/>
        <v>0.38124999999999998</v>
      </c>
      <c r="J16" s="8">
        <f t="shared" si="3"/>
        <v>1960000</v>
      </c>
    </row>
    <row r="17" spans="1:12">
      <c r="A17" t="s">
        <v>81</v>
      </c>
      <c r="B17" t="s">
        <v>82</v>
      </c>
      <c r="C17" s="8">
        <v>5000</v>
      </c>
      <c r="D17">
        <v>35</v>
      </c>
      <c r="E17" s="8">
        <v>12000</v>
      </c>
      <c r="F17" s="8">
        <f t="shared" si="0"/>
        <v>5035</v>
      </c>
      <c r="G17" s="8">
        <f t="shared" si="4"/>
        <v>20000</v>
      </c>
      <c r="H17" s="8">
        <f t="shared" si="1"/>
        <v>1400</v>
      </c>
      <c r="I17" s="8">
        <f t="shared" si="2"/>
        <v>0.504</v>
      </c>
      <c r="J17" s="8">
        <f t="shared" si="3"/>
        <v>4000000</v>
      </c>
    </row>
    <row r="18" spans="1:12">
      <c r="A18" t="s">
        <v>83</v>
      </c>
      <c r="B18" t="s">
        <v>84</v>
      </c>
      <c r="C18" s="8">
        <v>3000</v>
      </c>
      <c r="D18">
        <v>50</v>
      </c>
      <c r="E18" s="8">
        <v>8000</v>
      </c>
      <c r="F18" s="8">
        <f t="shared" si="0"/>
        <v>3050</v>
      </c>
      <c r="G18" s="8">
        <f t="shared" si="4"/>
        <v>7000</v>
      </c>
      <c r="H18" s="8">
        <f t="shared" si="1"/>
        <v>2000</v>
      </c>
      <c r="I18" s="8">
        <f t="shared" si="2"/>
        <v>0.46548076923076925</v>
      </c>
      <c r="J18" s="8">
        <f t="shared" si="3"/>
        <v>409600</v>
      </c>
    </row>
    <row r="19" spans="1:12">
      <c r="A19" t="s">
        <v>81</v>
      </c>
      <c r="B19" t="s">
        <v>85</v>
      </c>
      <c r="C19" s="8">
        <v>2000</v>
      </c>
      <c r="D19">
        <v>16</v>
      </c>
      <c r="E19" s="8">
        <v>4000</v>
      </c>
      <c r="F19" s="8">
        <f t="shared" si="0"/>
        <v>2016</v>
      </c>
      <c r="G19" s="8">
        <f t="shared" si="4"/>
        <v>5000</v>
      </c>
      <c r="H19" s="8">
        <f t="shared" si="1"/>
        <v>640</v>
      </c>
      <c r="I19" s="8">
        <f t="shared" si="2"/>
        <v>0.57557499999999995</v>
      </c>
      <c r="J19" s="8">
        <f t="shared" si="3"/>
        <v>846400</v>
      </c>
    </row>
    <row r="20" spans="1:12">
      <c r="A20" t="s">
        <v>86</v>
      </c>
      <c r="B20" t="s">
        <v>87</v>
      </c>
      <c r="C20" s="8">
        <v>14500</v>
      </c>
      <c r="D20">
        <v>23</v>
      </c>
      <c r="E20" s="8">
        <v>31200</v>
      </c>
      <c r="F20" s="8">
        <f t="shared" si="0"/>
        <v>14523</v>
      </c>
      <c r="G20" s="8">
        <f t="shared" si="4"/>
        <v>2000</v>
      </c>
      <c r="H20" s="8">
        <f t="shared" si="1"/>
        <v>920</v>
      </c>
      <c r="I20" s="8"/>
      <c r="J20" s="8">
        <f t="shared" si="3"/>
        <v>846400</v>
      </c>
    </row>
    <row r="21" spans="1:12">
      <c r="A21" t="s">
        <v>86</v>
      </c>
      <c r="B21" t="s">
        <v>88</v>
      </c>
      <c r="C21" s="8">
        <v>23000</v>
      </c>
      <c r="D21">
        <v>23</v>
      </c>
      <c r="E21" s="8">
        <v>40000</v>
      </c>
      <c r="F21" s="8">
        <f>SUM(C21,D21)</f>
        <v>23023</v>
      </c>
      <c r="G21" s="8">
        <f t="shared" si="4"/>
        <v>16700</v>
      </c>
      <c r="H21" s="8">
        <f t="shared" si="1"/>
        <v>920</v>
      </c>
      <c r="I21" s="8"/>
      <c r="J21" s="8">
        <f>POWER(H22,2)</f>
        <v>0</v>
      </c>
    </row>
    <row r="23" spans="1:12">
      <c r="E23" t="s">
        <v>89</v>
      </c>
      <c r="G23" s="8"/>
      <c r="I23" s="8"/>
      <c r="L23" s="8"/>
    </row>
    <row r="24" spans="1:12">
      <c r="E24" t="s">
        <v>90</v>
      </c>
      <c r="G24" s="8"/>
      <c r="I24" s="8"/>
      <c r="L24" s="8"/>
    </row>
    <row r="25" spans="1:12">
      <c r="E25" t="s">
        <v>91</v>
      </c>
      <c r="G25" s="8"/>
      <c r="I25" s="8"/>
      <c r="L25" s="8"/>
    </row>
    <row r="26" spans="1:12">
      <c r="E26" t="s">
        <v>92</v>
      </c>
      <c r="G26" s="8"/>
      <c r="I26" s="8"/>
      <c r="L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4.5"/>
  <cols>
    <col min="1" max="1" width="23.54296875" customWidth="1"/>
  </cols>
  <sheetData>
    <row r="1" spans="1:9" ht="15.5">
      <c r="A1" s="13" t="s">
        <v>93</v>
      </c>
      <c r="B1" s="13" t="s">
        <v>94</v>
      </c>
      <c r="C1" s="13" t="s">
        <v>95</v>
      </c>
      <c r="D1" s="13" t="s">
        <v>96</v>
      </c>
      <c r="E1" s="13" t="s">
        <v>97</v>
      </c>
      <c r="F1" s="13" t="s">
        <v>98</v>
      </c>
      <c r="G1" s="13" t="s">
        <v>99</v>
      </c>
      <c r="H1" s="13" t="s">
        <v>100</v>
      </c>
      <c r="I1" s="13" t="s">
        <v>101</v>
      </c>
    </row>
    <row r="2" spans="1:9">
      <c r="A2" t="s">
        <v>102</v>
      </c>
      <c r="B2" t="s">
        <v>103</v>
      </c>
      <c r="C2">
        <v>56</v>
      </c>
      <c r="D2">
        <v>64</v>
      </c>
      <c r="E2">
        <v>78</v>
      </c>
      <c r="F2">
        <v>57</v>
      </c>
      <c r="G2">
        <v>43</v>
      </c>
      <c r="H2">
        <f>SUM(C2,D2,E2,F2,G2)</f>
        <v>298</v>
      </c>
      <c r="I2">
        <f>AVERAGE(C2,D2,E2,F2,G2)</f>
        <v>59.6</v>
      </c>
    </row>
    <row r="3" spans="1:9">
      <c r="A3" t="s">
        <v>104</v>
      </c>
      <c r="B3" t="s">
        <v>103</v>
      </c>
      <c r="C3">
        <v>45</v>
      </c>
      <c r="D3">
        <v>49</v>
      </c>
      <c r="E3">
        <v>65</v>
      </c>
      <c r="F3">
        <v>46</v>
      </c>
      <c r="G3">
        <v>38</v>
      </c>
      <c r="H3">
        <f t="shared" ref="H3:H30" si="0">SUM(C3,D3,E3,F3,G3)</f>
        <v>243</v>
      </c>
      <c r="I3">
        <f t="shared" ref="I3:I30" si="1">AVERAGE(C3,D3,E3,F3,G3)</f>
        <v>48.6</v>
      </c>
    </row>
    <row r="4" spans="1:9">
      <c r="A4" t="s">
        <v>105</v>
      </c>
      <c r="B4" t="s">
        <v>103</v>
      </c>
      <c r="C4">
        <v>32</v>
      </c>
      <c r="D4">
        <v>67</v>
      </c>
      <c r="E4">
        <v>43</v>
      </c>
      <c r="F4">
        <v>63</v>
      </c>
      <c r="G4">
        <v>56</v>
      </c>
      <c r="H4">
        <f t="shared" si="0"/>
        <v>261</v>
      </c>
      <c r="I4">
        <f t="shared" si="1"/>
        <v>52.2</v>
      </c>
    </row>
    <row r="5" spans="1:9">
      <c r="A5" t="s">
        <v>106</v>
      </c>
      <c r="B5" t="s">
        <v>107</v>
      </c>
      <c r="C5">
        <v>57</v>
      </c>
      <c r="D5">
        <v>56</v>
      </c>
      <c r="E5">
        <v>65</v>
      </c>
      <c r="F5">
        <v>48</v>
      </c>
      <c r="G5">
        <v>79</v>
      </c>
      <c r="H5">
        <f t="shared" si="0"/>
        <v>305</v>
      </c>
      <c r="I5">
        <f t="shared" si="1"/>
        <v>61</v>
      </c>
    </row>
    <row r="6" spans="1:9">
      <c r="A6" t="s">
        <v>108</v>
      </c>
      <c r="B6" t="s">
        <v>107</v>
      </c>
      <c r="C6">
        <v>63</v>
      </c>
      <c r="D6">
        <v>78</v>
      </c>
      <c r="E6">
        <v>86</v>
      </c>
      <c r="F6">
        <v>65</v>
      </c>
      <c r="G6">
        <v>36</v>
      </c>
      <c r="H6">
        <f t="shared" si="0"/>
        <v>328</v>
      </c>
      <c r="I6">
        <f t="shared" si="1"/>
        <v>65.599999999999994</v>
      </c>
    </row>
    <row r="7" spans="1:9">
      <c r="A7" t="s">
        <v>109</v>
      </c>
      <c r="B7" t="s">
        <v>103</v>
      </c>
      <c r="C7">
        <v>45</v>
      </c>
      <c r="D7">
        <v>65</v>
      </c>
      <c r="E7">
        <v>72</v>
      </c>
      <c r="F7">
        <v>38</v>
      </c>
      <c r="G7">
        <v>76</v>
      </c>
      <c r="H7">
        <f t="shared" si="0"/>
        <v>296</v>
      </c>
      <c r="I7">
        <f t="shared" si="1"/>
        <v>59.2</v>
      </c>
    </row>
    <row r="8" spans="1:9">
      <c r="A8" t="s">
        <v>110</v>
      </c>
      <c r="B8" t="s">
        <v>107</v>
      </c>
      <c r="C8">
        <v>67</v>
      </c>
      <c r="D8">
        <v>45</v>
      </c>
      <c r="E8">
        <v>63</v>
      </c>
      <c r="F8">
        <v>83</v>
      </c>
      <c r="G8">
        <v>38</v>
      </c>
      <c r="H8">
        <f t="shared" si="0"/>
        <v>296</v>
      </c>
      <c r="I8">
        <f t="shared" si="1"/>
        <v>59.2</v>
      </c>
    </row>
    <row r="9" spans="1:9">
      <c r="A9" t="s">
        <v>111</v>
      </c>
      <c r="B9" t="s">
        <v>107</v>
      </c>
      <c r="C9">
        <v>56</v>
      </c>
      <c r="D9">
        <v>36</v>
      </c>
      <c r="E9">
        <v>54</v>
      </c>
      <c r="F9">
        <v>54</v>
      </c>
      <c r="G9">
        <v>54</v>
      </c>
      <c r="H9">
        <f t="shared" si="0"/>
        <v>254</v>
      </c>
      <c r="I9">
        <f t="shared" si="1"/>
        <v>50.8</v>
      </c>
    </row>
    <row r="10" spans="1:9">
      <c r="A10" t="s">
        <v>112</v>
      </c>
      <c r="B10" t="s">
        <v>103</v>
      </c>
      <c r="C10">
        <v>48</v>
      </c>
      <c r="D10">
        <v>58</v>
      </c>
      <c r="E10">
        <v>38</v>
      </c>
      <c r="F10">
        <v>72</v>
      </c>
      <c r="G10">
        <v>68</v>
      </c>
      <c r="H10">
        <f t="shared" si="0"/>
        <v>284</v>
      </c>
      <c r="I10">
        <f t="shared" si="1"/>
        <v>56.8</v>
      </c>
    </row>
    <row r="11" spans="1:9">
      <c r="A11" t="s">
        <v>113</v>
      </c>
      <c r="B11" t="s">
        <v>107</v>
      </c>
      <c r="C11">
        <v>45</v>
      </c>
      <c r="D11">
        <v>25</v>
      </c>
      <c r="E11">
        <v>54</v>
      </c>
      <c r="F11">
        <v>35</v>
      </c>
      <c r="G11">
        <v>60</v>
      </c>
      <c r="H11">
        <f t="shared" si="0"/>
        <v>219</v>
      </c>
      <c r="I11">
        <f t="shared" si="1"/>
        <v>43.8</v>
      </c>
    </row>
    <row r="12" spans="1:9">
      <c r="A12" t="s">
        <v>114</v>
      </c>
      <c r="B12" t="s">
        <v>107</v>
      </c>
      <c r="C12">
        <v>54</v>
      </c>
      <c r="D12">
        <v>89</v>
      </c>
      <c r="E12">
        <v>65</v>
      </c>
      <c r="F12">
        <v>45</v>
      </c>
      <c r="G12">
        <v>45</v>
      </c>
      <c r="H12">
        <f t="shared" si="0"/>
        <v>298</v>
      </c>
      <c r="I12">
        <f t="shared" si="1"/>
        <v>59.6</v>
      </c>
    </row>
    <row r="13" spans="1:9">
      <c r="A13" t="s">
        <v>115</v>
      </c>
      <c r="B13" t="s">
        <v>103</v>
      </c>
      <c r="C13">
        <v>36</v>
      </c>
      <c r="D13">
        <v>78</v>
      </c>
      <c r="E13">
        <v>47</v>
      </c>
      <c r="F13">
        <v>65</v>
      </c>
      <c r="G13">
        <v>67</v>
      </c>
      <c r="H13">
        <f t="shared" si="0"/>
        <v>293</v>
      </c>
      <c r="I13">
        <f t="shared" si="1"/>
        <v>58.6</v>
      </c>
    </row>
    <row r="14" spans="1:9">
      <c r="A14" t="s">
        <v>116</v>
      </c>
      <c r="B14" t="s">
        <v>107</v>
      </c>
      <c r="C14">
        <v>48</v>
      </c>
      <c r="D14">
        <v>65</v>
      </c>
      <c r="E14">
        <v>58</v>
      </c>
      <c r="F14">
        <v>26</v>
      </c>
      <c r="G14">
        <v>54</v>
      </c>
      <c r="H14">
        <f t="shared" si="0"/>
        <v>251</v>
      </c>
      <c r="I14">
        <f t="shared" si="1"/>
        <v>50.2</v>
      </c>
    </row>
    <row r="15" spans="1:9">
      <c r="A15" t="s">
        <v>117</v>
      </c>
      <c r="B15" t="s">
        <v>107</v>
      </c>
      <c r="C15">
        <v>69</v>
      </c>
      <c r="D15">
        <v>46</v>
      </c>
      <c r="E15">
        <v>35</v>
      </c>
      <c r="F15">
        <v>35</v>
      </c>
      <c r="G15">
        <v>56</v>
      </c>
      <c r="H15">
        <f t="shared" si="0"/>
        <v>241</v>
      </c>
      <c r="I15">
        <f t="shared" si="1"/>
        <v>48.2</v>
      </c>
    </row>
    <row r="16" spans="1:9">
      <c r="A16" t="s">
        <v>118</v>
      </c>
      <c r="B16" t="s">
        <v>103</v>
      </c>
      <c r="C16">
        <v>75</v>
      </c>
      <c r="D16">
        <v>23</v>
      </c>
      <c r="E16">
        <v>48</v>
      </c>
      <c r="F16">
        <v>46</v>
      </c>
      <c r="G16">
        <v>62</v>
      </c>
      <c r="H16">
        <f t="shared" si="0"/>
        <v>254</v>
      </c>
      <c r="I16">
        <f t="shared" si="1"/>
        <v>50.8</v>
      </c>
    </row>
    <row r="17" spans="1:9">
      <c r="A17" t="s">
        <v>119</v>
      </c>
      <c r="B17" t="s">
        <v>107</v>
      </c>
      <c r="C17">
        <v>65</v>
      </c>
      <c r="D17">
        <v>54</v>
      </c>
      <c r="E17">
        <v>69</v>
      </c>
      <c r="F17">
        <v>29</v>
      </c>
      <c r="G17">
        <v>64</v>
      </c>
      <c r="H17">
        <f t="shared" si="0"/>
        <v>281</v>
      </c>
      <c r="I17">
        <f t="shared" si="1"/>
        <v>56.2</v>
      </c>
    </row>
    <row r="18" spans="1:9">
      <c r="A18" t="s">
        <v>120</v>
      </c>
      <c r="B18" t="s">
        <v>103</v>
      </c>
      <c r="C18">
        <v>48</v>
      </c>
      <c r="D18">
        <v>64</v>
      </c>
      <c r="E18">
        <v>57</v>
      </c>
      <c r="F18">
        <v>57</v>
      </c>
      <c r="G18">
        <v>50</v>
      </c>
      <c r="H18">
        <f t="shared" si="0"/>
        <v>276</v>
      </c>
      <c r="I18">
        <f t="shared" si="1"/>
        <v>55.2</v>
      </c>
    </row>
    <row r="19" spans="1:9">
      <c r="A19" t="s">
        <v>121</v>
      </c>
      <c r="B19" t="s">
        <v>107</v>
      </c>
      <c r="C19">
        <v>59</v>
      </c>
      <c r="D19">
        <v>50</v>
      </c>
      <c r="E19">
        <v>45</v>
      </c>
      <c r="F19">
        <v>38</v>
      </c>
      <c r="G19">
        <v>49</v>
      </c>
      <c r="H19">
        <f t="shared" si="0"/>
        <v>241</v>
      </c>
      <c r="I19">
        <f t="shared" si="1"/>
        <v>48.2</v>
      </c>
    </row>
    <row r="20" spans="1:9">
      <c r="A20" t="s">
        <v>122</v>
      </c>
      <c r="B20" t="s">
        <v>107</v>
      </c>
      <c r="C20">
        <v>66</v>
      </c>
      <c r="D20">
        <v>71</v>
      </c>
      <c r="E20">
        <v>63</v>
      </c>
      <c r="F20">
        <v>20</v>
      </c>
      <c r="G20">
        <v>35</v>
      </c>
      <c r="H20">
        <f t="shared" si="0"/>
        <v>255</v>
      </c>
      <c r="I20">
        <f t="shared" si="1"/>
        <v>51</v>
      </c>
    </row>
    <row r="21" spans="1:9">
      <c r="A21" t="s">
        <v>123</v>
      </c>
      <c r="B21" t="s">
        <v>103</v>
      </c>
      <c r="C21">
        <v>35</v>
      </c>
      <c r="D21">
        <v>46</v>
      </c>
      <c r="E21">
        <v>57</v>
      </c>
      <c r="F21">
        <v>46</v>
      </c>
      <c r="G21">
        <v>48</v>
      </c>
      <c r="H21">
        <f t="shared" si="0"/>
        <v>232</v>
      </c>
      <c r="I21">
        <f t="shared" si="1"/>
        <v>46.4</v>
      </c>
    </row>
    <row r="22" spans="1:9">
      <c r="A22" t="s">
        <v>124</v>
      </c>
      <c r="B22" t="s">
        <v>107</v>
      </c>
      <c r="C22">
        <v>80</v>
      </c>
      <c r="D22">
        <v>75</v>
      </c>
      <c r="E22">
        <v>43</v>
      </c>
      <c r="F22">
        <v>43</v>
      </c>
      <c r="G22">
        <v>63</v>
      </c>
      <c r="H22">
        <f t="shared" si="0"/>
        <v>304</v>
      </c>
      <c r="I22">
        <f t="shared" si="1"/>
        <v>60.8</v>
      </c>
    </row>
    <row r="23" spans="1:9">
      <c r="A23" t="s">
        <v>125</v>
      </c>
      <c r="B23" t="s">
        <v>103</v>
      </c>
      <c r="C23">
        <v>57</v>
      </c>
      <c r="D23">
        <v>60</v>
      </c>
      <c r="E23">
        <v>58</v>
      </c>
      <c r="F23">
        <v>37</v>
      </c>
      <c r="G23">
        <v>45</v>
      </c>
      <c r="H23">
        <f t="shared" si="0"/>
        <v>257</v>
      </c>
      <c r="I23">
        <f t="shared" si="1"/>
        <v>51.4</v>
      </c>
    </row>
    <row r="24" spans="1:9">
      <c r="A24" t="s">
        <v>126</v>
      </c>
      <c r="B24" t="s">
        <v>103</v>
      </c>
      <c r="C24">
        <v>67</v>
      </c>
      <c r="D24">
        <v>79</v>
      </c>
      <c r="E24">
        <v>57</v>
      </c>
      <c r="F24">
        <v>44</v>
      </c>
      <c r="G24">
        <v>53</v>
      </c>
      <c r="H24">
        <f t="shared" si="0"/>
        <v>300</v>
      </c>
      <c r="I24">
        <f t="shared" si="1"/>
        <v>60</v>
      </c>
    </row>
    <row r="25" spans="1:9">
      <c r="A25" t="s">
        <v>127</v>
      </c>
      <c r="B25" t="s">
        <v>107</v>
      </c>
      <c r="C25">
        <v>82</v>
      </c>
      <c r="D25">
        <v>73</v>
      </c>
      <c r="E25">
        <v>64</v>
      </c>
      <c r="F25">
        <v>56</v>
      </c>
      <c r="G25">
        <v>40</v>
      </c>
      <c r="H25">
        <f t="shared" si="0"/>
        <v>315</v>
      </c>
      <c r="I25">
        <f t="shared" si="1"/>
        <v>63</v>
      </c>
    </row>
    <row r="26" spans="1:9">
      <c r="A26" t="s">
        <v>128</v>
      </c>
      <c r="B26" t="s">
        <v>107</v>
      </c>
      <c r="C26">
        <v>45</v>
      </c>
      <c r="D26">
        <v>55</v>
      </c>
      <c r="E26">
        <v>78</v>
      </c>
      <c r="F26">
        <v>39</v>
      </c>
      <c r="G26">
        <v>46</v>
      </c>
      <c r="H26">
        <f t="shared" si="0"/>
        <v>263</v>
      </c>
      <c r="I26">
        <f t="shared" si="1"/>
        <v>52.6</v>
      </c>
    </row>
    <row r="27" spans="1:9">
      <c r="A27" t="s">
        <v>129</v>
      </c>
      <c r="B27" t="s">
        <v>107</v>
      </c>
      <c r="C27">
        <v>60</v>
      </c>
      <c r="D27">
        <v>68</v>
      </c>
      <c r="E27">
        <v>64</v>
      </c>
      <c r="F27">
        <v>48</v>
      </c>
      <c r="G27">
        <v>61</v>
      </c>
      <c r="H27">
        <f t="shared" si="0"/>
        <v>301</v>
      </c>
      <c r="I27">
        <f t="shared" si="1"/>
        <v>60.2</v>
      </c>
    </row>
    <row r="28" spans="1:9">
      <c r="A28" t="s">
        <v>130</v>
      </c>
      <c r="B28" t="s">
        <v>103</v>
      </c>
      <c r="C28">
        <v>87</v>
      </c>
      <c r="D28">
        <v>84</v>
      </c>
      <c r="E28">
        <v>47</v>
      </c>
      <c r="F28">
        <v>60</v>
      </c>
      <c r="G28">
        <v>55</v>
      </c>
      <c r="H28">
        <f t="shared" si="0"/>
        <v>333</v>
      </c>
      <c r="I28">
        <f t="shared" si="1"/>
        <v>66.599999999999994</v>
      </c>
    </row>
    <row r="29" spans="1:9">
      <c r="A29" t="s">
        <v>131</v>
      </c>
      <c r="B29" t="s">
        <v>103</v>
      </c>
      <c r="C29">
        <v>55</v>
      </c>
      <c r="D29">
        <v>63</v>
      </c>
      <c r="E29">
        <v>64</v>
      </c>
      <c r="F29">
        <v>48</v>
      </c>
      <c r="G29">
        <v>50</v>
      </c>
      <c r="H29">
        <f t="shared" si="0"/>
        <v>280</v>
      </c>
      <c r="I29">
        <f t="shared" si="1"/>
        <v>56</v>
      </c>
    </row>
    <row r="30" spans="1:9">
      <c r="A30" t="s">
        <v>132</v>
      </c>
      <c r="B30" t="s">
        <v>103</v>
      </c>
      <c r="C30">
        <v>70</v>
      </c>
      <c r="D30">
        <v>77</v>
      </c>
      <c r="E30">
        <v>65</v>
      </c>
      <c r="F30">
        <v>55</v>
      </c>
      <c r="G30">
        <v>39</v>
      </c>
      <c r="H30">
        <f t="shared" si="0"/>
        <v>306</v>
      </c>
      <c r="I30">
        <f t="shared" si="1"/>
        <v>61.2</v>
      </c>
    </row>
    <row r="32" spans="1:9">
      <c r="A32" t="s">
        <v>133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6"/>
  <sheetViews>
    <sheetView topLeftCell="A10" workbookViewId="0">
      <selection activeCell="A18" sqref="A18"/>
    </sheetView>
  </sheetViews>
  <sheetFormatPr defaultRowHeight="14.5"/>
  <cols>
    <col min="1" max="1" width="14.08984375" customWidth="1"/>
    <col min="2" max="2" width="13.54296875" customWidth="1"/>
    <col min="3" max="3" width="21.54296875" customWidth="1"/>
    <col min="4" max="4" width="31.1796875" customWidth="1"/>
    <col min="5" max="5" width="40.90625" customWidth="1"/>
  </cols>
  <sheetData>
    <row r="1" spans="1:5" ht="23.5">
      <c r="A1" s="14" t="s">
        <v>134</v>
      </c>
      <c r="B1" s="14"/>
      <c r="C1" s="14"/>
    </row>
    <row r="4" spans="1:5" ht="15.5">
      <c r="D4" s="13" t="s">
        <v>135</v>
      </c>
      <c r="E4" s="13" t="s">
        <v>136</v>
      </c>
    </row>
    <row r="5" spans="1:5">
      <c r="A5" s="15" t="s">
        <v>137</v>
      </c>
      <c r="B5" s="15" t="s">
        <v>138</v>
      </c>
      <c r="C5" s="15" t="s">
        <v>139</v>
      </c>
      <c r="D5" s="15" t="s">
        <v>140</v>
      </c>
      <c r="E5" s="15" t="s">
        <v>140</v>
      </c>
    </row>
    <row r="6" spans="1:5">
      <c r="A6" s="16" t="s">
        <v>141</v>
      </c>
      <c r="B6" s="16" t="s">
        <v>142</v>
      </c>
      <c r="C6" s="17" t="s">
        <v>143</v>
      </c>
      <c r="D6" s="18" t="str">
        <f t="shared" ref="D6:D13" si="0">CONCATENATE(A6," ",B6)</f>
        <v>David Jessey</v>
      </c>
      <c r="E6" t="str">
        <f>A6&amp;" "&amp;B6</f>
        <v>David Jessey</v>
      </c>
    </row>
    <row r="7" spans="1:5">
      <c r="A7" s="16" t="s">
        <v>144</v>
      </c>
      <c r="B7" s="16" t="s">
        <v>145</v>
      </c>
      <c r="C7" s="17" t="s">
        <v>146</v>
      </c>
      <c r="D7" s="18" t="str">
        <f t="shared" si="0"/>
        <v>Emmmanuel South</v>
      </c>
      <c r="E7" t="str">
        <f t="shared" ref="E7:E13" si="1">A7&amp;" "&amp;B7</f>
        <v>Emmmanuel South</v>
      </c>
    </row>
    <row r="8" spans="1:5">
      <c r="A8" s="16" t="s">
        <v>147</v>
      </c>
      <c r="B8" s="16" t="s">
        <v>148</v>
      </c>
      <c r="C8" s="17" t="s">
        <v>149</v>
      </c>
      <c r="D8" s="18" t="str">
        <f t="shared" si="0"/>
        <v>Peter Chick</v>
      </c>
      <c r="E8" t="str">
        <f t="shared" si="1"/>
        <v>Peter Chick</v>
      </c>
    </row>
    <row r="9" spans="1:5">
      <c r="A9" s="16" t="s">
        <v>150</v>
      </c>
      <c r="B9" s="19" t="s">
        <v>151</v>
      </c>
      <c r="C9" s="17" t="s">
        <v>152</v>
      </c>
      <c r="D9" s="18" t="str">
        <f t="shared" si="0"/>
        <v>James Jones</v>
      </c>
      <c r="E9" t="str">
        <f t="shared" si="1"/>
        <v>James Jones</v>
      </c>
    </row>
    <row r="10" spans="1:5">
      <c r="A10" s="16" t="s">
        <v>153</v>
      </c>
      <c r="B10" s="16" t="s">
        <v>154</v>
      </c>
      <c r="C10" s="17" t="s">
        <v>155</v>
      </c>
      <c r="D10" s="18" t="str">
        <f t="shared" si="0"/>
        <v>Mary Ukechukwu</v>
      </c>
      <c r="E10" t="str">
        <f t="shared" si="1"/>
        <v>Mary Ukechukwu</v>
      </c>
    </row>
    <row r="11" spans="1:5">
      <c r="A11" s="19" t="s">
        <v>156</v>
      </c>
      <c r="B11" s="16" t="s">
        <v>157</v>
      </c>
      <c r="C11" s="17" t="s">
        <v>158</v>
      </c>
      <c r="D11" s="18" t="str">
        <f t="shared" si="0"/>
        <v>Michael Otapiapia</v>
      </c>
      <c r="E11" t="str">
        <f t="shared" si="1"/>
        <v>Michael Otapiapia</v>
      </c>
    </row>
    <row r="12" spans="1:5">
      <c r="A12" s="16" t="s">
        <v>159</v>
      </c>
      <c r="B12" s="16" t="s">
        <v>160</v>
      </c>
      <c r="C12" s="17" t="s">
        <v>161</v>
      </c>
      <c r="D12" s="18" t="str">
        <f t="shared" si="0"/>
        <v>Uju Kane</v>
      </c>
      <c r="E12" t="str">
        <f t="shared" si="1"/>
        <v>Uju Kane</v>
      </c>
    </row>
    <row r="13" spans="1:5">
      <c r="A13" s="16" t="s">
        <v>162</v>
      </c>
      <c r="B13" s="16" t="s">
        <v>163</v>
      </c>
      <c r="C13" s="17" t="s">
        <v>164</v>
      </c>
      <c r="D13" s="18" t="str">
        <f t="shared" si="0"/>
        <v>Musa Clinton</v>
      </c>
      <c r="E13" t="str">
        <f t="shared" si="1"/>
        <v>Musa Clinton</v>
      </c>
    </row>
    <row r="15" spans="1:5">
      <c r="A15" s="20" t="s">
        <v>165</v>
      </c>
    </row>
    <row r="18" spans="1:4" ht="21">
      <c r="A18" s="21" t="s">
        <v>166</v>
      </c>
      <c r="B18" s="21"/>
      <c r="C18" s="21"/>
    </row>
    <row r="19" spans="1:4">
      <c r="D19">
        <v>0</v>
      </c>
    </row>
    <row r="20" spans="1:4">
      <c r="A20" s="22" t="s">
        <v>167</v>
      </c>
      <c r="B20" s="22"/>
      <c r="C20" t="s">
        <v>168</v>
      </c>
    </row>
    <row r="21" spans="1:4">
      <c r="A21" s="19" t="s">
        <v>169</v>
      </c>
      <c r="B21" s="23">
        <f ca="1">TODAY()</f>
        <v>45769</v>
      </c>
      <c r="C21" t="s">
        <v>170</v>
      </c>
    </row>
    <row r="22" spans="1:4">
      <c r="A22" s="19" t="s">
        <v>171</v>
      </c>
      <c r="B22" s="24">
        <f ca="1">NOW()</f>
        <v>45769.579373842593</v>
      </c>
      <c r="C22" t="s">
        <v>172</v>
      </c>
    </row>
    <row r="24" spans="1:4">
      <c r="A24" s="25" t="s">
        <v>173</v>
      </c>
      <c r="B24" s="25"/>
      <c r="C24" s="25"/>
    </row>
    <row r="26" spans="1:4">
      <c r="A26" s="26" t="str">
        <f ca="1">A21&amp;" "&amp;TEXT(B21,"MM/DD/YYYY")</f>
        <v>Today's date: 04/22/2025</v>
      </c>
      <c r="B26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topLeftCell="A18" workbookViewId="0">
      <selection activeCell="B22" sqref="B22"/>
    </sheetView>
  </sheetViews>
  <sheetFormatPr defaultRowHeight="14.5"/>
  <sheetData>
    <row r="1" spans="1:5" ht="26">
      <c r="A1" s="6" t="s">
        <v>174</v>
      </c>
      <c r="B1" s="6"/>
      <c r="C1" s="6"/>
      <c r="D1" s="6"/>
      <c r="E1" s="6"/>
    </row>
    <row r="2" spans="1:5" ht="16.5">
      <c r="E2" s="27" t="s">
        <v>175</v>
      </c>
    </row>
    <row r="5" spans="1:5">
      <c r="A5" s="15" t="s">
        <v>176</v>
      </c>
      <c r="B5" s="15" t="s">
        <v>177</v>
      </c>
    </row>
    <row r="6" spans="1:5">
      <c r="A6" s="28" t="s">
        <v>178</v>
      </c>
      <c r="B6" s="29" t="s">
        <v>179</v>
      </c>
    </row>
    <row r="7" spans="1:5">
      <c r="A7" s="28" t="s">
        <v>70</v>
      </c>
      <c r="B7" s="29" t="s">
        <v>180</v>
      </c>
    </row>
    <row r="8" spans="1:5">
      <c r="A8" s="28" t="s">
        <v>181</v>
      </c>
      <c r="B8" s="29" t="s">
        <v>179</v>
      </c>
    </row>
    <row r="9" spans="1:5">
      <c r="A9" s="28" t="s">
        <v>182</v>
      </c>
      <c r="B9" s="29" t="s">
        <v>179</v>
      </c>
    </row>
    <row r="10" spans="1:5">
      <c r="A10" s="28" t="s">
        <v>183</v>
      </c>
      <c r="B10" s="29" t="s">
        <v>184</v>
      </c>
    </row>
    <row r="11" spans="1:5">
      <c r="A11" s="28" t="s">
        <v>185</v>
      </c>
      <c r="B11" s="29" t="s">
        <v>186</v>
      </c>
    </row>
    <row r="12" spans="1:5">
      <c r="A12" s="28" t="s">
        <v>187</v>
      </c>
      <c r="B12" s="18" t="s">
        <v>186</v>
      </c>
    </row>
    <row r="13" spans="1:5">
      <c r="A13" s="28" t="s">
        <v>188</v>
      </c>
      <c r="B13" s="18" t="s">
        <v>189</v>
      </c>
    </row>
    <row r="14" spans="1:5">
      <c r="A14" s="28" t="s">
        <v>71</v>
      </c>
      <c r="B14" s="18" t="s">
        <v>180</v>
      </c>
    </row>
    <row r="15" spans="1:5">
      <c r="A15" s="28" t="s">
        <v>190</v>
      </c>
      <c r="B15" s="18" t="s">
        <v>189</v>
      </c>
    </row>
    <row r="16" spans="1:5">
      <c r="A16" s="28" t="s">
        <v>191</v>
      </c>
      <c r="B16" s="18" t="s">
        <v>189</v>
      </c>
    </row>
    <row r="17" spans="1:5">
      <c r="A17" s="28" t="s">
        <v>192</v>
      </c>
      <c r="B17" s="18" t="s">
        <v>189</v>
      </c>
    </row>
    <row r="19" spans="1:5">
      <c r="A19" t="s">
        <v>193</v>
      </c>
    </row>
    <row r="21" spans="1:5" ht="21">
      <c r="A21" s="21" t="s">
        <v>194</v>
      </c>
      <c r="B21" s="21"/>
      <c r="C21" s="21"/>
      <c r="D21" s="21"/>
      <c r="E21" s="21"/>
    </row>
    <row r="23" spans="1:5">
      <c r="A23" s="15" t="s">
        <v>176</v>
      </c>
      <c r="B23" s="15" t="s">
        <v>177</v>
      </c>
      <c r="D23" s="30" t="s">
        <v>177</v>
      </c>
    </row>
    <row r="24" spans="1:5" ht="16.5">
      <c r="A24" s="28" t="s">
        <v>178</v>
      </c>
      <c r="B24" s="31" t="s">
        <v>195</v>
      </c>
      <c r="D24" s="32" t="s">
        <v>69</v>
      </c>
      <c r="E24" s="27"/>
    </row>
    <row r="25" spans="1:5">
      <c r="A25" s="28" t="s">
        <v>70</v>
      </c>
      <c r="B25" s="28" t="s">
        <v>69</v>
      </c>
      <c r="D25" s="32" t="s">
        <v>61</v>
      </c>
    </row>
    <row r="26" spans="1:5">
      <c r="A26" s="28" t="s">
        <v>181</v>
      </c>
      <c r="B26" s="28" t="s">
        <v>195</v>
      </c>
      <c r="D26" s="32" t="s">
        <v>64</v>
      </c>
    </row>
    <row r="27" spans="1:5">
      <c r="A27" s="28" t="s">
        <v>182</v>
      </c>
      <c r="B27" s="28" t="s">
        <v>195</v>
      </c>
      <c r="D27" s="32" t="s">
        <v>195</v>
      </c>
    </row>
    <row r="28" spans="1:5">
      <c r="A28" s="28" t="s">
        <v>183</v>
      </c>
      <c r="B28" s="28" t="s">
        <v>184</v>
      </c>
      <c r="D28" s="32" t="s">
        <v>184</v>
      </c>
    </row>
    <row r="29" spans="1:5">
      <c r="A29" s="28" t="s">
        <v>185</v>
      </c>
      <c r="B29" s="28" t="s">
        <v>61</v>
      </c>
    </row>
    <row r="30" spans="1:5">
      <c r="A30" s="28" t="s">
        <v>187</v>
      </c>
      <c r="B30" s="28" t="s">
        <v>61</v>
      </c>
    </row>
    <row r="31" spans="1:5">
      <c r="A31" s="28" t="s">
        <v>188</v>
      </c>
      <c r="B31" s="28" t="s">
        <v>64</v>
      </c>
    </row>
    <row r="32" spans="1:5">
      <c r="A32" s="28" t="s">
        <v>71</v>
      </c>
      <c r="B32" s="28" t="s">
        <v>69</v>
      </c>
    </row>
    <row r="33" spans="1:2">
      <c r="A33" s="28" t="s">
        <v>190</v>
      </c>
      <c r="B33" s="28" t="s">
        <v>64</v>
      </c>
    </row>
    <row r="34" spans="1:2">
      <c r="A34" s="28" t="s">
        <v>191</v>
      </c>
      <c r="B34" s="28" t="s">
        <v>64</v>
      </c>
    </row>
    <row r="35" spans="1:2">
      <c r="A35" s="28" t="s">
        <v>192</v>
      </c>
      <c r="B35" s="28" t="s">
        <v>64</v>
      </c>
    </row>
    <row r="37" spans="1:2">
      <c r="A37" s="28" t="s">
        <v>196</v>
      </c>
    </row>
    <row r="38" spans="1:2">
      <c r="A38" s="28" t="s">
        <v>197</v>
      </c>
    </row>
  </sheetData>
  <dataValidations count="4">
    <dataValidation type="list" allowBlank="1" showInputMessage="1" showErrorMessage="1" sqref="B6:B17">
      <formula1>"fruits,produce,bakery,veggies,meat"</formula1>
    </dataValidation>
    <dataValidation type="list" allowBlank="1" showInputMessage="1" showErrorMessage="1" sqref="D6:D10 B5">
      <formula1>"Department"</formula1>
    </dataValidation>
    <dataValidation type="list" allowBlank="1" showInputMessage="1" showErrorMessage="1" sqref="H9:H17">
      <formula1>$I$4:$I$7</formula1>
    </dataValidation>
    <dataValidation type="list" allowBlank="1" showInputMessage="1" showErrorMessage="1" sqref="B24:B35">
      <formula1>$D$24:$D$28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D40"/>
  <sheetViews>
    <sheetView topLeftCell="A4" workbookViewId="0">
      <selection activeCell="Q8" sqref="Q8"/>
    </sheetView>
  </sheetViews>
  <sheetFormatPr defaultRowHeight="14.5"/>
  <sheetData>
    <row r="1" spans="1:30" ht="21">
      <c r="A1" s="21" t="s">
        <v>198</v>
      </c>
      <c r="B1" s="21"/>
      <c r="C1" s="21"/>
      <c r="D1" s="33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>
      <c r="A2" s="34" t="s">
        <v>199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>
      <c r="A3" s="34" t="s">
        <v>200</v>
      </c>
      <c r="B3" s="34"/>
      <c r="C3" s="34"/>
      <c r="D3" s="34"/>
      <c r="E3" s="34"/>
      <c r="F3" s="34"/>
      <c r="G3" s="35" t="s">
        <v>201</v>
      </c>
      <c r="H3" s="35"/>
      <c r="I3" s="35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>
      <c r="A4" s="34"/>
      <c r="B4" s="34"/>
      <c r="C4" s="34"/>
      <c r="D4" s="34"/>
      <c r="E4" s="34"/>
      <c r="F4" s="34"/>
      <c r="G4" s="35" t="s">
        <v>202</v>
      </c>
      <c r="H4" s="35"/>
      <c r="I4" s="35"/>
      <c r="J4" s="34"/>
      <c r="K4" s="34" t="s">
        <v>203</v>
      </c>
      <c r="L4" s="36" t="s">
        <v>203</v>
      </c>
      <c r="M4" s="34" t="s">
        <v>204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>
      <c r="A5" s="37" t="s">
        <v>177</v>
      </c>
      <c r="B5" s="38" t="s">
        <v>205</v>
      </c>
      <c r="C5" s="38" t="s">
        <v>206</v>
      </c>
      <c r="D5" s="38" t="s">
        <v>207</v>
      </c>
      <c r="E5" s="39" t="s">
        <v>208</v>
      </c>
      <c r="F5" s="34"/>
      <c r="G5" s="40" t="s">
        <v>209</v>
      </c>
      <c r="H5" s="35"/>
      <c r="I5" s="35"/>
      <c r="J5" s="34"/>
      <c r="K5" s="34" t="s">
        <v>210</v>
      </c>
      <c r="L5" s="36" t="s">
        <v>211</v>
      </c>
      <c r="M5" s="34" t="s">
        <v>203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>
      <c r="A6" s="41" t="s">
        <v>66</v>
      </c>
      <c r="B6" s="42" t="s">
        <v>68</v>
      </c>
      <c r="C6" s="43">
        <v>90000</v>
      </c>
      <c r="D6" s="43">
        <v>35000</v>
      </c>
      <c r="E6" s="44">
        <v>25000</v>
      </c>
      <c r="F6" s="34"/>
      <c r="G6" s="34"/>
      <c r="H6" s="34"/>
      <c r="I6" s="34"/>
      <c r="J6" s="34"/>
      <c r="K6" s="34" t="s">
        <v>215</v>
      </c>
      <c r="L6" s="34" t="s">
        <v>215</v>
      </c>
      <c r="M6" s="34" t="s">
        <v>211</v>
      </c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30">
      <c r="A7" s="45" t="s">
        <v>61</v>
      </c>
      <c r="B7" s="46" t="s">
        <v>63</v>
      </c>
      <c r="C7" s="47">
        <v>10000</v>
      </c>
      <c r="D7" s="47">
        <v>30000</v>
      </c>
      <c r="E7" s="48">
        <v>40000</v>
      </c>
      <c r="F7" s="34"/>
      <c r="G7" s="34"/>
      <c r="H7" s="34"/>
      <c r="I7" s="34"/>
      <c r="J7" s="34"/>
      <c r="K7" s="34" t="s">
        <v>216</v>
      </c>
      <c r="L7" s="34" t="s">
        <v>217</v>
      </c>
      <c r="M7" s="34" t="s">
        <v>218</v>
      </c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30">
      <c r="A8" s="41" t="s">
        <v>64</v>
      </c>
      <c r="B8" s="42" t="s">
        <v>219</v>
      </c>
      <c r="C8" s="43">
        <v>25000</v>
      </c>
      <c r="D8" s="43">
        <v>80000</v>
      </c>
      <c r="E8" s="44">
        <v>120000</v>
      </c>
      <c r="F8" s="34"/>
      <c r="G8" s="34"/>
      <c r="H8" s="34"/>
      <c r="I8" s="34"/>
      <c r="J8" s="34"/>
      <c r="K8" s="34" t="s">
        <v>216</v>
      </c>
      <c r="L8" s="34" t="s">
        <v>220</v>
      </c>
      <c r="M8" s="34" t="s">
        <v>221</v>
      </c>
      <c r="N8" s="34"/>
      <c r="O8" s="34"/>
      <c r="P8" s="34"/>
      <c r="Q8" s="34"/>
      <c r="R8" s="34"/>
      <c r="S8" s="34"/>
      <c r="T8" s="34"/>
    </row>
    <row r="9" spans="1:30">
      <c r="A9" s="41" t="s">
        <v>64</v>
      </c>
      <c r="B9" s="42" t="s">
        <v>65</v>
      </c>
      <c r="C9" s="43">
        <v>30000</v>
      </c>
      <c r="D9" s="43">
        <v>15000</v>
      </c>
      <c r="E9" s="44">
        <v>20000</v>
      </c>
      <c r="F9" s="34"/>
      <c r="G9" s="34"/>
      <c r="H9" s="34"/>
      <c r="I9" s="34"/>
      <c r="J9" s="34"/>
      <c r="K9" s="34" t="s">
        <v>216</v>
      </c>
      <c r="L9" s="36" t="s">
        <v>217</v>
      </c>
      <c r="M9" s="49" t="s">
        <v>215</v>
      </c>
      <c r="N9" s="34"/>
      <c r="O9" s="34"/>
      <c r="P9" s="34"/>
      <c r="Q9" s="34"/>
      <c r="R9" s="34"/>
      <c r="S9" s="34"/>
      <c r="T9" s="34"/>
    </row>
    <row r="10" spans="1:30">
      <c r="A10" s="41" t="s">
        <v>61</v>
      </c>
      <c r="B10" s="42" t="s">
        <v>62</v>
      </c>
      <c r="C10" s="43">
        <v>30000</v>
      </c>
      <c r="D10" s="43">
        <v>80000</v>
      </c>
      <c r="E10" s="44">
        <v>30000</v>
      </c>
      <c r="F10" s="34"/>
      <c r="G10" s="34" t="s">
        <v>222</v>
      </c>
      <c r="H10" s="34"/>
      <c r="I10" s="34"/>
      <c r="J10" s="34"/>
      <c r="K10" s="34" t="s">
        <v>223</v>
      </c>
      <c r="L10" s="34" t="s">
        <v>223</v>
      </c>
      <c r="M10" s="34" t="s">
        <v>217</v>
      </c>
      <c r="N10" s="34"/>
      <c r="O10" s="34"/>
      <c r="P10" s="34"/>
      <c r="Q10" s="34"/>
      <c r="R10" s="34"/>
      <c r="S10" s="34"/>
      <c r="T10" s="34"/>
    </row>
    <row r="11" spans="1:30">
      <c r="A11" s="45" t="s">
        <v>69</v>
      </c>
      <c r="B11" s="46" t="s">
        <v>71</v>
      </c>
      <c r="C11" s="47">
        <v>75000</v>
      </c>
      <c r="D11" s="47">
        <v>82000</v>
      </c>
      <c r="E11" s="48">
        <v>2000000</v>
      </c>
      <c r="F11" s="34"/>
      <c r="G11" s="34" t="s">
        <v>224</v>
      </c>
      <c r="H11" s="34"/>
      <c r="I11" s="34"/>
      <c r="J11" s="34"/>
      <c r="K11" s="34" t="s">
        <v>225</v>
      </c>
      <c r="L11" s="34" t="s">
        <v>220</v>
      </c>
      <c r="M11" s="34" t="s">
        <v>221</v>
      </c>
      <c r="N11" s="34"/>
      <c r="O11" s="34"/>
      <c r="P11" s="34"/>
      <c r="Q11" s="34"/>
      <c r="R11" s="34"/>
      <c r="S11" s="34"/>
      <c r="T11" s="34"/>
    </row>
    <row r="12" spans="1:30">
      <c r="A12" s="45" t="s">
        <v>66</v>
      </c>
      <c r="B12" s="46" t="s">
        <v>226</v>
      </c>
      <c r="C12" s="47">
        <v>80000</v>
      </c>
      <c r="D12" s="47">
        <v>40000</v>
      </c>
      <c r="E12" s="48">
        <v>20000</v>
      </c>
      <c r="F12" s="34"/>
      <c r="G12" s="34"/>
      <c r="H12" s="34"/>
      <c r="I12" s="34"/>
      <c r="J12" s="34"/>
      <c r="K12" s="34" t="s">
        <v>227</v>
      </c>
      <c r="L12" s="34" t="s">
        <v>228</v>
      </c>
      <c r="M12" s="49" t="s">
        <v>223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>
      <c r="A13" s="50" t="s">
        <v>69</v>
      </c>
      <c r="B13" s="51" t="s">
        <v>70</v>
      </c>
      <c r="C13" s="52">
        <v>90000</v>
      </c>
      <c r="D13" s="52">
        <v>110000</v>
      </c>
      <c r="E13" s="53">
        <v>120000</v>
      </c>
      <c r="F13" s="34"/>
      <c r="G13" s="34" t="s">
        <v>229</v>
      </c>
      <c r="H13" s="34"/>
      <c r="I13" s="34"/>
      <c r="J13" s="34"/>
      <c r="K13" s="34" t="s">
        <v>230</v>
      </c>
      <c r="L13" s="34" t="s">
        <v>231</v>
      </c>
      <c r="M13" s="34" t="s">
        <v>225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 t="s">
        <v>232</v>
      </c>
      <c r="L14" s="34" t="s">
        <v>232</v>
      </c>
      <c r="M14" s="34" t="s">
        <v>228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233</v>
      </c>
      <c r="L15" s="36" t="s">
        <v>233</v>
      </c>
      <c r="M15" s="34" t="s">
        <v>232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>
      <c r="A16" s="34" t="s">
        <v>234</v>
      </c>
      <c r="B16" s="34" t="s">
        <v>235</v>
      </c>
      <c r="C16" s="34" t="s">
        <v>176</v>
      </c>
      <c r="D16" s="34" t="s">
        <v>236</v>
      </c>
      <c r="E16" s="34"/>
      <c r="F16" s="34"/>
      <c r="G16" s="34" t="s">
        <v>237</v>
      </c>
      <c r="H16" s="34"/>
      <c r="I16" s="34"/>
      <c r="J16" s="34"/>
      <c r="K16" s="49" t="s">
        <v>225</v>
      </c>
      <c r="L16" s="34" t="s">
        <v>225</v>
      </c>
      <c r="M16" s="34" t="s">
        <v>238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>
      <c r="A17" s="54">
        <f ca="1">TODAY()-2</f>
        <v>45767</v>
      </c>
      <c r="B17" s="34" t="s">
        <v>239</v>
      </c>
      <c r="C17" s="55">
        <v>21</v>
      </c>
      <c r="D17" s="56">
        <v>3820</v>
      </c>
      <c r="E17" s="34"/>
      <c r="F17" s="34"/>
      <c r="G17" s="34"/>
      <c r="H17" s="34"/>
      <c r="I17" s="34"/>
      <c r="J17" s="34"/>
      <c r="K17" s="49" t="s">
        <v>240</v>
      </c>
      <c r="L17" s="34" t="s">
        <v>221</v>
      </c>
      <c r="M17" s="49" t="s">
        <v>233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>
      <c r="A18" s="54">
        <f ca="1">TODAY()-3</f>
        <v>45766</v>
      </c>
      <c r="B18" s="34" t="s">
        <v>241</v>
      </c>
      <c r="C18" s="55">
        <v>62</v>
      </c>
      <c r="D18" s="55">
        <v>2112</v>
      </c>
      <c r="E18" s="34"/>
      <c r="F18" s="34"/>
      <c r="G18" s="34"/>
      <c r="H18" s="34"/>
      <c r="I18" s="34"/>
      <c r="J18" s="34"/>
      <c r="K18" s="49" t="s">
        <v>218</v>
      </c>
      <c r="L18" s="34" t="s">
        <v>218</v>
      </c>
      <c r="M18" s="49" t="s">
        <v>221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>
      <c r="A19" s="54">
        <f ca="1">TODAY()-6</f>
        <v>45763</v>
      </c>
      <c r="B19" s="34" t="s">
        <v>242</v>
      </c>
      <c r="C19" s="55">
        <v>25</v>
      </c>
      <c r="D19" s="55">
        <v>1611</v>
      </c>
      <c r="E19" s="34"/>
      <c r="F19" s="34"/>
      <c r="G19" s="34"/>
      <c r="H19" s="34"/>
      <c r="I19" s="34"/>
      <c r="J19" s="34"/>
      <c r="K19" s="49" t="s">
        <v>243</v>
      </c>
      <c r="L19" s="34" t="s">
        <v>243</v>
      </c>
      <c r="M19" s="49" t="s">
        <v>218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>
      <c r="A20" s="54">
        <f ca="1">TODAY()</f>
        <v>45769</v>
      </c>
      <c r="B20" s="34" t="s">
        <v>244</v>
      </c>
      <c r="C20" s="55">
        <v>30</v>
      </c>
      <c r="D20" s="56">
        <v>3085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>
      <c r="A21" s="54">
        <f ca="1">TODAY()-4</f>
        <v>45765</v>
      </c>
      <c r="B21" s="34" t="s">
        <v>245</v>
      </c>
      <c r="C21" s="55">
        <v>69</v>
      </c>
      <c r="D21" s="55">
        <v>528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1:30">
      <c r="A22" s="54">
        <f ca="1">TODAY()-5</f>
        <v>45764</v>
      </c>
      <c r="B22" s="34" t="s">
        <v>246</v>
      </c>
      <c r="C22" s="55">
        <v>45</v>
      </c>
      <c r="D22" s="56">
        <v>5050</v>
      </c>
      <c r="E22" s="34"/>
      <c r="F22" s="34"/>
      <c r="G22" s="34"/>
      <c r="H22" s="34"/>
      <c r="I22" s="34"/>
      <c r="J22" s="34"/>
      <c r="K22" s="34" t="s">
        <v>247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 t="s">
        <v>248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spans="1:30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>
      <c r="A28" s="34" t="s">
        <v>234</v>
      </c>
      <c r="B28" s="34" t="s">
        <v>235</v>
      </c>
      <c r="C28" s="34" t="s">
        <v>176</v>
      </c>
      <c r="D28" s="34" t="s">
        <v>236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>
      <c r="A29" s="54">
        <f ca="1">TODAY()-2</f>
        <v>45767</v>
      </c>
      <c r="B29" s="34" t="s">
        <v>239</v>
      </c>
      <c r="C29" s="55">
        <v>21</v>
      </c>
      <c r="D29" s="55">
        <v>3820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  <row r="30" spans="1:30">
      <c r="A30" s="54">
        <f ca="1">TODAY()-3</f>
        <v>45766</v>
      </c>
      <c r="B30" s="34" t="s">
        <v>241</v>
      </c>
      <c r="C30" s="55">
        <v>62</v>
      </c>
      <c r="D30" s="55">
        <v>2112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</row>
    <row r="31" spans="1:30">
      <c r="A31" s="54">
        <f ca="1">TODAY()</f>
        <v>45769</v>
      </c>
      <c r="B31" s="34" t="s">
        <v>244</v>
      </c>
      <c r="C31" s="55">
        <v>30</v>
      </c>
      <c r="D31" s="55">
        <v>3085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</row>
    <row r="32" spans="1:30">
      <c r="A32" s="54">
        <f ca="1">TODAY()-6</f>
        <v>45763</v>
      </c>
      <c r="B32" s="34" t="s">
        <v>242</v>
      </c>
      <c r="C32" s="55">
        <v>25</v>
      </c>
      <c r="D32" s="55">
        <v>1611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1:30">
      <c r="A33" s="54">
        <f ca="1">TODAY()-5</f>
        <v>45764</v>
      </c>
      <c r="B33" s="34" t="s">
        <v>246</v>
      </c>
      <c r="C33" s="55">
        <v>45</v>
      </c>
      <c r="D33" s="55">
        <v>5050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>
      <c r="A34" s="54">
        <f ca="1">TODAY()-4</f>
        <v>45765</v>
      </c>
      <c r="B34" s="34" t="s">
        <v>245</v>
      </c>
      <c r="C34" s="55">
        <v>69</v>
      </c>
      <c r="D34" s="55">
        <v>528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1:30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spans="1:30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1:30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:3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</sheetData>
  <conditionalFormatting sqref="C6:E13">
    <cfRule type="aboveAverage" dxfId="10" priority="5"/>
    <cfRule type="aboveAverage" dxfId="9" priority="6"/>
    <cfRule type="aboveAverage" dxfId="8" priority="7"/>
    <cfRule type="aboveAverage" dxfId="7" priority="8"/>
    <cfRule type="aboveAverage" dxfId="6" priority="9"/>
    <cfRule type="aboveAverage" dxfId="5" priority="10"/>
    <cfRule type="top10" dxfId="4" priority="11" bottom="1" rank="1"/>
  </conditionalFormatting>
  <conditionalFormatting sqref="A5:E13">
    <cfRule type="top10" dxfId="3" priority="3" bottom="1" rank="5"/>
    <cfRule type="top10" dxfId="2" priority="4" bottom="1" rank="5"/>
  </conditionalFormatting>
  <conditionalFormatting sqref="K4:M19">
    <cfRule type="containsText" dxfId="1" priority="1" operator="containsText" text="Amala">
      <formula>NOT(ISERROR(SEARCH("Amala",K4)))</formula>
    </cfRule>
    <cfRule type="containsText" dxfId="0" priority="2" operator="containsText" text="Egusi">
      <formula>NOT(ISERROR(SEARCH("Egusi",K4)))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P173"/>
  <sheetViews>
    <sheetView topLeftCell="D169" workbookViewId="0">
      <selection activeCell="D1" sqref="D1"/>
    </sheetView>
  </sheetViews>
  <sheetFormatPr defaultRowHeight="14.5"/>
  <cols>
    <col min="2" max="2" width="11.08984375" customWidth="1"/>
    <col min="3" max="3" width="10.54296875" customWidth="1"/>
    <col min="5" max="5" width="11.81640625" customWidth="1"/>
    <col min="7" max="7" width="10.90625" customWidth="1"/>
    <col min="8" max="9" width="11.26953125" customWidth="1"/>
    <col min="10" max="10" width="13.1796875" customWidth="1"/>
    <col min="11" max="11" width="12.6328125" customWidth="1"/>
    <col min="12" max="12" width="21" customWidth="1"/>
    <col min="13" max="13" width="10.90625" customWidth="1"/>
    <col min="14" max="14" width="13.90625" customWidth="1"/>
  </cols>
  <sheetData>
    <row r="1" spans="1:16">
      <c r="A1" s="58" t="s">
        <v>249</v>
      </c>
      <c r="B1" s="58" t="s">
        <v>250</v>
      </c>
      <c r="C1" s="58" t="s">
        <v>251</v>
      </c>
      <c r="D1" s="58" t="s">
        <v>252</v>
      </c>
      <c r="E1" s="58" t="s">
        <v>253</v>
      </c>
      <c r="F1" s="58" t="s">
        <v>324</v>
      </c>
      <c r="G1" s="58" t="s">
        <v>325</v>
      </c>
      <c r="H1" s="58" t="s">
        <v>326</v>
      </c>
      <c r="I1" s="58" t="s">
        <v>328</v>
      </c>
      <c r="J1" s="58" t="s">
        <v>327</v>
      </c>
      <c r="K1" s="58" t="s">
        <v>329</v>
      </c>
      <c r="L1" s="58" t="s">
        <v>330</v>
      </c>
      <c r="M1" s="58" t="s">
        <v>331</v>
      </c>
      <c r="N1" s="58" t="s">
        <v>332</v>
      </c>
      <c r="O1" s="58" t="s">
        <v>333</v>
      </c>
      <c r="P1" s="3"/>
    </row>
    <row r="2" spans="1:16">
      <c r="A2" s="57">
        <v>1071570</v>
      </c>
      <c r="B2" s="57">
        <v>5375</v>
      </c>
      <c r="C2" s="57" t="s">
        <v>254</v>
      </c>
      <c r="D2" s="57">
        <v>12.69</v>
      </c>
      <c r="E2" s="57">
        <v>121.45</v>
      </c>
      <c r="F2" s="57" t="s">
        <v>213</v>
      </c>
      <c r="G2" s="57" t="s">
        <v>255</v>
      </c>
      <c r="H2" s="57" t="s">
        <v>256</v>
      </c>
      <c r="I2" s="57">
        <v>15000</v>
      </c>
      <c r="J2" s="57" t="s">
        <v>257</v>
      </c>
      <c r="K2" s="57" t="s">
        <v>258</v>
      </c>
      <c r="L2" s="57" t="s">
        <v>259</v>
      </c>
      <c r="M2" s="57" t="s">
        <v>260</v>
      </c>
      <c r="N2" s="57">
        <v>1476.19</v>
      </c>
      <c r="O2" s="57">
        <v>121.45</v>
      </c>
    </row>
    <row r="3" spans="1:16">
      <c r="A3" s="57">
        <v>1039153</v>
      </c>
      <c r="B3" s="57">
        <v>21000</v>
      </c>
      <c r="C3" s="57" t="s">
        <v>261</v>
      </c>
      <c r="D3" s="57">
        <v>12.42</v>
      </c>
      <c r="E3" s="57">
        <v>701.73</v>
      </c>
      <c r="F3" s="57" t="s">
        <v>213</v>
      </c>
      <c r="G3" s="57" t="s">
        <v>262</v>
      </c>
      <c r="H3" s="57" t="s">
        <v>256</v>
      </c>
      <c r="I3" s="57">
        <v>105000</v>
      </c>
      <c r="J3" s="57" t="s">
        <v>257</v>
      </c>
      <c r="K3" s="57" t="s">
        <v>258</v>
      </c>
      <c r="L3" s="57" t="s">
        <v>263</v>
      </c>
      <c r="M3" s="57" t="s">
        <v>264</v>
      </c>
      <c r="N3" s="57">
        <v>14025.4</v>
      </c>
      <c r="O3" s="57">
        <v>701.73</v>
      </c>
    </row>
    <row r="4" spans="1:16">
      <c r="A4" s="57">
        <v>1065420</v>
      </c>
      <c r="B4" s="57">
        <v>10000</v>
      </c>
      <c r="C4" s="57" t="s">
        <v>254</v>
      </c>
      <c r="D4" s="57">
        <v>15.96</v>
      </c>
      <c r="E4" s="57">
        <v>242.97</v>
      </c>
      <c r="F4" s="57" t="s">
        <v>214</v>
      </c>
      <c r="G4" s="57" t="s">
        <v>265</v>
      </c>
      <c r="H4" s="57" t="s">
        <v>256</v>
      </c>
      <c r="I4" s="57">
        <v>29120</v>
      </c>
      <c r="J4" s="57" t="s">
        <v>257</v>
      </c>
      <c r="K4" s="57" t="s">
        <v>266</v>
      </c>
      <c r="L4" s="57" t="s">
        <v>263</v>
      </c>
      <c r="M4" s="57" t="s">
        <v>264</v>
      </c>
      <c r="N4" s="57">
        <v>11622.36</v>
      </c>
      <c r="O4" s="57">
        <v>242.97</v>
      </c>
    </row>
    <row r="5" spans="1:16">
      <c r="A5" s="57">
        <v>1069346</v>
      </c>
      <c r="B5" s="57">
        <v>12500</v>
      </c>
      <c r="C5" s="57" t="s">
        <v>254</v>
      </c>
      <c r="D5" s="57">
        <v>12.69</v>
      </c>
      <c r="E5" s="57">
        <v>282.44</v>
      </c>
      <c r="F5" s="57" t="s">
        <v>213</v>
      </c>
      <c r="G5" s="57" t="s">
        <v>267</v>
      </c>
      <c r="H5" s="57" t="s">
        <v>256</v>
      </c>
      <c r="I5" s="57">
        <v>27000</v>
      </c>
      <c r="J5" s="57" t="s">
        <v>257</v>
      </c>
      <c r="K5" s="57" t="s">
        <v>266</v>
      </c>
      <c r="L5" s="57" t="s">
        <v>263</v>
      </c>
      <c r="M5" s="57" t="s">
        <v>268</v>
      </c>
      <c r="N5" s="57">
        <v>13506.54</v>
      </c>
      <c r="O5" s="57">
        <v>282.44</v>
      </c>
    </row>
    <row r="6" spans="1:16">
      <c r="A6" s="57">
        <v>1069410</v>
      </c>
      <c r="B6" s="57">
        <v>21000</v>
      </c>
      <c r="C6" s="57" t="s">
        <v>254</v>
      </c>
      <c r="D6" s="57">
        <v>19.91</v>
      </c>
      <c r="E6" s="57">
        <v>555.33000000000004</v>
      </c>
      <c r="F6" s="57" t="s">
        <v>269</v>
      </c>
      <c r="G6" s="57" t="s">
        <v>270</v>
      </c>
      <c r="H6" s="57" t="s">
        <v>256</v>
      </c>
      <c r="I6" s="57">
        <v>50000</v>
      </c>
      <c r="J6" s="57" t="s">
        <v>257</v>
      </c>
      <c r="K6" s="57" t="s">
        <v>258</v>
      </c>
      <c r="L6" s="57" t="s">
        <v>263</v>
      </c>
      <c r="M6" s="57" t="s">
        <v>271</v>
      </c>
      <c r="N6" s="57">
        <v>18319.14</v>
      </c>
      <c r="O6" s="57">
        <v>555.33000000000004</v>
      </c>
    </row>
    <row r="7" spans="1:16">
      <c r="A7" s="57">
        <v>1068934</v>
      </c>
      <c r="B7" s="57">
        <v>17500</v>
      </c>
      <c r="C7" s="57" t="s">
        <v>254</v>
      </c>
      <c r="D7" s="57">
        <v>17.27</v>
      </c>
      <c r="E7" s="57">
        <v>223.74</v>
      </c>
      <c r="F7" s="57" t="s">
        <v>272</v>
      </c>
      <c r="G7" s="57" t="s">
        <v>273</v>
      </c>
      <c r="H7" s="57" t="s">
        <v>256</v>
      </c>
      <c r="I7" s="57">
        <v>40000</v>
      </c>
      <c r="J7" s="57" t="s">
        <v>257</v>
      </c>
      <c r="K7" s="57" t="s">
        <v>266</v>
      </c>
      <c r="L7" s="57" t="s">
        <v>274</v>
      </c>
      <c r="M7" s="57" t="s">
        <v>275</v>
      </c>
      <c r="N7" s="57">
        <v>10713.52</v>
      </c>
      <c r="O7" s="57">
        <v>223.74</v>
      </c>
    </row>
    <row r="8" spans="1:16">
      <c r="A8" s="57">
        <v>1069126</v>
      </c>
      <c r="B8" s="57">
        <v>10000</v>
      </c>
      <c r="C8" s="57" t="s">
        <v>254</v>
      </c>
      <c r="D8" s="57">
        <v>10.65</v>
      </c>
      <c r="E8" s="57">
        <v>215.69</v>
      </c>
      <c r="F8" s="57" t="s">
        <v>213</v>
      </c>
      <c r="G8" s="57" t="s">
        <v>262</v>
      </c>
      <c r="H8" s="57" t="s">
        <v>256</v>
      </c>
      <c r="I8" s="57">
        <v>45996</v>
      </c>
      <c r="J8" s="57" t="s">
        <v>257</v>
      </c>
      <c r="K8" s="57" t="s">
        <v>258</v>
      </c>
      <c r="L8" s="57" t="s">
        <v>263</v>
      </c>
      <c r="M8" s="57" t="s">
        <v>276</v>
      </c>
      <c r="N8" s="57">
        <v>8772.91</v>
      </c>
      <c r="O8" s="57">
        <v>1</v>
      </c>
    </row>
    <row r="9" spans="1:16">
      <c r="A9" s="57">
        <v>1063958</v>
      </c>
      <c r="B9" s="57">
        <v>14000</v>
      </c>
      <c r="C9" s="57" t="s">
        <v>254</v>
      </c>
      <c r="D9" s="57">
        <v>17.27</v>
      </c>
      <c r="E9" s="57">
        <v>349.98</v>
      </c>
      <c r="F9" s="57" t="s">
        <v>272</v>
      </c>
      <c r="G9" s="57" t="s">
        <v>277</v>
      </c>
      <c r="H9" s="57" t="s">
        <v>256</v>
      </c>
      <c r="I9" s="57">
        <v>28000</v>
      </c>
      <c r="J9" s="57" t="s">
        <v>257</v>
      </c>
      <c r="K9" s="57" t="s">
        <v>266</v>
      </c>
      <c r="L9" s="57" t="s">
        <v>259</v>
      </c>
      <c r="M9" s="57" t="s">
        <v>271</v>
      </c>
      <c r="N9" s="57">
        <v>16777.04</v>
      </c>
      <c r="O9" s="57">
        <v>349.98</v>
      </c>
    </row>
    <row r="10" spans="1:16">
      <c r="A10" s="57">
        <v>1068575</v>
      </c>
      <c r="B10" s="57">
        <v>15300</v>
      </c>
      <c r="C10" s="57" t="s">
        <v>254</v>
      </c>
      <c r="D10" s="57">
        <v>22.06</v>
      </c>
      <c r="E10" s="57">
        <v>423.1</v>
      </c>
      <c r="F10" s="57" t="s">
        <v>107</v>
      </c>
      <c r="G10" s="57" t="s">
        <v>273</v>
      </c>
      <c r="H10" s="57" t="s">
        <v>256</v>
      </c>
      <c r="I10" s="57">
        <v>85000</v>
      </c>
      <c r="J10" s="57" t="s">
        <v>257</v>
      </c>
      <c r="K10" s="57" t="s">
        <v>266</v>
      </c>
      <c r="L10" s="57" t="s">
        <v>278</v>
      </c>
      <c r="M10" s="57" t="s">
        <v>279</v>
      </c>
      <c r="N10" s="57">
        <v>20295.8</v>
      </c>
      <c r="O10" s="57">
        <v>423.1</v>
      </c>
    </row>
    <row r="11" spans="1:16">
      <c r="A11" s="57">
        <v>1068309</v>
      </c>
      <c r="B11" s="57">
        <v>18825</v>
      </c>
      <c r="C11" s="57" t="s">
        <v>254</v>
      </c>
      <c r="D11" s="57">
        <v>16.77</v>
      </c>
      <c r="E11" s="57">
        <v>465.53</v>
      </c>
      <c r="F11" s="57" t="s">
        <v>272</v>
      </c>
      <c r="G11" s="57" t="s">
        <v>262</v>
      </c>
      <c r="H11" s="57" t="s">
        <v>256</v>
      </c>
      <c r="I11" s="57">
        <v>38000</v>
      </c>
      <c r="J11" s="57" t="s">
        <v>257</v>
      </c>
      <c r="K11" s="57" t="s">
        <v>258</v>
      </c>
      <c r="L11" s="57" t="s">
        <v>263</v>
      </c>
      <c r="M11" s="57" t="s">
        <v>260</v>
      </c>
      <c r="N11" s="57">
        <v>18218.25</v>
      </c>
      <c r="O11" s="57">
        <v>465.53</v>
      </c>
    </row>
    <row r="12" spans="1:16">
      <c r="A12" s="57">
        <v>1068202</v>
      </c>
      <c r="B12" s="57">
        <v>25000</v>
      </c>
      <c r="C12" s="57" t="s">
        <v>254</v>
      </c>
      <c r="D12" s="57">
        <v>13.49</v>
      </c>
      <c r="E12" s="57">
        <v>575.12</v>
      </c>
      <c r="F12" s="57" t="s">
        <v>214</v>
      </c>
      <c r="G12" s="57" t="s">
        <v>262</v>
      </c>
      <c r="H12" s="57" t="s">
        <v>280</v>
      </c>
      <c r="I12" s="57">
        <v>67000</v>
      </c>
      <c r="J12" s="57" t="s">
        <v>257</v>
      </c>
      <c r="K12" s="57" t="s">
        <v>258</v>
      </c>
      <c r="L12" s="57" t="s">
        <v>278</v>
      </c>
      <c r="M12" s="57" t="s">
        <v>281</v>
      </c>
      <c r="N12" s="57">
        <v>23880.65</v>
      </c>
      <c r="O12" s="57">
        <v>1179</v>
      </c>
    </row>
    <row r="13" spans="1:16">
      <c r="A13" s="57">
        <v>1068006</v>
      </c>
      <c r="B13" s="57">
        <v>19750</v>
      </c>
      <c r="C13" s="57" t="s">
        <v>261</v>
      </c>
      <c r="D13" s="57">
        <v>10.65</v>
      </c>
      <c r="E13" s="57">
        <v>643.33000000000004</v>
      </c>
      <c r="F13" s="57" t="s">
        <v>213</v>
      </c>
      <c r="G13" s="57" t="s">
        <v>277</v>
      </c>
      <c r="H13" s="57" t="s">
        <v>256</v>
      </c>
      <c r="I13" s="57">
        <v>45000</v>
      </c>
      <c r="J13" s="57" t="s">
        <v>257</v>
      </c>
      <c r="K13" s="57" t="s">
        <v>258</v>
      </c>
      <c r="L13" s="57" t="s">
        <v>263</v>
      </c>
      <c r="M13" s="57" t="s">
        <v>282</v>
      </c>
      <c r="N13" s="57">
        <v>11930.65</v>
      </c>
      <c r="O13" s="57">
        <v>787.01</v>
      </c>
    </row>
    <row r="14" spans="1:16">
      <c r="A14" s="57">
        <v>1068179</v>
      </c>
      <c r="B14" s="57">
        <v>28000</v>
      </c>
      <c r="C14" s="57" t="s">
        <v>254</v>
      </c>
      <c r="D14" s="57">
        <v>19.91</v>
      </c>
      <c r="E14" s="57">
        <v>312.04000000000002</v>
      </c>
      <c r="F14" s="57" t="s">
        <v>269</v>
      </c>
      <c r="G14" s="57" t="s">
        <v>262</v>
      </c>
      <c r="H14" s="57" t="s">
        <v>256</v>
      </c>
      <c r="I14" s="57">
        <v>52000</v>
      </c>
      <c r="J14" s="57" t="s">
        <v>257</v>
      </c>
      <c r="K14" s="57" t="s">
        <v>258</v>
      </c>
      <c r="L14" s="57" t="s">
        <v>263</v>
      </c>
      <c r="M14" s="57" t="s">
        <v>260</v>
      </c>
      <c r="N14" s="57">
        <v>12173.07</v>
      </c>
      <c r="O14" s="57">
        <v>312.04000000000002</v>
      </c>
    </row>
    <row r="15" spans="1:16">
      <c r="A15" s="57">
        <v>1068111</v>
      </c>
      <c r="B15" s="57">
        <v>11100</v>
      </c>
      <c r="C15" s="57" t="s">
        <v>261</v>
      </c>
      <c r="D15" s="57">
        <v>6.62</v>
      </c>
      <c r="E15" s="57">
        <v>340.82</v>
      </c>
      <c r="F15" s="57" t="s">
        <v>212</v>
      </c>
      <c r="G15" s="57" t="s">
        <v>262</v>
      </c>
      <c r="H15" s="57" t="s">
        <v>256</v>
      </c>
      <c r="I15" s="57">
        <v>41000</v>
      </c>
      <c r="J15" s="57" t="s">
        <v>257</v>
      </c>
      <c r="K15" s="57" t="s">
        <v>258</v>
      </c>
      <c r="L15" s="57" t="s">
        <v>278</v>
      </c>
      <c r="M15" s="57" t="s">
        <v>283</v>
      </c>
      <c r="N15" s="57">
        <v>8120.14</v>
      </c>
      <c r="O15" s="57">
        <v>340.82</v>
      </c>
    </row>
    <row r="16" spans="1:16">
      <c r="A16" s="57">
        <v>1068018</v>
      </c>
      <c r="B16" s="57">
        <v>13475</v>
      </c>
      <c r="C16" s="57" t="s">
        <v>254</v>
      </c>
      <c r="D16" s="57">
        <v>13.49</v>
      </c>
      <c r="E16" s="57">
        <v>309.99</v>
      </c>
      <c r="F16" s="57" t="s">
        <v>214</v>
      </c>
      <c r="G16" s="57" t="s">
        <v>262</v>
      </c>
      <c r="H16" s="57" t="s">
        <v>256</v>
      </c>
      <c r="I16" s="57">
        <v>25000</v>
      </c>
      <c r="J16" s="57" t="s">
        <v>257</v>
      </c>
      <c r="K16" s="57" t="s">
        <v>258</v>
      </c>
      <c r="L16" s="57" t="s">
        <v>278</v>
      </c>
      <c r="M16" s="57" t="s">
        <v>275</v>
      </c>
      <c r="N16" s="57">
        <v>6198.89</v>
      </c>
      <c r="O16" s="57">
        <v>28</v>
      </c>
    </row>
    <row r="17" spans="1:15">
      <c r="A17" s="57">
        <v>1067654</v>
      </c>
      <c r="B17" s="57">
        <v>16000</v>
      </c>
      <c r="C17" s="57" t="s">
        <v>254</v>
      </c>
      <c r="D17" s="57">
        <v>9.91</v>
      </c>
      <c r="E17" s="57">
        <v>339.25</v>
      </c>
      <c r="F17" s="57" t="s">
        <v>213</v>
      </c>
      <c r="G17" s="57" t="s">
        <v>262</v>
      </c>
      <c r="H17" s="57" t="s">
        <v>284</v>
      </c>
      <c r="I17" s="57">
        <v>40000</v>
      </c>
      <c r="J17" s="57" t="s">
        <v>257</v>
      </c>
      <c r="K17" s="57" t="s">
        <v>266</v>
      </c>
      <c r="L17" s="57" t="s">
        <v>263</v>
      </c>
      <c r="M17" s="57" t="s">
        <v>264</v>
      </c>
      <c r="N17" s="57">
        <v>16282.75</v>
      </c>
      <c r="O17" s="57">
        <v>339.25</v>
      </c>
    </row>
    <row r="18" spans="1:15">
      <c r="A18" s="57">
        <v>1067324</v>
      </c>
      <c r="B18" s="57">
        <v>15000</v>
      </c>
      <c r="C18" s="57" t="s">
        <v>261</v>
      </c>
      <c r="D18" s="57">
        <v>16.77</v>
      </c>
      <c r="E18" s="57">
        <v>533.08000000000004</v>
      </c>
      <c r="F18" s="57" t="s">
        <v>272</v>
      </c>
      <c r="G18" s="57" t="s">
        <v>262</v>
      </c>
      <c r="H18" s="57" t="s">
        <v>256</v>
      </c>
      <c r="I18" s="57">
        <v>42000</v>
      </c>
      <c r="J18" s="57" t="s">
        <v>257</v>
      </c>
      <c r="K18" s="57" t="s">
        <v>258</v>
      </c>
      <c r="L18" s="57" t="s">
        <v>263</v>
      </c>
      <c r="M18" s="57" t="s">
        <v>285</v>
      </c>
      <c r="N18" s="57">
        <v>13373.77</v>
      </c>
      <c r="O18" s="57">
        <v>188.69</v>
      </c>
    </row>
    <row r="19" spans="1:15">
      <c r="A19" s="57">
        <v>1046969</v>
      </c>
      <c r="B19" s="57">
        <v>11000</v>
      </c>
      <c r="C19" s="57" t="s">
        <v>254</v>
      </c>
      <c r="D19" s="57">
        <v>13.49</v>
      </c>
      <c r="E19" s="57">
        <v>253.06</v>
      </c>
      <c r="F19" s="57" t="s">
        <v>214</v>
      </c>
      <c r="G19" s="57" t="s">
        <v>262</v>
      </c>
      <c r="H19" s="57" t="s">
        <v>280</v>
      </c>
      <c r="I19" s="57">
        <v>129000</v>
      </c>
      <c r="J19" s="57" t="s">
        <v>257</v>
      </c>
      <c r="K19" s="57" t="s">
        <v>266</v>
      </c>
      <c r="L19" s="57" t="s">
        <v>263</v>
      </c>
      <c r="M19" s="57" t="s">
        <v>275</v>
      </c>
      <c r="N19" s="57">
        <v>12119.38</v>
      </c>
      <c r="O19" s="57">
        <v>253.06</v>
      </c>
    </row>
    <row r="20" spans="1:15">
      <c r="A20" s="57">
        <v>1060875</v>
      </c>
      <c r="B20" s="57">
        <v>22475</v>
      </c>
      <c r="C20" s="57" t="s">
        <v>254</v>
      </c>
      <c r="D20" s="57">
        <v>15.27</v>
      </c>
      <c r="E20" s="57">
        <v>537.87</v>
      </c>
      <c r="F20" s="57" t="s">
        <v>214</v>
      </c>
      <c r="G20" s="57" t="s">
        <v>270</v>
      </c>
      <c r="H20" s="57" t="s">
        <v>280</v>
      </c>
      <c r="I20" s="57">
        <v>52000</v>
      </c>
      <c r="J20" s="57" t="s">
        <v>257</v>
      </c>
      <c r="K20" s="57" t="s">
        <v>266</v>
      </c>
      <c r="L20" s="57" t="s">
        <v>263</v>
      </c>
      <c r="M20" s="57" t="s">
        <v>286</v>
      </c>
      <c r="N20" s="57">
        <v>25796.01</v>
      </c>
      <c r="O20" s="57">
        <v>537.87</v>
      </c>
    </row>
    <row r="21" spans="1:15">
      <c r="A21" s="57">
        <v>1063280</v>
      </c>
      <c r="B21" s="57">
        <v>15075</v>
      </c>
      <c r="C21" s="57" t="s">
        <v>261</v>
      </c>
      <c r="D21" s="57">
        <v>14.27</v>
      </c>
      <c r="E21" s="57">
        <v>517.21</v>
      </c>
      <c r="F21" s="57" t="s">
        <v>214</v>
      </c>
      <c r="G21" s="57" t="s">
        <v>262</v>
      </c>
      <c r="H21" s="57" t="s">
        <v>256</v>
      </c>
      <c r="I21" s="57">
        <v>35000</v>
      </c>
      <c r="J21" s="57" t="s">
        <v>257</v>
      </c>
      <c r="K21" s="57" t="s">
        <v>258</v>
      </c>
      <c r="L21" s="57" t="s">
        <v>263</v>
      </c>
      <c r="M21" s="57" t="s">
        <v>260</v>
      </c>
      <c r="N21" s="57">
        <v>15502.77</v>
      </c>
      <c r="O21" s="57">
        <v>517.21</v>
      </c>
    </row>
    <row r="22" spans="1:15">
      <c r="A22" s="57">
        <v>1066664</v>
      </c>
      <c r="B22" s="57">
        <v>21000</v>
      </c>
      <c r="C22" s="57" t="s">
        <v>254</v>
      </c>
      <c r="D22" s="57">
        <v>17.27</v>
      </c>
      <c r="E22" s="57">
        <v>294.98</v>
      </c>
      <c r="F22" s="57" t="s">
        <v>272</v>
      </c>
      <c r="G22" s="57" t="s">
        <v>262</v>
      </c>
      <c r="H22" s="57" t="s">
        <v>280</v>
      </c>
      <c r="I22" s="57">
        <v>109000</v>
      </c>
      <c r="J22" s="57" t="s">
        <v>257</v>
      </c>
      <c r="K22" s="57" t="s">
        <v>266</v>
      </c>
      <c r="L22" s="57" t="s">
        <v>263</v>
      </c>
      <c r="M22" s="57" t="s">
        <v>287</v>
      </c>
      <c r="N22" s="57">
        <v>14117.18</v>
      </c>
      <c r="O22" s="57">
        <v>294.98</v>
      </c>
    </row>
    <row r="23" spans="1:15">
      <c r="A23" s="57">
        <v>1066613</v>
      </c>
      <c r="B23" s="57">
        <v>26000</v>
      </c>
      <c r="C23" s="57" t="s">
        <v>254</v>
      </c>
      <c r="D23" s="57">
        <v>16.77</v>
      </c>
      <c r="E23" s="57">
        <v>642.96</v>
      </c>
      <c r="F23" s="57" t="s">
        <v>272</v>
      </c>
      <c r="G23" s="57" t="s">
        <v>262</v>
      </c>
      <c r="H23" s="57" t="s">
        <v>280</v>
      </c>
      <c r="I23" s="57">
        <v>53000</v>
      </c>
      <c r="J23" s="57" t="s">
        <v>257</v>
      </c>
      <c r="K23" s="57" t="s">
        <v>258</v>
      </c>
      <c r="L23" s="57" t="s">
        <v>288</v>
      </c>
      <c r="M23" s="57" t="s">
        <v>289</v>
      </c>
      <c r="N23" s="57">
        <v>9622.4500000000007</v>
      </c>
      <c r="O23" s="57">
        <v>642.96</v>
      </c>
    </row>
    <row r="24" spans="1:15">
      <c r="A24" s="57">
        <v>1065648</v>
      </c>
      <c r="B24" s="57">
        <v>7000</v>
      </c>
      <c r="C24" s="57" t="s">
        <v>254</v>
      </c>
      <c r="D24" s="57">
        <v>11.71</v>
      </c>
      <c r="E24" s="57">
        <v>154.69</v>
      </c>
      <c r="F24" s="57" t="s">
        <v>213</v>
      </c>
      <c r="G24" s="57" t="s">
        <v>273</v>
      </c>
      <c r="H24" s="57" t="s">
        <v>280</v>
      </c>
      <c r="I24" s="57">
        <v>69600</v>
      </c>
      <c r="J24" s="57" t="s">
        <v>257</v>
      </c>
      <c r="K24" s="57" t="s">
        <v>258</v>
      </c>
      <c r="L24" s="57" t="s">
        <v>278</v>
      </c>
      <c r="M24" s="57" t="s">
        <v>271</v>
      </c>
      <c r="N24" s="57">
        <v>6126.24</v>
      </c>
      <c r="O24" s="57">
        <v>154.69</v>
      </c>
    </row>
    <row r="25" spans="1:15">
      <c r="A25" s="57">
        <v>1064063</v>
      </c>
      <c r="B25" s="57">
        <v>18825</v>
      </c>
      <c r="C25" s="57" t="s">
        <v>254</v>
      </c>
      <c r="D25" s="57">
        <v>17.579999999999998</v>
      </c>
      <c r="E25" s="57">
        <v>473.75</v>
      </c>
      <c r="F25" s="57" t="s">
        <v>272</v>
      </c>
      <c r="G25" s="57" t="s">
        <v>277</v>
      </c>
      <c r="H25" s="57" t="s">
        <v>280</v>
      </c>
      <c r="I25" s="57">
        <v>44000</v>
      </c>
      <c r="J25" s="57" t="s">
        <v>257</v>
      </c>
      <c r="K25" s="57" t="s">
        <v>266</v>
      </c>
      <c r="L25" s="57" t="s">
        <v>263</v>
      </c>
      <c r="M25" s="57" t="s">
        <v>290</v>
      </c>
      <c r="N25" s="57">
        <v>22698.14</v>
      </c>
      <c r="O25" s="57">
        <v>473.75</v>
      </c>
    </row>
    <row r="26" spans="1:15">
      <c r="A26" s="57">
        <v>1063447</v>
      </c>
      <c r="B26" s="57">
        <v>16000</v>
      </c>
      <c r="C26" s="57" t="s">
        <v>254</v>
      </c>
      <c r="D26" s="57">
        <v>13.49</v>
      </c>
      <c r="E26" s="57">
        <v>368.08</v>
      </c>
      <c r="F26" s="57" t="s">
        <v>214</v>
      </c>
      <c r="G26" s="57" t="s">
        <v>262</v>
      </c>
      <c r="H26" s="57" t="s">
        <v>256</v>
      </c>
      <c r="I26" s="57">
        <v>35000</v>
      </c>
      <c r="J26" s="57" t="s">
        <v>257</v>
      </c>
      <c r="K26" s="57" t="s">
        <v>258</v>
      </c>
      <c r="L26" s="57" t="s">
        <v>274</v>
      </c>
      <c r="M26" s="57" t="s">
        <v>289</v>
      </c>
      <c r="N26" s="57">
        <v>10343.32</v>
      </c>
      <c r="O26" s="57">
        <v>368.08</v>
      </c>
    </row>
    <row r="27" spans="1:15">
      <c r="A27" s="57">
        <v>1065145</v>
      </c>
      <c r="B27" s="57">
        <v>18000</v>
      </c>
      <c r="C27" s="57" t="s">
        <v>254</v>
      </c>
      <c r="D27" s="57">
        <v>15.27</v>
      </c>
      <c r="E27" s="57">
        <v>430.78</v>
      </c>
      <c r="F27" s="57" t="s">
        <v>214</v>
      </c>
      <c r="G27" s="57" t="s">
        <v>267</v>
      </c>
      <c r="H27" s="57" t="s">
        <v>280</v>
      </c>
      <c r="I27" s="57">
        <v>84000</v>
      </c>
      <c r="J27" s="57" t="s">
        <v>257</v>
      </c>
      <c r="K27" s="57" t="s">
        <v>266</v>
      </c>
      <c r="L27" s="57" t="s">
        <v>278</v>
      </c>
      <c r="M27" s="57" t="s">
        <v>291</v>
      </c>
      <c r="N27" s="57">
        <v>20631.16</v>
      </c>
      <c r="O27" s="57">
        <v>430.78</v>
      </c>
    </row>
    <row r="28" spans="1:15">
      <c r="A28" s="57">
        <v>1061788</v>
      </c>
      <c r="B28" s="57">
        <v>20000</v>
      </c>
      <c r="C28" s="57" t="s">
        <v>254</v>
      </c>
      <c r="D28" s="57">
        <v>20.3</v>
      </c>
      <c r="E28" s="57">
        <v>533.23</v>
      </c>
      <c r="F28" s="57" t="s">
        <v>269</v>
      </c>
      <c r="G28" s="57" t="s">
        <v>262</v>
      </c>
      <c r="H28" s="57" t="s">
        <v>284</v>
      </c>
      <c r="I28" s="57">
        <v>59000</v>
      </c>
      <c r="J28" s="57" t="s">
        <v>257</v>
      </c>
      <c r="K28" s="57" t="s">
        <v>258</v>
      </c>
      <c r="L28" s="57" t="s">
        <v>263</v>
      </c>
      <c r="M28" s="57" t="s">
        <v>281</v>
      </c>
      <c r="N28" s="57">
        <v>16063.42</v>
      </c>
      <c r="O28" s="57">
        <v>281.45999999999998</v>
      </c>
    </row>
    <row r="29" spans="1:15">
      <c r="A29" s="57">
        <v>1065467</v>
      </c>
      <c r="B29" s="57">
        <v>9000</v>
      </c>
      <c r="C29" s="57" t="s">
        <v>254</v>
      </c>
      <c r="D29" s="57">
        <v>19.91</v>
      </c>
      <c r="E29" s="57">
        <v>238</v>
      </c>
      <c r="F29" s="57" t="s">
        <v>269</v>
      </c>
      <c r="G29" s="57" t="s">
        <v>292</v>
      </c>
      <c r="H29" s="57" t="s">
        <v>256</v>
      </c>
      <c r="I29" s="57">
        <v>60000</v>
      </c>
      <c r="J29" s="57" t="s">
        <v>257</v>
      </c>
      <c r="K29" s="57" t="s">
        <v>258</v>
      </c>
      <c r="L29" s="57" t="s">
        <v>278</v>
      </c>
      <c r="M29" s="57" t="s">
        <v>275</v>
      </c>
      <c r="N29" s="57">
        <v>5227.6400000000003</v>
      </c>
      <c r="O29" s="57">
        <v>238</v>
      </c>
    </row>
    <row r="30" spans="1:15">
      <c r="A30" s="57">
        <v>1065649</v>
      </c>
      <c r="B30" s="57">
        <v>25000</v>
      </c>
      <c r="C30" s="57" t="s">
        <v>254</v>
      </c>
      <c r="D30" s="57">
        <v>18.64</v>
      </c>
      <c r="E30" s="57">
        <v>643.58000000000004</v>
      </c>
      <c r="F30" s="57" t="s">
        <v>269</v>
      </c>
      <c r="G30" s="57" t="s">
        <v>262</v>
      </c>
      <c r="H30" s="57" t="s">
        <v>256</v>
      </c>
      <c r="I30" s="57">
        <v>61500</v>
      </c>
      <c r="J30" s="57" t="s">
        <v>257</v>
      </c>
      <c r="K30" s="57" t="s">
        <v>258</v>
      </c>
      <c r="L30" s="57" t="s">
        <v>263</v>
      </c>
      <c r="M30" s="57" t="s">
        <v>290</v>
      </c>
      <c r="N30" s="57">
        <v>25775.38</v>
      </c>
      <c r="O30" s="57">
        <v>643.58000000000004</v>
      </c>
    </row>
    <row r="31" spans="1:15">
      <c r="A31" s="57">
        <v>1064102</v>
      </c>
      <c r="B31" s="57">
        <v>20000</v>
      </c>
      <c r="C31" s="57" t="s">
        <v>254</v>
      </c>
      <c r="D31" s="57">
        <v>15.27</v>
      </c>
      <c r="E31" s="57">
        <v>478.64</v>
      </c>
      <c r="F31" s="57" t="s">
        <v>214</v>
      </c>
      <c r="G31" s="57" t="s">
        <v>262</v>
      </c>
      <c r="H31" s="57" t="s">
        <v>284</v>
      </c>
      <c r="I31" s="57">
        <v>78216</v>
      </c>
      <c r="J31" s="57" t="s">
        <v>257</v>
      </c>
      <c r="K31" s="57" t="s">
        <v>258</v>
      </c>
      <c r="L31" s="57" t="s">
        <v>263</v>
      </c>
      <c r="M31" s="57" t="s">
        <v>275</v>
      </c>
      <c r="N31" s="57">
        <v>5797.78</v>
      </c>
      <c r="O31" s="57">
        <v>478.64</v>
      </c>
    </row>
    <row r="32" spans="1:15">
      <c r="A32" s="57">
        <v>1062399</v>
      </c>
      <c r="B32" s="57">
        <v>18000</v>
      </c>
      <c r="C32" s="57" t="s">
        <v>254</v>
      </c>
      <c r="D32" s="57">
        <v>17.27</v>
      </c>
      <c r="E32" s="57">
        <v>449.97</v>
      </c>
      <c r="F32" s="57" t="s">
        <v>272</v>
      </c>
      <c r="G32" s="57" t="s">
        <v>267</v>
      </c>
      <c r="H32" s="57" t="s">
        <v>280</v>
      </c>
      <c r="I32" s="57">
        <v>62000</v>
      </c>
      <c r="J32" s="57" t="s">
        <v>257</v>
      </c>
      <c r="K32" s="57" t="s">
        <v>293</v>
      </c>
      <c r="L32" s="57" t="s">
        <v>263</v>
      </c>
      <c r="M32" s="57" t="s">
        <v>279</v>
      </c>
      <c r="N32" s="57">
        <v>19767.48</v>
      </c>
      <c r="O32" s="57">
        <v>449.97</v>
      </c>
    </row>
    <row r="33" spans="1:15">
      <c r="A33" s="57">
        <v>1065342</v>
      </c>
      <c r="B33" s="57">
        <v>20000</v>
      </c>
      <c r="C33" s="57" t="s">
        <v>254</v>
      </c>
      <c r="D33" s="57">
        <v>14.65</v>
      </c>
      <c r="E33" s="57">
        <v>472.14</v>
      </c>
      <c r="F33" s="57" t="s">
        <v>214</v>
      </c>
      <c r="G33" s="57" t="s">
        <v>265</v>
      </c>
      <c r="H33" s="57" t="s">
        <v>280</v>
      </c>
      <c r="I33" s="57">
        <v>56000</v>
      </c>
      <c r="J33" s="57" t="s">
        <v>257</v>
      </c>
      <c r="K33" s="57" t="s">
        <v>266</v>
      </c>
      <c r="L33" s="57" t="s">
        <v>278</v>
      </c>
      <c r="M33" s="57" t="s">
        <v>275</v>
      </c>
      <c r="N33" s="57">
        <v>22660.12</v>
      </c>
      <c r="O33" s="57">
        <v>472.14</v>
      </c>
    </row>
    <row r="34" spans="1:15">
      <c r="A34" s="57">
        <v>1065142</v>
      </c>
      <c r="B34" s="57">
        <v>25000</v>
      </c>
      <c r="C34" s="57" t="s">
        <v>254</v>
      </c>
      <c r="D34" s="57">
        <v>19.03</v>
      </c>
      <c r="E34" s="57">
        <v>648.92999999999995</v>
      </c>
      <c r="F34" s="57" t="s">
        <v>269</v>
      </c>
      <c r="G34" s="57" t="s">
        <v>262</v>
      </c>
      <c r="H34" s="57" t="s">
        <v>256</v>
      </c>
      <c r="I34" s="57">
        <v>75000</v>
      </c>
      <c r="J34" s="57" t="s">
        <v>257</v>
      </c>
      <c r="K34" s="57" t="s">
        <v>266</v>
      </c>
      <c r="L34" s="57" t="s">
        <v>263</v>
      </c>
      <c r="M34" s="57" t="s">
        <v>294</v>
      </c>
      <c r="N34" s="57">
        <v>31102.15</v>
      </c>
      <c r="O34" s="57">
        <v>648.92999999999995</v>
      </c>
    </row>
    <row r="35" spans="1:15">
      <c r="A35" s="57">
        <v>977277</v>
      </c>
      <c r="B35" s="57">
        <v>20000</v>
      </c>
      <c r="C35" s="57" t="s">
        <v>254</v>
      </c>
      <c r="D35" s="57">
        <v>10.65</v>
      </c>
      <c r="E35" s="57">
        <v>290.64</v>
      </c>
      <c r="F35" s="57" t="s">
        <v>213</v>
      </c>
      <c r="G35" s="57" t="s">
        <v>265</v>
      </c>
      <c r="H35" s="57" t="s">
        <v>280</v>
      </c>
      <c r="I35" s="57">
        <v>175000</v>
      </c>
      <c r="J35" s="57" t="s">
        <v>257</v>
      </c>
      <c r="K35" s="57" t="s">
        <v>266</v>
      </c>
      <c r="L35" s="57" t="s">
        <v>263</v>
      </c>
      <c r="M35" s="57" t="s">
        <v>260</v>
      </c>
      <c r="N35" s="57">
        <v>13903.92</v>
      </c>
      <c r="O35" s="57">
        <v>290.64</v>
      </c>
    </row>
    <row r="36" spans="1:15">
      <c r="A36" s="57">
        <v>1059734</v>
      </c>
      <c r="B36" s="57">
        <v>20000</v>
      </c>
      <c r="C36" s="57" t="s">
        <v>254</v>
      </c>
      <c r="D36" s="57">
        <v>16.77</v>
      </c>
      <c r="E36" s="57">
        <v>494.59</v>
      </c>
      <c r="F36" s="57" t="s">
        <v>272</v>
      </c>
      <c r="G36" s="57" t="s">
        <v>270</v>
      </c>
      <c r="H36" s="57" t="s">
        <v>256</v>
      </c>
      <c r="I36" s="57">
        <v>50000</v>
      </c>
      <c r="J36" s="57" t="s">
        <v>257</v>
      </c>
      <c r="K36" s="57" t="s">
        <v>266</v>
      </c>
      <c r="L36" s="57" t="s">
        <v>278</v>
      </c>
      <c r="M36" s="57" t="s">
        <v>268</v>
      </c>
      <c r="N36" s="57">
        <v>23717.439999999999</v>
      </c>
      <c r="O36" s="57">
        <v>494.59</v>
      </c>
    </row>
    <row r="37" spans="1:15">
      <c r="A37" s="57">
        <v>1065254</v>
      </c>
      <c r="B37" s="57">
        <v>24000</v>
      </c>
      <c r="C37" s="57" t="s">
        <v>261</v>
      </c>
      <c r="D37" s="57">
        <v>8.9</v>
      </c>
      <c r="E37" s="57">
        <v>762.08</v>
      </c>
      <c r="F37" s="57" t="s">
        <v>212</v>
      </c>
      <c r="G37" s="57" t="s">
        <v>262</v>
      </c>
      <c r="H37" s="57" t="s">
        <v>280</v>
      </c>
      <c r="I37" s="57">
        <v>116400</v>
      </c>
      <c r="J37" s="57" t="s">
        <v>257</v>
      </c>
      <c r="K37" s="57" t="s">
        <v>258</v>
      </c>
      <c r="L37" s="57" t="s">
        <v>295</v>
      </c>
      <c r="M37" s="57" t="s">
        <v>264</v>
      </c>
      <c r="N37" s="57">
        <v>8649.7099999999991</v>
      </c>
      <c r="O37" s="57">
        <v>762.08</v>
      </c>
    </row>
    <row r="38" spans="1:15">
      <c r="A38" s="57">
        <v>1064754</v>
      </c>
      <c r="B38" s="57">
        <v>25000</v>
      </c>
      <c r="C38" s="57" t="s">
        <v>254</v>
      </c>
      <c r="D38" s="57">
        <v>19.420000000000002</v>
      </c>
      <c r="E38" s="57">
        <v>654.30999999999995</v>
      </c>
      <c r="F38" s="57" t="s">
        <v>269</v>
      </c>
      <c r="G38" s="57" t="s">
        <v>262</v>
      </c>
      <c r="H38" s="57" t="s">
        <v>256</v>
      </c>
      <c r="I38" s="57">
        <v>60000</v>
      </c>
      <c r="J38" s="57" t="s">
        <v>257</v>
      </c>
      <c r="K38" s="57" t="s">
        <v>258</v>
      </c>
      <c r="L38" s="57" t="s">
        <v>278</v>
      </c>
      <c r="M38" s="57" t="s">
        <v>275</v>
      </c>
      <c r="N38" s="57">
        <v>26721.85</v>
      </c>
      <c r="O38" s="57">
        <v>654.30999999999995</v>
      </c>
    </row>
    <row r="39" spans="1:15">
      <c r="A39" s="57">
        <v>1064727</v>
      </c>
      <c r="B39" s="57">
        <v>8875</v>
      </c>
      <c r="C39" s="57" t="s">
        <v>261</v>
      </c>
      <c r="D39" s="57">
        <v>12.69</v>
      </c>
      <c r="E39" s="57">
        <v>297.72000000000003</v>
      </c>
      <c r="F39" s="57" t="s">
        <v>213</v>
      </c>
      <c r="G39" s="57" t="s">
        <v>296</v>
      </c>
      <c r="H39" s="57" t="s">
        <v>280</v>
      </c>
      <c r="I39" s="57">
        <v>35360</v>
      </c>
      <c r="J39" s="57" t="s">
        <v>257</v>
      </c>
      <c r="K39" s="57" t="s">
        <v>258</v>
      </c>
      <c r="L39" s="57" t="s">
        <v>263</v>
      </c>
      <c r="M39" s="57" t="s">
        <v>283</v>
      </c>
      <c r="N39" s="57">
        <v>2046.9</v>
      </c>
      <c r="O39" s="57">
        <v>297.72000000000003</v>
      </c>
    </row>
    <row r="40" spans="1:15">
      <c r="A40" s="57">
        <v>1064639</v>
      </c>
      <c r="B40" s="57">
        <v>25000</v>
      </c>
      <c r="C40" s="57" t="s">
        <v>254</v>
      </c>
      <c r="D40" s="57">
        <v>19.03</v>
      </c>
      <c r="E40" s="57">
        <v>648.92999999999995</v>
      </c>
      <c r="F40" s="57" t="s">
        <v>269</v>
      </c>
      <c r="G40" s="57" t="s">
        <v>292</v>
      </c>
      <c r="H40" s="57" t="s">
        <v>280</v>
      </c>
      <c r="I40" s="57">
        <v>85000</v>
      </c>
      <c r="J40" s="57" t="s">
        <v>257</v>
      </c>
      <c r="K40" s="57" t="s">
        <v>266</v>
      </c>
      <c r="L40" s="57" t="s">
        <v>278</v>
      </c>
      <c r="M40" s="57" t="s">
        <v>279</v>
      </c>
      <c r="N40" s="57">
        <v>31161.59</v>
      </c>
      <c r="O40" s="57">
        <v>648.92999999999995</v>
      </c>
    </row>
    <row r="41" spans="1:15">
      <c r="A41" s="57">
        <v>1056865</v>
      </c>
      <c r="B41" s="57">
        <v>15000</v>
      </c>
      <c r="C41" s="57" t="s">
        <v>254</v>
      </c>
      <c r="D41" s="57">
        <v>12.69</v>
      </c>
      <c r="E41" s="57">
        <v>338.93</v>
      </c>
      <c r="F41" s="57" t="s">
        <v>213</v>
      </c>
      <c r="G41" s="57" t="s">
        <v>292</v>
      </c>
      <c r="H41" s="57" t="s">
        <v>284</v>
      </c>
      <c r="I41" s="57">
        <v>30000</v>
      </c>
      <c r="J41" s="57" t="s">
        <v>257</v>
      </c>
      <c r="K41" s="57" t="s">
        <v>258</v>
      </c>
      <c r="L41" s="57" t="s">
        <v>263</v>
      </c>
      <c r="M41" s="57" t="s">
        <v>287</v>
      </c>
      <c r="N41" s="57">
        <v>9543.84</v>
      </c>
      <c r="O41" s="57">
        <v>338.93</v>
      </c>
    </row>
    <row r="42" spans="1:15">
      <c r="A42" s="57">
        <v>1064608</v>
      </c>
      <c r="B42" s="57">
        <v>6000</v>
      </c>
      <c r="C42" s="57" t="s">
        <v>254</v>
      </c>
      <c r="D42" s="57">
        <v>7.9</v>
      </c>
      <c r="E42" s="57">
        <v>121.38</v>
      </c>
      <c r="F42" s="57" t="s">
        <v>212</v>
      </c>
      <c r="G42" s="57" t="s">
        <v>255</v>
      </c>
      <c r="H42" s="57" t="s">
        <v>256</v>
      </c>
      <c r="I42" s="57">
        <v>30084</v>
      </c>
      <c r="J42" s="57" t="s">
        <v>257</v>
      </c>
      <c r="K42" s="57" t="s">
        <v>258</v>
      </c>
      <c r="L42" s="57" t="s">
        <v>263</v>
      </c>
      <c r="M42" s="57" t="s">
        <v>297</v>
      </c>
      <c r="N42" s="57">
        <v>3662.31</v>
      </c>
      <c r="O42" s="57">
        <v>121.38</v>
      </c>
    </row>
    <row r="43" spans="1:15">
      <c r="A43" s="57">
        <v>1035800</v>
      </c>
      <c r="B43" s="57">
        <v>20000</v>
      </c>
      <c r="C43" s="57" t="s">
        <v>254</v>
      </c>
      <c r="D43" s="57">
        <v>14.65</v>
      </c>
      <c r="E43" s="57">
        <v>399.55</v>
      </c>
      <c r="F43" s="57" t="s">
        <v>214</v>
      </c>
      <c r="G43" s="57" t="s">
        <v>262</v>
      </c>
      <c r="H43" s="57" t="s">
        <v>256</v>
      </c>
      <c r="I43" s="57">
        <v>75000</v>
      </c>
      <c r="J43" s="57" t="s">
        <v>257</v>
      </c>
      <c r="K43" s="57" t="s">
        <v>258</v>
      </c>
      <c r="L43" s="57" t="s">
        <v>263</v>
      </c>
      <c r="M43" s="57" t="s">
        <v>275</v>
      </c>
      <c r="N43" s="57">
        <v>3612.52</v>
      </c>
      <c r="O43" s="57">
        <v>819.08</v>
      </c>
    </row>
    <row r="44" spans="1:15">
      <c r="A44" s="57">
        <v>1064386</v>
      </c>
      <c r="B44" s="57">
        <v>25975</v>
      </c>
      <c r="C44" s="57" t="s">
        <v>254</v>
      </c>
      <c r="D44" s="57">
        <v>12.69</v>
      </c>
      <c r="E44" s="57">
        <v>372.25</v>
      </c>
      <c r="F44" s="57" t="s">
        <v>213</v>
      </c>
      <c r="G44" s="57" t="s">
        <v>262</v>
      </c>
      <c r="H44" s="57" t="s">
        <v>280</v>
      </c>
      <c r="I44" s="57">
        <v>130000</v>
      </c>
      <c r="J44" s="57" t="s">
        <v>257</v>
      </c>
      <c r="K44" s="57" t="s">
        <v>266</v>
      </c>
      <c r="L44" s="57" t="s">
        <v>263</v>
      </c>
      <c r="M44" s="57" t="s">
        <v>283</v>
      </c>
      <c r="N44" s="57">
        <v>17850.84</v>
      </c>
      <c r="O44" s="57">
        <v>372.25</v>
      </c>
    </row>
    <row r="45" spans="1:15">
      <c r="A45" s="57">
        <v>1057239</v>
      </c>
      <c r="B45" s="57">
        <v>35000</v>
      </c>
      <c r="C45" s="57" t="s">
        <v>254</v>
      </c>
      <c r="D45" s="57">
        <v>19.420000000000002</v>
      </c>
      <c r="E45" s="57">
        <v>916.03</v>
      </c>
      <c r="F45" s="57" t="s">
        <v>269</v>
      </c>
      <c r="G45" s="57" t="s">
        <v>298</v>
      </c>
      <c r="H45" s="57" t="s">
        <v>256</v>
      </c>
      <c r="I45" s="57">
        <v>195000</v>
      </c>
      <c r="J45" s="57" t="s">
        <v>257</v>
      </c>
      <c r="K45" s="57" t="s">
        <v>266</v>
      </c>
      <c r="L45" s="57" t="s">
        <v>263</v>
      </c>
      <c r="M45" s="57" t="s">
        <v>271</v>
      </c>
      <c r="N45" s="57">
        <v>43947.08</v>
      </c>
      <c r="O45" s="57">
        <v>916.03</v>
      </c>
    </row>
    <row r="46" spans="1:15">
      <c r="A46" s="57">
        <v>1064133</v>
      </c>
      <c r="B46" s="57">
        <v>20000</v>
      </c>
      <c r="C46" s="57" t="s">
        <v>254</v>
      </c>
      <c r="D46" s="57">
        <v>16.77</v>
      </c>
      <c r="E46" s="57">
        <v>494.59</v>
      </c>
      <c r="F46" s="57" t="s">
        <v>272</v>
      </c>
      <c r="G46" s="57" t="s">
        <v>262</v>
      </c>
      <c r="H46" s="57" t="s">
        <v>256</v>
      </c>
      <c r="I46" s="57">
        <v>60000</v>
      </c>
      <c r="J46" s="57" t="s">
        <v>257</v>
      </c>
      <c r="K46" s="57" t="s">
        <v>258</v>
      </c>
      <c r="L46" s="57" t="s">
        <v>263</v>
      </c>
      <c r="M46" s="57" t="s">
        <v>275</v>
      </c>
      <c r="N46" s="57">
        <v>18799.72</v>
      </c>
      <c r="O46" s="57">
        <v>494.59</v>
      </c>
    </row>
    <row r="47" spans="1:15">
      <c r="A47" s="57">
        <v>1063729</v>
      </c>
      <c r="B47" s="57">
        <v>18000</v>
      </c>
      <c r="C47" s="57" t="s">
        <v>254</v>
      </c>
      <c r="D47" s="57">
        <v>13.49</v>
      </c>
      <c r="E47" s="57">
        <v>414.09</v>
      </c>
      <c r="F47" s="57" t="s">
        <v>214</v>
      </c>
      <c r="G47" s="57" t="s">
        <v>262</v>
      </c>
      <c r="H47" s="57" t="s">
        <v>280</v>
      </c>
      <c r="I47" s="57">
        <v>40900</v>
      </c>
      <c r="J47" s="57" t="s">
        <v>257</v>
      </c>
      <c r="K47" s="57" t="s">
        <v>266</v>
      </c>
      <c r="L47" s="57" t="s">
        <v>263</v>
      </c>
      <c r="M47" s="57" t="s">
        <v>299</v>
      </c>
      <c r="N47" s="57">
        <v>19847.2</v>
      </c>
      <c r="O47" s="57">
        <v>414.09</v>
      </c>
    </row>
    <row r="48" spans="1:15">
      <c r="A48" s="57">
        <v>1063751</v>
      </c>
      <c r="B48" s="57">
        <v>14400</v>
      </c>
      <c r="C48" s="57" t="s">
        <v>261</v>
      </c>
      <c r="D48" s="57">
        <v>18.25</v>
      </c>
      <c r="E48" s="57">
        <v>522.41</v>
      </c>
      <c r="F48" s="57" t="s">
        <v>272</v>
      </c>
      <c r="G48" s="57" t="s">
        <v>296</v>
      </c>
      <c r="H48" s="57" t="s">
        <v>256</v>
      </c>
      <c r="I48" s="57">
        <v>51871</v>
      </c>
      <c r="J48" s="57" t="s">
        <v>257</v>
      </c>
      <c r="K48" s="57" t="s">
        <v>258</v>
      </c>
      <c r="L48" s="57" t="s">
        <v>263</v>
      </c>
      <c r="M48" s="57" t="s">
        <v>300</v>
      </c>
      <c r="N48" s="57">
        <v>7869.17</v>
      </c>
      <c r="O48" s="57">
        <v>522.41</v>
      </c>
    </row>
    <row r="49" spans="1:15">
      <c r="A49" s="57">
        <v>1063778</v>
      </c>
      <c r="B49" s="57">
        <v>15000</v>
      </c>
      <c r="C49" s="57" t="s">
        <v>261</v>
      </c>
      <c r="D49" s="57">
        <v>16.29</v>
      </c>
      <c r="E49" s="57">
        <v>529.51</v>
      </c>
      <c r="F49" s="57" t="s">
        <v>272</v>
      </c>
      <c r="G49" s="57" t="s">
        <v>267</v>
      </c>
      <c r="H49" s="57" t="s">
        <v>256</v>
      </c>
      <c r="I49" s="57">
        <v>110000</v>
      </c>
      <c r="J49" s="57" t="s">
        <v>257</v>
      </c>
      <c r="K49" s="57" t="s">
        <v>258</v>
      </c>
      <c r="L49" s="57" t="s">
        <v>274</v>
      </c>
      <c r="M49" s="57" t="s">
        <v>260</v>
      </c>
      <c r="N49" s="57">
        <v>1873.45</v>
      </c>
      <c r="O49" s="57">
        <v>529.51</v>
      </c>
    </row>
    <row r="50" spans="1:15">
      <c r="A50" s="57">
        <v>1063431</v>
      </c>
      <c r="B50" s="57">
        <v>20000</v>
      </c>
      <c r="C50" s="57" t="s">
        <v>254</v>
      </c>
      <c r="D50" s="57">
        <v>12.69</v>
      </c>
      <c r="E50" s="57">
        <v>451.9</v>
      </c>
      <c r="F50" s="57" t="s">
        <v>213</v>
      </c>
      <c r="G50" s="57" t="s">
        <v>262</v>
      </c>
      <c r="H50" s="57" t="s">
        <v>256</v>
      </c>
      <c r="I50" s="57">
        <v>49000</v>
      </c>
      <c r="J50" s="57" t="s">
        <v>257</v>
      </c>
      <c r="K50" s="57" t="s">
        <v>266</v>
      </c>
      <c r="L50" s="57" t="s">
        <v>259</v>
      </c>
      <c r="M50" s="57" t="s">
        <v>290</v>
      </c>
      <c r="N50" s="57">
        <v>21677.94</v>
      </c>
      <c r="O50" s="57">
        <v>451.9</v>
      </c>
    </row>
    <row r="51" spans="1:15">
      <c r="A51" s="57">
        <v>1063653</v>
      </c>
      <c r="B51" s="57">
        <v>25000</v>
      </c>
      <c r="C51" s="57" t="s">
        <v>254</v>
      </c>
      <c r="D51" s="57">
        <v>19.420000000000002</v>
      </c>
      <c r="E51" s="57">
        <v>654.30999999999995</v>
      </c>
      <c r="F51" s="57" t="s">
        <v>269</v>
      </c>
      <c r="G51" s="57" t="s">
        <v>262</v>
      </c>
      <c r="H51" s="57" t="s">
        <v>256</v>
      </c>
      <c r="I51" s="57">
        <v>105000</v>
      </c>
      <c r="J51" s="57" t="s">
        <v>257</v>
      </c>
      <c r="K51" s="57" t="s">
        <v>266</v>
      </c>
      <c r="L51" s="57" t="s">
        <v>278</v>
      </c>
      <c r="M51" s="57" t="s">
        <v>290</v>
      </c>
      <c r="N51" s="57">
        <v>31388.68</v>
      </c>
      <c r="O51" s="57">
        <v>654.30999999999995</v>
      </c>
    </row>
    <row r="52" spans="1:15">
      <c r="A52" s="57">
        <v>1063626</v>
      </c>
      <c r="B52" s="57">
        <v>25000</v>
      </c>
      <c r="C52" s="57" t="s">
        <v>254</v>
      </c>
      <c r="D52" s="57">
        <v>14.27</v>
      </c>
      <c r="E52" s="57">
        <v>467</v>
      </c>
      <c r="F52" s="57" t="s">
        <v>214</v>
      </c>
      <c r="G52" s="57" t="s">
        <v>262</v>
      </c>
      <c r="H52" s="57" t="s">
        <v>280</v>
      </c>
      <c r="I52" s="57">
        <v>85000</v>
      </c>
      <c r="J52" s="57" t="s">
        <v>257</v>
      </c>
      <c r="K52" s="57" t="s">
        <v>266</v>
      </c>
      <c r="L52" s="57" t="s">
        <v>263</v>
      </c>
      <c r="M52" s="57" t="s">
        <v>301</v>
      </c>
      <c r="N52" s="57">
        <v>22386.62</v>
      </c>
      <c r="O52" s="57">
        <v>467</v>
      </c>
    </row>
    <row r="53" spans="1:15">
      <c r="A53" s="57">
        <v>1063602</v>
      </c>
      <c r="B53" s="57">
        <v>16100</v>
      </c>
      <c r="C53" s="57" t="s">
        <v>254</v>
      </c>
      <c r="D53" s="57">
        <v>11.71</v>
      </c>
      <c r="E53" s="57">
        <v>355.79</v>
      </c>
      <c r="F53" s="57" t="s">
        <v>213</v>
      </c>
      <c r="G53" s="57" t="s">
        <v>255</v>
      </c>
      <c r="H53" s="57" t="s">
        <v>280</v>
      </c>
      <c r="I53" s="57">
        <v>36000</v>
      </c>
      <c r="J53" s="57" t="s">
        <v>257</v>
      </c>
      <c r="K53" s="57" t="s">
        <v>266</v>
      </c>
      <c r="L53" s="57" t="s">
        <v>263</v>
      </c>
      <c r="M53" s="57" t="s">
        <v>283</v>
      </c>
      <c r="N53" s="57">
        <v>17071.16</v>
      </c>
      <c r="O53" s="57">
        <v>355.79</v>
      </c>
    </row>
    <row r="54" spans="1:15">
      <c r="A54" s="57">
        <v>1063393</v>
      </c>
      <c r="B54" s="57">
        <v>35000</v>
      </c>
      <c r="C54" s="57" t="s">
        <v>254</v>
      </c>
      <c r="D54" s="57">
        <v>20.3</v>
      </c>
      <c r="E54" s="57">
        <v>619.88</v>
      </c>
      <c r="F54" s="57" t="s">
        <v>269</v>
      </c>
      <c r="G54" s="57" t="s">
        <v>292</v>
      </c>
      <c r="H54" s="57" t="s">
        <v>284</v>
      </c>
      <c r="I54" s="57">
        <v>85000</v>
      </c>
      <c r="J54" s="57" t="s">
        <v>257</v>
      </c>
      <c r="K54" s="57" t="s">
        <v>258</v>
      </c>
      <c r="L54" s="57" t="s">
        <v>263</v>
      </c>
      <c r="M54" s="57" t="s">
        <v>264</v>
      </c>
      <c r="N54" s="57">
        <v>3093.5</v>
      </c>
      <c r="O54" s="57">
        <v>619.88</v>
      </c>
    </row>
    <row r="55" spans="1:15">
      <c r="A55" s="57">
        <v>1077501</v>
      </c>
      <c r="B55" s="57">
        <v>5000</v>
      </c>
      <c r="C55" s="57" t="s">
        <v>261</v>
      </c>
      <c r="D55" s="57">
        <v>10.65</v>
      </c>
      <c r="E55" s="57">
        <v>162.87</v>
      </c>
      <c r="F55" s="57" t="s">
        <v>213</v>
      </c>
      <c r="G55" s="57" t="s">
        <v>262</v>
      </c>
      <c r="H55" s="57" t="s">
        <v>256</v>
      </c>
      <c r="I55" s="57">
        <v>24000</v>
      </c>
      <c r="J55" s="57" t="s">
        <v>257</v>
      </c>
      <c r="K55" s="57" t="s">
        <v>302</v>
      </c>
      <c r="L55" s="57" t="s">
        <v>278</v>
      </c>
      <c r="M55" s="57" t="s">
        <v>303</v>
      </c>
      <c r="N55" s="57">
        <v>5861.0714142500001</v>
      </c>
      <c r="O55" s="57">
        <v>171.62</v>
      </c>
    </row>
    <row r="56" spans="1:15">
      <c r="A56" s="57">
        <v>1062474</v>
      </c>
      <c r="B56" s="57">
        <v>6000</v>
      </c>
      <c r="C56" s="57" t="s">
        <v>261</v>
      </c>
      <c r="D56" s="57">
        <v>11.71</v>
      </c>
      <c r="E56" s="57">
        <v>198.46</v>
      </c>
      <c r="F56" s="57" t="s">
        <v>213</v>
      </c>
      <c r="G56" s="57" t="s">
        <v>267</v>
      </c>
      <c r="H56" s="57" t="s">
        <v>280</v>
      </c>
      <c r="I56" s="57">
        <v>84000</v>
      </c>
      <c r="J56" s="57" t="s">
        <v>257</v>
      </c>
      <c r="K56" s="57" t="s">
        <v>302</v>
      </c>
      <c r="L56" s="57" t="s">
        <v>304</v>
      </c>
      <c r="M56" s="57" t="s">
        <v>305</v>
      </c>
      <c r="N56" s="57">
        <v>7164.4998521999996</v>
      </c>
      <c r="O56" s="57">
        <v>16.98</v>
      </c>
    </row>
    <row r="57" spans="1:15">
      <c r="A57" s="57">
        <v>1069740</v>
      </c>
      <c r="B57" s="57">
        <v>20250</v>
      </c>
      <c r="C57" s="57" t="s">
        <v>254</v>
      </c>
      <c r="D57" s="57">
        <v>15.27</v>
      </c>
      <c r="E57" s="57">
        <v>484.63</v>
      </c>
      <c r="F57" s="57" t="s">
        <v>214</v>
      </c>
      <c r="G57" s="57" t="s">
        <v>292</v>
      </c>
      <c r="H57" s="57" t="s">
        <v>256</v>
      </c>
      <c r="I57" s="57">
        <v>43370</v>
      </c>
      <c r="J57" s="57" t="s">
        <v>257</v>
      </c>
      <c r="K57" s="57" t="s">
        <v>302</v>
      </c>
      <c r="L57" s="57" t="s">
        <v>263</v>
      </c>
      <c r="M57" s="57" t="s">
        <v>260</v>
      </c>
      <c r="N57" s="57">
        <v>27663.042670999999</v>
      </c>
      <c r="O57" s="57">
        <v>6024.09</v>
      </c>
    </row>
    <row r="58" spans="1:15">
      <c r="A58" s="57">
        <v>1069697</v>
      </c>
      <c r="B58" s="57">
        <v>15000</v>
      </c>
      <c r="C58" s="57" t="s">
        <v>261</v>
      </c>
      <c r="D58" s="57">
        <v>9.91</v>
      </c>
      <c r="E58" s="57">
        <v>483.38</v>
      </c>
      <c r="F58" s="57" t="s">
        <v>213</v>
      </c>
      <c r="G58" s="57" t="s">
        <v>265</v>
      </c>
      <c r="H58" s="57" t="s">
        <v>280</v>
      </c>
      <c r="I58" s="57">
        <v>92000</v>
      </c>
      <c r="J58" s="57" t="s">
        <v>257</v>
      </c>
      <c r="K58" s="57" t="s">
        <v>302</v>
      </c>
      <c r="L58" s="57" t="s">
        <v>278</v>
      </c>
      <c r="M58" s="57" t="s">
        <v>268</v>
      </c>
      <c r="N58" s="57">
        <v>15823.48</v>
      </c>
      <c r="O58" s="57">
        <v>2447.0500000000002</v>
      </c>
    </row>
    <row r="59" spans="1:15">
      <c r="A59" s="57">
        <v>1069539</v>
      </c>
      <c r="B59" s="57">
        <v>31825</v>
      </c>
      <c r="C59" s="57" t="s">
        <v>261</v>
      </c>
      <c r="D59" s="57">
        <v>7.9</v>
      </c>
      <c r="E59" s="57">
        <v>995.82</v>
      </c>
      <c r="F59" s="57" t="s">
        <v>212</v>
      </c>
      <c r="G59" s="57" t="s">
        <v>296</v>
      </c>
      <c r="H59" s="57" t="s">
        <v>280</v>
      </c>
      <c r="I59" s="57">
        <v>75000</v>
      </c>
      <c r="J59" s="57" t="s">
        <v>257</v>
      </c>
      <c r="K59" s="57" t="s">
        <v>302</v>
      </c>
      <c r="L59" s="57" t="s">
        <v>263</v>
      </c>
      <c r="M59" s="57" t="s">
        <v>287</v>
      </c>
      <c r="N59" s="57">
        <v>34886.080000000002</v>
      </c>
      <c r="O59" s="57">
        <v>16966.7</v>
      </c>
    </row>
    <row r="60" spans="1:15">
      <c r="A60" s="57">
        <v>1069591</v>
      </c>
      <c r="B60" s="57">
        <v>5000</v>
      </c>
      <c r="C60" s="57" t="s">
        <v>261</v>
      </c>
      <c r="D60" s="57">
        <v>8.9</v>
      </c>
      <c r="E60" s="57">
        <v>158.77000000000001</v>
      </c>
      <c r="F60" s="57" t="s">
        <v>212</v>
      </c>
      <c r="G60" s="57" t="s">
        <v>265</v>
      </c>
      <c r="H60" s="57" t="s">
        <v>256</v>
      </c>
      <c r="I60" s="57">
        <v>24044</v>
      </c>
      <c r="J60" s="57" t="s">
        <v>257</v>
      </c>
      <c r="K60" s="57" t="s">
        <v>302</v>
      </c>
      <c r="L60" s="57" t="s">
        <v>263</v>
      </c>
      <c r="M60" s="57" t="s">
        <v>282</v>
      </c>
      <c r="N60" s="57">
        <v>5714.5921287800002</v>
      </c>
      <c r="O60" s="57">
        <v>163.63999999999999</v>
      </c>
    </row>
    <row r="61" spans="1:15">
      <c r="A61" s="57">
        <v>1069357</v>
      </c>
      <c r="B61" s="57">
        <v>15000</v>
      </c>
      <c r="C61" s="57" t="s">
        <v>261</v>
      </c>
      <c r="D61" s="57">
        <v>7.9</v>
      </c>
      <c r="E61" s="57">
        <v>469.36</v>
      </c>
      <c r="F61" s="57" t="s">
        <v>212</v>
      </c>
      <c r="G61" s="57" t="s">
        <v>267</v>
      </c>
      <c r="H61" s="57" t="s">
        <v>256</v>
      </c>
      <c r="I61" s="57">
        <v>45000</v>
      </c>
      <c r="J61" s="57" t="s">
        <v>257</v>
      </c>
      <c r="K61" s="57" t="s">
        <v>302</v>
      </c>
      <c r="L61" s="57" t="s">
        <v>263</v>
      </c>
      <c r="M61" s="57" t="s">
        <v>276</v>
      </c>
      <c r="N61" s="57">
        <v>16662.599999999999</v>
      </c>
      <c r="O61" s="57">
        <v>5872.8</v>
      </c>
    </row>
    <row r="62" spans="1:15">
      <c r="A62" s="57">
        <v>1069283</v>
      </c>
      <c r="B62" s="57">
        <v>10000</v>
      </c>
      <c r="C62" s="57" t="s">
        <v>261</v>
      </c>
      <c r="D62" s="57">
        <v>10.65</v>
      </c>
      <c r="E62" s="57">
        <v>325.74</v>
      </c>
      <c r="F62" s="57" t="s">
        <v>213</v>
      </c>
      <c r="G62" s="57" t="s">
        <v>273</v>
      </c>
      <c r="H62" s="57" t="s">
        <v>256</v>
      </c>
      <c r="I62" s="57">
        <v>27000</v>
      </c>
      <c r="J62" s="57" t="s">
        <v>257</v>
      </c>
      <c r="K62" s="57" t="s">
        <v>302</v>
      </c>
      <c r="L62" s="57" t="s">
        <v>259</v>
      </c>
      <c r="M62" s="57" t="s">
        <v>290</v>
      </c>
      <c r="N62" s="57">
        <v>11724.5677368</v>
      </c>
      <c r="O62" s="57">
        <v>332.92</v>
      </c>
    </row>
    <row r="63" spans="1:15">
      <c r="A63" s="57">
        <v>1068120</v>
      </c>
      <c r="B63" s="57">
        <v>25600</v>
      </c>
      <c r="C63" s="57" t="s">
        <v>261</v>
      </c>
      <c r="D63" s="57">
        <v>9.91</v>
      </c>
      <c r="E63" s="57">
        <v>824.96</v>
      </c>
      <c r="F63" s="57" t="s">
        <v>213</v>
      </c>
      <c r="G63" s="57" t="s">
        <v>306</v>
      </c>
      <c r="H63" s="57" t="s">
        <v>256</v>
      </c>
      <c r="I63" s="57">
        <v>110000</v>
      </c>
      <c r="J63" s="57" t="s">
        <v>257</v>
      </c>
      <c r="K63" s="57" t="s">
        <v>302</v>
      </c>
      <c r="L63" s="57" t="s">
        <v>278</v>
      </c>
      <c r="M63" s="57" t="s">
        <v>275</v>
      </c>
      <c r="N63" s="57">
        <v>29695.6226757</v>
      </c>
      <c r="O63" s="57">
        <v>838.27</v>
      </c>
    </row>
    <row r="64" spans="1:15">
      <c r="A64" s="57">
        <v>1068409</v>
      </c>
      <c r="B64" s="57">
        <v>16000</v>
      </c>
      <c r="C64" s="57" t="s">
        <v>254</v>
      </c>
      <c r="D64" s="57">
        <v>19.91</v>
      </c>
      <c r="E64" s="57">
        <v>423.11</v>
      </c>
      <c r="F64" s="57" t="s">
        <v>269</v>
      </c>
      <c r="G64" s="57" t="s">
        <v>270</v>
      </c>
      <c r="H64" s="57" t="s">
        <v>256</v>
      </c>
      <c r="I64" s="57">
        <v>81000</v>
      </c>
      <c r="J64" s="57" t="s">
        <v>257</v>
      </c>
      <c r="K64" s="57" t="s">
        <v>302</v>
      </c>
      <c r="L64" s="57" t="s">
        <v>278</v>
      </c>
      <c r="M64" s="57" t="s">
        <v>307</v>
      </c>
      <c r="N64" s="57">
        <v>20876.099999999999</v>
      </c>
      <c r="O64" s="57">
        <v>9931.02</v>
      </c>
    </row>
    <row r="65" spans="1:15">
      <c r="A65" s="57">
        <v>1068945</v>
      </c>
      <c r="B65" s="57">
        <v>7100</v>
      </c>
      <c r="C65" s="57" t="s">
        <v>261</v>
      </c>
      <c r="D65" s="57">
        <v>16.77</v>
      </c>
      <c r="E65" s="57">
        <v>252.33</v>
      </c>
      <c r="F65" s="57" t="s">
        <v>272</v>
      </c>
      <c r="G65" s="57" t="s">
        <v>267</v>
      </c>
      <c r="H65" s="57" t="s">
        <v>280</v>
      </c>
      <c r="I65" s="57">
        <v>33000</v>
      </c>
      <c r="J65" s="57" t="s">
        <v>257</v>
      </c>
      <c r="K65" s="57" t="s">
        <v>302</v>
      </c>
      <c r="L65" s="57" t="s">
        <v>263</v>
      </c>
      <c r="M65" s="57" t="s">
        <v>260</v>
      </c>
      <c r="N65" s="57">
        <v>9079.3348430599999</v>
      </c>
      <c r="O65" s="57">
        <v>262.77999999999997</v>
      </c>
    </row>
    <row r="66" spans="1:15">
      <c r="A66" s="57">
        <v>1069073</v>
      </c>
      <c r="B66" s="57">
        <v>15000</v>
      </c>
      <c r="C66" s="57" t="s">
        <v>261</v>
      </c>
      <c r="D66" s="57">
        <v>14.65</v>
      </c>
      <c r="E66" s="57">
        <v>517.41999999999996</v>
      </c>
      <c r="F66" s="57" t="s">
        <v>214</v>
      </c>
      <c r="G66" s="57" t="s">
        <v>265</v>
      </c>
      <c r="H66" s="57" t="s">
        <v>284</v>
      </c>
      <c r="I66" s="57">
        <v>61000</v>
      </c>
      <c r="J66" s="57" t="s">
        <v>257</v>
      </c>
      <c r="K66" s="57" t="s">
        <v>302</v>
      </c>
      <c r="L66" s="57" t="s">
        <v>278</v>
      </c>
      <c r="M66" s="57" t="s">
        <v>264</v>
      </c>
      <c r="N66" s="57">
        <v>18562.400420000002</v>
      </c>
      <c r="O66" s="57">
        <v>2533.38</v>
      </c>
    </row>
    <row r="67" spans="1:15">
      <c r="A67" s="57">
        <v>1069043</v>
      </c>
      <c r="B67" s="57">
        <v>20975</v>
      </c>
      <c r="C67" s="57" t="s">
        <v>254</v>
      </c>
      <c r="D67" s="57">
        <v>17.579999999999998</v>
      </c>
      <c r="E67" s="57">
        <v>341.63</v>
      </c>
      <c r="F67" s="57" t="s">
        <v>272</v>
      </c>
      <c r="G67" s="57" t="s">
        <v>296</v>
      </c>
      <c r="H67" s="57" t="s">
        <v>280</v>
      </c>
      <c r="I67" s="57">
        <v>44000</v>
      </c>
      <c r="J67" s="57" t="s">
        <v>257</v>
      </c>
      <c r="K67" s="57" t="s">
        <v>302</v>
      </c>
      <c r="L67" s="57" t="s">
        <v>278</v>
      </c>
      <c r="M67" s="57" t="s">
        <v>308</v>
      </c>
      <c r="N67" s="57">
        <v>18097.3445842</v>
      </c>
      <c r="O67" s="57">
        <v>9245.2099999999991</v>
      </c>
    </row>
    <row r="68" spans="1:15">
      <c r="A68" s="57">
        <v>1069039</v>
      </c>
      <c r="B68" s="57">
        <v>11000</v>
      </c>
      <c r="C68" s="57" t="s">
        <v>261</v>
      </c>
      <c r="D68" s="57">
        <v>13.49</v>
      </c>
      <c r="E68" s="57">
        <v>373.24</v>
      </c>
      <c r="F68" s="57" t="s">
        <v>214</v>
      </c>
      <c r="G68" s="57" t="s">
        <v>262</v>
      </c>
      <c r="H68" s="57" t="s">
        <v>280</v>
      </c>
      <c r="I68" s="57">
        <v>48000</v>
      </c>
      <c r="J68" s="57" t="s">
        <v>257</v>
      </c>
      <c r="K68" s="57" t="s">
        <v>302</v>
      </c>
      <c r="L68" s="57" t="s">
        <v>263</v>
      </c>
      <c r="M68" s="57" t="s">
        <v>260</v>
      </c>
      <c r="N68" s="57">
        <v>13413.2160453</v>
      </c>
      <c r="O68" s="57">
        <v>1491.29</v>
      </c>
    </row>
    <row r="69" spans="1:15">
      <c r="A69" s="57">
        <v>1068416</v>
      </c>
      <c r="B69" s="57">
        <v>7250</v>
      </c>
      <c r="C69" s="57" t="s">
        <v>254</v>
      </c>
      <c r="D69" s="57">
        <v>21.67</v>
      </c>
      <c r="E69" s="57">
        <v>197.51</v>
      </c>
      <c r="F69" s="57" t="s">
        <v>107</v>
      </c>
      <c r="G69" s="57" t="s">
        <v>255</v>
      </c>
      <c r="H69" s="57" t="s">
        <v>256</v>
      </c>
      <c r="I69" s="57">
        <v>75000</v>
      </c>
      <c r="J69" s="57" t="s">
        <v>257</v>
      </c>
      <c r="K69" s="57" t="s">
        <v>302</v>
      </c>
      <c r="L69" s="57" t="s">
        <v>263</v>
      </c>
      <c r="M69" s="57" t="s">
        <v>275</v>
      </c>
      <c r="N69" s="57">
        <v>8201.5300000000007</v>
      </c>
      <c r="O69" s="57">
        <v>6824.7</v>
      </c>
    </row>
    <row r="70" spans="1:15">
      <c r="A70" s="57">
        <v>1068994</v>
      </c>
      <c r="B70" s="57">
        <v>35000</v>
      </c>
      <c r="C70" s="57" t="s">
        <v>254</v>
      </c>
      <c r="D70" s="57">
        <v>17.27</v>
      </c>
      <c r="E70" s="57">
        <v>551.84</v>
      </c>
      <c r="F70" s="57" t="s">
        <v>272</v>
      </c>
      <c r="G70" s="57" t="s">
        <v>292</v>
      </c>
      <c r="H70" s="57" t="s">
        <v>280</v>
      </c>
      <c r="I70" s="57">
        <v>150000</v>
      </c>
      <c r="J70" s="57" t="s">
        <v>257</v>
      </c>
      <c r="K70" s="57" t="s">
        <v>302</v>
      </c>
      <c r="L70" s="57" t="s">
        <v>288</v>
      </c>
      <c r="M70" s="57" t="s">
        <v>290</v>
      </c>
      <c r="N70" s="57">
        <v>28871.919999999998</v>
      </c>
      <c r="O70" s="57">
        <v>15660.22</v>
      </c>
    </row>
    <row r="71" spans="1:15">
      <c r="A71" s="57">
        <v>1068694</v>
      </c>
      <c r="B71" s="57">
        <v>12000</v>
      </c>
      <c r="C71" s="57" t="s">
        <v>261</v>
      </c>
      <c r="D71" s="57">
        <v>16.29</v>
      </c>
      <c r="E71" s="57">
        <v>423.61</v>
      </c>
      <c r="F71" s="57" t="s">
        <v>272</v>
      </c>
      <c r="G71" s="57" t="s">
        <v>306</v>
      </c>
      <c r="H71" s="57" t="s">
        <v>256</v>
      </c>
      <c r="I71" s="57">
        <v>88365</v>
      </c>
      <c r="J71" s="57" t="s">
        <v>257</v>
      </c>
      <c r="K71" s="57" t="s">
        <v>302</v>
      </c>
      <c r="L71" s="57" t="s">
        <v>263</v>
      </c>
      <c r="M71" s="57" t="s">
        <v>303</v>
      </c>
      <c r="N71" s="57">
        <v>14685.36</v>
      </c>
      <c r="O71" s="57">
        <v>5800.45</v>
      </c>
    </row>
    <row r="72" spans="1:15">
      <c r="A72" s="57">
        <v>1068558</v>
      </c>
      <c r="B72" s="57">
        <v>12000</v>
      </c>
      <c r="C72" s="57" t="s">
        <v>261</v>
      </c>
      <c r="D72" s="57">
        <v>10.65</v>
      </c>
      <c r="E72" s="57">
        <v>390.88</v>
      </c>
      <c r="F72" s="57" t="s">
        <v>213</v>
      </c>
      <c r="G72" s="57" t="s">
        <v>255</v>
      </c>
      <c r="H72" s="57" t="s">
        <v>256</v>
      </c>
      <c r="I72" s="57">
        <v>62000</v>
      </c>
      <c r="J72" s="57" t="s">
        <v>257</v>
      </c>
      <c r="K72" s="57" t="s">
        <v>302</v>
      </c>
      <c r="L72" s="57" t="s">
        <v>278</v>
      </c>
      <c r="M72" s="57" t="s">
        <v>260</v>
      </c>
      <c r="N72" s="57">
        <v>12779.62</v>
      </c>
      <c r="O72" s="57">
        <v>10046.57</v>
      </c>
    </row>
    <row r="73" spans="1:15">
      <c r="A73" s="57">
        <v>1068547</v>
      </c>
      <c r="B73" s="57">
        <v>10500</v>
      </c>
      <c r="C73" s="57" t="s">
        <v>261</v>
      </c>
      <c r="D73" s="57">
        <v>12.69</v>
      </c>
      <c r="E73" s="57">
        <v>352.23</v>
      </c>
      <c r="F73" s="57" t="s">
        <v>213</v>
      </c>
      <c r="G73" s="57" t="s">
        <v>262</v>
      </c>
      <c r="H73" s="57" t="s">
        <v>256</v>
      </c>
      <c r="I73" s="57">
        <v>66000</v>
      </c>
      <c r="J73" s="57" t="s">
        <v>257</v>
      </c>
      <c r="K73" s="57" t="s">
        <v>302</v>
      </c>
      <c r="L73" s="57" t="s">
        <v>304</v>
      </c>
      <c r="M73" s="57" t="s">
        <v>275</v>
      </c>
      <c r="N73" s="57">
        <v>11232.14</v>
      </c>
      <c r="O73" s="57">
        <v>4421.32</v>
      </c>
    </row>
    <row r="74" spans="1:15">
      <c r="A74" s="57">
        <v>1049528</v>
      </c>
      <c r="B74" s="57">
        <v>20000</v>
      </c>
      <c r="C74" s="57" t="s">
        <v>254</v>
      </c>
      <c r="D74" s="57">
        <v>11.71</v>
      </c>
      <c r="E74" s="57">
        <v>282.86</v>
      </c>
      <c r="F74" s="57" t="s">
        <v>213</v>
      </c>
      <c r="G74" s="57" t="s">
        <v>277</v>
      </c>
      <c r="H74" s="57" t="s">
        <v>280</v>
      </c>
      <c r="I74" s="57">
        <v>47800</v>
      </c>
      <c r="J74" s="57" t="s">
        <v>257</v>
      </c>
      <c r="K74" s="57" t="s">
        <v>302</v>
      </c>
      <c r="L74" s="57" t="s">
        <v>263</v>
      </c>
      <c r="M74" s="57" t="s">
        <v>279</v>
      </c>
      <c r="N74" s="57">
        <v>15161.27</v>
      </c>
      <c r="O74" s="57">
        <v>9242.39</v>
      </c>
    </row>
    <row r="75" spans="1:15">
      <c r="A75" s="57">
        <v>1068350</v>
      </c>
      <c r="B75" s="57">
        <v>3500</v>
      </c>
      <c r="C75" s="57" t="s">
        <v>261</v>
      </c>
      <c r="D75" s="57">
        <v>6.03</v>
      </c>
      <c r="E75" s="57">
        <v>106.53</v>
      </c>
      <c r="F75" s="57" t="s">
        <v>212</v>
      </c>
      <c r="G75" s="57" t="s">
        <v>262</v>
      </c>
      <c r="H75" s="57" t="s">
        <v>280</v>
      </c>
      <c r="I75" s="57">
        <v>83000</v>
      </c>
      <c r="J75" s="57" t="s">
        <v>257</v>
      </c>
      <c r="K75" s="57" t="s">
        <v>302</v>
      </c>
      <c r="L75" s="57" t="s">
        <v>295</v>
      </c>
      <c r="M75" s="57" t="s">
        <v>268</v>
      </c>
      <c r="N75" s="57">
        <v>3834.66084993</v>
      </c>
      <c r="O75" s="57">
        <v>107.86</v>
      </c>
    </row>
    <row r="76" spans="1:15">
      <c r="A76" s="57">
        <v>1068326</v>
      </c>
      <c r="B76" s="57">
        <v>24000</v>
      </c>
      <c r="C76" s="57" t="s">
        <v>261</v>
      </c>
      <c r="D76" s="57">
        <v>10.65</v>
      </c>
      <c r="E76" s="57">
        <v>781.76</v>
      </c>
      <c r="F76" s="57" t="s">
        <v>213</v>
      </c>
      <c r="G76" s="57" t="s">
        <v>262</v>
      </c>
      <c r="H76" s="57" t="s">
        <v>256</v>
      </c>
      <c r="I76" s="57">
        <v>45000</v>
      </c>
      <c r="J76" s="57" t="s">
        <v>257</v>
      </c>
      <c r="K76" s="57" t="s">
        <v>302</v>
      </c>
      <c r="L76" s="57" t="s">
        <v>263</v>
      </c>
      <c r="M76" s="57" t="s">
        <v>275</v>
      </c>
      <c r="N76" s="57">
        <v>28140.929359099999</v>
      </c>
      <c r="O76" s="57">
        <v>791.58</v>
      </c>
    </row>
    <row r="77" spans="1:15">
      <c r="A77" s="57">
        <v>1068273</v>
      </c>
      <c r="B77" s="57">
        <v>5500</v>
      </c>
      <c r="C77" s="57" t="s">
        <v>261</v>
      </c>
      <c r="D77" s="57">
        <v>6.62</v>
      </c>
      <c r="E77" s="57">
        <v>168.88</v>
      </c>
      <c r="F77" s="57" t="s">
        <v>212</v>
      </c>
      <c r="G77" s="57" t="s">
        <v>298</v>
      </c>
      <c r="H77" s="57" t="s">
        <v>280</v>
      </c>
      <c r="I77" s="57">
        <v>110000</v>
      </c>
      <c r="J77" s="57" t="s">
        <v>257</v>
      </c>
      <c r="K77" s="57" t="s">
        <v>302</v>
      </c>
      <c r="L77" s="57" t="s">
        <v>274</v>
      </c>
      <c r="M77" s="57" t="s">
        <v>291</v>
      </c>
      <c r="N77" s="57">
        <v>6077.8756192000001</v>
      </c>
      <c r="O77" s="57">
        <v>178.58</v>
      </c>
    </row>
    <row r="78" spans="1:15">
      <c r="A78" s="57">
        <v>1068440</v>
      </c>
      <c r="B78" s="57">
        <v>26800</v>
      </c>
      <c r="C78" s="57" t="s">
        <v>254</v>
      </c>
      <c r="D78" s="57">
        <v>20.89</v>
      </c>
      <c r="E78" s="57">
        <v>723.38</v>
      </c>
      <c r="F78" s="57" t="s">
        <v>107</v>
      </c>
      <c r="G78" s="57" t="s">
        <v>292</v>
      </c>
      <c r="H78" s="57" t="s">
        <v>280</v>
      </c>
      <c r="I78" s="57">
        <v>120000</v>
      </c>
      <c r="J78" s="57" t="s">
        <v>257</v>
      </c>
      <c r="K78" s="57" t="s">
        <v>302</v>
      </c>
      <c r="L78" s="57" t="s">
        <v>263</v>
      </c>
      <c r="M78" s="57" t="s">
        <v>264</v>
      </c>
      <c r="N78" s="57">
        <v>32887.69</v>
      </c>
      <c r="O78" s="57">
        <v>23499.05</v>
      </c>
    </row>
    <row r="79" spans="1:15">
      <c r="A79" s="57">
        <v>1055725</v>
      </c>
      <c r="B79" s="57">
        <v>8000</v>
      </c>
      <c r="C79" s="57" t="s">
        <v>261</v>
      </c>
      <c r="D79" s="57">
        <v>11.71</v>
      </c>
      <c r="E79" s="57">
        <v>264.61</v>
      </c>
      <c r="F79" s="57" t="s">
        <v>213</v>
      </c>
      <c r="G79" s="57" t="s">
        <v>306</v>
      </c>
      <c r="H79" s="57" t="s">
        <v>280</v>
      </c>
      <c r="I79" s="57">
        <v>35000</v>
      </c>
      <c r="J79" s="57" t="s">
        <v>257</v>
      </c>
      <c r="K79" s="57" t="s">
        <v>302</v>
      </c>
      <c r="L79" s="57" t="s">
        <v>278</v>
      </c>
      <c r="M79" s="57" t="s">
        <v>309</v>
      </c>
      <c r="N79" s="57">
        <v>9434.7769363400002</v>
      </c>
      <c r="O79" s="57">
        <v>2295.56</v>
      </c>
    </row>
    <row r="80" spans="1:15">
      <c r="A80" s="57">
        <v>1061814</v>
      </c>
      <c r="B80" s="57">
        <v>10000</v>
      </c>
      <c r="C80" s="57" t="s">
        <v>261</v>
      </c>
      <c r="D80" s="57">
        <v>8.9</v>
      </c>
      <c r="E80" s="57">
        <v>317.54000000000002</v>
      </c>
      <c r="F80" s="57" t="s">
        <v>212</v>
      </c>
      <c r="G80" s="57" t="s">
        <v>273</v>
      </c>
      <c r="H80" s="57" t="s">
        <v>256</v>
      </c>
      <c r="I80" s="57">
        <v>24000</v>
      </c>
      <c r="J80" s="57" t="s">
        <v>257</v>
      </c>
      <c r="K80" s="57" t="s">
        <v>302</v>
      </c>
      <c r="L80" s="57" t="s">
        <v>263</v>
      </c>
      <c r="M80" s="57" t="s">
        <v>275</v>
      </c>
      <c r="N80" s="57">
        <v>10868.92</v>
      </c>
      <c r="O80" s="57">
        <v>6743.26</v>
      </c>
    </row>
    <row r="81" spans="1:15">
      <c r="A81" s="57">
        <v>1065642</v>
      </c>
      <c r="B81" s="57">
        <v>13650</v>
      </c>
      <c r="C81" s="57" t="s">
        <v>261</v>
      </c>
      <c r="D81" s="57">
        <v>12.42</v>
      </c>
      <c r="E81" s="57">
        <v>456.12</v>
      </c>
      <c r="F81" s="57" t="s">
        <v>213</v>
      </c>
      <c r="G81" s="57" t="s">
        <v>277</v>
      </c>
      <c r="H81" s="57" t="s">
        <v>256</v>
      </c>
      <c r="I81" s="57">
        <v>66000</v>
      </c>
      <c r="J81" s="57" t="s">
        <v>257</v>
      </c>
      <c r="K81" s="57" t="s">
        <v>302</v>
      </c>
      <c r="L81" s="57" t="s">
        <v>263</v>
      </c>
      <c r="M81" s="57" t="s">
        <v>309</v>
      </c>
      <c r="N81" s="57">
        <v>16011.18</v>
      </c>
      <c r="O81" s="57">
        <v>5980.83</v>
      </c>
    </row>
    <row r="82" spans="1:15">
      <c r="A82" s="57">
        <v>1065673</v>
      </c>
      <c r="B82" s="57">
        <v>21000</v>
      </c>
      <c r="C82" s="57" t="s">
        <v>254</v>
      </c>
      <c r="D82" s="57">
        <v>20.3</v>
      </c>
      <c r="E82" s="57">
        <v>559.89</v>
      </c>
      <c r="F82" s="57" t="s">
        <v>269</v>
      </c>
      <c r="G82" s="57" t="s">
        <v>262</v>
      </c>
      <c r="H82" s="57" t="s">
        <v>256</v>
      </c>
      <c r="I82" s="57">
        <v>70000</v>
      </c>
      <c r="J82" s="57" t="s">
        <v>257</v>
      </c>
      <c r="K82" s="57" t="s">
        <v>302</v>
      </c>
      <c r="L82" s="57" t="s">
        <v>278</v>
      </c>
      <c r="M82" s="57" t="s">
        <v>310</v>
      </c>
      <c r="N82" s="57">
        <v>27085.42</v>
      </c>
      <c r="O82" s="57">
        <v>17029.75</v>
      </c>
    </row>
    <row r="83" spans="1:15">
      <c r="A83" s="57">
        <v>1068159</v>
      </c>
      <c r="B83" s="57">
        <v>35000</v>
      </c>
      <c r="C83" s="57" t="s">
        <v>261</v>
      </c>
      <c r="D83" s="57">
        <v>8.9</v>
      </c>
      <c r="E83" s="57">
        <v>1111.3699999999999</v>
      </c>
      <c r="F83" s="57" t="s">
        <v>212</v>
      </c>
      <c r="G83" s="57" t="s">
        <v>273</v>
      </c>
      <c r="H83" s="57" t="s">
        <v>280</v>
      </c>
      <c r="I83" s="57">
        <v>125000</v>
      </c>
      <c r="J83" s="57" t="s">
        <v>257</v>
      </c>
      <c r="K83" s="57" t="s">
        <v>302</v>
      </c>
      <c r="L83" s="57" t="s">
        <v>263</v>
      </c>
      <c r="M83" s="57" t="s">
        <v>275</v>
      </c>
      <c r="N83" s="57">
        <v>40006.549923899998</v>
      </c>
      <c r="O83" s="57">
        <v>1123.8499999999999</v>
      </c>
    </row>
    <row r="84" spans="1:15">
      <c r="A84" s="57">
        <v>1063526</v>
      </c>
      <c r="B84" s="57">
        <v>13500</v>
      </c>
      <c r="C84" s="57" t="s">
        <v>261</v>
      </c>
      <c r="D84" s="57">
        <v>9.91</v>
      </c>
      <c r="E84" s="57">
        <v>435.04</v>
      </c>
      <c r="F84" s="57" t="s">
        <v>213</v>
      </c>
      <c r="G84" s="57" t="s">
        <v>270</v>
      </c>
      <c r="H84" s="57" t="s">
        <v>256</v>
      </c>
      <c r="I84" s="57">
        <v>38000</v>
      </c>
      <c r="J84" s="57" t="s">
        <v>257</v>
      </c>
      <c r="K84" s="57" t="s">
        <v>302</v>
      </c>
      <c r="L84" s="57" t="s">
        <v>263</v>
      </c>
      <c r="M84" s="57" t="s">
        <v>275</v>
      </c>
      <c r="N84" s="57">
        <v>15657.9393795</v>
      </c>
      <c r="O84" s="57">
        <v>307.62</v>
      </c>
    </row>
    <row r="85" spans="1:15">
      <c r="A85" s="57">
        <v>1068090</v>
      </c>
      <c r="B85" s="57">
        <v>16000</v>
      </c>
      <c r="C85" s="57" t="s">
        <v>254</v>
      </c>
      <c r="D85" s="57">
        <v>19.91</v>
      </c>
      <c r="E85" s="57">
        <v>423.11</v>
      </c>
      <c r="F85" s="57" t="s">
        <v>269</v>
      </c>
      <c r="G85" s="57" t="s">
        <v>277</v>
      </c>
      <c r="H85" s="57" t="s">
        <v>256</v>
      </c>
      <c r="I85" s="57">
        <v>55000</v>
      </c>
      <c r="J85" s="57" t="s">
        <v>257</v>
      </c>
      <c r="K85" s="57" t="s">
        <v>302</v>
      </c>
      <c r="L85" s="57" t="s">
        <v>263</v>
      </c>
      <c r="M85" s="57" t="s">
        <v>271</v>
      </c>
      <c r="N85" s="57">
        <v>22277.262885600001</v>
      </c>
      <c r="O85" s="57">
        <v>10869.79</v>
      </c>
    </row>
    <row r="86" spans="1:15">
      <c r="A86" s="57">
        <v>1057633</v>
      </c>
      <c r="B86" s="57">
        <v>8450</v>
      </c>
      <c r="C86" s="57" t="s">
        <v>254</v>
      </c>
      <c r="D86" s="57">
        <v>16.77</v>
      </c>
      <c r="E86" s="57">
        <v>208.97</v>
      </c>
      <c r="F86" s="57" t="s">
        <v>272</v>
      </c>
      <c r="G86" s="57" t="s">
        <v>296</v>
      </c>
      <c r="H86" s="57" t="s">
        <v>284</v>
      </c>
      <c r="I86" s="57">
        <v>25000</v>
      </c>
      <c r="J86" s="57" t="s">
        <v>257</v>
      </c>
      <c r="K86" s="57" t="s">
        <v>302</v>
      </c>
      <c r="L86" s="57" t="s">
        <v>263</v>
      </c>
      <c r="M86" s="57" t="s">
        <v>268</v>
      </c>
      <c r="N86" s="57">
        <v>12188.5644228</v>
      </c>
      <c r="O86" s="57">
        <v>3239.35</v>
      </c>
    </row>
    <row r="87" spans="1:15">
      <c r="A87" s="57">
        <v>1067816</v>
      </c>
      <c r="B87" s="57">
        <v>12000</v>
      </c>
      <c r="C87" s="57" t="s">
        <v>261</v>
      </c>
      <c r="D87" s="57">
        <v>16.29</v>
      </c>
      <c r="E87" s="57">
        <v>423.61</v>
      </c>
      <c r="F87" s="57" t="s">
        <v>272</v>
      </c>
      <c r="G87" s="57" t="s">
        <v>296</v>
      </c>
      <c r="H87" s="57" t="s">
        <v>280</v>
      </c>
      <c r="I87" s="57">
        <v>80000</v>
      </c>
      <c r="J87" s="57" t="s">
        <v>257</v>
      </c>
      <c r="K87" s="57" t="s">
        <v>302</v>
      </c>
      <c r="L87" s="57" t="s">
        <v>278</v>
      </c>
      <c r="M87" s="57" t="s">
        <v>308</v>
      </c>
      <c r="N87" s="57">
        <v>14946.560023599999</v>
      </c>
      <c r="O87" s="57">
        <v>4368.5600000000004</v>
      </c>
    </row>
    <row r="88" spans="1:15">
      <c r="A88" s="57">
        <v>1064842</v>
      </c>
      <c r="B88" s="57">
        <v>12000</v>
      </c>
      <c r="C88" s="57" t="s">
        <v>261</v>
      </c>
      <c r="D88" s="57">
        <v>14.27</v>
      </c>
      <c r="E88" s="57">
        <v>411.71</v>
      </c>
      <c r="F88" s="57" t="s">
        <v>214</v>
      </c>
      <c r="G88" s="57" t="s">
        <v>255</v>
      </c>
      <c r="H88" s="57" t="s">
        <v>256</v>
      </c>
      <c r="I88" s="57">
        <v>57000</v>
      </c>
      <c r="J88" s="57" t="s">
        <v>257</v>
      </c>
      <c r="K88" s="57" t="s">
        <v>302</v>
      </c>
      <c r="L88" s="57" t="s">
        <v>263</v>
      </c>
      <c r="M88" s="57" t="s">
        <v>275</v>
      </c>
      <c r="N88" s="57">
        <v>14396.58</v>
      </c>
      <c r="O88" s="57">
        <v>5359.38</v>
      </c>
    </row>
    <row r="89" spans="1:15">
      <c r="A89" s="57">
        <v>1067664</v>
      </c>
      <c r="B89" s="57">
        <v>22000</v>
      </c>
      <c r="C89" s="57" t="s">
        <v>261</v>
      </c>
      <c r="D89" s="57">
        <v>9.91</v>
      </c>
      <c r="E89" s="57">
        <v>708.95</v>
      </c>
      <c r="F89" s="57" t="s">
        <v>213</v>
      </c>
      <c r="G89" s="57" t="s">
        <v>265</v>
      </c>
      <c r="H89" s="57" t="s">
        <v>280</v>
      </c>
      <c r="I89" s="57">
        <v>50000</v>
      </c>
      <c r="J89" s="57" t="s">
        <v>257</v>
      </c>
      <c r="K89" s="57" t="s">
        <v>302</v>
      </c>
      <c r="L89" s="57" t="s">
        <v>263</v>
      </c>
      <c r="M89" s="57" t="s">
        <v>311</v>
      </c>
      <c r="N89" s="57">
        <v>25521.095720199999</v>
      </c>
      <c r="O89" s="57">
        <v>1430.05</v>
      </c>
    </row>
    <row r="90" spans="1:15">
      <c r="A90" s="57">
        <v>1067441</v>
      </c>
      <c r="B90" s="57">
        <v>6000</v>
      </c>
      <c r="C90" s="57" t="s">
        <v>261</v>
      </c>
      <c r="D90" s="57">
        <v>14.27</v>
      </c>
      <c r="E90" s="57">
        <v>205.86</v>
      </c>
      <c r="F90" s="57" t="s">
        <v>214</v>
      </c>
      <c r="G90" s="57" t="s">
        <v>262</v>
      </c>
      <c r="H90" s="57" t="s">
        <v>280</v>
      </c>
      <c r="I90" s="57">
        <v>94800</v>
      </c>
      <c r="J90" s="57" t="s">
        <v>257</v>
      </c>
      <c r="K90" s="57" t="s">
        <v>302</v>
      </c>
      <c r="L90" s="57" t="s">
        <v>295</v>
      </c>
      <c r="M90" s="57" t="s">
        <v>260</v>
      </c>
      <c r="N90" s="57">
        <v>7215.05</v>
      </c>
      <c r="O90" s="57">
        <v>1960.88</v>
      </c>
    </row>
    <row r="91" spans="1:15">
      <c r="A91" s="57">
        <v>1067434</v>
      </c>
      <c r="B91" s="57">
        <v>25000</v>
      </c>
      <c r="C91" s="57" t="s">
        <v>261</v>
      </c>
      <c r="D91" s="57">
        <v>12.42</v>
      </c>
      <c r="E91" s="57">
        <v>835.39</v>
      </c>
      <c r="F91" s="57" t="s">
        <v>213</v>
      </c>
      <c r="G91" s="57" t="s">
        <v>265</v>
      </c>
      <c r="H91" s="57" t="s">
        <v>256</v>
      </c>
      <c r="I91" s="57">
        <v>225000</v>
      </c>
      <c r="J91" s="57" t="s">
        <v>257</v>
      </c>
      <c r="K91" s="57" t="s">
        <v>302</v>
      </c>
      <c r="L91" s="57" t="s">
        <v>263</v>
      </c>
      <c r="M91" s="57" t="s">
        <v>287</v>
      </c>
      <c r="N91" s="57">
        <v>30071.7288242</v>
      </c>
      <c r="O91" s="57">
        <v>842.08</v>
      </c>
    </row>
    <row r="92" spans="1:15">
      <c r="A92" s="57">
        <v>1067419</v>
      </c>
      <c r="B92" s="57">
        <v>10000</v>
      </c>
      <c r="C92" s="57" t="s">
        <v>261</v>
      </c>
      <c r="D92" s="57">
        <v>13.49</v>
      </c>
      <c r="E92" s="57">
        <v>339.31</v>
      </c>
      <c r="F92" s="57" t="s">
        <v>214</v>
      </c>
      <c r="G92" s="57" t="s">
        <v>265</v>
      </c>
      <c r="H92" s="57" t="s">
        <v>256</v>
      </c>
      <c r="I92" s="57">
        <v>45900</v>
      </c>
      <c r="J92" s="57" t="s">
        <v>257</v>
      </c>
      <c r="K92" s="57" t="s">
        <v>302</v>
      </c>
      <c r="L92" s="57" t="s">
        <v>274</v>
      </c>
      <c r="M92" s="57" t="s">
        <v>275</v>
      </c>
      <c r="N92" s="57">
        <v>12174.4823094</v>
      </c>
      <c r="O92" s="57">
        <v>1669.38</v>
      </c>
    </row>
    <row r="93" spans="1:15">
      <c r="A93" s="57">
        <v>1067563</v>
      </c>
      <c r="B93" s="57">
        <v>4000</v>
      </c>
      <c r="C93" s="57" t="s">
        <v>261</v>
      </c>
      <c r="D93" s="57">
        <v>12.42</v>
      </c>
      <c r="E93" s="57">
        <v>133.66999999999999</v>
      </c>
      <c r="F93" s="57" t="s">
        <v>213</v>
      </c>
      <c r="G93" s="57" t="s">
        <v>296</v>
      </c>
      <c r="H93" s="57" t="s">
        <v>256</v>
      </c>
      <c r="I93" s="57">
        <v>135000</v>
      </c>
      <c r="J93" s="57" t="s">
        <v>257</v>
      </c>
      <c r="K93" s="57" t="s">
        <v>302</v>
      </c>
      <c r="L93" s="57" t="s">
        <v>278</v>
      </c>
      <c r="M93" s="57" t="s">
        <v>290</v>
      </c>
      <c r="N93" s="57">
        <v>4337.1099999999997</v>
      </c>
      <c r="O93" s="57">
        <v>3270.11</v>
      </c>
    </row>
    <row r="94" spans="1:15">
      <c r="A94" s="57">
        <v>1066842</v>
      </c>
      <c r="B94" s="57">
        <v>9600</v>
      </c>
      <c r="C94" s="57" t="s">
        <v>261</v>
      </c>
      <c r="D94" s="57">
        <v>12.42</v>
      </c>
      <c r="E94" s="57">
        <v>320.79000000000002</v>
      </c>
      <c r="F94" s="57" t="s">
        <v>213</v>
      </c>
      <c r="G94" s="57" t="s">
        <v>262</v>
      </c>
      <c r="H94" s="57" t="s">
        <v>256</v>
      </c>
      <c r="I94" s="57">
        <v>65000</v>
      </c>
      <c r="J94" s="57" t="s">
        <v>257</v>
      </c>
      <c r="K94" s="57" t="s">
        <v>302</v>
      </c>
      <c r="L94" s="57" t="s">
        <v>263</v>
      </c>
      <c r="M94" s="57" t="s">
        <v>290</v>
      </c>
      <c r="N94" s="57">
        <v>11337.71</v>
      </c>
      <c r="O94" s="57">
        <v>3643.9</v>
      </c>
    </row>
    <row r="95" spans="1:15">
      <c r="A95" s="57">
        <v>1067084</v>
      </c>
      <c r="B95" s="57">
        <v>35000</v>
      </c>
      <c r="C95" s="57" t="s">
        <v>261</v>
      </c>
      <c r="D95" s="57">
        <v>10.65</v>
      </c>
      <c r="E95" s="57">
        <v>1140.07</v>
      </c>
      <c r="F95" s="57" t="s">
        <v>213</v>
      </c>
      <c r="G95" s="57" t="s">
        <v>265</v>
      </c>
      <c r="H95" s="57" t="s">
        <v>280</v>
      </c>
      <c r="I95" s="57">
        <v>168000</v>
      </c>
      <c r="J95" s="57" t="s">
        <v>257</v>
      </c>
      <c r="K95" s="57" t="s">
        <v>302</v>
      </c>
      <c r="L95" s="57" t="s">
        <v>263</v>
      </c>
      <c r="M95" s="57" t="s">
        <v>260</v>
      </c>
      <c r="N95" s="57">
        <v>38059.760000000002</v>
      </c>
      <c r="O95" s="57">
        <v>272.58999999999997</v>
      </c>
    </row>
    <row r="96" spans="1:15">
      <c r="A96" s="57">
        <v>1067066</v>
      </c>
      <c r="B96" s="57">
        <v>24000</v>
      </c>
      <c r="C96" s="57" t="s">
        <v>261</v>
      </c>
      <c r="D96" s="57">
        <v>12.69</v>
      </c>
      <c r="E96" s="57">
        <v>805.08</v>
      </c>
      <c r="F96" s="57" t="s">
        <v>213</v>
      </c>
      <c r="G96" s="57" t="s">
        <v>262</v>
      </c>
      <c r="H96" s="57" t="s">
        <v>256</v>
      </c>
      <c r="I96" s="57">
        <v>75000</v>
      </c>
      <c r="J96" s="57" t="s">
        <v>257</v>
      </c>
      <c r="K96" s="57" t="s">
        <v>302</v>
      </c>
      <c r="L96" s="57" t="s">
        <v>263</v>
      </c>
      <c r="M96" s="57" t="s">
        <v>271</v>
      </c>
      <c r="N96" s="57">
        <v>28978.6789484</v>
      </c>
      <c r="O96" s="57">
        <v>819.13</v>
      </c>
    </row>
    <row r="97" spans="1:15">
      <c r="A97" s="57">
        <v>1066635</v>
      </c>
      <c r="B97" s="57">
        <v>28000</v>
      </c>
      <c r="C97" s="57" t="s">
        <v>254</v>
      </c>
      <c r="D97" s="57">
        <v>17.579999999999998</v>
      </c>
      <c r="E97" s="57">
        <v>704.64</v>
      </c>
      <c r="F97" s="57" t="s">
        <v>272</v>
      </c>
      <c r="G97" s="57" t="s">
        <v>296</v>
      </c>
      <c r="H97" s="57" t="s">
        <v>280</v>
      </c>
      <c r="I97" s="57">
        <v>140000</v>
      </c>
      <c r="J97" s="57" t="s">
        <v>257</v>
      </c>
      <c r="K97" s="57" t="s">
        <v>302</v>
      </c>
      <c r="L97" s="57" t="s">
        <v>288</v>
      </c>
      <c r="M97" s="57" t="s">
        <v>289</v>
      </c>
      <c r="N97" s="57">
        <v>28411.15</v>
      </c>
      <c r="O97" s="57">
        <v>28412.43</v>
      </c>
    </row>
    <row r="98" spans="1:15">
      <c r="A98" s="57">
        <v>1067030</v>
      </c>
      <c r="B98" s="57">
        <v>25000</v>
      </c>
      <c r="C98" s="57" t="s">
        <v>261</v>
      </c>
      <c r="D98" s="57">
        <v>11.71</v>
      </c>
      <c r="E98" s="57">
        <v>826.9</v>
      </c>
      <c r="F98" s="57" t="s">
        <v>213</v>
      </c>
      <c r="G98" s="57" t="s">
        <v>262</v>
      </c>
      <c r="H98" s="57" t="s">
        <v>280</v>
      </c>
      <c r="I98" s="57">
        <v>100000</v>
      </c>
      <c r="J98" s="57" t="s">
        <v>257</v>
      </c>
      <c r="K98" s="57" t="s">
        <v>302</v>
      </c>
      <c r="L98" s="57" t="s">
        <v>263</v>
      </c>
      <c r="M98" s="57" t="s">
        <v>300</v>
      </c>
      <c r="N98" s="57">
        <v>29277.573837399999</v>
      </c>
      <c r="O98" s="57">
        <v>1122.55</v>
      </c>
    </row>
    <row r="99" spans="1:15">
      <c r="A99" s="57">
        <v>1061877</v>
      </c>
      <c r="B99" s="57">
        <v>20000</v>
      </c>
      <c r="C99" s="57" t="s">
        <v>261</v>
      </c>
      <c r="D99" s="57">
        <v>13.49</v>
      </c>
      <c r="E99" s="57">
        <v>678.61</v>
      </c>
      <c r="F99" s="57" t="s">
        <v>214</v>
      </c>
      <c r="G99" s="57" t="s">
        <v>273</v>
      </c>
      <c r="H99" s="57" t="s">
        <v>256</v>
      </c>
      <c r="I99" s="57">
        <v>75000</v>
      </c>
      <c r="J99" s="57" t="s">
        <v>257</v>
      </c>
      <c r="K99" s="57" t="s">
        <v>302</v>
      </c>
      <c r="L99" s="57" t="s">
        <v>263</v>
      </c>
      <c r="M99" s="57" t="s">
        <v>275</v>
      </c>
      <c r="N99" s="57">
        <v>23861.58</v>
      </c>
      <c r="O99" s="57">
        <v>8269.74</v>
      </c>
    </row>
    <row r="100" spans="1:15">
      <c r="A100" s="57">
        <v>1067018</v>
      </c>
      <c r="B100" s="57">
        <v>3000</v>
      </c>
      <c r="C100" s="57" t="s">
        <v>261</v>
      </c>
      <c r="D100" s="57">
        <v>14.65</v>
      </c>
      <c r="E100" s="57">
        <v>103.49</v>
      </c>
      <c r="F100" s="57" t="s">
        <v>214</v>
      </c>
      <c r="G100" s="57" t="s">
        <v>296</v>
      </c>
      <c r="H100" s="57" t="s">
        <v>256</v>
      </c>
      <c r="I100" s="57">
        <v>71000</v>
      </c>
      <c r="J100" s="57" t="s">
        <v>257</v>
      </c>
      <c r="K100" s="57" t="s">
        <v>302</v>
      </c>
      <c r="L100" s="57" t="s">
        <v>304</v>
      </c>
      <c r="M100" s="57" t="s">
        <v>285</v>
      </c>
      <c r="N100" s="57">
        <v>3723.9363247599999</v>
      </c>
      <c r="O100" s="57">
        <v>107.29</v>
      </c>
    </row>
    <row r="101" spans="1:15">
      <c r="A101" s="57">
        <v>1067172</v>
      </c>
      <c r="B101" s="57">
        <v>11500</v>
      </c>
      <c r="C101" s="57" t="s">
        <v>261</v>
      </c>
      <c r="D101" s="57">
        <v>15.27</v>
      </c>
      <c r="E101" s="57">
        <v>400.18</v>
      </c>
      <c r="F101" s="57" t="s">
        <v>214</v>
      </c>
      <c r="G101" s="57" t="s">
        <v>262</v>
      </c>
      <c r="H101" s="57" t="s">
        <v>280</v>
      </c>
      <c r="I101" s="57">
        <v>44200</v>
      </c>
      <c r="J101" s="57" t="s">
        <v>257</v>
      </c>
      <c r="K101" s="57" t="s">
        <v>302</v>
      </c>
      <c r="L101" s="57" t="s">
        <v>278</v>
      </c>
      <c r="M101" s="57" t="s">
        <v>275</v>
      </c>
      <c r="N101" s="57">
        <v>13598.01</v>
      </c>
      <c r="O101" s="57">
        <v>6821.51</v>
      </c>
    </row>
    <row r="102" spans="1:15">
      <c r="A102" s="57">
        <v>1066836</v>
      </c>
      <c r="B102" s="57">
        <v>2000</v>
      </c>
      <c r="C102" s="57" t="s">
        <v>261</v>
      </c>
      <c r="D102" s="57">
        <v>15.27</v>
      </c>
      <c r="E102" s="57">
        <v>69.599999999999994</v>
      </c>
      <c r="F102" s="57" t="s">
        <v>214</v>
      </c>
      <c r="G102" s="57" t="s">
        <v>265</v>
      </c>
      <c r="H102" s="57" t="s">
        <v>256</v>
      </c>
      <c r="I102" s="57">
        <v>41000</v>
      </c>
      <c r="J102" s="57" t="s">
        <v>257</v>
      </c>
      <c r="K102" s="57" t="s">
        <v>302</v>
      </c>
      <c r="L102" s="57" t="s">
        <v>312</v>
      </c>
      <c r="M102" s="57" t="s">
        <v>260</v>
      </c>
      <c r="N102" s="57">
        <v>2520.4</v>
      </c>
      <c r="O102" s="57">
        <v>15.88</v>
      </c>
    </row>
    <row r="103" spans="1:15">
      <c r="A103" s="57">
        <v>1057447</v>
      </c>
      <c r="B103" s="57">
        <v>5300</v>
      </c>
      <c r="C103" s="57" t="s">
        <v>261</v>
      </c>
      <c r="D103" s="57">
        <v>15.27</v>
      </c>
      <c r="E103" s="57">
        <v>184.43</v>
      </c>
      <c r="F103" s="57" t="s">
        <v>214</v>
      </c>
      <c r="G103" s="57" t="s">
        <v>267</v>
      </c>
      <c r="H103" s="57" t="s">
        <v>256</v>
      </c>
      <c r="I103" s="57">
        <v>30000</v>
      </c>
      <c r="J103" s="57" t="s">
        <v>257</v>
      </c>
      <c r="K103" s="57" t="s">
        <v>302</v>
      </c>
      <c r="L103" s="57" t="s">
        <v>278</v>
      </c>
      <c r="M103" s="57" t="s">
        <v>291</v>
      </c>
      <c r="N103" s="57">
        <v>6622.5467088599999</v>
      </c>
      <c r="O103" s="57">
        <v>741.85</v>
      </c>
    </row>
    <row r="104" spans="1:15">
      <c r="A104" s="57">
        <v>1060644</v>
      </c>
      <c r="B104" s="57">
        <v>24250</v>
      </c>
      <c r="C104" s="57" t="s">
        <v>254</v>
      </c>
      <c r="D104" s="57">
        <v>23.91</v>
      </c>
      <c r="E104" s="57">
        <v>519.76</v>
      </c>
      <c r="F104" s="57" t="s">
        <v>313</v>
      </c>
      <c r="G104" s="57" t="s">
        <v>270</v>
      </c>
      <c r="H104" s="57" t="s">
        <v>280</v>
      </c>
      <c r="I104" s="57">
        <v>120000</v>
      </c>
      <c r="J104" s="57" t="s">
        <v>257</v>
      </c>
      <c r="K104" s="57" t="s">
        <v>302</v>
      </c>
      <c r="L104" s="57" t="s">
        <v>263</v>
      </c>
      <c r="M104" s="57" t="s">
        <v>303</v>
      </c>
      <c r="N104" s="57">
        <v>22188.25</v>
      </c>
      <c r="O104" s="57">
        <v>16499.75</v>
      </c>
    </row>
    <row r="105" spans="1:15">
      <c r="A105" s="57">
        <v>1066617</v>
      </c>
      <c r="B105" s="57">
        <v>1500</v>
      </c>
      <c r="C105" s="57" t="s">
        <v>261</v>
      </c>
      <c r="D105" s="57">
        <v>17.27</v>
      </c>
      <c r="E105" s="57">
        <v>53.69</v>
      </c>
      <c r="F105" s="57" t="s">
        <v>272</v>
      </c>
      <c r="G105" s="57" t="s">
        <v>262</v>
      </c>
      <c r="H105" s="57" t="s">
        <v>280</v>
      </c>
      <c r="I105" s="57">
        <v>144000</v>
      </c>
      <c r="J105" s="57" t="s">
        <v>257</v>
      </c>
      <c r="K105" s="57" t="s">
        <v>302</v>
      </c>
      <c r="L105" s="57" t="s">
        <v>263</v>
      </c>
      <c r="M105" s="57" t="s">
        <v>275</v>
      </c>
      <c r="N105" s="57">
        <v>1521.6</v>
      </c>
      <c r="O105" s="57">
        <v>1521.89</v>
      </c>
    </row>
    <row r="106" spans="1:15">
      <c r="A106" s="57">
        <v>1062015</v>
      </c>
      <c r="B106" s="57">
        <v>19600</v>
      </c>
      <c r="C106" s="57" t="s">
        <v>261</v>
      </c>
      <c r="D106" s="57">
        <v>12.42</v>
      </c>
      <c r="E106" s="57">
        <v>654.94000000000005</v>
      </c>
      <c r="F106" s="57" t="s">
        <v>213</v>
      </c>
      <c r="G106" s="57" t="s">
        <v>265</v>
      </c>
      <c r="H106" s="57" t="s">
        <v>256</v>
      </c>
      <c r="I106" s="57">
        <v>75000</v>
      </c>
      <c r="J106" s="57" t="s">
        <v>257</v>
      </c>
      <c r="K106" s="57" t="s">
        <v>302</v>
      </c>
      <c r="L106" s="57" t="s">
        <v>278</v>
      </c>
      <c r="M106" s="57" t="s">
        <v>290</v>
      </c>
      <c r="N106" s="57">
        <v>21993.62</v>
      </c>
      <c r="O106" s="57">
        <v>13491.06</v>
      </c>
    </row>
    <row r="107" spans="1:15">
      <c r="A107" s="57">
        <v>1066598</v>
      </c>
      <c r="B107" s="57">
        <v>2500</v>
      </c>
      <c r="C107" s="57" t="s">
        <v>261</v>
      </c>
      <c r="D107" s="57">
        <v>11.71</v>
      </c>
      <c r="E107" s="57">
        <v>82.69</v>
      </c>
      <c r="F107" s="57" t="s">
        <v>213</v>
      </c>
      <c r="G107" s="57" t="s">
        <v>270</v>
      </c>
      <c r="H107" s="57" t="s">
        <v>280</v>
      </c>
      <c r="I107" s="57">
        <v>29000</v>
      </c>
      <c r="J107" s="57" t="s">
        <v>257</v>
      </c>
      <c r="K107" s="57" t="s">
        <v>302</v>
      </c>
      <c r="L107" s="57" t="s">
        <v>263</v>
      </c>
      <c r="M107" s="57" t="s">
        <v>303</v>
      </c>
      <c r="N107" s="57">
        <v>2894.74</v>
      </c>
      <c r="O107" s="57">
        <v>1168.5</v>
      </c>
    </row>
    <row r="108" spans="1:15">
      <c r="A108" s="57">
        <v>1061430</v>
      </c>
      <c r="B108" s="57">
        <v>22000</v>
      </c>
      <c r="C108" s="57" t="s">
        <v>254</v>
      </c>
      <c r="D108" s="57">
        <v>21.67</v>
      </c>
      <c r="E108" s="57">
        <v>603.5</v>
      </c>
      <c r="F108" s="57" t="s">
        <v>107</v>
      </c>
      <c r="G108" s="57" t="s">
        <v>255</v>
      </c>
      <c r="H108" s="57" t="s">
        <v>256</v>
      </c>
      <c r="I108" s="57">
        <v>55000</v>
      </c>
      <c r="J108" s="57" t="s">
        <v>257</v>
      </c>
      <c r="K108" s="57" t="s">
        <v>302</v>
      </c>
      <c r="L108" s="57" t="s">
        <v>263</v>
      </c>
      <c r="M108" s="57" t="s">
        <v>271</v>
      </c>
      <c r="N108" s="57">
        <v>25023.200000000001</v>
      </c>
      <c r="O108" s="57">
        <v>407.7</v>
      </c>
    </row>
    <row r="109" spans="1:15">
      <c r="A109" s="57">
        <v>1061519</v>
      </c>
      <c r="B109" s="57">
        <v>12000</v>
      </c>
      <c r="C109" s="57" t="s">
        <v>261</v>
      </c>
      <c r="D109" s="57">
        <v>14.65</v>
      </c>
      <c r="E109" s="57">
        <v>413.94</v>
      </c>
      <c r="F109" s="57" t="s">
        <v>214</v>
      </c>
      <c r="G109" s="57" t="s">
        <v>267</v>
      </c>
      <c r="H109" s="57" t="s">
        <v>256</v>
      </c>
      <c r="I109" s="57">
        <v>71000</v>
      </c>
      <c r="J109" s="57" t="s">
        <v>257</v>
      </c>
      <c r="K109" s="57" t="s">
        <v>302</v>
      </c>
      <c r="L109" s="57" t="s">
        <v>278</v>
      </c>
      <c r="M109" s="57" t="s">
        <v>314</v>
      </c>
      <c r="N109" s="57">
        <v>12430.36</v>
      </c>
      <c r="O109" s="57">
        <v>11605.56</v>
      </c>
    </row>
    <row r="110" spans="1:15">
      <c r="A110" s="57">
        <v>1066480</v>
      </c>
      <c r="B110" s="57">
        <v>10800</v>
      </c>
      <c r="C110" s="57" t="s">
        <v>261</v>
      </c>
      <c r="D110" s="57">
        <v>12.42</v>
      </c>
      <c r="E110" s="57">
        <v>360.89</v>
      </c>
      <c r="F110" s="57" t="s">
        <v>213</v>
      </c>
      <c r="G110" s="57" t="s">
        <v>298</v>
      </c>
      <c r="H110" s="57" t="s">
        <v>256</v>
      </c>
      <c r="I110" s="57">
        <v>135000</v>
      </c>
      <c r="J110" s="57" t="s">
        <v>257</v>
      </c>
      <c r="K110" s="57" t="s">
        <v>302</v>
      </c>
      <c r="L110" s="57" t="s">
        <v>278</v>
      </c>
      <c r="M110" s="57" t="s">
        <v>275</v>
      </c>
      <c r="N110" s="57">
        <v>13004.1428688</v>
      </c>
      <c r="O110" s="57">
        <v>372.99</v>
      </c>
    </row>
    <row r="111" spans="1:15">
      <c r="A111" s="57">
        <v>1066278</v>
      </c>
      <c r="B111" s="57">
        <v>14125</v>
      </c>
      <c r="C111" s="57" t="s">
        <v>261</v>
      </c>
      <c r="D111" s="57">
        <v>9.91</v>
      </c>
      <c r="E111" s="57">
        <v>455.18</v>
      </c>
      <c r="F111" s="57" t="s">
        <v>213</v>
      </c>
      <c r="G111" s="57" t="s">
        <v>267</v>
      </c>
      <c r="H111" s="57" t="s">
        <v>256</v>
      </c>
      <c r="I111" s="57">
        <v>33000</v>
      </c>
      <c r="J111" s="57" t="s">
        <v>257</v>
      </c>
      <c r="K111" s="57" t="s">
        <v>302</v>
      </c>
      <c r="L111" s="57" t="s">
        <v>263</v>
      </c>
      <c r="M111" s="57" t="s">
        <v>282</v>
      </c>
      <c r="N111" s="57">
        <v>16055.99</v>
      </c>
      <c r="O111" s="57">
        <v>6054.96</v>
      </c>
    </row>
    <row r="112" spans="1:15">
      <c r="A112" s="57">
        <v>1066212</v>
      </c>
      <c r="B112" s="57">
        <v>7350</v>
      </c>
      <c r="C112" s="57" t="s">
        <v>261</v>
      </c>
      <c r="D112" s="57">
        <v>11.71</v>
      </c>
      <c r="E112" s="57">
        <v>243.11</v>
      </c>
      <c r="F112" s="57" t="s">
        <v>213</v>
      </c>
      <c r="G112" s="57" t="s">
        <v>267</v>
      </c>
      <c r="H112" s="57" t="s">
        <v>256</v>
      </c>
      <c r="I112" s="57">
        <v>33000</v>
      </c>
      <c r="J112" s="57" t="s">
        <v>257</v>
      </c>
      <c r="K112" s="57" t="s">
        <v>302</v>
      </c>
      <c r="L112" s="57" t="s">
        <v>263</v>
      </c>
      <c r="M112" s="57" t="s">
        <v>275</v>
      </c>
      <c r="N112" s="57">
        <v>8725.6324556500003</v>
      </c>
      <c r="O112" s="57">
        <v>1204.05</v>
      </c>
    </row>
    <row r="113" spans="1:15">
      <c r="A113" s="57">
        <v>972383</v>
      </c>
      <c r="B113" s="57">
        <v>4500</v>
      </c>
      <c r="C113" s="57" t="s">
        <v>261</v>
      </c>
      <c r="D113" s="57">
        <v>8.9</v>
      </c>
      <c r="E113" s="57">
        <v>142.88999999999999</v>
      </c>
      <c r="F113" s="57" t="s">
        <v>212</v>
      </c>
      <c r="G113" s="57" t="s">
        <v>262</v>
      </c>
      <c r="H113" s="57" t="s">
        <v>280</v>
      </c>
      <c r="I113" s="57">
        <v>50700</v>
      </c>
      <c r="J113" s="57" t="s">
        <v>257</v>
      </c>
      <c r="K113" s="57" t="s">
        <v>302</v>
      </c>
      <c r="L113" s="57" t="s">
        <v>259</v>
      </c>
      <c r="M113" s="57" t="s">
        <v>289</v>
      </c>
      <c r="N113" s="57">
        <v>5050.37</v>
      </c>
      <c r="O113" s="57">
        <v>1912.16</v>
      </c>
    </row>
    <row r="114" spans="1:15">
      <c r="A114" s="57">
        <v>1066191</v>
      </c>
      <c r="B114" s="57">
        <v>18000</v>
      </c>
      <c r="C114" s="57" t="s">
        <v>261</v>
      </c>
      <c r="D114" s="57">
        <v>12.42</v>
      </c>
      <c r="E114" s="57">
        <v>601.48</v>
      </c>
      <c r="F114" s="57" t="s">
        <v>213</v>
      </c>
      <c r="G114" s="57" t="s">
        <v>267</v>
      </c>
      <c r="H114" s="57" t="s">
        <v>284</v>
      </c>
      <c r="I114" s="57">
        <v>75000</v>
      </c>
      <c r="J114" s="57" t="s">
        <v>257</v>
      </c>
      <c r="K114" s="57" t="s">
        <v>302</v>
      </c>
      <c r="L114" s="57" t="s">
        <v>278</v>
      </c>
      <c r="M114" s="57" t="s">
        <v>315</v>
      </c>
      <c r="N114" s="57">
        <v>21629.243513699999</v>
      </c>
      <c r="O114" s="57">
        <v>1805.88</v>
      </c>
    </row>
    <row r="115" spans="1:15">
      <c r="A115" s="57">
        <v>1066155</v>
      </c>
      <c r="B115" s="57">
        <v>35000</v>
      </c>
      <c r="C115" s="57" t="s">
        <v>254</v>
      </c>
      <c r="D115" s="57">
        <v>18.64</v>
      </c>
      <c r="E115" s="57">
        <v>690.56</v>
      </c>
      <c r="F115" s="57" t="s">
        <v>269</v>
      </c>
      <c r="G115" s="57" t="s">
        <v>298</v>
      </c>
      <c r="H115" s="57" t="s">
        <v>280</v>
      </c>
      <c r="I115" s="57">
        <v>85000</v>
      </c>
      <c r="J115" s="57" t="s">
        <v>257</v>
      </c>
      <c r="K115" s="57" t="s">
        <v>302</v>
      </c>
      <c r="L115" s="57" t="s">
        <v>263</v>
      </c>
      <c r="M115" s="57" t="s">
        <v>268</v>
      </c>
      <c r="N115" s="57">
        <v>28061.33</v>
      </c>
      <c r="O115" s="57">
        <v>26684.35</v>
      </c>
    </row>
    <row r="116" spans="1:15">
      <c r="A116" s="57">
        <v>1065896</v>
      </c>
      <c r="B116" s="57">
        <v>35000</v>
      </c>
      <c r="C116" s="57" t="s">
        <v>261</v>
      </c>
      <c r="D116" s="57">
        <v>8.9</v>
      </c>
      <c r="E116" s="57">
        <v>1111.3699999999999</v>
      </c>
      <c r="F116" s="57" t="s">
        <v>212</v>
      </c>
      <c r="G116" s="57" t="s">
        <v>296</v>
      </c>
      <c r="H116" s="57" t="s">
        <v>256</v>
      </c>
      <c r="I116" s="57">
        <v>85000</v>
      </c>
      <c r="J116" s="57" t="s">
        <v>257</v>
      </c>
      <c r="K116" s="57" t="s">
        <v>302</v>
      </c>
      <c r="L116" s="57" t="s">
        <v>263</v>
      </c>
      <c r="M116" s="57" t="s">
        <v>268</v>
      </c>
      <c r="N116" s="57">
        <v>37304.76</v>
      </c>
      <c r="O116" s="57">
        <v>27308.49</v>
      </c>
    </row>
    <row r="117" spans="1:15">
      <c r="A117" s="57">
        <v>1066065</v>
      </c>
      <c r="B117" s="57">
        <v>18000</v>
      </c>
      <c r="C117" s="57" t="s">
        <v>261</v>
      </c>
      <c r="D117" s="57">
        <v>8.9</v>
      </c>
      <c r="E117" s="57">
        <v>571.55999999999995</v>
      </c>
      <c r="F117" s="57" t="s">
        <v>212</v>
      </c>
      <c r="G117" s="57" t="s">
        <v>296</v>
      </c>
      <c r="H117" s="57" t="s">
        <v>256</v>
      </c>
      <c r="I117" s="57">
        <v>78000</v>
      </c>
      <c r="J117" s="57" t="s">
        <v>257</v>
      </c>
      <c r="K117" s="57" t="s">
        <v>302</v>
      </c>
      <c r="L117" s="57" t="s">
        <v>278</v>
      </c>
      <c r="M117" s="57" t="s">
        <v>290</v>
      </c>
      <c r="N117" s="57">
        <v>19883.16</v>
      </c>
      <c r="O117" s="57">
        <v>10185.73</v>
      </c>
    </row>
    <row r="118" spans="1:15">
      <c r="A118" s="57">
        <v>1065863</v>
      </c>
      <c r="B118" s="57">
        <v>10000</v>
      </c>
      <c r="C118" s="57" t="s">
        <v>261</v>
      </c>
      <c r="D118" s="57">
        <v>7.51</v>
      </c>
      <c r="E118" s="57">
        <v>311.11</v>
      </c>
      <c r="F118" s="57" t="s">
        <v>212</v>
      </c>
      <c r="G118" s="57" t="s">
        <v>296</v>
      </c>
      <c r="H118" s="57" t="s">
        <v>256</v>
      </c>
      <c r="I118" s="57">
        <v>50000</v>
      </c>
      <c r="J118" s="57" t="s">
        <v>257</v>
      </c>
      <c r="K118" s="57" t="s">
        <v>302</v>
      </c>
      <c r="L118" s="57" t="s">
        <v>263</v>
      </c>
      <c r="M118" s="57" t="s">
        <v>287</v>
      </c>
      <c r="N118" s="57">
        <v>11019.26</v>
      </c>
      <c r="O118" s="57">
        <v>2375.9699999999998</v>
      </c>
    </row>
    <row r="119" spans="1:15">
      <c r="A119" s="57">
        <v>1065862</v>
      </c>
      <c r="B119" s="57">
        <v>12000</v>
      </c>
      <c r="C119" s="57" t="s">
        <v>261</v>
      </c>
      <c r="D119" s="57">
        <v>12.42</v>
      </c>
      <c r="E119" s="57">
        <v>400.99</v>
      </c>
      <c r="F119" s="57" t="s">
        <v>213</v>
      </c>
      <c r="G119" s="57" t="s">
        <v>262</v>
      </c>
      <c r="H119" s="57" t="s">
        <v>280</v>
      </c>
      <c r="I119" s="57">
        <v>35000</v>
      </c>
      <c r="J119" s="57" t="s">
        <v>257</v>
      </c>
      <c r="K119" s="57" t="s">
        <v>302</v>
      </c>
      <c r="L119" s="57" t="s">
        <v>263</v>
      </c>
      <c r="M119" s="57" t="s">
        <v>310</v>
      </c>
      <c r="N119" s="57">
        <v>14432.918141800001</v>
      </c>
      <c r="O119" s="57">
        <v>409.71</v>
      </c>
    </row>
    <row r="120" spans="1:15">
      <c r="A120" s="57">
        <v>1065854</v>
      </c>
      <c r="B120" s="57">
        <v>23200</v>
      </c>
      <c r="C120" s="57" t="s">
        <v>261</v>
      </c>
      <c r="D120" s="57">
        <v>7.9</v>
      </c>
      <c r="E120" s="57">
        <v>725.94</v>
      </c>
      <c r="F120" s="57" t="s">
        <v>212</v>
      </c>
      <c r="G120" s="57" t="s">
        <v>292</v>
      </c>
      <c r="H120" s="57" t="s">
        <v>280</v>
      </c>
      <c r="I120" s="57">
        <v>65000</v>
      </c>
      <c r="J120" s="57" t="s">
        <v>257</v>
      </c>
      <c r="K120" s="57" t="s">
        <v>302</v>
      </c>
      <c r="L120" s="57" t="s">
        <v>263</v>
      </c>
      <c r="M120" s="57" t="s">
        <v>311</v>
      </c>
      <c r="N120" s="57">
        <v>24554.42</v>
      </c>
      <c r="O120" s="57">
        <v>18024.97</v>
      </c>
    </row>
    <row r="121" spans="1:15">
      <c r="A121" s="57">
        <v>1065997</v>
      </c>
      <c r="B121" s="57">
        <v>13250</v>
      </c>
      <c r="C121" s="57" t="s">
        <v>261</v>
      </c>
      <c r="D121" s="57">
        <v>17.27</v>
      </c>
      <c r="E121" s="57">
        <v>474.19</v>
      </c>
      <c r="F121" s="57" t="s">
        <v>272</v>
      </c>
      <c r="G121" s="57" t="s">
        <v>262</v>
      </c>
      <c r="H121" s="57" t="s">
        <v>256</v>
      </c>
      <c r="I121" s="57">
        <v>52000</v>
      </c>
      <c r="J121" s="57" t="s">
        <v>257</v>
      </c>
      <c r="K121" s="57" t="s">
        <v>302</v>
      </c>
      <c r="L121" s="57" t="s">
        <v>263</v>
      </c>
      <c r="M121" s="57" t="s">
        <v>290</v>
      </c>
      <c r="N121" s="57">
        <v>15650.39</v>
      </c>
      <c r="O121" s="57">
        <v>9026.7800000000007</v>
      </c>
    </row>
    <row r="122" spans="1:15">
      <c r="A122" s="57">
        <v>1065484</v>
      </c>
      <c r="B122" s="57">
        <v>10000</v>
      </c>
      <c r="C122" s="57" t="s">
        <v>261</v>
      </c>
      <c r="D122" s="57">
        <v>16.29</v>
      </c>
      <c r="E122" s="57">
        <v>353.01</v>
      </c>
      <c r="F122" s="57" t="s">
        <v>272</v>
      </c>
      <c r="G122" s="57" t="s">
        <v>262</v>
      </c>
      <c r="H122" s="57" t="s">
        <v>256</v>
      </c>
      <c r="I122" s="57">
        <v>40000</v>
      </c>
      <c r="J122" s="57" t="s">
        <v>257</v>
      </c>
      <c r="K122" s="57" t="s">
        <v>302</v>
      </c>
      <c r="L122" s="57" t="s">
        <v>278</v>
      </c>
      <c r="M122" s="57" t="s">
        <v>290</v>
      </c>
      <c r="N122" s="57">
        <v>12455.59</v>
      </c>
      <c r="O122" s="57">
        <v>3641.77</v>
      </c>
    </row>
    <row r="123" spans="1:15">
      <c r="A123" s="57">
        <v>1061681</v>
      </c>
      <c r="B123" s="57">
        <v>35000</v>
      </c>
      <c r="C123" s="57" t="s">
        <v>254</v>
      </c>
      <c r="D123" s="57">
        <v>20.3</v>
      </c>
      <c r="E123" s="57">
        <v>619.88</v>
      </c>
      <c r="F123" s="57" t="s">
        <v>269</v>
      </c>
      <c r="G123" s="57" t="s">
        <v>296</v>
      </c>
      <c r="H123" s="57" t="s">
        <v>256</v>
      </c>
      <c r="I123" s="57">
        <v>85000</v>
      </c>
      <c r="J123" s="57" t="s">
        <v>257</v>
      </c>
      <c r="K123" s="57" t="s">
        <v>302</v>
      </c>
      <c r="L123" s="57" t="s">
        <v>263</v>
      </c>
      <c r="M123" s="57" t="s">
        <v>287</v>
      </c>
      <c r="N123" s="57">
        <v>36085.558276399999</v>
      </c>
      <c r="O123" s="57">
        <v>8847.24</v>
      </c>
    </row>
    <row r="124" spans="1:15">
      <c r="A124" s="57">
        <v>1065447</v>
      </c>
      <c r="B124" s="57">
        <v>20000</v>
      </c>
      <c r="C124" s="57" t="s">
        <v>261</v>
      </c>
      <c r="D124" s="57">
        <v>7.9</v>
      </c>
      <c r="E124" s="57">
        <v>625.80999999999995</v>
      </c>
      <c r="F124" s="57" t="s">
        <v>212</v>
      </c>
      <c r="G124" s="57" t="s">
        <v>255</v>
      </c>
      <c r="H124" s="57" t="s">
        <v>256</v>
      </c>
      <c r="I124" s="57">
        <v>45000</v>
      </c>
      <c r="J124" s="57" t="s">
        <v>257</v>
      </c>
      <c r="K124" s="57" t="s">
        <v>302</v>
      </c>
      <c r="L124" s="57" t="s">
        <v>263</v>
      </c>
      <c r="M124" s="57" t="s">
        <v>308</v>
      </c>
      <c r="N124" s="57">
        <v>22527.937256000001</v>
      </c>
      <c r="O124" s="57">
        <v>631.87</v>
      </c>
    </row>
    <row r="125" spans="1:15">
      <c r="A125" s="57">
        <v>1065470</v>
      </c>
      <c r="B125" s="57">
        <v>18000</v>
      </c>
      <c r="C125" s="57" t="s">
        <v>261</v>
      </c>
      <c r="D125" s="57">
        <v>9.91</v>
      </c>
      <c r="E125" s="57">
        <v>580.04999999999995</v>
      </c>
      <c r="F125" s="57" t="s">
        <v>213</v>
      </c>
      <c r="G125" s="57" t="s">
        <v>296</v>
      </c>
      <c r="H125" s="57" t="s">
        <v>256</v>
      </c>
      <c r="I125" s="57">
        <v>110000</v>
      </c>
      <c r="J125" s="57" t="s">
        <v>257</v>
      </c>
      <c r="K125" s="57" t="s">
        <v>302</v>
      </c>
      <c r="L125" s="57" t="s">
        <v>263</v>
      </c>
      <c r="M125" s="57" t="s">
        <v>264</v>
      </c>
      <c r="N125" s="57">
        <v>19205.830000000002</v>
      </c>
      <c r="O125" s="57">
        <v>14579.33</v>
      </c>
    </row>
    <row r="126" spans="1:15">
      <c r="A126" s="57">
        <v>1065572</v>
      </c>
      <c r="B126" s="57">
        <v>24000</v>
      </c>
      <c r="C126" s="57" t="s">
        <v>261</v>
      </c>
      <c r="D126" s="57">
        <v>16.29</v>
      </c>
      <c r="E126" s="57">
        <v>847.21</v>
      </c>
      <c r="F126" s="57" t="s">
        <v>272</v>
      </c>
      <c r="G126" s="57" t="s">
        <v>265</v>
      </c>
      <c r="H126" s="57" t="s">
        <v>256</v>
      </c>
      <c r="I126" s="57">
        <v>50964</v>
      </c>
      <c r="J126" s="57" t="s">
        <v>257</v>
      </c>
      <c r="K126" s="57" t="s">
        <v>302</v>
      </c>
      <c r="L126" s="57" t="s">
        <v>263</v>
      </c>
      <c r="M126" s="57" t="s">
        <v>308</v>
      </c>
      <c r="N126" s="57">
        <v>30497.2915622</v>
      </c>
      <c r="O126" s="57">
        <v>853.26</v>
      </c>
    </row>
    <row r="127" spans="1:15">
      <c r="A127" s="57">
        <v>1058717</v>
      </c>
      <c r="B127" s="57">
        <v>18000</v>
      </c>
      <c r="C127" s="57" t="s">
        <v>254</v>
      </c>
      <c r="D127" s="57">
        <v>17.579999999999998</v>
      </c>
      <c r="E127" s="57">
        <v>452.98</v>
      </c>
      <c r="F127" s="57" t="s">
        <v>272</v>
      </c>
      <c r="G127" s="57" t="s">
        <v>316</v>
      </c>
      <c r="H127" s="57" t="s">
        <v>280</v>
      </c>
      <c r="I127" s="57">
        <v>60000</v>
      </c>
      <c r="J127" s="57" t="s">
        <v>257</v>
      </c>
      <c r="K127" s="57" t="s">
        <v>302</v>
      </c>
      <c r="L127" s="57" t="s">
        <v>263</v>
      </c>
      <c r="M127" s="57" t="s">
        <v>317</v>
      </c>
      <c r="N127" s="57">
        <v>26369.525524000001</v>
      </c>
      <c r="O127" s="57">
        <v>6909.59</v>
      </c>
    </row>
    <row r="128" spans="1:15">
      <c r="A128" s="57">
        <v>1065180</v>
      </c>
      <c r="B128" s="57">
        <v>20000</v>
      </c>
      <c r="C128" s="57" t="s">
        <v>261</v>
      </c>
      <c r="D128" s="57">
        <v>15.27</v>
      </c>
      <c r="E128" s="57">
        <v>695.96</v>
      </c>
      <c r="F128" s="57" t="s">
        <v>214</v>
      </c>
      <c r="G128" s="57" t="s">
        <v>262</v>
      </c>
      <c r="H128" s="57" t="s">
        <v>280</v>
      </c>
      <c r="I128" s="57">
        <v>50000</v>
      </c>
      <c r="J128" s="57" t="s">
        <v>257</v>
      </c>
      <c r="K128" s="57" t="s">
        <v>302</v>
      </c>
      <c r="L128" s="57" t="s">
        <v>259</v>
      </c>
      <c r="M128" s="57" t="s">
        <v>307</v>
      </c>
      <c r="N128" s="57">
        <v>25041.228435100002</v>
      </c>
      <c r="O128" s="57">
        <v>727.38</v>
      </c>
    </row>
    <row r="129" spans="1:15">
      <c r="A129" s="57">
        <v>1065298</v>
      </c>
      <c r="B129" s="57">
        <v>10000</v>
      </c>
      <c r="C129" s="57" t="s">
        <v>261</v>
      </c>
      <c r="D129" s="57">
        <v>13.49</v>
      </c>
      <c r="E129" s="57">
        <v>339.31</v>
      </c>
      <c r="F129" s="57" t="s">
        <v>214</v>
      </c>
      <c r="G129" s="57" t="s">
        <v>292</v>
      </c>
      <c r="H129" s="57" t="s">
        <v>256</v>
      </c>
      <c r="I129" s="57">
        <v>84000</v>
      </c>
      <c r="J129" s="57" t="s">
        <v>257</v>
      </c>
      <c r="K129" s="57" t="s">
        <v>302</v>
      </c>
      <c r="L129" s="57" t="s">
        <v>263</v>
      </c>
      <c r="M129" s="57" t="s">
        <v>275</v>
      </c>
      <c r="N129" s="57">
        <v>12155.917696500001</v>
      </c>
      <c r="O129" s="57">
        <v>1990.92</v>
      </c>
    </row>
    <row r="130" spans="1:15">
      <c r="A130" s="57">
        <v>1064904</v>
      </c>
      <c r="B130" s="57">
        <v>15000</v>
      </c>
      <c r="C130" s="57" t="s">
        <v>261</v>
      </c>
      <c r="D130" s="57">
        <v>12.42</v>
      </c>
      <c r="E130" s="57">
        <v>501.23</v>
      </c>
      <c r="F130" s="57" t="s">
        <v>213</v>
      </c>
      <c r="G130" s="57" t="s">
        <v>273</v>
      </c>
      <c r="H130" s="57" t="s">
        <v>284</v>
      </c>
      <c r="I130" s="57">
        <v>155000</v>
      </c>
      <c r="J130" s="57" t="s">
        <v>257</v>
      </c>
      <c r="K130" s="57" t="s">
        <v>302</v>
      </c>
      <c r="L130" s="57" t="s">
        <v>263</v>
      </c>
      <c r="M130" s="57" t="s">
        <v>308</v>
      </c>
      <c r="N130" s="57">
        <v>17713.89</v>
      </c>
      <c r="O130" s="57">
        <v>5699.63</v>
      </c>
    </row>
    <row r="131" spans="1:15">
      <c r="A131" s="57">
        <v>1047987</v>
      </c>
      <c r="B131" s="57">
        <v>8250</v>
      </c>
      <c r="C131" s="57" t="s">
        <v>254</v>
      </c>
      <c r="D131" s="57">
        <v>15.96</v>
      </c>
      <c r="E131" s="57">
        <v>200.45</v>
      </c>
      <c r="F131" s="57" t="s">
        <v>214</v>
      </c>
      <c r="G131" s="57" t="s">
        <v>265</v>
      </c>
      <c r="H131" s="57" t="s">
        <v>280</v>
      </c>
      <c r="I131" s="57">
        <v>35004</v>
      </c>
      <c r="J131" s="57" t="s">
        <v>257</v>
      </c>
      <c r="K131" s="57" t="s">
        <v>302</v>
      </c>
      <c r="L131" s="57" t="s">
        <v>288</v>
      </c>
      <c r="M131" s="57" t="s">
        <v>290</v>
      </c>
      <c r="N131" s="57">
        <v>10423.49</v>
      </c>
      <c r="O131" s="57">
        <v>6046.08</v>
      </c>
    </row>
    <row r="132" spans="1:15">
      <c r="A132" s="57">
        <v>1064969</v>
      </c>
      <c r="B132" s="57">
        <v>22000</v>
      </c>
      <c r="C132" s="57" t="s">
        <v>261</v>
      </c>
      <c r="D132" s="57">
        <v>15.96</v>
      </c>
      <c r="E132" s="57">
        <v>773.03</v>
      </c>
      <c r="F132" s="57" t="s">
        <v>214</v>
      </c>
      <c r="G132" s="57" t="s">
        <v>296</v>
      </c>
      <c r="H132" s="57" t="s">
        <v>280</v>
      </c>
      <c r="I132" s="57">
        <v>73000</v>
      </c>
      <c r="J132" s="57" t="s">
        <v>257</v>
      </c>
      <c r="K132" s="57" t="s">
        <v>302</v>
      </c>
      <c r="L132" s="57" t="s">
        <v>263</v>
      </c>
      <c r="M132" s="57" t="s">
        <v>268</v>
      </c>
      <c r="N132" s="57">
        <v>27811.730740700001</v>
      </c>
      <c r="O132" s="57">
        <v>819.9</v>
      </c>
    </row>
    <row r="133" spans="1:15">
      <c r="A133" s="57">
        <v>1065016</v>
      </c>
      <c r="B133" s="57">
        <v>21500</v>
      </c>
      <c r="C133" s="57" t="s">
        <v>254</v>
      </c>
      <c r="D133" s="57">
        <v>17.579999999999998</v>
      </c>
      <c r="E133" s="57">
        <v>427.19</v>
      </c>
      <c r="F133" s="57" t="s">
        <v>272</v>
      </c>
      <c r="G133" s="57" t="s">
        <v>265</v>
      </c>
      <c r="H133" s="57" t="s">
        <v>284</v>
      </c>
      <c r="I133" s="57">
        <v>59000</v>
      </c>
      <c r="J133" s="57" t="s">
        <v>257</v>
      </c>
      <c r="K133" s="57" t="s">
        <v>302</v>
      </c>
      <c r="L133" s="57" t="s">
        <v>263</v>
      </c>
      <c r="M133" s="57" t="s">
        <v>318</v>
      </c>
      <c r="N133" s="57">
        <v>19857.78</v>
      </c>
      <c r="O133" s="57">
        <v>12653.57</v>
      </c>
    </row>
    <row r="134" spans="1:15">
      <c r="A134" s="57">
        <v>1064932</v>
      </c>
      <c r="B134" s="57">
        <v>20000</v>
      </c>
      <c r="C134" s="57" t="s">
        <v>261</v>
      </c>
      <c r="D134" s="57">
        <v>14.27</v>
      </c>
      <c r="E134" s="57">
        <v>686.18</v>
      </c>
      <c r="F134" s="57" t="s">
        <v>214</v>
      </c>
      <c r="G134" s="57" t="s">
        <v>262</v>
      </c>
      <c r="H134" s="57" t="s">
        <v>280</v>
      </c>
      <c r="I134" s="57">
        <v>70000</v>
      </c>
      <c r="J134" s="57" t="s">
        <v>257</v>
      </c>
      <c r="K134" s="57" t="s">
        <v>302</v>
      </c>
      <c r="L134" s="57" t="s">
        <v>278</v>
      </c>
      <c r="M134" s="57" t="s">
        <v>260</v>
      </c>
      <c r="N134" s="57">
        <v>23996.94</v>
      </c>
      <c r="O134" s="57">
        <v>8922.33</v>
      </c>
    </row>
    <row r="135" spans="1:15">
      <c r="A135" s="57">
        <v>1064985</v>
      </c>
      <c r="B135" s="57">
        <v>18000</v>
      </c>
      <c r="C135" s="57" t="s">
        <v>254</v>
      </c>
      <c r="D135" s="57">
        <v>15.96</v>
      </c>
      <c r="E135" s="57">
        <v>365.67</v>
      </c>
      <c r="F135" s="57" t="s">
        <v>214</v>
      </c>
      <c r="G135" s="57" t="s">
        <v>273</v>
      </c>
      <c r="H135" s="57" t="s">
        <v>280</v>
      </c>
      <c r="I135" s="57">
        <v>91000</v>
      </c>
      <c r="J135" s="57" t="s">
        <v>257</v>
      </c>
      <c r="K135" s="57" t="s">
        <v>302</v>
      </c>
      <c r="L135" s="57" t="s">
        <v>278</v>
      </c>
      <c r="M135" s="57" t="s">
        <v>279</v>
      </c>
      <c r="N135" s="57">
        <v>18879.099999999999</v>
      </c>
      <c r="O135" s="57">
        <v>11241.88</v>
      </c>
    </row>
    <row r="136" spans="1:15">
      <c r="A136" s="57">
        <v>1060082</v>
      </c>
      <c r="B136" s="57">
        <v>25000</v>
      </c>
      <c r="C136" s="57" t="s">
        <v>261</v>
      </c>
      <c r="D136" s="57">
        <v>15.27</v>
      </c>
      <c r="E136" s="57">
        <v>869.95</v>
      </c>
      <c r="F136" s="57" t="s">
        <v>214</v>
      </c>
      <c r="G136" s="57" t="s">
        <v>298</v>
      </c>
      <c r="H136" s="57" t="s">
        <v>284</v>
      </c>
      <c r="I136" s="57">
        <v>82000</v>
      </c>
      <c r="J136" s="57" t="s">
        <v>257</v>
      </c>
      <c r="K136" s="57" t="s">
        <v>302</v>
      </c>
      <c r="L136" s="57" t="s">
        <v>263</v>
      </c>
      <c r="M136" s="57" t="s">
        <v>275</v>
      </c>
      <c r="N136" s="57">
        <v>28094.27</v>
      </c>
      <c r="O136" s="57">
        <v>19410.22</v>
      </c>
    </row>
    <row r="137" spans="1:15">
      <c r="A137" s="57">
        <v>1064736</v>
      </c>
      <c r="B137" s="57">
        <v>10000</v>
      </c>
      <c r="C137" s="57" t="s">
        <v>261</v>
      </c>
      <c r="D137" s="57">
        <v>15.96</v>
      </c>
      <c r="E137" s="57">
        <v>351.38</v>
      </c>
      <c r="F137" s="57" t="s">
        <v>214</v>
      </c>
      <c r="G137" s="57" t="s">
        <v>262</v>
      </c>
      <c r="H137" s="57" t="s">
        <v>256</v>
      </c>
      <c r="I137" s="57">
        <v>53000</v>
      </c>
      <c r="J137" s="57" t="s">
        <v>257</v>
      </c>
      <c r="K137" s="57" t="s">
        <v>302</v>
      </c>
      <c r="L137" s="57" t="s">
        <v>263</v>
      </c>
      <c r="M137" s="57" t="s">
        <v>275</v>
      </c>
      <c r="N137" s="57">
        <v>12641.966575500001</v>
      </c>
      <c r="O137" s="57">
        <v>371.75</v>
      </c>
    </row>
    <row r="138" spans="1:15">
      <c r="A138" s="57">
        <v>1042668</v>
      </c>
      <c r="B138" s="57">
        <v>15550</v>
      </c>
      <c r="C138" s="57" t="s">
        <v>261</v>
      </c>
      <c r="D138" s="57">
        <v>11.71</v>
      </c>
      <c r="E138" s="57">
        <v>514.34</v>
      </c>
      <c r="F138" s="57" t="s">
        <v>213</v>
      </c>
      <c r="G138" s="57" t="s">
        <v>262</v>
      </c>
      <c r="H138" s="57" t="s">
        <v>256</v>
      </c>
      <c r="I138" s="57">
        <v>54000</v>
      </c>
      <c r="J138" s="57" t="s">
        <v>257</v>
      </c>
      <c r="K138" s="57" t="s">
        <v>302</v>
      </c>
      <c r="L138" s="57" t="s">
        <v>263</v>
      </c>
      <c r="M138" s="57" t="s">
        <v>264</v>
      </c>
      <c r="N138" s="57">
        <v>18510.724980999999</v>
      </c>
      <c r="O138" s="57">
        <v>534.29999999999995</v>
      </c>
    </row>
    <row r="139" spans="1:15">
      <c r="A139" s="57">
        <v>1064805</v>
      </c>
      <c r="B139" s="57">
        <v>24000</v>
      </c>
      <c r="C139" s="57" t="s">
        <v>261</v>
      </c>
      <c r="D139" s="57">
        <v>7.9</v>
      </c>
      <c r="E139" s="57">
        <v>750.97</v>
      </c>
      <c r="F139" s="57" t="s">
        <v>212</v>
      </c>
      <c r="G139" s="57" t="s">
        <v>273</v>
      </c>
      <c r="H139" s="57" t="s">
        <v>284</v>
      </c>
      <c r="I139" s="57">
        <v>75000</v>
      </c>
      <c r="J139" s="57" t="s">
        <v>257</v>
      </c>
      <c r="K139" s="57" t="s">
        <v>302</v>
      </c>
      <c r="L139" s="57" t="s">
        <v>263</v>
      </c>
      <c r="M139" s="57" t="s">
        <v>264</v>
      </c>
      <c r="N139" s="57">
        <v>27033.331528899998</v>
      </c>
      <c r="O139" s="57">
        <v>759.52</v>
      </c>
    </row>
    <row r="140" spans="1:15">
      <c r="A140" s="57">
        <v>1064793</v>
      </c>
      <c r="B140" s="57">
        <v>12000</v>
      </c>
      <c r="C140" s="57" t="s">
        <v>261</v>
      </c>
      <c r="D140" s="57">
        <v>8.9</v>
      </c>
      <c r="E140" s="57">
        <v>381.04</v>
      </c>
      <c r="F140" s="57" t="s">
        <v>212</v>
      </c>
      <c r="G140" s="57" t="s">
        <v>270</v>
      </c>
      <c r="H140" s="57" t="s">
        <v>280</v>
      </c>
      <c r="I140" s="57">
        <v>40246</v>
      </c>
      <c r="J140" s="57" t="s">
        <v>257</v>
      </c>
      <c r="K140" s="57" t="s">
        <v>302</v>
      </c>
      <c r="L140" s="57" t="s">
        <v>278</v>
      </c>
      <c r="M140" s="57" t="s">
        <v>303</v>
      </c>
      <c r="N140" s="57">
        <v>13736.411192600001</v>
      </c>
      <c r="O140" s="57">
        <v>418.47</v>
      </c>
    </row>
    <row r="141" spans="1:15">
      <c r="A141" s="57">
        <v>1062701</v>
      </c>
      <c r="B141" s="57">
        <v>7000</v>
      </c>
      <c r="C141" s="57" t="s">
        <v>261</v>
      </c>
      <c r="D141" s="57">
        <v>11.71</v>
      </c>
      <c r="E141" s="57">
        <v>231.54</v>
      </c>
      <c r="F141" s="57" t="s">
        <v>213</v>
      </c>
      <c r="G141" s="57" t="s">
        <v>262</v>
      </c>
      <c r="H141" s="57" t="s">
        <v>256</v>
      </c>
      <c r="I141" s="57">
        <v>90000</v>
      </c>
      <c r="J141" s="57" t="s">
        <v>257</v>
      </c>
      <c r="K141" s="57" t="s">
        <v>302</v>
      </c>
      <c r="L141" s="57" t="s">
        <v>278</v>
      </c>
      <c r="M141" s="57" t="s">
        <v>301</v>
      </c>
      <c r="N141" s="57">
        <v>8332.0975810500004</v>
      </c>
      <c r="O141" s="57">
        <v>243.02</v>
      </c>
    </row>
    <row r="142" spans="1:15">
      <c r="A142" s="57">
        <v>1064774</v>
      </c>
      <c r="B142" s="57">
        <v>16000</v>
      </c>
      <c r="C142" s="57" t="s">
        <v>261</v>
      </c>
      <c r="D142" s="57">
        <v>12.42</v>
      </c>
      <c r="E142" s="57">
        <v>534.65</v>
      </c>
      <c r="F142" s="57" t="s">
        <v>213</v>
      </c>
      <c r="G142" s="57" t="s">
        <v>267</v>
      </c>
      <c r="H142" s="57" t="s">
        <v>256</v>
      </c>
      <c r="I142" s="57">
        <v>90000</v>
      </c>
      <c r="J142" s="57" t="s">
        <v>257</v>
      </c>
      <c r="K142" s="57" t="s">
        <v>302</v>
      </c>
      <c r="L142" s="57" t="s">
        <v>278</v>
      </c>
      <c r="M142" s="57" t="s">
        <v>283</v>
      </c>
      <c r="N142" s="57">
        <v>19242.019882799999</v>
      </c>
      <c r="O142" s="57">
        <v>553.45000000000005</v>
      </c>
    </row>
    <row r="143" spans="1:15">
      <c r="A143" s="57">
        <v>1053765</v>
      </c>
      <c r="B143" s="57">
        <v>35000</v>
      </c>
      <c r="C143" s="57" t="s">
        <v>254</v>
      </c>
      <c r="D143" s="57">
        <v>12.42</v>
      </c>
      <c r="E143" s="57">
        <v>619.26</v>
      </c>
      <c r="F143" s="57" t="s">
        <v>213</v>
      </c>
      <c r="G143" s="57" t="s">
        <v>306</v>
      </c>
      <c r="H143" s="57" t="s">
        <v>280</v>
      </c>
      <c r="I143" s="57">
        <v>105000</v>
      </c>
      <c r="J143" s="57" t="s">
        <v>257</v>
      </c>
      <c r="K143" s="57" t="s">
        <v>302</v>
      </c>
      <c r="L143" s="57" t="s">
        <v>288</v>
      </c>
      <c r="M143" s="57" t="s">
        <v>260</v>
      </c>
      <c r="N143" s="57">
        <v>34439.975801300003</v>
      </c>
      <c r="O143" s="57">
        <v>14468.07</v>
      </c>
    </row>
    <row r="144" spans="1:15">
      <c r="A144" s="57">
        <v>1064462</v>
      </c>
      <c r="B144" s="57">
        <v>9900</v>
      </c>
      <c r="C144" s="57" t="s">
        <v>261</v>
      </c>
      <c r="D144" s="57">
        <v>11.71</v>
      </c>
      <c r="E144" s="57">
        <v>327.45999999999998</v>
      </c>
      <c r="F144" s="57" t="s">
        <v>213</v>
      </c>
      <c r="G144" s="57" t="s">
        <v>273</v>
      </c>
      <c r="H144" s="57" t="s">
        <v>256</v>
      </c>
      <c r="I144" s="57">
        <v>26400</v>
      </c>
      <c r="J144" s="57" t="s">
        <v>257</v>
      </c>
      <c r="K144" s="57" t="s">
        <v>302</v>
      </c>
      <c r="L144" s="57" t="s">
        <v>263</v>
      </c>
      <c r="M144" s="57" t="s">
        <v>276</v>
      </c>
      <c r="N144" s="57">
        <v>11783.1375424</v>
      </c>
      <c r="O144" s="57">
        <v>347.26</v>
      </c>
    </row>
    <row r="145" spans="1:15">
      <c r="A145" s="57">
        <v>1064500</v>
      </c>
      <c r="B145" s="57">
        <v>15000</v>
      </c>
      <c r="C145" s="57" t="s">
        <v>261</v>
      </c>
      <c r="D145" s="57">
        <v>8.9</v>
      </c>
      <c r="E145" s="57">
        <v>476.3</v>
      </c>
      <c r="F145" s="57" t="s">
        <v>212</v>
      </c>
      <c r="G145" s="57" t="s">
        <v>296</v>
      </c>
      <c r="H145" s="57" t="s">
        <v>280</v>
      </c>
      <c r="I145" s="57">
        <v>30000</v>
      </c>
      <c r="J145" s="57" t="s">
        <v>257</v>
      </c>
      <c r="K145" s="57" t="s">
        <v>302</v>
      </c>
      <c r="L145" s="57" t="s">
        <v>263</v>
      </c>
      <c r="M145" s="57" t="s">
        <v>299</v>
      </c>
      <c r="N145" s="57">
        <v>17018.650612500001</v>
      </c>
      <c r="O145" s="57">
        <v>4183.7700000000004</v>
      </c>
    </row>
    <row r="146" spans="1:15">
      <c r="A146" s="57">
        <v>1064452</v>
      </c>
      <c r="B146" s="57">
        <v>23000</v>
      </c>
      <c r="C146" s="57" t="s">
        <v>254</v>
      </c>
      <c r="D146" s="57">
        <v>21.28</v>
      </c>
      <c r="E146" s="57">
        <v>625.86</v>
      </c>
      <c r="F146" s="57" t="s">
        <v>107</v>
      </c>
      <c r="G146" s="57" t="s">
        <v>298</v>
      </c>
      <c r="H146" s="57" t="s">
        <v>280</v>
      </c>
      <c r="I146" s="57">
        <v>95000</v>
      </c>
      <c r="J146" s="57" t="s">
        <v>257</v>
      </c>
      <c r="K146" s="57" t="s">
        <v>302</v>
      </c>
      <c r="L146" s="57" t="s">
        <v>263</v>
      </c>
      <c r="M146" s="57" t="s">
        <v>311</v>
      </c>
      <c r="N146" s="57">
        <v>30964.69</v>
      </c>
      <c r="O146" s="57">
        <v>17827.7</v>
      </c>
    </row>
    <row r="147" spans="1:15">
      <c r="A147" s="57">
        <v>1064284</v>
      </c>
      <c r="B147" s="57">
        <v>8000</v>
      </c>
      <c r="C147" s="57" t="s">
        <v>261</v>
      </c>
      <c r="D147" s="57">
        <v>13.49</v>
      </c>
      <c r="E147" s="57">
        <v>271.45</v>
      </c>
      <c r="F147" s="57" t="s">
        <v>214</v>
      </c>
      <c r="G147" s="57" t="s">
        <v>292</v>
      </c>
      <c r="H147" s="57" t="s">
        <v>284</v>
      </c>
      <c r="I147" s="57">
        <v>30000</v>
      </c>
      <c r="J147" s="57" t="s">
        <v>257</v>
      </c>
      <c r="K147" s="57" t="s">
        <v>302</v>
      </c>
      <c r="L147" s="57" t="s">
        <v>263</v>
      </c>
      <c r="M147" s="57" t="s">
        <v>275</v>
      </c>
      <c r="N147" s="57">
        <v>9767.1710077799999</v>
      </c>
      <c r="O147" s="57">
        <v>287.22000000000003</v>
      </c>
    </row>
    <row r="148" spans="1:15">
      <c r="A148" s="57">
        <v>1063081</v>
      </c>
      <c r="B148" s="57">
        <v>8875</v>
      </c>
      <c r="C148" s="57" t="s">
        <v>261</v>
      </c>
      <c r="D148" s="57">
        <v>7.51</v>
      </c>
      <c r="E148" s="57">
        <v>276.11</v>
      </c>
      <c r="F148" s="57" t="s">
        <v>212</v>
      </c>
      <c r="G148" s="57" t="s">
        <v>267</v>
      </c>
      <c r="H148" s="57" t="s">
        <v>256</v>
      </c>
      <c r="I148" s="57">
        <v>30000</v>
      </c>
      <c r="J148" s="57" t="s">
        <v>257</v>
      </c>
      <c r="K148" s="57" t="s">
        <v>302</v>
      </c>
      <c r="L148" s="57" t="s">
        <v>263</v>
      </c>
      <c r="M148" s="57" t="s">
        <v>297</v>
      </c>
      <c r="N148" s="57">
        <v>9738.77</v>
      </c>
      <c r="O148" s="57">
        <v>4226.2</v>
      </c>
    </row>
    <row r="149" spans="1:15">
      <c r="A149" s="57">
        <v>1064221</v>
      </c>
      <c r="B149" s="57">
        <v>15000</v>
      </c>
      <c r="C149" s="57" t="s">
        <v>261</v>
      </c>
      <c r="D149" s="57">
        <v>12.42</v>
      </c>
      <c r="E149" s="57">
        <v>501.23</v>
      </c>
      <c r="F149" s="57" t="s">
        <v>213</v>
      </c>
      <c r="G149" s="57" t="s">
        <v>262</v>
      </c>
      <c r="H149" s="57" t="s">
        <v>280</v>
      </c>
      <c r="I149" s="57">
        <v>80000</v>
      </c>
      <c r="J149" s="57" t="s">
        <v>257</v>
      </c>
      <c r="K149" s="57" t="s">
        <v>302</v>
      </c>
      <c r="L149" s="57" t="s">
        <v>263</v>
      </c>
      <c r="M149" s="57" t="s">
        <v>289</v>
      </c>
      <c r="N149" s="57">
        <v>18039.099808200001</v>
      </c>
      <c r="O149" s="57">
        <v>520.23</v>
      </c>
    </row>
    <row r="150" spans="1:15">
      <c r="A150" s="57">
        <v>1064209</v>
      </c>
      <c r="B150" s="57">
        <v>10000</v>
      </c>
      <c r="C150" s="57" t="s">
        <v>261</v>
      </c>
      <c r="D150" s="57">
        <v>7.9</v>
      </c>
      <c r="E150" s="57">
        <v>312.91000000000003</v>
      </c>
      <c r="F150" s="57" t="s">
        <v>212</v>
      </c>
      <c r="G150" s="57" t="s">
        <v>265</v>
      </c>
      <c r="H150" s="57" t="s">
        <v>256</v>
      </c>
      <c r="I150" s="57">
        <v>72500</v>
      </c>
      <c r="J150" s="57" t="s">
        <v>257</v>
      </c>
      <c r="K150" s="57" t="s">
        <v>302</v>
      </c>
      <c r="L150" s="57" t="s">
        <v>278</v>
      </c>
      <c r="M150" s="57" t="s">
        <v>290</v>
      </c>
      <c r="N150" s="57">
        <v>11263.482965499999</v>
      </c>
      <c r="O150" s="57">
        <v>318.38</v>
      </c>
    </row>
    <row r="151" spans="1:15">
      <c r="A151" s="57">
        <v>1064126</v>
      </c>
      <c r="B151" s="57">
        <v>21250</v>
      </c>
      <c r="C151" s="57" t="s">
        <v>254</v>
      </c>
      <c r="D151" s="57">
        <v>16.77</v>
      </c>
      <c r="E151" s="57">
        <v>525.5</v>
      </c>
      <c r="F151" s="57" t="s">
        <v>272</v>
      </c>
      <c r="G151" s="57" t="s">
        <v>296</v>
      </c>
      <c r="H151" s="57" t="s">
        <v>280</v>
      </c>
      <c r="I151" s="57">
        <v>42500</v>
      </c>
      <c r="J151" s="57" t="s">
        <v>257</v>
      </c>
      <c r="K151" s="57" t="s">
        <v>302</v>
      </c>
      <c r="L151" s="57" t="s">
        <v>263</v>
      </c>
      <c r="M151" s="57" t="s">
        <v>318</v>
      </c>
      <c r="N151" s="57">
        <v>30769.893653700001</v>
      </c>
      <c r="O151" s="57">
        <v>7681.95</v>
      </c>
    </row>
    <row r="152" spans="1:15">
      <c r="A152" s="57">
        <v>1064128</v>
      </c>
      <c r="B152" s="57">
        <v>7200</v>
      </c>
      <c r="C152" s="57" t="s">
        <v>261</v>
      </c>
      <c r="D152" s="57">
        <v>15.27</v>
      </c>
      <c r="E152" s="57">
        <v>250.55</v>
      </c>
      <c r="F152" s="57" t="s">
        <v>214</v>
      </c>
      <c r="G152" s="57" t="s">
        <v>277</v>
      </c>
      <c r="H152" s="57" t="s">
        <v>256</v>
      </c>
      <c r="I152" s="57">
        <v>54990</v>
      </c>
      <c r="J152" s="57" t="s">
        <v>257</v>
      </c>
      <c r="K152" s="57" t="s">
        <v>302</v>
      </c>
      <c r="L152" s="57" t="s">
        <v>263</v>
      </c>
      <c r="M152" s="57" t="s">
        <v>260</v>
      </c>
      <c r="N152" s="57">
        <v>8948.2476440900009</v>
      </c>
      <c r="O152" s="57">
        <v>1708.04</v>
      </c>
    </row>
    <row r="153" spans="1:15">
      <c r="A153" s="57">
        <v>1063505</v>
      </c>
      <c r="B153" s="57">
        <v>7000</v>
      </c>
      <c r="C153" s="57" t="s">
        <v>261</v>
      </c>
      <c r="D153" s="57">
        <v>8.9</v>
      </c>
      <c r="E153" s="57">
        <v>222.28</v>
      </c>
      <c r="F153" s="57" t="s">
        <v>212</v>
      </c>
      <c r="G153" s="57" t="s">
        <v>267</v>
      </c>
      <c r="H153" s="57" t="s">
        <v>256</v>
      </c>
      <c r="I153" s="57">
        <v>46000</v>
      </c>
      <c r="J153" s="57" t="s">
        <v>257</v>
      </c>
      <c r="K153" s="57" t="s">
        <v>302</v>
      </c>
      <c r="L153" s="57" t="s">
        <v>278</v>
      </c>
      <c r="M153" s="57" t="s">
        <v>279</v>
      </c>
      <c r="N153" s="57">
        <v>7999.8479257199997</v>
      </c>
      <c r="O153" s="57">
        <v>232.27</v>
      </c>
    </row>
    <row r="154" spans="1:15">
      <c r="A154" s="57">
        <v>1063528</v>
      </c>
      <c r="B154" s="57">
        <v>21000</v>
      </c>
      <c r="C154" s="57" t="s">
        <v>261</v>
      </c>
      <c r="D154" s="57">
        <v>12.69</v>
      </c>
      <c r="E154" s="57">
        <v>704.45</v>
      </c>
      <c r="F154" s="57" t="s">
        <v>213</v>
      </c>
      <c r="G154" s="57" t="s">
        <v>298</v>
      </c>
      <c r="H154" s="57" t="s">
        <v>280</v>
      </c>
      <c r="I154" s="57">
        <v>135000</v>
      </c>
      <c r="J154" s="57" t="s">
        <v>257</v>
      </c>
      <c r="K154" s="57" t="s">
        <v>302</v>
      </c>
      <c r="L154" s="57" t="s">
        <v>263</v>
      </c>
      <c r="M154" s="57" t="s">
        <v>276</v>
      </c>
      <c r="N154" s="57">
        <v>24283.82</v>
      </c>
      <c r="O154" s="57">
        <v>11650.08</v>
      </c>
    </row>
    <row r="155" spans="1:15">
      <c r="A155" s="57">
        <v>1063912</v>
      </c>
      <c r="B155" s="57">
        <v>8250</v>
      </c>
      <c r="C155" s="57" t="s">
        <v>261</v>
      </c>
      <c r="D155" s="57">
        <v>7.51</v>
      </c>
      <c r="E155" s="57">
        <v>256.67</v>
      </c>
      <c r="F155" s="57" t="s">
        <v>212</v>
      </c>
      <c r="G155" s="57" t="s">
        <v>316</v>
      </c>
      <c r="H155" s="57" t="s">
        <v>280</v>
      </c>
      <c r="I155" s="57">
        <v>31500</v>
      </c>
      <c r="J155" s="57" t="s">
        <v>257</v>
      </c>
      <c r="K155" s="57" t="s">
        <v>302</v>
      </c>
      <c r="L155" s="57" t="s">
        <v>263</v>
      </c>
      <c r="M155" s="57" t="s">
        <v>301</v>
      </c>
      <c r="N155" s="57">
        <v>9236.3690591499999</v>
      </c>
      <c r="O155" s="57">
        <v>278.92</v>
      </c>
    </row>
    <row r="156" spans="1:15">
      <c r="A156" s="57">
        <v>1064082</v>
      </c>
      <c r="B156" s="57">
        <v>13000</v>
      </c>
      <c r="C156" s="57" t="s">
        <v>261</v>
      </c>
      <c r="D156" s="57">
        <v>9.91</v>
      </c>
      <c r="E156" s="57">
        <v>418.93</v>
      </c>
      <c r="F156" s="57" t="s">
        <v>213</v>
      </c>
      <c r="G156" s="57" t="s">
        <v>262</v>
      </c>
      <c r="H156" s="57" t="s">
        <v>256</v>
      </c>
      <c r="I156" s="57">
        <v>65000</v>
      </c>
      <c r="J156" s="57" t="s">
        <v>257</v>
      </c>
      <c r="K156" s="57" t="s">
        <v>302</v>
      </c>
      <c r="L156" s="57" t="s">
        <v>278</v>
      </c>
      <c r="M156" s="57" t="s">
        <v>275</v>
      </c>
      <c r="N156" s="57">
        <v>14817.85</v>
      </c>
      <c r="O156" s="57">
        <v>5207.3500000000004</v>
      </c>
    </row>
    <row r="157" spans="1:15">
      <c r="A157" s="57">
        <v>1063864</v>
      </c>
      <c r="B157" s="57">
        <v>18800</v>
      </c>
      <c r="C157" s="57" t="s">
        <v>261</v>
      </c>
      <c r="D157" s="57">
        <v>7.51</v>
      </c>
      <c r="E157" s="57">
        <v>584.89</v>
      </c>
      <c r="F157" s="57" t="s">
        <v>212</v>
      </c>
      <c r="G157" s="57" t="s">
        <v>292</v>
      </c>
      <c r="H157" s="57" t="s">
        <v>280</v>
      </c>
      <c r="I157" s="57">
        <v>82000</v>
      </c>
      <c r="J157" s="57" t="s">
        <v>257</v>
      </c>
      <c r="K157" s="57" t="s">
        <v>302</v>
      </c>
      <c r="L157" s="57" t="s">
        <v>263</v>
      </c>
      <c r="M157" s="57" t="s">
        <v>275</v>
      </c>
      <c r="N157" s="57">
        <v>21054.185548400001</v>
      </c>
      <c r="O157" s="57">
        <v>594.74</v>
      </c>
    </row>
    <row r="158" spans="1:15">
      <c r="A158" s="57">
        <v>1063847</v>
      </c>
      <c r="B158" s="57">
        <v>19200</v>
      </c>
      <c r="C158" s="57" t="s">
        <v>261</v>
      </c>
      <c r="D158" s="57">
        <v>7.9</v>
      </c>
      <c r="E158" s="57">
        <v>600.78</v>
      </c>
      <c r="F158" s="57" t="s">
        <v>212</v>
      </c>
      <c r="G158" s="57" t="s">
        <v>296</v>
      </c>
      <c r="H158" s="57" t="s">
        <v>280</v>
      </c>
      <c r="I158" s="57">
        <v>42000</v>
      </c>
      <c r="J158" s="57" t="s">
        <v>257</v>
      </c>
      <c r="K158" s="57" t="s">
        <v>302</v>
      </c>
      <c r="L158" s="57" t="s">
        <v>263</v>
      </c>
      <c r="M158" s="57" t="s">
        <v>319</v>
      </c>
      <c r="N158" s="57">
        <v>21328.13</v>
      </c>
      <c r="O158" s="57">
        <v>7516.94</v>
      </c>
    </row>
    <row r="159" spans="1:15">
      <c r="A159" s="57">
        <v>1062833</v>
      </c>
      <c r="B159" s="57">
        <v>12875</v>
      </c>
      <c r="C159" s="57" t="s">
        <v>254</v>
      </c>
      <c r="D159" s="57">
        <v>17.579999999999998</v>
      </c>
      <c r="E159" s="57">
        <v>213.28</v>
      </c>
      <c r="F159" s="57" t="s">
        <v>272</v>
      </c>
      <c r="G159" s="57" t="s">
        <v>292</v>
      </c>
      <c r="H159" s="57" t="s">
        <v>256</v>
      </c>
      <c r="I159" s="57">
        <v>27600</v>
      </c>
      <c r="J159" s="57" t="s">
        <v>257</v>
      </c>
      <c r="K159" s="57" t="s">
        <v>302</v>
      </c>
      <c r="L159" s="57" t="s">
        <v>263</v>
      </c>
      <c r="M159" s="57" t="s">
        <v>275</v>
      </c>
      <c r="N159" s="57">
        <v>11208.865744000001</v>
      </c>
      <c r="O159" s="57">
        <v>5908.59</v>
      </c>
    </row>
    <row r="160" spans="1:15">
      <c r="A160" s="57">
        <v>1063982</v>
      </c>
      <c r="B160" s="57">
        <v>4375</v>
      </c>
      <c r="C160" s="57" t="s">
        <v>261</v>
      </c>
      <c r="D160" s="57">
        <v>12.42</v>
      </c>
      <c r="E160" s="57">
        <v>146.19999999999999</v>
      </c>
      <c r="F160" s="57" t="s">
        <v>213</v>
      </c>
      <c r="G160" s="57" t="s">
        <v>265</v>
      </c>
      <c r="H160" s="57" t="s">
        <v>284</v>
      </c>
      <c r="I160" s="57">
        <v>15000</v>
      </c>
      <c r="J160" s="57" t="s">
        <v>257</v>
      </c>
      <c r="K160" s="57" t="s">
        <v>302</v>
      </c>
      <c r="L160" s="57" t="s">
        <v>263</v>
      </c>
      <c r="M160" s="57" t="s">
        <v>275</v>
      </c>
      <c r="N160" s="57">
        <v>5261.0814910299996</v>
      </c>
      <c r="O160" s="57">
        <v>152.4</v>
      </c>
    </row>
    <row r="161" spans="1:15">
      <c r="A161" s="57">
        <v>1063785</v>
      </c>
      <c r="B161" s="57">
        <v>6000</v>
      </c>
      <c r="C161" s="57" t="s">
        <v>261</v>
      </c>
      <c r="D161" s="57">
        <v>8.9</v>
      </c>
      <c r="E161" s="57">
        <v>190.52</v>
      </c>
      <c r="F161" s="57" t="s">
        <v>212</v>
      </c>
      <c r="G161" s="57" t="s">
        <v>270</v>
      </c>
      <c r="H161" s="57" t="s">
        <v>256</v>
      </c>
      <c r="I161" s="57">
        <v>47000</v>
      </c>
      <c r="J161" s="57" t="s">
        <v>257</v>
      </c>
      <c r="K161" s="57" t="s">
        <v>302</v>
      </c>
      <c r="L161" s="57" t="s">
        <v>259</v>
      </c>
      <c r="M161" s="57" t="s">
        <v>276</v>
      </c>
      <c r="N161" s="57">
        <v>6857.0556014399999</v>
      </c>
      <c r="O161" s="57">
        <v>199.26</v>
      </c>
    </row>
    <row r="162" spans="1:15">
      <c r="A162" s="57">
        <v>1063524</v>
      </c>
      <c r="B162" s="57">
        <v>10000</v>
      </c>
      <c r="C162" s="57" t="s">
        <v>261</v>
      </c>
      <c r="D162" s="57">
        <v>6.62</v>
      </c>
      <c r="E162" s="57">
        <v>307.04000000000002</v>
      </c>
      <c r="F162" s="57" t="s">
        <v>212</v>
      </c>
      <c r="G162" s="57" t="s">
        <v>277</v>
      </c>
      <c r="H162" s="57" t="s">
        <v>256</v>
      </c>
      <c r="I162" s="57">
        <v>75000</v>
      </c>
      <c r="J162" s="57" t="s">
        <v>257</v>
      </c>
      <c r="K162" s="57" t="s">
        <v>302</v>
      </c>
      <c r="L162" s="57" t="s">
        <v>288</v>
      </c>
      <c r="M162" s="57" t="s">
        <v>264</v>
      </c>
      <c r="N162" s="57">
        <v>10742.42</v>
      </c>
      <c r="O162" s="57">
        <v>5847.47</v>
      </c>
    </row>
    <row r="163" spans="1:15">
      <c r="A163" s="57">
        <v>1063519</v>
      </c>
      <c r="B163" s="57">
        <v>18225</v>
      </c>
      <c r="C163" s="57" t="s">
        <v>254</v>
      </c>
      <c r="D163" s="57">
        <v>13.49</v>
      </c>
      <c r="E163" s="57">
        <v>309.42</v>
      </c>
      <c r="F163" s="57" t="s">
        <v>214</v>
      </c>
      <c r="G163" s="57" t="s">
        <v>262</v>
      </c>
      <c r="H163" s="57" t="s">
        <v>280</v>
      </c>
      <c r="I163" s="57">
        <v>37320</v>
      </c>
      <c r="J163" s="57" t="s">
        <v>257</v>
      </c>
      <c r="K163" s="57" t="s">
        <v>302</v>
      </c>
      <c r="L163" s="57" t="s">
        <v>263</v>
      </c>
      <c r="M163" s="57" t="s">
        <v>308</v>
      </c>
      <c r="N163" s="57">
        <v>14876.65</v>
      </c>
      <c r="O163" s="57">
        <v>12102.24</v>
      </c>
    </row>
    <row r="164" spans="1:15">
      <c r="A164" s="57">
        <v>984879</v>
      </c>
      <c r="B164" s="57">
        <v>18500</v>
      </c>
      <c r="C164" s="57" t="s">
        <v>254</v>
      </c>
      <c r="D164" s="57">
        <v>11.71</v>
      </c>
      <c r="E164" s="57">
        <v>292.81</v>
      </c>
      <c r="F164" s="57" t="s">
        <v>213</v>
      </c>
      <c r="G164" s="57" t="s">
        <v>265</v>
      </c>
      <c r="H164" s="57" t="s">
        <v>256</v>
      </c>
      <c r="I164" s="57">
        <v>100000</v>
      </c>
      <c r="J164" s="57" t="s">
        <v>257</v>
      </c>
      <c r="K164" s="57" t="s">
        <v>302</v>
      </c>
      <c r="L164" s="57" t="s">
        <v>320</v>
      </c>
      <c r="M164" s="57" t="s">
        <v>275</v>
      </c>
      <c r="N164" s="57">
        <v>16359.1199177</v>
      </c>
      <c r="O164" s="57">
        <v>7889.73</v>
      </c>
    </row>
    <row r="165" spans="1:15">
      <c r="A165" s="57">
        <v>1063509</v>
      </c>
      <c r="B165" s="57">
        <v>16800</v>
      </c>
      <c r="C165" s="57" t="s">
        <v>254</v>
      </c>
      <c r="D165" s="57">
        <v>18.25</v>
      </c>
      <c r="E165" s="57">
        <v>428.9</v>
      </c>
      <c r="F165" s="57" t="s">
        <v>272</v>
      </c>
      <c r="G165" s="57" t="s">
        <v>262</v>
      </c>
      <c r="H165" s="57" t="s">
        <v>280</v>
      </c>
      <c r="I165" s="57">
        <v>70000</v>
      </c>
      <c r="J165" s="57" t="s">
        <v>257</v>
      </c>
      <c r="K165" s="57" t="s">
        <v>302</v>
      </c>
      <c r="L165" s="57" t="s">
        <v>278</v>
      </c>
      <c r="M165" s="57" t="s">
        <v>310</v>
      </c>
      <c r="N165" s="57">
        <v>22756.202666199999</v>
      </c>
      <c r="O165" s="57">
        <v>112.14</v>
      </c>
    </row>
    <row r="166" spans="1:15">
      <c r="A166" s="57">
        <v>1063246</v>
      </c>
      <c r="B166" s="57">
        <v>25000</v>
      </c>
      <c r="C166" s="57" t="s">
        <v>254</v>
      </c>
      <c r="D166" s="57">
        <v>16.77</v>
      </c>
      <c r="E166" s="57">
        <v>443.89</v>
      </c>
      <c r="F166" s="57" t="s">
        <v>272</v>
      </c>
      <c r="G166" s="57" t="s">
        <v>267</v>
      </c>
      <c r="H166" s="57" t="s">
        <v>256</v>
      </c>
      <c r="I166" s="57">
        <v>83004</v>
      </c>
      <c r="J166" s="57" t="s">
        <v>257</v>
      </c>
      <c r="K166" s="57" t="s">
        <v>302</v>
      </c>
      <c r="L166" s="57" t="s">
        <v>263</v>
      </c>
      <c r="M166" s="57" t="s">
        <v>275</v>
      </c>
      <c r="N166" s="57">
        <v>19643.66</v>
      </c>
      <c r="O166" s="57">
        <v>16993.32</v>
      </c>
    </row>
    <row r="167" spans="1:15">
      <c r="A167" s="57">
        <v>1027771</v>
      </c>
      <c r="B167" s="57">
        <v>6000</v>
      </c>
      <c r="C167" s="57" t="s">
        <v>261</v>
      </c>
      <c r="D167" s="57">
        <v>7.51</v>
      </c>
      <c r="E167" s="57">
        <v>186.67</v>
      </c>
      <c r="F167" s="57" t="s">
        <v>212</v>
      </c>
      <c r="G167" s="57" t="s">
        <v>265</v>
      </c>
      <c r="H167" s="57" t="s">
        <v>280</v>
      </c>
      <c r="I167" s="57">
        <v>50000</v>
      </c>
      <c r="J167" s="57" t="s">
        <v>257</v>
      </c>
      <c r="K167" s="57" t="s">
        <v>302</v>
      </c>
      <c r="L167" s="57" t="s">
        <v>263</v>
      </c>
      <c r="M167" s="57" t="s">
        <v>299</v>
      </c>
      <c r="N167" s="57">
        <v>6717.52577896</v>
      </c>
      <c r="O167" s="57">
        <v>201.76</v>
      </c>
    </row>
    <row r="168" spans="1:15">
      <c r="A168" s="57">
        <v>1062490</v>
      </c>
      <c r="B168" s="57">
        <v>20000</v>
      </c>
      <c r="C168" s="57" t="s">
        <v>254</v>
      </c>
      <c r="D168" s="57">
        <v>19.03</v>
      </c>
      <c r="E168" s="57">
        <v>355.62</v>
      </c>
      <c r="F168" s="57" t="s">
        <v>269</v>
      </c>
      <c r="G168" s="57" t="s">
        <v>296</v>
      </c>
      <c r="H168" s="57" t="s">
        <v>256</v>
      </c>
      <c r="I168" s="57">
        <v>60000</v>
      </c>
      <c r="J168" s="57" t="s">
        <v>257</v>
      </c>
      <c r="K168" s="57" t="s">
        <v>302</v>
      </c>
      <c r="L168" s="57" t="s">
        <v>278</v>
      </c>
      <c r="M168" s="57" t="s">
        <v>275</v>
      </c>
      <c r="N168" s="57">
        <v>19721.825363200001</v>
      </c>
      <c r="O168" s="57">
        <v>7663.24</v>
      </c>
    </row>
    <row r="169" spans="1:15">
      <c r="A169" s="57">
        <v>1063407</v>
      </c>
      <c r="B169" s="57">
        <v>14050</v>
      </c>
      <c r="C169" s="57" t="s">
        <v>261</v>
      </c>
      <c r="D169" s="57">
        <v>8.9</v>
      </c>
      <c r="E169" s="57">
        <v>446.14</v>
      </c>
      <c r="F169" s="57" t="s">
        <v>212</v>
      </c>
      <c r="G169" s="57" t="s">
        <v>292</v>
      </c>
      <c r="H169" s="57" t="s">
        <v>280</v>
      </c>
      <c r="I169" s="57">
        <v>120000</v>
      </c>
      <c r="J169" s="57" t="s">
        <v>257</v>
      </c>
      <c r="K169" s="57" t="s">
        <v>302</v>
      </c>
      <c r="L169" s="57" t="s">
        <v>320</v>
      </c>
      <c r="M169" s="57" t="s">
        <v>290</v>
      </c>
      <c r="N169" s="57">
        <v>15808.02</v>
      </c>
      <c r="O169" s="57">
        <v>5569.67</v>
      </c>
    </row>
    <row r="170" spans="1:15">
      <c r="A170" s="57">
        <v>988402</v>
      </c>
      <c r="B170" s="57">
        <v>18500</v>
      </c>
      <c r="C170" s="57" t="s">
        <v>254</v>
      </c>
      <c r="D170" s="57">
        <v>10.65</v>
      </c>
      <c r="E170" s="57">
        <v>340.24</v>
      </c>
      <c r="F170" s="57" t="s">
        <v>213</v>
      </c>
      <c r="G170" s="57" t="s">
        <v>262</v>
      </c>
      <c r="H170" s="57" t="s">
        <v>284</v>
      </c>
      <c r="I170" s="57">
        <v>40000</v>
      </c>
      <c r="J170" s="57" t="s">
        <v>257</v>
      </c>
      <c r="K170" s="57" t="s">
        <v>302</v>
      </c>
      <c r="L170" s="57" t="s">
        <v>263</v>
      </c>
      <c r="M170" s="57" t="s">
        <v>321</v>
      </c>
      <c r="N170" s="57">
        <v>18877.392843199999</v>
      </c>
      <c r="O170" s="57">
        <v>7374.76</v>
      </c>
    </row>
    <row r="172" spans="1:15">
      <c r="F172" s="57" t="s">
        <v>322</v>
      </c>
    </row>
    <row r="173" spans="1:15">
      <c r="F173" s="57" t="s">
        <v>323</v>
      </c>
    </row>
  </sheetData>
  <conditionalFormatting sqref="K1:K8">
    <cfRule type="containsText" dxfId="24" priority="2" operator="containsText" text="fully paid">
      <formula>NOT(ISERROR(SEARCH("fully paid",K1)))</formula>
    </cfRule>
  </conditionalFormatting>
  <conditionalFormatting sqref="K2:K170">
    <cfRule type="containsText" dxfId="23" priority="1" operator="containsText" text="Fully Paid">
      <formula>NOT(ISERROR(SEARCH("Fully Paid",K2)))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Trim function</vt:lpstr>
      <vt:lpstr>Match</vt:lpstr>
      <vt:lpstr>Index match</vt:lpstr>
      <vt:lpstr>sum,subtraction,multiplication,</vt:lpstr>
      <vt:lpstr>Average</vt:lpstr>
      <vt:lpstr>time and date</vt:lpstr>
      <vt:lpstr>dropdown</vt:lpstr>
      <vt:lpstr>sort and filter</vt:lpstr>
      <vt:lpstr>Sort &amp; filter</vt:lpstr>
      <vt:lpstr>split function</vt:lpstr>
      <vt:lpstr>name split</vt:lpstr>
      <vt:lpstr>sort</vt:lpstr>
      <vt:lpstr>sort2</vt:lpstr>
      <vt:lpstr>vlookup</vt:lpstr>
      <vt:lpstr>Sheet1</vt:lpstr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</dc:creator>
  <cp:lastModifiedBy>MABEL</cp:lastModifiedBy>
  <dcterms:created xsi:type="dcterms:W3CDTF">2025-02-17T23:36:28Z</dcterms:created>
  <dcterms:modified xsi:type="dcterms:W3CDTF">2025-04-22T20:57:06Z</dcterms:modified>
</cp:coreProperties>
</file>