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8bdeecc778e859/Desktop/"/>
    </mc:Choice>
  </mc:AlternateContent>
  <xr:revisionPtr revIDLastSave="363" documentId="8_{F588C443-000B-498A-AD26-30DA527BA289}" xr6:coauthVersionLast="45" xr6:coauthVersionMax="45" xr10:uidLastSave="{16AE7300-7DD5-4748-8CE1-13B882B15053}"/>
  <bookViews>
    <workbookView xWindow="2775" yWindow="2430" windowWidth="26025" windowHeight="13050" activeTab="1" xr2:uid="{00000000-000D-0000-FFFF-FFFF00000000}"/>
  </bookViews>
  <sheets>
    <sheet name="Data" sheetId="1" r:id="rId1"/>
    <sheet name="Bonus" sheetId="6" r:id="rId2"/>
    <sheet name="Pivot 1" sheetId="3" r:id="rId3"/>
    <sheet name="Pivot 2" sheetId="4" r:id="rId4"/>
    <sheet name="Pivot 3" sheetId="5" r:id="rId5"/>
  </sheets>
  <definedNames>
    <definedName name="_xlnm._FilterDatabase" localSheetId="0" hidden="1">Data!$R$1:$R$4115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1" i="6" l="1"/>
  <c r="F11" i="6" s="1"/>
  <c r="D11" i="6"/>
  <c r="C11" i="6"/>
  <c r="G3" i="6"/>
  <c r="G4" i="6"/>
  <c r="G5" i="6"/>
  <c r="G6" i="6"/>
  <c r="G7" i="6"/>
  <c r="G8" i="6"/>
  <c r="G9" i="6"/>
  <c r="G10" i="6"/>
  <c r="G12" i="6"/>
  <c r="G13" i="6"/>
  <c r="G2" i="6"/>
  <c r="F3" i="6"/>
  <c r="F4" i="6"/>
  <c r="F5" i="6"/>
  <c r="F6" i="6"/>
  <c r="F7" i="6"/>
  <c r="F8" i="6"/>
  <c r="F9" i="6"/>
  <c r="F10" i="6"/>
  <c r="F12" i="6"/>
  <c r="F13" i="6"/>
  <c r="F2" i="6"/>
  <c r="G11" i="6" l="1"/>
  <c r="H3" i="6"/>
  <c r="H4" i="6"/>
  <c r="H5" i="6"/>
  <c r="H6" i="6"/>
  <c r="H7" i="6"/>
  <c r="H8" i="6"/>
  <c r="H9" i="6"/>
  <c r="H10" i="6"/>
  <c r="H11" i="6"/>
  <c r="H12" i="6"/>
  <c r="H13" i="6"/>
  <c r="H2" i="6"/>
  <c r="E13" i="6"/>
  <c r="D13" i="6"/>
  <c r="E12" i="6"/>
  <c r="D12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D3" i="6"/>
  <c r="C3" i="6"/>
  <c r="E3" i="6"/>
  <c r="E2" i="6"/>
  <c r="D2" i="6"/>
  <c r="C13" i="6"/>
  <c r="C12" i="6"/>
  <c r="C10" i="6"/>
  <c r="C9" i="6"/>
  <c r="C8" i="6"/>
  <c r="C7" i="6"/>
  <c r="C6" i="6"/>
  <c r="C4" i="6"/>
  <c r="C2" i="6"/>
  <c r="C5" i="6"/>
  <c r="B13" i="6" l="1"/>
  <c r="B12" i="6"/>
  <c r="B11" i="6"/>
  <c r="B10" i="6"/>
  <c r="B9" i="6"/>
  <c r="B8" i="6"/>
  <c r="B5" i="6"/>
  <c r="B6" i="6"/>
  <c r="B7" i="6"/>
  <c r="B4" i="6"/>
  <c r="B3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<sst xmlns="http://schemas.openxmlformats.org/spreadsheetml/2006/main" count="33049" uniqueCount="8400">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</sst>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_(* #,##0.000_);_(* \(#,##0.0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3" fillId="0" borderId="0" xfId="0" applyNumberFormat="1" applyFont="1"/>
    <xf numFmtId="14" fontId="0" fillId="0" borderId="0" xfId="0" applyNumberFormat="1"/>
    <xf numFmtId="166" fontId="0" fillId="0" borderId="0" xfId="3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fgColor rgb="FFFFFF00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</c:v>
                </c:pt>
                <c:pt idx="1">
                  <c:v>0.65</c:v>
                </c:pt>
                <c:pt idx="2">
                  <c:v>0.53</c:v>
                </c:pt>
                <c:pt idx="3">
                  <c:v>0.47</c:v>
                </c:pt>
                <c:pt idx="4">
                  <c:v>0.46</c:v>
                </c:pt>
                <c:pt idx="5">
                  <c:v>0.42</c:v>
                </c:pt>
                <c:pt idx="6">
                  <c:v>0.4</c:v>
                </c:pt>
                <c:pt idx="7">
                  <c:v>0.38</c:v>
                </c:pt>
                <c:pt idx="8">
                  <c:v>0.47</c:v>
                </c:pt>
                <c:pt idx="9">
                  <c:v>0.48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8-4451-ACE4-B6F1BC84E544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0.28999999999999998</c:v>
                </c:pt>
                <c:pt idx="2">
                  <c:v>0.39</c:v>
                </c:pt>
                <c:pt idx="3">
                  <c:v>0.4</c:v>
                </c:pt>
                <c:pt idx="4">
                  <c:v>0.44</c:v>
                </c:pt>
                <c:pt idx="5">
                  <c:v>0.48</c:v>
                </c:pt>
                <c:pt idx="6">
                  <c:v>0.46</c:v>
                </c:pt>
                <c:pt idx="7">
                  <c:v>0.44</c:v>
                </c:pt>
                <c:pt idx="8">
                  <c:v>0.4</c:v>
                </c:pt>
                <c:pt idx="9">
                  <c:v>0.36</c:v>
                </c:pt>
                <c:pt idx="10">
                  <c:v>0.52</c:v>
                </c:pt>
                <c:pt idx="11">
                  <c:v>0.56999999999999995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C8-4451-ACE4-B6F1BC84E544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C8-4451-ACE4-B6F1BC84E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541944"/>
        <c:axId val="586543864"/>
      </c:lineChart>
      <c:catAx>
        <c:axId val="58654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43864"/>
        <c:crosses val="autoZero"/>
        <c:auto val="1"/>
        <c:lblAlgn val="ctr"/>
        <c:lblOffset val="100"/>
        <c:noMultiLvlLbl val="0"/>
      </c:catAx>
      <c:valAx>
        <c:axId val="58654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4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9-46BC-AF0A-A0A274B3DF55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CE2-46A4-A077-1D894F57F878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CE2-46A4-A077-1D894F57F878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CE2-46A4-A077-1D894F57F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8859920"/>
        <c:axId val="638863120"/>
      </c:barChart>
      <c:catAx>
        <c:axId val="63885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63120"/>
        <c:crosses val="autoZero"/>
        <c:auto val="1"/>
        <c:lblAlgn val="ctr"/>
        <c:lblOffset val="100"/>
        <c:noMultiLvlLbl val="0"/>
      </c:catAx>
      <c:valAx>
        <c:axId val="6388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5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A-44C1-8FDB-CC6F5D8A34E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E-494D-A833-D52B791AB338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E-494D-A833-D52B791AB338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E-494D-A833-D52B791AB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8866960"/>
        <c:axId val="638867600"/>
      </c:barChart>
      <c:catAx>
        <c:axId val="6388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67600"/>
        <c:crosses val="autoZero"/>
        <c:auto val="1"/>
        <c:lblAlgn val="ctr"/>
        <c:lblOffset val="100"/>
        <c:noMultiLvlLbl val="0"/>
      </c:catAx>
      <c:valAx>
        <c:axId val="63886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[ExcelHW.xlsx]Pivot 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96C-4ABA-8736-C3D669F05BCE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96C-4ABA-8736-C3D669F05BC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96C-4ABA-8736-C3D669F05BCE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96C-4ABA-8736-C3D669F05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140408"/>
        <c:axId val="737140088"/>
      </c:lineChart>
      <c:catAx>
        <c:axId val="7371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40088"/>
        <c:crosses val="autoZero"/>
        <c:auto val="1"/>
        <c:lblAlgn val="ctr"/>
        <c:lblOffset val="100"/>
        <c:noMultiLvlLbl val="0"/>
      </c:catAx>
      <c:valAx>
        <c:axId val="73714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581024</xdr:colOff>
      <xdr:row>14</xdr:row>
      <xdr:rowOff>68262</xdr:rowOff>
    </xdr:from>
    <xdr:to>
      <xdr:col>12</xdr:col>
      <xdr:colOff>57149</xdr:colOff>
      <xdr:row>38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368C4-A008-4449-BD01-6E4D07EB1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7</xdr:row>
      <xdr:rowOff>90487</xdr:rowOff>
    </xdr:from>
    <xdr:to>
      <xdr:col>31</xdr:col>
      <xdr:colOff>342899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380A54-CC4C-4A5A-993F-F7B4380CC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285750</xdr:colOff>
      <xdr:row>5</xdr:row>
      <xdr:rowOff>185736</xdr:rowOff>
    </xdr:from>
    <xdr:to>
      <xdr:col>18</xdr:col>
      <xdr:colOff>76200</xdr:colOff>
      <xdr:row>33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0D17C-2C6D-4769-8757-E3DD34005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20</xdr:row>
      <xdr:rowOff>33337</xdr:rowOff>
    </xdr:from>
    <xdr:to>
      <xdr:col>7</xdr:col>
      <xdr:colOff>304800</xdr:colOff>
      <xdr:row>34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ECBB7-610D-49B1-9F02-33C366B08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nan Dahl" refreshedDate="43897.562865740743" createdVersion="6" refreshedVersion="6" minRefreshableVersion="3" recordCount="4115" xr:uid="{5EAE2BDC-65BC-4A15-85DA-8259F09BC9D7}">
  <cacheSource type="worksheet">
    <worksheetSource name="Sheet1!$D:$R"/>
  </cacheSource>
  <cacheFields count="15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s" numFmtId="0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nan Dahl" refreshedDate="43897.564368865744" createdVersion="6" refreshedVersion="6" minRefreshableVersion="3" recordCount="4115" xr:uid="{B972DC21-4826-4689-A9F5-A6AD3C09C666}">
  <cacheSource type="worksheet">
    <worksheetSource ref="D1:R1048576" sheet="Data"/>
  </cacheSource>
  <cacheFields count="15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s" numFmtId="0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nan Dahl" refreshedDate="43899.628886805556" createdVersion="6" refreshedVersion="6" minRefreshableVersion="3" recordCount="4115" xr:uid="{2E2E7919-F410-4DB8-8CFC-26904E60D8D6}">
  <cacheSource type="worksheet">
    <worksheetSource ref="D1:T1048576" sheet="Data"/>
  </cacheSource>
  <cacheFields count="19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s" numFmtId="0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8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.002"/>
    <n v="80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s v="shorts"/>
  </r>
  <r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s v="shorts"/>
  </r>
  <r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s v="shorts"/>
  </r>
  <r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s v="shorts"/>
  </r>
  <r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s v="shorts"/>
  </r>
  <r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s v="shorts"/>
  </r>
  <r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s v="shorts"/>
  </r>
  <r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s v="shorts"/>
  </r>
  <r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s v="shorts"/>
  </r>
  <r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s v="shorts"/>
  </r>
  <r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s v="shorts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s v="shorts"/>
  </r>
  <r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s v="shorts"/>
  </r>
  <r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s v="shorts"/>
  </r>
  <r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s v="shorts"/>
  </r>
  <r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s v="shorts"/>
  </r>
  <r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s v="shorts"/>
  </r>
  <r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s v="shorts"/>
  </r>
  <r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s v="shorts"/>
  </r>
  <r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s v="shorts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s v="shorts"/>
  </r>
  <r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s v="shorts"/>
  </r>
  <r>
    <n v="2500"/>
    <n v="2615"/>
    <x v="0"/>
    <x v="0"/>
    <s v="USD"/>
    <n v="1275529260"/>
    <n v="1274705803"/>
    <b v="0"/>
    <n v="25"/>
    <b v="1"/>
    <s v="film &amp; video/shorts"/>
    <n v="1.046"/>
    <n v="100"/>
    <x v="0"/>
    <s v="shorts"/>
  </r>
  <r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s v="shorts"/>
  </r>
  <r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s v="shorts"/>
  </r>
  <r>
    <n v="500"/>
    <n v="502"/>
    <x v="0"/>
    <x v="0"/>
    <s v="USD"/>
    <n v="1310454499"/>
    <n v="1307862499"/>
    <b v="0"/>
    <n v="16"/>
    <b v="1"/>
    <s v="film &amp; video/shorts"/>
    <n v="1.004"/>
    <n v="31.25"/>
    <x v="0"/>
    <s v="shorts"/>
  </r>
  <r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s v="shorts"/>
  </r>
  <r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s v="shorts"/>
  </r>
  <r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s v="shorts"/>
  </r>
  <r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s v="shorts"/>
  </r>
  <r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s v="shorts"/>
  </r>
  <r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s v="shorts"/>
  </r>
  <r>
    <n v="400"/>
    <n v="425"/>
    <x v="0"/>
    <x v="0"/>
    <s v="USD"/>
    <n v="1310440482"/>
    <n v="1307848482"/>
    <b v="0"/>
    <n v="8"/>
    <b v="1"/>
    <s v="film &amp; video/shorts"/>
    <n v="1.0625"/>
    <n v="50"/>
    <x v="0"/>
    <s v="shorts"/>
  </r>
  <r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s v="shorts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s v="shorts"/>
  </r>
  <r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s v="shorts"/>
  </r>
  <r>
    <n v="500"/>
    <n v="600"/>
    <x v="0"/>
    <x v="0"/>
    <s v="USD"/>
    <n v="1301792400"/>
    <n v="1299775266"/>
    <b v="0"/>
    <n v="10"/>
    <b v="1"/>
    <s v="film &amp; video/shorts"/>
    <n v="1.2"/>
    <n v="50"/>
    <x v="0"/>
    <s v="shorts"/>
  </r>
  <r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s v="shorts"/>
  </r>
  <r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s v="shorts"/>
  </r>
  <r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s v="shorts"/>
  </r>
  <r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s v="shorts"/>
  </r>
  <r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s v="shorts"/>
  </r>
  <r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s v="shorts"/>
  </r>
  <r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s v="shorts"/>
  </r>
  <r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s v="shorts"/>
  </r>
  <r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s v="shorts"/>
  </r>
  <r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s v="shorts"/>
  </r>
  <r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s v="shorts"/>
  </r>
  <r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s v="shorts"/>
  </r>
  <r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50000"/>
    <n v="5"/>
    <x v="2"/>
    <x v="0"/>
    <s v="USD"/>
    <n v="1404318595"/>
    <n v="1401726595"/>
    <b v="0"/>
    <n v="1"/>
    <b v="0"/>
    <s v="film &amp; video/drama"/>
    <n v="1E-4"/>
    <n v="50000"/>
    <x v="0"/>
    <s v="drama"/>
  </r>
  <r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5000"/>
    <n v="3000"/>
    <x v="2"/>
    <x v="0"/>
    <s v="USD"/>
    <n v="1484531362"/>
    <n v="1481939362"/>
    <b v="0"/>
    <n v="1"/>
    <b v="0"/>
    <s v="film &amp; video/drama"/>
    <n v="0.6"/>
    <n v="5000"/>
    <x v="0"/>
    <s v="drama"/>
  </r>
  <r>
    <n v="110000"/>
    <n v="11"/>
    <x v="2"/>
    <x v="0"/>
    <s v="USD"/>
    <n v="1438726535"/>
    <n v="1433542535"/>
    <b v="0"/>
    <n v="2"/>
    <b v="0"/>
    <s v="film &amp; video/drama"/>
    <n v="1E-4"/>
    <n v="55000"/>
    <x v="0"/>
    <s v="drama"/>
  </r>
  <r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s v="drama"/>
  </r>
  <r>
    <n v="2500"/>
    <n v="560"/>
    <x v="2"/>
    <x v="1"/>
    <s v="GBP"/>
    <n v="1413634059"/>
    <n v="1411042059"/>
    <b v="0"/>
    <n v="10"/>
    <b v="0"/>
    <s v="film &amp; video/drama"/>
    <n v="0.224"/>
    <n v="250"/>
    <x v="0"/>
    <s v="drama"/>
  </r>
  <r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s v="drama"/>
  </r>
  <r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000"/>
    <n v="200"/>
    <x v="2"/>
    <x v="0"/>
    <s v="USD"/>
    <n v="1457056555"/>
    <n v="1454464555"/>
    <b v="0"/>
    <n v="2"/>
    <b v="0"/>
    <s v="film &amp; video/drama"/>
    <n v="0.2"/>
    <n v="500"/>
    <x v="0"/>
    <s v="drama"/>
  </r>
  <r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s v="drama"/>
  </r>
  <r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s v="drama"/>
  </r>
  <r>
    <n v="40000"/>
    <n v="2200"/>
    <x v="2"/>
    <x v="10"/>
    <s v="NOK"/>
    <n v="1471557139"/>
    <n v="1468965139"/>
    <b v="0"/>
    <n v="10"/>
    <b v="0"/>
    <s v="film &amp; video/drama"/>
    <n v="5.5E-2"/>
    <n v="400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5000"/>
    <n v="800"/>
    <x v="2"/>
    <x v="0"/>
    <s v="USD"/>
    <n v="1437461940"/>
    <n v="1435383457"/>
    <b v="0"/>
    <n v="5"/>
    <b v="0"/>
    <s v="film &amp; video/drama"/>
    <n v="0.16"/>
    <n v="100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s v="drama"/>
  </r>
  <r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s v="drama"/>
  </r>
  <r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s v="drama"/>
  </r>
  <r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s v="drama"/>
  </r>
  <r>
    <n v="2500"/>
    <n v="262"/>
    <x v="2"/>
    <x v="1"/>
    <s v="GBP"/>
    <n v="1487365200"/>
    <n v="1483734100"/>
    <b v="0"/>
    <n v="8"/>
    <b v="0"/>
    <s v="film &amp; video/drama"/>
    <n v="0.1048"/>
    <n v="312.5"/>
    <x v="0"/>
    <s v="drama"/>
  </r>
  <r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s v="drama"/>
  </r>
  <r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500"/>
    <n v="746"/>
    <x v="2"/>
    <x v="1"/>
    <s v="GBP"/>
    <n v="1422562864"/>
    <n v="1417378864"/>
    <b v="0"/>
    <n v="8"/>
    <b v="0"/>
    <s v="film &amp; video/drama"/>
    <n v="0.2984"/>
    <n v="312.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s v="drama"/>
  </r>
  <r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s v="drama"/>
  </r>
  <r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s v="drama"/>
  </r>
  <r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s v="drama"/>
  </r>
  <r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s v="drama"/>
  </r>
  <r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s v="drama"/>
  </r>
  <r>
    <n v="5000"/>
    <n v="100"/>
    <x v="2"/>
    <x v="0"/>
    <s v="USD"/>
    <n v="1431702289"/>
    <n v="1426518289"/>
    <b v="0"/>
    <n v="1"/>
    <b v="0"/>
    <s v="film &amp; video/drama"/>
    <n v="0.02"/>
    <n v="5000"/>
    <x v="0"/>
    <s v="drama"/>
  </r>
  <r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s v="drama"/>
  </r>
  <r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1000"/>
    <n v="130"/>
    <x v="2"/>
    <x v="0"/>
    <s v="USD"/>
    <n v="1427423940"/>
    <n v="1422383318"/>
    <b v="0"/>
    <n v="2"/>
    <b v="0"/>
    <s v="film &amp; video/drama"/>
    <n v="0.13"/>
    <n v="500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1000"/>
    <n v="250"/>
    <x v="2"/>
    <x v="2"/>
    <s v="AUD"/>
    <n v="1446984000"/>
    <n v="1445308730"/>
    <b v="0"/>
    <n v="5"/>
    <b v="0"/>
    <s v="film &amp; video/drama"/>
    <n v="0.25"/>
    <n v="20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4"/>
    <n v="25000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E-2"/>
    <n v="200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0.05"/>
    <n v="1250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5000"/>
    <n v="5"/>
    <x v="2"/>
    <x v="0"/>
    <s v="USD"/>
    <n v="1458859153"/>
    <n v="1456270753"/>
    <b v="0"/>
    <n v="1"/>
    <b v="0"/>
    <s v="film &amp; video/animation"/>
    <n v="1E-3"/>
    <n v="5000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1E-3"/>
    <n v="5000"/>
    <x v="0"/>
    <s v="animation"/>
  </r>
  <r>
    <n v="1000"/>
    <n v="50"/>
    <x v="2"/>
    <x v="0"/>
    <s v="USD"/>
    <n v="1329342361"/>
    <n v="1324158361"/>
    <b v="0"/>
    <n v="1"/>
    <b v="0"/>
    <s v="film &amp; video/animation"/>
    <n v="0.05"/>
    <n v="100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E-2"/>
    <n v="625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0.64"/>
    <n v="62.5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s v="animation"/>
  </r>
  <r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s v="animation"/>
  </r>
  <r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s v="animation"/>
  </r>
  <r>
    <n v="512"/>
    <n v="138"/>
    <x v="2"/>
    <x v="0"/>
    <s v="USD"/>
    <n v="1403837574"/>
    <n v="1402455174"/>
    <b v="0"/>
    <n v="8"/>
    <b v="0"/>
    <s v="film &amp; video/animation"/>
    <n v="0.26953125"/>
    <n v="64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7.6E-3"/>
    <n v="2000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s v="animation"/>
  </r>
  <r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1E-3"/>
    <n v="1000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s v="animation"/>
  </r>
  <r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5E-2"/>
    <n v="5000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s v="animation"/>
  </r>
  <r>
    <n v="5000"/>
    <n v="10"/>
    <x v="2"/>
    <x v="1"/>
    <s v="GBP"/>
    <n v="1435504170"/>
    <n v="1432912170"/>
    <b v="0"/>
    <n v="1"/>
    <b v="0"/>
    <s v="film &amp; video/animation"/>
    <n v="2E-3"/>
    <n v="500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0.03"/>
    <n v="100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s v="animation"/>
  </r>
  <r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s v="plays"/>
  </r>
  <r>
    <n v="5000"/>
    <n v="5232"/>
    <x v="0"/>
    <x v="0"/>
    <s v="USD"/>
    <n v="1477976340"/>
    <n v="1475460819"/>
    <b v="0"/>
    <n v="56"/>
    <b v="1"/>
    <s v="theater/plays"/>
    <n v="1.0464"/>
    <n v="89.285714285714292"/>
    <x v="1"/>
    <s v="plays"/>
  </r>
  <r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s v="plays"/>
  </r>
  <r>
    <n v="5000"/>
    <n v="6030"/>
    <x v="0"/>
    <x v="0"/>
    <s v="USD"/>
    <n v="1442805076"/>
    <n v="1440213076"/>
    <b v="0"/>
    <n v="84"/>
    <b v="1"/>
    <s v="theater/plays"/>
    <n v="1.206"/>
    <n v="59.523809523809526"/>
    <x v="1"/>
    <s v="plays"/>
  </r>
  <r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s v="plays"/>
  </r>
  <r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s v="plays"/>
  </r>
  <r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s v="plays"/>
  </r>
  <r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s v="plays"/>
  </r>
  <r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s v="plays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s v="plays"/>
  </r>
  <r>
    <n v="2000"/>
    <n v="2004"/>
    <x v="0"/>
    <x v="1"/>
    <s v="GBP"/>
    <n v="1463394365"/>
    <n v="1461320765"/>
    <b v="0"/>
    <n v="17"/>
    <b v="1"/>
    <s v="theater/plays"/>
    <n v="1.002"/>
    <n v="117.64705882352941"/>
    <x v="1"/>
    <s v="plays"/>
  </r>
  <r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s v="plays"/>
  </r>
  <r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s v="plays"/>
  </r>
  <r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s v="plays"/>
  </r>
  <r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s v="plays"/>
  </r>
  <r>
    <n v="5000"/>
    <n v="15121"/>
    <x v="0"/>
    <x v="0"/>
    <s v="USD"/>
    <n v="1463166263"/>
    <n v="1460574263"/>
    <b v="0"/>
    <n v="60"/>
    <b v="1"/>
    <s v="theater/plays"/>
    <n v="3.0242"/>
    <n v="83.333333333333329"/>
    <x v="1"/>
    <s v="plays"/>
  </r>
  <r>
    <n v="500"/>
    <n v="503.22"/>
    <x v="0"/>
    <x v="1"/>
    <s v="GBP"/>
    <n v="1467681107"/>
    <n v="1465866707"/>
    <b v="0"/>
    <n v="20"/>
    <b v="1"/>
    <s v="theater/plays"/>
    <n v="1.00644"/>
    <n v="25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E-5"/>
    <n v="15000"/>
    <x v="2"/>
    <s v="web"/>
  </r>
  <r>
    <n v="4500"/>
    <n v="25"/>
    <x v="2"/>
    <x v="0"/>
    <s v="USD"/>
    <n v="1446080834"/>
    <n v="1443488834"/>
    <b v="0"/>
    <n v="1"/>
    <b v="0"/>
    <s v="technology/web"/>
    <n v="5.5555555555555558E-3"/>
    <n v="4500"/>
    <x v="2"/>
    <s v="web"/>
  </r>
  <r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s v="web"/>
  </r>
  <r>
    <n v="22000"/>
    <n v="70"/>
    <x v="2"/>
    <x v="2"/>
    <s v="AUD"/>
    <n v="1414807962"/>
    <n v="1412215962"/>
    <b v="0"/>
    <n v="2"/>
    <b v="0"/>
    <s v="technology/web"/>
    <n v="3.1818181818181819E-3"/>
    <n v="11000"/>
    <x v="2"/>
    <s v="web"/>
  </r>
  <r>
    <n v="500"/>
    <n v="6"/>
    <x v="2"/>
    <x v="0"/>
    <s v="USD"/>
    <n v="1467647160"/>
    <n v="1465055160"/>
    <b v="0"/>
    <n v="2"/>
    <b v="0"/>
    <s v="technology/web"/>
    <n v="1.2E-2"/>
    <n v="250"/>
    <x v="2"/>
    <s v="web"/>
  </r>
  <r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s v="web"/>
  </r>
  <r>
    <n v="60000"/>
    <n v="52"/>
    <x v="2"/>
    <x v="0"/>
    <s v="USD"/>
    <n v="1445097715"/>
    <n v="1441209715"/>
    <b v="0"/>
    <n v="2"/>
    <b v="0"/>
    <s v="technology/web"/>
    <n v="8.6666666666666663E-4"/>
    <n v="30000"/>
    <x v="2"/>
    <s v="web"/>
  </r>
  <r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10000"/>
    <n v="9"/>
    <x v="2"/>
    <x v="1"/>
    <s v="GBP"/>
    <n v="1446154848"/>
    <n v="1443562848"/>
    <b v="0"/>
    <n v="1"/>
    <b v="0"/>
    <s v="technology/web"/>
    <n v="8.9999999999999998E-4"/>
    <n v="10000"/>
    <x v="2"/>
    <s v="web"/>
  </r>
  <r>
    <n v="2500"/>
    <n v="68"/>
    <x v="2"/>
    <x v="1"/>
    <s v="GBP"/>
    <n v="1436368622"/>
    <n v="1433776622"/>
    <b v="0"/>
    <n v="8"/>
    <b v="0"/>
    <s v="technology/web"/>
    <n v="2.7199999999999998E-2"/>
    <n v="312.5"/>
    <x v="2"/>
    <s v="web"/>
  </r>
  <r>
    <n v="5000"/>
    <n v="35"/>
    <x v="2"/>
    <x v="5"/>
    <s v="CAD"/>
    <n v="1485838800"/>
    <n v="1484756245"/>
    <b v="0"/>
    <n v="4"/>
    <b v="0"/>
    <s v="technology/web"/>
    <n v="7.0000000000000001E-3"/>
    <n v="1250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s v="web"/>
  </r>
  <r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s v="web"/>
  </r>
  <r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s v="web"/>
  </r>
  <r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8000"/>
    <n v="200"/>
    <x v="2"/>
    <x v="0"/>
    <s v="USD"/>
    <n v="1452112717"/>
    <n v="1449520717"/>
    <b v="0"/>
    <n v="1"/>
    <b v="0"/>
    <s v="technology/web"/>
    <n v="2.5000000000000001E-2"/>
    <n v="8000"/>
    <x v="2"/>
    <s v="web"/>
  </r>
  <r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s v="web"/>
  </r>
  <r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s v="web"/>
  </r>
  <r>
    <n v="100000"/>
    <n v="12"/>
    <x v="2"/>
    <x v="5"/>
    <s v="CAD"/>
    <n v="1418841045"/>
    <n v="1416249045"/>
    <b v="0"/>
    <n v="3"/>
    <b v="0"/>
    <s v="technology/web"/>
    <n v="1.2E-4"/>
    <n v="33333.333333333336"/>
    <x v="2"/>
    <s v="web"/>
  </r>
  <r>
    <n v="15000"/>
    <n v="55"/>
    <x v="2"/>
    <x v="0"/>
    <s v="USD"/>
    <n v="1445874513"/>
    <n v="1442850513"/>
    <b v="0"/>
    <n v="2"/>
    <b v="0"/>
    <s v="technology/web"/>
    <n v="3.6666666666666666E-3"/>
    <n v="7500"/>
    <x v="2"/>
    <s v="web"/>
  </r>
  <r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75000"/>
    <n v="68"/>
    <x v="2"/>
    <x v="2"/>
    <s v="AUD"/>
    <n v="1424137247"/>
    <n v="1421545247"/>
    <b v="0"/>
    <n v="2"/>
    <b v="0"/>
    <s v="technology/web"/>
    <n v="9.0666666666666662E-4"/>
    <n v="37500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5"/>
    <n v="18000"/>
    <x v="2"/>
    <s v="web"/>
  </r>
  <r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000"/>
    <n v="1"/>
    <x v="2"/>
    <x v="0"/>
    <s v="USD"/>
    <n v="1468513533"/>
    <n v="1465921533"/>
    <b v="0"/>
    <n v="1"/>
    <b v="0"/>
    <s v="technology/web"/>
    <n v="2.0000000000000001E-4"/>
    <n v="5000"/>
    <x v="2"/>
    <s v="web"/>
  </r>
  <r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24500"/>
    <n v="245"/>
    <x v="2"/>
    <x v="4"/>
    <s v="NZD"/>
    <n v="1452942000"/>
    <n v="1449785223"/>
    <b v="0"/>
    <n v="5"/>
    <b v="0"/>
    <s v="technology/web"/>
    <n v="0.01"/>
    <n v="4900"/>
    <x v="2"/>
    <s v="web"/>
  </r>
  <r>
    <n v="2500"/>
    <n v="20"/>
    <x v="2"/>
    <x v="5"/>
    <s v="CAD"/>
    <n v="1451679612"/>
    <n v="1449087612"/>
    <b v="0"/>
    <n v="1"/>
    <b v="0"/>
    <s v="technology/web"/>
    <n v="8.0000000000000002E-3"/>
    <n v="2500"/>
    <x v="2"/>
    <s v="web"/>
  </r>
  <r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s v="web"/>
  </r>
  <r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s v="web"/>
  </r>
  <r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s v="web"/>
  </r>
  <r>
    <n v="11180"/>
    <n v="80"/>
    <x v="2"/>
    <x v="1"/>
    <s v="GBP"/>
    <n v="1476873507"/>
    <n v="1474281507"/>
    <b v="0"/>
    <n v="4"/>
    <b v="0"/>
    <s v="technology/web"/>
    <n v="7.1556350626118068E-3"/>
    <n v="2795"/>
    <x v="2"/>
    <s v="web"/>
  </r>
  <r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s v="web"/>
  </r>
  <r>
    <n v="80000"/>
    <n v="1"/>
    <x v="2"/>
    <x v="0"/>
    <s v="USD"/>
    <n v="1427537952"/>
    <n v="1422357552"/>
    <b v="0"/>
    <n v="1"/>
    <b v="0"/>
    <s v="technology/web"/>
    <n v="1.2500000000000001E-5"/>
    <n v="80000"/>
    <x v="2"/>
    <s v="web"/>
  </r>
  <r>
    <n v="5000"/>
    <n v="10"/>
    <x v="2"/>
    <x v="0"/>
    <s v="USD"/>
    <n v="1463753302"/>
    <n v="1458569302"/>
    <b v="0"/>
    <n v="1"/>
    <b v="0"/>
    <s v="technology/web"/>
    <n v="2E-3"/>
    <n v="5000"/>
    <x v="2"/>
    <s v="web"/>
  </r>
  <r>
    <n v="125000"/>
    <n v="14"/>
    <x v="2"/>
    <x v="1"/>
    <s v="GBP"/>
    <n v="1441633993"/>
    <n v="1439560393"/>
    <b v="0"/>
    <n v="7"/>
    <b v="0"/>
    <s v="technology/web"/>
    <n v="1.12E-4"/>
    <n v="17857.142857142859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4E-2"/>
    <n v="2400"/>
    <x v="2"/>
    <s v="web"/>
  </r>
  <r>
    <n v="3000"/>
    <n v="1"/>
    <x v="2"/>
    <x v="0"/>
    <s v="USD"/>
    <n v="1474580867"/>
    <n v="1471988867"/>
    <b v="0"/>
    <n v="1"/>
    <b v="0"/>
    <s v="technology/web"/>
    <n v="3.3333333333333332E-4"/>
    <n v="3000"/>
    <x v="2"/>
    <s v="web"/>
  </r>
  <r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4"/>
    <n v="9000"/>
    <x v="2"/>
    <s v="web"/>
  </r>
  <r>
    <n v="1000"/>
    <n v="10"/>
    <x v="2"/>
    <x v="0"/>
    <s v="USD"/>
    <n v="1426522316"/>
    <n v="1423933916"/>
    <b v="0"/>
    <n v="2"/>
    <b v="0"/>
    <s v="technology/web"/>
    <n v="0.01"/>
    <n v="500"/>
    <x v="2"/>
    <s v="web"/>
  </r>
  <r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10000"/>
    <n v="56"/>
    <x v="2"/>
    <x v="0"/>
    <s v="USD"/>
    <n v="1424032207"/>
    <n v="1421440207"/>
    <b v="0"/>
    <n v="4"/>
    <b v="0"/>
    <s v="technology/web"/>
    <n v="5.5999999999999999E-3"/>
    <n v="2500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3E-2"/>
    <n v="4500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4"/>
    <n v="7500"/>
    <x v="2"/>
    <s v="web"/>
  </r>
  <r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s v="web"/>
  </r>
  <r>
    <n v="7500"/>
    <n v="250"/>
    <x v="2"/>
    <x v="0"/>
    <s v="USD"/>
    <n v="1417584860"/>
    <n v="1414992860"/>
    <b v="0"/>
    <n v="1"/>
    <b v="0"/>
    <s v="technology/web"/>
    <n v="3.3333333333333333E-2"/>
    <n v="7500"/>
    <x v="2"/>
    <s v="web"/>
  </r>
  <r>
    <n v="500"/>
    <n v="115"/>
    <x v="2"/>
    <x v="1"/>
    <s v="GBP"/>
    <n v="1428333345"/>
    <n v="1425744945"/>
    <b v="0"/>
    <n v="7"/>
    <b v="0"/>
    <s v="technology/web"/>
    <n v="0.23"/>
    <n v="71.428571428571431"/>
    <x v="2"/>
    <s v="web"/>
  </r>
  <r>
    <n v="25000"/>
    <n v="26"/>
    <x v="2"/>
    <x v="0"/>
    <s v="USD"/>
    <n v="1460832206"/>
    <n v="1458240206"/>
    <b v="0"/>
    <n v="2"/>
    <b v="0"/>
    <s v="technology/web"/>
    <n v="1.0399999999999999E-3"/>
    <n v="12500"/>
    <x v="2"/>
    <s v="web"/>
  </r>
  <r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s v="web"/>
  </r>
  <r>
    <n v="20000"/>
    <n v="6"/>
    <x v="2"/>
    <x v="0"/>
    <s v="USD"/>
    <n v="1478122292"/>
    <n v="1475530292"/>
    <b v="0"/>
    <n v="2"/>
    <b v="0"/>
    <s v="technology/web"/>
    <n v="2.9999999999999997E-4"/>
    <n v="10000"/>
    <x v="2"/>
    <s v="web"/>
  </r>
  <r>
    <n v="7500"/>
    <n v="20"/>
    <x v="2"/>
    <x v="0"/>
    <s v="USD"/>
    <n v="1469980800"/>
    <n v="1466787335"/>
    <b v="0"/>
    <n v="2"/>
    <b v="0"/>
    <s v="technology/web"/>
    <n v="2.6666666666666666E-3"/>
    <n v="3750"/>
    <x v="2"/>
    <s v="web"/>
  </r>
  <r>
    <n v="2500"/>
    <n v="850"/>
    <x v="2"/>
    <x v="0"/>
    <s v="USD"/>
    <n v="1417737781"/>
    <n v="1415145781"/>
    <b v="0"/>
    <n v="7"/>
    <b v="0"/>
    <s v="technology/web"/>
    <n v="0.34"/>
    <n v="357.14285714285717"/>
    <x v="2"/>
    <s v="web"/>
  </r>
  <r>
    <n v="50000"/>
    <n v="31"/>
    <x v="2"/>
    <x v="0"/>
    <s v="USD"/>
    <n v="1425827760"/>
    <n v="1423769402"/>
    <b v="0"/>
    <n v="2"/>
    <b v="0"/>
    <s v="technology/web"/>
    <n v="6.2E-4"/>
    <n v="25000"/>
    <x v="2"/>
    <s v="web"/>
  </r>
  <r>
    <n v="5000"/>
    <n v="100"/>
    <x v="1"/>
    <x v="0"/>
    <s v="USD"/>
    <n v="1431198562"/>
    <n v="1426014562"/>
    <b v="0"/>
    <n v="1"/>
    <b v="0"/>
    <s v="technology/web"/>
    <n v="0.02"/>
    <n v="5000"/>
    <x v="2"/>
    <s v="web"/>
  </r>
  <r>
    <n v="10000"/>
    <n v="140"/>
    <x v="1"/>
    <x v="5"/>
    <s v="CAD"/>
    <n v="1419626139"/>
    <n v="1417034139"/>
    <b v="0"/>
    <n v="6"/>
    <b v="0"/>
    <s v="technology/web"/>
    <n v="1.4E-2"/>
    <n v="1666.6666666666667"/>
    <x v="2"/>
    <s v="web"/>
  </r>
  <r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s v="web"/>
  </r>
  <r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5000"/>
    <n v="131"/>
    <x v="1"/>
    <x v="0"/>
    <s v="USD"/>
    <n v="1440318908"/>
    <n v="1436430908"/>
    <b v="0"/>
    <n v="8"/>
    <b v="0"/>
    <s v="technology/web"/>
    <n v="2.6200000000000001E-2"/>
    <n v="625"/>
    <x v="2"/>
    <s v="web"/>
  </r>
  <r>
    <n v="5000"/>
    <n v="10"/>
    <x v="1"/>
    <x v="9"/>
    <s v="EUR"/>
    <n v="1432479600"/>
    <n v="1428507409"/>
    <b v="0"/>
    <n v="1"/>
    <b v="0"/>
    <s v="technology/web"/>
    <n v="2E-3"/>
    <n v="5000"/>
    <x v="2"/>
    <s v="web"/>
  </r>
  <r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s v="web"/>
  </r>
  <r>
    <n v="780"/>
    <n v="5"/>
    <x v="1"/>
    <x v="1"/>
    <s v="GBP"/>
    <n v="1448761744"/>
    <n v="1446166144"/>
    <b v="0"/>
    <n v="1"/>
    <b v="0"/>
    <s v="technology/web"/>
    <n v="6.41025641025641E-3"/>
    <n v="780"/>
    <x v="2"/>
    <s v="web"/>
  </r>
  <r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s v="web"/>
  </r>
  <r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2000"/>
    <n v="60"/>
    <x v="1"/>
    <x v="1"/>
    <s v="GBP"/>
    <n v="1431072843"/>
    <n v="1427184843"/>
    <b v="0"/>
    <n v="3"/>
    <b v="0"/>
    <s v="technology/web"/>
    <n v="0.03"/>
    <n v="666.66666666666663"/>
    <x v="2"/>
    <s v="web"/>
  </r>
  <r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s v="web"/>
  </r>
  <r>
    <n v="30000"/>
    <n v="300"/>
    <x v="1"/>
    <x v="5"/>
    <s v="CAD"/>
    <n v="1408986738"/>
    <n v="1405098738"/>
    <b v="0"/>
    <n v="1"/>
    <b v="0"/>
    <s v="technology/web"/>
    <n v="0.01"/>
    <n v="30000"/>
    <x v="2"/>
    <s v="web"/>
  </r>
  <r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s v="web"/>
  </r>
  <r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s v="web"/>
  </r>
  <r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s v="web"/>
  </r>
  <r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s v="web"/>
  </r>
  <r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s v="web"/>
  </r>
  <r>
    <n v="11999"/>
    <n v="10"/>
    <x v="1"/>
    <x v="0"/>
    <s v="USD"/>
    <n v="1441516200"/>
    <n v="1438959121"/>
    <b v="0"/>
    <n v="1"/>
    <b v="0"/>
    <s v="technology/web"/>
    <n v="8.3340278356529708E-4"/>
    <n v="11999"/>
    <x v="2"/>
    <s v="web"/>
  </r>
  <r>
    <n v="50000"/>
    <n v="690"/>
    <x v="1"/>
    <x v="5"/>
    <s v="CAD"/>
    <n v="1464460329"/>
    <n v="1461954729"/>
    <b v="0"/>
    <n v="9"/>
    <b v="0"/>
    <s v="technology/web"/>
    <n v="1.38E-2"/>
    <n v="5555.5555555555557"/>
    <x v="2"/>
    <s v="web"/>
  </r>
  <r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10000"/>
    <n v="1245"/>
    <x v="1"/>
    <x v="0"/>
    <s v="USD"/>
    <n v="1466204400"/>
    <n v="1463469062"/>
    <b v="0"/>
    <n v="25"/>
    <b v="0"/>
    <s v="technology/web"/>
    <n v="0.1245"/>
    <n v="400"/>
    <x v="2"/>
    <s v="web"/>
  </r>
  <r>
    <n v="5000"/>
    <n v="1"/>
    <x v="1"/>
    <x v="0"/>
    <s v="USD"/>
    <n v="1424989029"/>
    <n v="1422397029"/>
    <b v="0"/>
    <n v="1"/>
    <b v="0"/>
    <s v="technology/web"/>
    <n v="2.0000000000000001E-4"/>
    <n v="5000"/>
    <x v="2"/>
    <s v="web"/>
  </r>
  <r>
    <n v="25000"/>
    <n v="2"/>
    <x v="1"/>
    <x v="0"/>
    <s v="USD"/>
    <n v="1428804762"/>
    <n v="1426212762"/>
    <b v="0"/>
    <n v="1"/>
    <b v="0"/>
    <s v="technology/web"/>
    <n v="8.0000000000000007E-5"/>
    <n v="25000"/>
    <x v="2"/>
    <s v="web"/>
  </r>
  <r>
    <n v="2000"/>
    <n v="4"/>
    <x v="1"/>
    <x v="1"/>
    <s v="GBP"/>
    <n v="1433587620"/>
    <n v="1430996150"/>
    <b v="0"/>
    <n v="1"/>
    <b v="0"/>
    <s v="technology/web"/>
    <n v="2E-3"/>
    <n v="2000"/>
    <x v="2"/>
    <s v="web"/>
  </r>
  <r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s v="web"/>
  </r>
  <r>
    <n v="70"/>
    <n v="101"/>
    <x v="0"/>
    <x v="6"/>
    <s v="EUR"/>
    <n v="1480028400"/>
    <n v="1478685915"/>
    <b v="0"/>
    <n v="2"/>
    <b v="1"/>
    <s v="technology/wearables"/>
    <n v="1.4428571428571428"/>
    <n v="3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s v="wearables"/>
  </r>
  <r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s v="wearables"/>
  </r>
  <r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s v="wearables"/>
  </r>
  <r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s v="wearables"/>
  </r>
  <r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s v="wearables"/>
  </r>
  <r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s v="wearables"/>
  </r>
  <r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s v="wearables"/>
  </r>
  <r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s v="wearables"/>
  </r>
  <r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s v="wearables"/>
  </r>
  <r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s v="wearables"/>
  </r>
  <r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s v="wearables"/>
  </r>
  <r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s v="wearables"/>
  </r>
  <r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s v="wearables"/>
  </r>
  <r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s v="wearables"/>
  </r>
  <r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s v="wearables"/>
  </r>
  <r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s v="wearables"/>
  </r>
  <r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s v="wearables"/>
  </r>
  <r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s v="wearables"/>
  </r>
  <r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s v="wearables"/>
  </r>
  <r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s v="wearables"/>
  </r>
  <r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s v="wearables"/>
  </r>
  <r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s v="wearables"/>
  </r>
  <r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s v="wearables"/>
  </r>
  <r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s v="wearables"/>
  </r>
  <r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s v="wearables"/>
  </r>
  <r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s v="wearables"/>
  </r>
  <r>
    <n v="50000"/>
    <n v="53"/>
    <x v="2"/>
    <x v="0"/>
    <s v="USD"/>
    <n v="1489512122"/>
    <n v="1486923722"/>
    <b v="0"/>
    <n v="4"/>
    <b v="0"/>
    <s v="technology/wearables"/>
    <n v="1.06E-3"/>
    <n v="12500"/>
    <x v="2"/>
    <s v="wearables"/>
  </r>
  <r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s v="wearables"/>
  </r>
  <r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s v="wearables"/>
  </r>
  <r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s v="wearables"/>
  </r>
  <r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s v="wearables"/>
  </r>
  <r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s v="wearables"/>
  </r>
  <r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s v="wearables"/>
  </r>
  <r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s v="wearables"/>
  </r>
  <r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s v="wearables"/>
  </r>
  <r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s v="wearables"/>
  </r>
  <r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s v="wearables"/>
  </r>
  <r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s v="wearables"/>
  </r>
  <r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s v="wearables"/>
  </r>
  <r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s v="wearables"/>
  </r>
  <r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s v="wearables"/>
  </r>
  <r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s v="wearables"/>
  </r>
  <r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s v="wearables"/>
  </r>
  <r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s v="wearables"/>
  </r>
  <r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s v="wearables"/>
  </r>
  <r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s v="wearables"/>
  </r>
  <r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s v="wearables"/>
  </r>
  <r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s v="nonfiction"/>
  </r>
  <r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s v="nonfiction"/>
  </r>
  <r>
    <n v="40"/>
    <n v="64"/>
    <x v="0"/>
    <x v="1"/>
    <s v="GBP"/>
    <n v="1380449461"/>
    <n v="1375265461"/>
    <b v="0"/>
    <n v="13"/>
    <b v="1"/>
    <s v="publishing/nonfiction"/>
    <n v="1.6"/>
    <n v="3.0769230769230771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s v="nonfiction"/>
  </r>
  <r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s v="nonfiction"/>
  </r>
  <r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s v="nonfiction"/>
  </r>
  <r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s v="nonfiction"/>
  </r>
  <r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s v="nonfiction"/>
  </r>
  <r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s v="nonfiction"/>
  </r>
  <r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s v="nonfiction"/>
  </r>
  <r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s v="nonfiction"/>
  </r>
  <r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s v="nonfiction"/>
  </r>
  <r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s v="nonfiction"/>
  </r>
  <r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s v="nonfiction"/>
  </r>
  <r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s v="nonfiction"/>
  </r>
  <r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s v="nonfiction"/>
  </r>
  <r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s v="nonfiction"/>
  </r>
  <r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s v="fiction"/>
  </r>
  <r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s v="fiction"/>
  </r>
  <r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s v="fiction"/>
  </r>
  <r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s v="fiction"/>
  </r>
  <r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s v="fiction"/>
  </r>
  <r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s v="fiction"/>
  </r>
  <r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s v="fiction"/>
  </r>
  <r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s v="fiction"/>
  </r>
  <r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s v="fiction"/>
  </r>
  <r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s v="fiction"/>
  </r>
  <r>
    <n v="500"/>
    <n v="2"/>
    <x v="2"/>
    <x v="0"/>
    <s v="USD"/>
    <n v="1398876680"/>
    <n v="1396284680"/>
    <b v="0"/>
    <n v="1"/>
    <b v="0"/>
    <s v="publishing/fiction"/>
    <n v="4.0000000000000001E-3"/>
    <n v="500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s v="fiction"/>
  </r>
  <r>
    <n v="1000"/>
    <n v="1040"/>
    <x v="0"/>
    <x v="0"/>
    <s v="USD"/>
    <n v="1304439025"/>
    <n v="1301847025"/>
    <b v="0"/>
    <n v="27"/>
    <b v="1"/>
    <s v="music/rock"/>
    <n v="1.04"/>
    <n v="37.037037037037038"/>
    <x v="4"/>
    <s v="rock"/>
  </r>
  <r>
    <n v="800"/>
    <n v="1065.23"/>
    <x v="0"/>
    <x v="0"/>
    <s v="USD"/>
    <n v="1370649674"/>
    <n v="1368057674"/>
    <b v="0"/>
    <n v="25"/>
    <b v="1"/>
    <s v="music/rock"/>
    <n v="1.3315375"/>
    <n v="32"/>
    <x v="4"/>
    <s v="rock"/>
  </r>
  <r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s v="rock"/>
  </r>
  <r>
    <n v="1000"/>
    <n v="1025"/>
    <x v="0"/>
    <x v="0"/>
    <s v="USD"/>
    <n v="1395023719"/>
    <n v="1391571319"/>
    <b v="0"/>
    <n v="10"/>
    <b v="1"/>
    <s v="music/rock"/>
    <n v="1.0249999999999999"/>
    <n v="100"/>
    <x v="4"/>
    <s v="rock"/>
  </r>
  <r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s v="rock"/>
  </r>
  <r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s v="rock"/>
  </r>
  <r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.03505"/>
    <n v="29.411764705882351"/>
    <x v="4"/>
    <s v="rock"/>
  </r>
  <r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s v="rock"/>
  </r>
  <r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s v="rock"/>
  </r>
  <r>
    <n v="7500"/>
    <n v="7790"/>
    <x v="0"/>
    <x v="0"/>
    <s v="USD"/>
    <n v="1384322340"/>
    <n v="1381430646"/>
    <b v="0"/>
    <n v="128"/>
    <b v="1"/>
    <s v="music/rock"/>
    <n v="1.0386666666666666"/>
    <n v="58.59375"/>
    <x v="4"/>
    <s v="rock"/>
  </r>
  <r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s v="rock"/>
  </r>
  <r>
    <n v="2750"/>
    <n v="2826.43"/>
    <x v="0"/>
    <x v="0"/>
    <s v="USD"/>
    <n v="1372827540"/>
    <n v="1371491244"/>
    <b v="0"/>
    <n v="32"/>
    <b v="1"/>
    <s v="music/rock"/>
    <n v="1.0277927272727272"/>
    <n v="85.9375"/>
    <x v="4"/>
    <s v="rock"/>
  </r>
  <r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s v="rock"/>
  </r>
  <r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s v="rock"/>
  </r>
  <r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s v="rock"/>
  </r>
  <r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s v="rock"/>
  </r>
  <r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s v="rock"/>
  </r>
  <r>
    <n v="5000"/>
    <n v="5001"/>
    <x v="0"/>
    <x v="0"/>
    <s v="USD"/>
    <n v="1335542446"/>
    <n v="1332950446"/>
    <b v="0"/>
    <n v="28"/>
    <b v="1"/>
    <s v="music/rock"/>
    <n v="1.0002"/>
    <n v="178.57142857142858"/>
    <x v="4"/>
    <s v="rock"/>
  </r>
  <r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s v="rock"/>
  </r>
  <r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s v="rock"/>
  </r>
  <r>
    <n v="6000"/>
    <n v="6080"/>
    <x v="0"/>
    <x v="0"/>
    <s v="USD"/>
    <n v="1347854700"/>
    <n v="1343867524"/>
    <b v="0"/>
    <n v="75"/>
    <b v="1"/>
    <s v="music/rock"/>
    <n v="1.0133333333333334"/>
    <n v="80"/>
    <x v="4"/>
    <s v="rock"/>
  </r>
  <r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s v="rock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.05"/>
    <n v="55.555555555555557"/>
    <x v="4"/>
    <s v="rock"/>
  </r>
  <r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s v="rock"/>
  </r>
  <r>
    <n v="4000"/>
    <n v="4205"/>
    <x v="0"/>
    <x v="0"/>
    <s v="USD"/>
    <n v="1488333600"/>
    <n v="1485270311"/>
    <b v="0"/>
    <n v="57"/>
    <b v="1"/>
    <s v="music/rock"/>
    <n v="1.05125"/>
    <n v="70.175438596491233"/>
    <x v="4"/>
    <s v="rock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.03775"/>
    <n v="76.92307692307692"/>
    <x v="4"/>
    <s v="rock"/>
  </r>
  <r>
    <n v="1500"/>
    <n v="1575"/>
    <x v="0"/>
    <x v="0"/>
    <s v="USD"/>
    <n v="1346462462"/>
    <n v="1343870462"/>
    <b v="0"/>
    <n v="27"/>
    <b v="1"/>
    <s v="music/rock"/>
    <n v="1.05"/>
    <n v="55.555555555555557"/>
    <x v="4"/>
    <s v="rock"/>
  </r>
  <r>
    <n v="1000"/>
    <n v="1040"/>
    <x v="0"/>
    <x v="0"/>
    <s v="USD"/>
    <n v="1373475120"/>
    <n v="1371569202"/>
    <b v="0"/>
    <n v="12"/>
    <b v="1"/>
    <s v="music/rock"/>
    <n v="1.04"/>
    <n v="83.333333333333329"/>
    <x v="4"/>
    <s v="rock"/>
  </r>
  <r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s v="rock"/>
  </r>
  <r>
    <n v="1500"/>
    <n v="2399.94"/>
    <x v="0"/>
    <x v="0"/>
    <s v="USD"/>
    <n v="1342825365"/>
    <n v="1340233365"/>
    <b v="0"/>
    <n v="96"/>
    <b v="1"/>
    <s v="music/rock"/>
    <n v="1.59996"/>
    <n v="15.625"/>
    <x v="4"/>
    <s v="rock"/>
  </r>
  <r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s v="rock"/>
  </r>
  <r>
    <n v="4000"/>
    <n v="4280"/>
    <x v="0"/>
    <x v="0"/>
    <s v="USD"/>
    <n v="1414879303"/>
    <n v="1412287303"/>
    <b v="0"/>
    <n v="43"/>
    <b v="1"/>
    <s v="music/rock"/>
    <n v="1.07"/>
    <n v="93.023255813953483"/>
    <x v="4"/>
    <s v="rock"/>
  </r>
  <r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s v="rock"/>
  </r>
  <r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s v="rock"/>
  </r>
  <r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s v="rock"/>
  </r>
  <r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s v="rock"/>
  </r>
  <r>
    <n v="2000"/>
    <n v="2681"/>
    <x v="0"/>
    <x v="0"/>
    <s v="USD"/>
    <n v="1402290000"/>
    <n v="1399666342"/>
    <b v="0"/>
    <n v="38"/>
    <b v="1"/>
    <s v="music/rock"/>
    <n v="1.3405"/>
    <n v="52.631578947368418"/>
    <x v="4"/>
    <s v="rock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s v="rock"/>
  </r>
  <r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s v="rock"/>
  </r>
  <r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s v="rock"/>
  </r>
  <r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s v="rock"/>
  </r>
  <r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s v="rock"/>
  </r>
  <r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s v="rock"/>
  </r>
  <r>
    <n v="1300"/>
    <n v="1391"/>
    <x v="0"/>
    <x v="0"/>
    <s v="USD"/>
    <n v="1340641440"/>
    <n v="1339549982"/>
    <b v="0"/>
    <n v="38"/>
    <b v="1"/>
    <s v="music/rock"/>
    <n v="1.07"/>
    <n v="34.210526315789473"/>
    <x v="4"/>
    <s v="rock"/>
  </r>
  <r>
    <n v="500"/>
    <n v="520"/>
    <x v="0"/>
    <x v="1"/>
    <s v="GBP"/>
    <n v="1468437240"/>
    <n v="1463253240"/>
    <b v="0"/>
    <n v="16"/>
    <b v="1"/>
    <s v="music/rock"/>
    <n v="1.04"/>
    <n v="31.25"/>
    <x v="4"/>
    <s v="rock"/>
  </r>
  <r>
    <n v="1800"/>
    <n v="1941"/>
    <x v="0"/>
    <x v="0"/>
    <s v="USD"/>
    <n v="1363952225"/>
    <n v="1361363825"/>
    <b v="0"/>
    <n v="32"/>
    <b v="1"/>
    <s v="music/rock"/>
    <n v="1.0783333333333334"/>
    <n v="56.25"/>
    <x v="4"/>
    <s v="rock"/>
  </r>
  <r>
    <n v="1500"/>
    <n v="3500"/>
    <x v="0"/>
    <x v="0"/>
    <s v="USD"/>
    <n v="1335540694"/>
    <n v="1332948694"/>
    <b v="0"/>
    <n v="20"/>
    <b v="1"/>
    <s v="music/rock"/>
    <n v="2.3333333333333335"/>
    <n v="75"/>
    <x v="4"/>
    <s v="rock"/>
  </r>
  <r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s v="rock"/>
  </r>
  <r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s v="rock"/>
  </r>
  <r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s v="rock"/>
  </r>
  <r>
    <n v="2000"/>
    <n v="2345"/>
    <x v="0"/>
    <x v="0"/>
    <s v="USD"/>
    <n v="1337396400"/>
    <n v="1333709958"/>
    <b v="0"/>
    <n v="40"/>
    <b v="1"/>
    <s v="music/rock"/>
    <n v="1.1725000000000001"/>
    <n v="50"/>
    <x v="4"/>
    <s v="rock"/>
  </r>
  <r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s v="rock"/>
  </r>
  <r>
    <n v="2500"/>
    <n v="3045"/>
    <x v="0"/>
    <x v="0"/>
    <s v="USD"/>
    <n v="1398988662"/>
    <n v="1396396662"/>
    <b v="0"/>
    <n v="62"/>
    <b v="1"/>
    <s v="music/rock"/>
    <n v="1.218"/>
    <n v="40.322580645161288"/>
    <x v="4"/>
    <s v="rock"/>
  </r>
  <r>
    <n v="2000"/>
    <n v="2908"/>
    <x v="0"/>
    <x v="0"/>
    <s v="USD"/>
    <n v="1326835985"/>
    <n v="1324243985"/>
    <b v="0"/>
    <n v="61"/>
    <b v="1"/>
    <s v="music/rock"/>
    <n v="1.454"/>
    <n v="32.786885245901637"/>
    <x v="4"/>
    <s v="rock"/>
  </r>
  <r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s v="rock"/>
  </r>
  <r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s v="metal"/>
  </r>
  <r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s v="metal"/>
  </r>
  <r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s v="metal"/>
  </r>
  <r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s v="metal"/>
  </r>
  <r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s v="metal"/>
  </r>
  <r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s v="metal"/>
  </r>
  <r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s v="metal"/>
  </r>
  <r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s v="metal"/>
  </r>
  <r>
    <n v="4000"/>
    <n v="6207"/>
    <x v="0"/>
    <x v="0"/>
    <s v="USD"/>
    <n v="1461560340"/>
    <n v="1458762717"/>
    <b v="0"/>
    <n v="133"/>
    <b v="1"/>
    <s v="music/metal"/>
    <n v="1.55175"/>
    <n v="30.075187969924812"/>
    <x v="4"/>
    <s v="metal"/>
  </r>
  <r>
    <n v="2000"/>
    <n v="2609"/>
    <x v="0"/>
    <x v="6"/>
    <s v="EUR"/>
    <n v="1469994300"/>
    <n v="1464815253"/>
    <b v="0"/>
    <n v="70"/>
    <b v="1"/>
    <s v="music/metal"/>
    <n v="1.3045"/>
    <n v="28.571428571428573"/>
    <x v="4"/>
    <s v="metal"/>
  </r>
  <r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s v="metal"/>
  </r>
  <r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s v="metal"/>
  </r>
  <r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s v="metal"/>
  </r>
  <r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s v="metal"/>
  </r>
  <r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s v="metal"/>
  </r>
  <r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s v="metal"/>
  </r>
  <r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s v="jazz"/>
  </r>
  <r>
    <n v="4500"/>
    <n v="101"/>
    <x v="2"/>
    <x v="0"/>
    <s v="USD"/>
    <n v="1474067404"/>
    <n v="1471475404"/>
    <b v="0"/>
    <n v="2"/>
    <b v="0"/>
    <s v="music/jazz"/>
    <n v="2.2444444444444444E-2"/>
    <n v="2250"/>
    <x v="4"/>
    <s v="jazz"/>
  </r>
  <r>
    <n v="50000"/>
    <n v="170"/>
    <x v="2"/>
    <x v="1"/>
    <s v="GBP"/>
    <n v="1384179548"/>
    <n v="1381583948"/>
    <b v="0"/>
    <n v="4"/>
    <b v="0"/>
    <s v="music/jazz"/>
    <n v="3.3999999999999998E-3"/>
    <n v="12500"/>
    <x v="4"/>
    <s v="jazz"/>
  </r>
  <r>
    <n v="2000"/>
    <n v="90"/>
    <x v="2"/>
    <x v="0"/>
    <s v="USD"/>
    <n v="1329014966"/>
    <n v="1326422966"/>
    <b v="0"/>
    <n v="5"/>
    <b v="0"/>
    <s v="music/jazz"/>
    <n v="4.4999999999999998E-2"/>
    <n v="400"/>
    <x v="4"/>
    <s v="jazz"/>
  </r>
  <r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s v="jazz"/>
  </r>
  <r>
    <n v="2200"/>
    <n v="45"/>
    <x v="2"/>
    <x v="0"/>
    <s v="USD"/>
    <n v="1358361197"/>
    <n v="1353177197"/>
    <b v="0"/>
    <n v="2"/>
    <b v="0"/>
    <s v="music/jazz"/>
    <n v="2.0454545454545454E-2"/>
    <n v="1100"/>
    <x v="4"/>
    <s v="jazz"/>
  </r>
  <r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s v="jazz"/>
  </r>
  <r>
    <n v="5000"/>
    <n v="1201"/>
    <x v="2"/>
    <x v="0"/>
    <s v="USD"/>
    <n v="1259643540"/>
    <n v="1254450706"/>
    <b v="0"/>
    <n v="11"/>
    <b v="0"/>
    <s v="music/jazz"/>
    <n v="0.2402"/>
    <n v="454.54545454545456"/>
    <x v="4"/>
    <s v="jazz"/>
  </r>
  <r>
    <n v="45000"/>
    <n v="50"/>
    <x v="2"/>
    <x v="0"/>
    <s v="USD"/>
    <n v="1389055198"/>
    <n v="1386463198"/>
    <b v="0"/>
    <n v="1"/>
    <b v="0"/>
    <s v="music/jazz"/>
    <n v="1.1111111111111111E-3"/>
    <n v="45000"/>
    <x v="4"/>
    <s v="jazz"/>
  </r>
  <r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s v="jazz"/>
  </r>
  <r>
    <n v="20000"/>
    <n v="62"/>
    <x v="2"/>
    <x v="1"/>
    <s v="GBP"/>
    <n v="1377995523"/>
    <n v="1375403523"/>
    <b v="0"/>
    <n v="5"/>
    <b v="0"/>
    <s v="music/jazz"/>
    <n v="3.0999999999999999E-3"/>
    <n v="4000"/>
    <x v="4"/>
    <s v="jazz"/>
  </r>
  <r>
    <n v="6000"/>
    <n v="325"/>
    <x v="2"/>
    <x v="0"/>
    <s v="USD"/>
    <n v="1385735295"/>
    <n v="1383139695"/>
    <b v="0"/>
    <n v="12"/>
    <b v="0"/>
    <s v="music/jazz"/>
    <n v="5.4166666666666669E-2"/>
    <n v="500"/>
    <x v="4"/>
    <s v="jazz"/>
  </r>
  <r>
    <n v="8000"/>
    <n v="65"/>
    <x v="2"/>
    <x v="0"/>
    <s v="USD"/>
    <n v="1299786527"/>
    <n v="1295898527"/>
    <b v="0"/>
    <n v="2"/>
    <b v="0"/>
    <s v="music/jazz"/>
    <n v="8.1250000000000003E-3"/>
    <n v="4000"/>
    <x v="4"/>
    <s v="jazz"/>
  </r>
  <r>
    <n v="3500"/>
    <n v="45"/>
    <x v="2"/>
    <x v="0"/>
    <s v="USD"/>
    <n v="1352610040"/>
    <n v="1349150440"/>
    <b v="0"/>
    <n v="5"/>
    <b v="0"/>
    <s v="music/jazz"/>
    <n v="1.2857142857142857E-2"/>
    <n v="700"/>
    <x v="4"/>
    <s v="jazz"/>
  </r>
  <r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s v="jazz"/>
  </r>
  <r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s v="jazz"/>
  </r>
  <r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s v="jazz"/>
  </r>
  <r>
    <n v="5000"/>
    <n v="65"/>
    <x v="2"/>
    <x v="0"/>
    <s v="USD"/>
    <n v="1293082524"/>
    <n v="1290490524"/>
    <b v="0"/>
    <n v="2"/>
    <b v="0"/>
    <s v="music/jazz"/>
    <n v="1.2999999999999999E-2"/>
    <n v="2500"/>
    <x v="4"/>
    <s v="jazz"/>
  </r>
  <r>
    <n v="2100"/>
    <n v="644"/>
    <x v="2"/>
    <x v="0"/>
    <s v="USD"/>
    <n v="1338321305"/>
    <n v="1336506905"/>
    <b v="0"/>
    <n v="30"/>
    <b v="0"/>
    <s v="music/jazz"/>
    <n v="0.30666666666666664"/>
    <n v="70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s v="indie rock"/>
  </r>
  <r>
    <n v="3750"/>
    <n v="30"/>
    <x v="2"/>
    <x v="0"/>
    <s v="USD"/>
    <n v="1326520886"/>
    <n v="1322632886"/>
    <b v="0"/>
    <n v="1"/>
    <b v="0"/>
    <s v="music/indie rock"/>
    <n v="8.0000000000000002E-3"/>
    <n v="3750"/>
    <x v="4"/>
    <s v="indie rock"/>
  </r>
  <r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s v="indie rock"/>
  </r>
  <r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s v="indie rock"/>
  </r>
  <r>
    <n v="2000"/>
    <n v="20"/>
    <x v="2"/>
    <x v="0"/>
    <s v="USD"/>
    <n v="1336789860"/>
    <n v="1331666146"/>
    <b v="0"/>
    <n v="2"/>
    <b v="0"/>
    <s v="music/indie rock"/>
    <n v="0.01"/>
    <n v="1000"/>
    <x v="4"/>
    <s v="indie rock"/>
  </r>
  <r>
    <n v="1000"/>
    <n v="750"/>
    <x v="2"/>
    <x v="0"/>
    <s v="USD"/>
    <n v="1483137311"/>
    <n v="1481322911"/>
    <b v="0"/>
    <n v="21"/>
    <b v="0"/>
    <s v="music/indie rock"/>
    <n v="0.75"/>
    <n v="47.61904761904762"/>
    <x v="4"/>
    <s v="indie rock"/>
  </r>
  <r>
    <n v="500"/>
    <n v="205"/>
    <x v="2"/>
    <x v="0"/>
    <s v="USD"/>
    <n v="1473972813"/>
    <n v="1471812813"/>
    <b v="0"/>
    <n v="7"/>
    <b v="0"/>
    <s v="music/indie rock"/>
    <n v="0.41"/>
    <n v="71.428571428571431"/>
    <x v="4"/>
    <s v="indie rock"/>
  </r>
  <r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5E-2"/>
    <n v="250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4E-2"/>
    <n v="750"/>
    <x v="4"/>
    <s v="indie rock"/>
  </r>
  <r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s v="indie rock"/>
  </r>
  <r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s v="indie rock"/>
  </r>
  <r>
    <n v="2000"/>
    <n v="200"/>
    <x v="2"/>
    <x v="0"/>
    <s v="USD"/>
    <n v="1427920363"/>
    <n v="1425331963"/>
    <b v="0"/>
    <n v="5"/>
    <b v="0"/>
    <s v="music/indie rock"/>
    <n v="0.1"/>
    <n v="400"/>
    <x v="4"/>
    <s v="indie rock"/>
  </r>
  <r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s v="indie rock"/>
  </r>
  <r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s v="indie rock"/>
  </r>
  <r>
    <n v="8000"/>
    <n v="3200"/>
    <x v="2"/>
    <x v="0"/>
    <s v="USD"/>
    <n v="1440734400"/>
    <n v="1438549026"/>
    <b v="0"/>
    <n v="72"/>
    <b v="0"/>
    <s v="music/indie rock"/>
    <n v="0.4"/>
    <n v="111.11111111111111"/>
    <x v="4"/>
    <s v="indie rock"/>
  </r>
  <r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1E-2"/>
    <n v="1250"/>
    <x v="4"/>
    <s v="indie rock"/>
  </r>
  <r>
    <n v="750"/>
    <n v="280"/>
    <x v="2"/>
    <x v="0"/>
    <s v="USD"/>
    <n v="1306549362"/>
    <n v="1302661362"/>
    <b v="0"/>
    <n v="8"/>
    <b v="0"/>
    <s v="music/indie rock"/>
    <n v="0.37333333333333335"/>
    <n v="93.75"/>
    <x v="4"/>
    <s v="indie rock"/>
  </r>
  <r>
    <n v="5000"/>
    <n v="21"/>
    <x v="2"/>
    <x v="0"/>
    <s v="USD"/>
    <n v="1459365802"/>
    <n v="1456777402"/>
    <b v="0"/>
    <n v="2"/>
    <b v="0"/>
    <s v="music/jazz"/>
    <n v="4.1999999999999997E-3"/>
    <n v="2500"/>
    <x v="4"/>
    <s v="jazz"/>
  </r>
  <r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30000"/>
    <n v="90"/>
    <x v="2"/>
    <x v="0"/>
    <s v="USD"/>
    <n v="1409412600"/>
    <n v="1404947422"/>
    <b v="0"/>
    <n v="3"/>
    <b v="0"/>
    <s v="music/jazz"/>
    <n v="3.0000000000000001E-3"/>
    <n v="10000"/>
    <x v="4"/>
    <s v="jazz"/>
  </r>
  <r>
    <n v="5000"/>
    <n v="160"/>
    <x v="2"/>
    <x v="0"/>
    <s v="USD"/>
    <n v="1348367100"/>
    <n v="1346180780"/>
    <b v="0"/>
    <n v="4"/>
    <b v="0"/>
    <s v="music/jazz"/>
    <n v="3.2000000000000001E-2"/>
    <n v="1250"/>
    <x v="4"/>
    <s v="jazz"/>
  </r>
  <r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s v="jazz"/>
  </r>
  <r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s v="jazz"/>
  </r>
  <r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16000"/>
    <n v="520"/>
    <x v="2"/>
    <x v="0"/>
    <s v="USD"/>
    <n v="1343016000"/>
    <n v="1340296440"/>
    <b v="0"/>
    <n v="8"/>
    <b v="0"/>
    <s v="music/jazz"/>
    <n v="3.2500000000000001E-2"/>
    <n v="2000"/>
    <x v="4"/>
    <s v="jazz"/>
  </r>
  <r>
    <n v="550"/>
    <n v="123"/>
    <x v="2"/>
    <x v="1"/>
    <s v="GBP"/>
    <n v="1488546319"/>
    <n v="1483362319"/>
    <b v="0"/>
    <n v="5"/>
    <b v="0"/>
    <s v="music/jazz"/>
    <n v="0.22363636363636363"/>
    <n v="110"/>
    <x v="4"/>
    <s v="jazz"/>
  </r>
  <r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3500"/>
    <n v="30"/>
    <x v="2"/>
    <x v="0"/>
    <s v="USD"/>
    <n v="1355197047"/>
    <n v="1350009447"/>
    <b v="0"/>
    <n v="2"/>
    <b v="0"/>
    <s v="music/jazz"/>
    <n v="8.5714285714285719E-3"/>
    <n v="1750"/>
    <x v="4"/>
    <s v="jazz"/>
  </r>
  <r>
    <n v="30000"/>
    <n v="1982"/>
    <x v="2"/>
    <x v="0"/>
    <s v="USD"/>
    <n v="1336188019"/>
    <n v="1333596019"/>
    <b v="0"/>
    <n v="24"/>
    <b v="0"/>
    <s v="music/jazz"/>
    <n v="6.6066666666666662E-2"/>
    <n v="1250"/>
    <x v="4"/>
    <s v="jazz"/>
  </r>
  <r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s v="jazz"/>
  </r>
  <r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5000"/>
    <n v="30"/>
    <x v="2"/>
    <x v="0"/>
    <s v="USD"/>
    <n v="1405305000"/>
    <n v="1402612730"/>
    <b v="0"/>
    <n v="1"/>
    <b v="0"/>
    <s v="music/jazz"/>
    <n v="6.0000000000000001E-3"/>
    <n v="5000"/>
    <x v="4"/>
    <s v="jazz"/>
  </r>
  <r>
    <n v="3900"/>
    <n v="196"/>
    <x v="2"/>
    <x v="1"/>
    <s v="GBP"/>
    <n v="1417474761"/>
    <n v="1414879161"/>
    <b v="0"/>
    <n v="10"/>
    <b v="0"/>
    <s v="music/jazz"/>
    <n v="5.0256410256410255E-2"/>
    <n v="390"/>
    <x v="4"/>
    <s v="jazz"/>
  </r>
  <r>
    <n v="20000"/>
    <n v="100"/>
    <x v="2"/>
    <x v="0"/>
    <s v="USD"/>
    <n v="1355930645"/>
    <n v="1352906645"/>
    <b v="0"/>
    <n v="1"/>
    <b v="0"/>
    <s v="music/jazz"/>
    <n v="5.0000000000000001E-3"/>
    <n v="20000"/>
    <x v="4"/>
    <s v="jazz"/>
  </r>
  <r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15000"/>
    <n v="4635"/>
    <x v="2"/>
    <x v="0"/>
    <s v="USD"/>
    <n v="1323666376"/>
    <n v="1320033976"/>
    <b v="0"/>
    <n v="20"/>
    <b v="0"/>
    <s v="music/jazz"/>
    <n v="0.309"/>
    <n v="750"/>
    <x v="4"/>
    <s v="jazz"/>
  </r>
  <r>
    <n v="27000"/>
    <n v="5680"/>
    <x v="2"/>
    <x v="0"/>
    <s v="USD"/>
    <n v="1412167393"/>
    <n v="1409143393"/>
    <b v="0"/>
    <n v="30"/>
    <b v="0"/>
    <s v="music/jazz"/>
    <n v="0.21037037037037037"/>
    <n v="900"/>
    <x v="4"/>
    <s v="jazz"/>
  </r>
  <r>
    <n v="15000"/>
    <n v="330"/>
    <x v="2"/>
    <x v="0"/>
    <s v="USD"/>
    <n v="1416614523"/>
    <n v="1414018923"/>
    <b v="0"/>
    <n v="6"/>
    <b v="0"/>
    <s v="music/jazz"/>
    <n v="2.1999999999999999E-2"/>
    <n v="2500"/>
    <x v="4"/>
    <s v="jazz"/>
  </r>
  <r>
    <n v="3000"/>
    <n v="327"/>
    <x v="2"/>
    <x v="0"/>
    <s v="USD"/>
    <n v="1360795069"/>
    <n v="1358203069"/>
    <b v="0"/>
    <n v="15"/>
    <b v="0"/>
    <s v="music/jazz"/>
    <n v="0.109"/>
    <n v="200"/>
    <x v="4"/>
    <s v="jazz"/>
  </r>
  <r>
    <n v="6000"/>
    <n v="160"/>
    <x v="2"/>
    <x v="0"/>
    <s v="USD"/>
    <n v="1385590111"/>
    <n v="1382994511"/>
    <b v="0"/>
    <n v="5"/>
    <b v="0"/>
    <s v="music/jazz"/>
    <n v="2.6666666666666668E-2"/>
    <n v="1200"/>
    <x v="4"/>
    <s v="jazz"/>
  </r>
  <r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s v="jazz"/>
  </r>
  <r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00"/>
    <n v="345"/>
    <x v="2"/>
    <x v="0"/>
    <s v="USD"/>
    <n v="1277501520"/>
    <n v="1273874306"/>
    <b v="0"/>
    <n v="5"/>
    <b v="0"/>
    <s v="music/jazz"/>
    <n v="0.38333333333333336"/>
    <n v="180"/>
    <x v="4"/>
    <s v="jazz"/>
  </r>
  <r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s v="jazz"/>
  </r>
  <r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s v="jazz"/>
  </r>
  <r>
    <n v="2000"/>
    <n v="120"/>
    <x v="2"/>
    <x v="0"/>
    <s v="USD"/>
    <n v="1399867409"/>
    <n v="1394683409"/>
    <b v="0"/>
    <n v="2"/>
    <b v="0"/>
    <s v="music/jazz"/>
    <n v="0.06"/>
    <n v="1000"/>
    <x v="4"/>
    <s v="jazz"/>
  </r>
  <r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s v="jazz"/>
  </r>
  <r>
    <n v="3500"/>
    <n v="50"/>
    <x v="2"/>
    <x v="0"/>
    <s v="USD"/>
    <n v="1454054429"/>
    <n v="1451462429"/>
    <b v="0"/>
    <n v="2"/>
    <b v="0"/>
    <s v="music/jazz"/>
    <n v="1.4285714285714285E-2"/>
    <n v="1750"/>
    <x v="4"/>
    <s v="jazz"/>
  </r>
  <r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3500"/>
    <n v="40"/>
    <x v="2"/>
    <x v="0"/>
    <s v="USD"/>
    <n v="1383509357"/>
    <n v="1380913757"/>
    <b v="0"/>
    <n v="2"/>
    <b v="0"/>
    <s v="music/jazz"/>
    <n v="1.1428571428571429E-2"/>
    <n v="1750"/>
    <x v="4"/>
    <s v="jazz"/>
  </r>
  <r>
    <n v="7000"/>
    <n v="25"/>
    <x v="2"/>
    <x v="0"/>
    <s v="USD"/>
    <n v="1346585448"/>
    <n v="1343993448"/>
    <b v="0"/>
    <n v="1"/>
    <b v="0"/>
    <s v="music/jazz"/>
    <n v="3.5714285714285713E-3"/>
    <n v="7000"/>
    <x v="4"/>
    <s v="jazz"/>
  </r>
  <r>
    <n v="2750"/>
    <n v="40"/>
    <x v="2"/>
    <x v="0"/>
    <s v="USD"/>
    <n v="1372622280"/>
    <n v="1369246738"/>
    <b v="0"/>
    <n v="2"/>
    <b v="0"/>
    <s v="music/jazz"/>
    <n v="1.4545454545454545E-2"/>
    <n v="1375"/>
    <x v="4"/>
    <s v="jazz"/>
  </r>
  <r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s v="wearables"/>
  </r>
  <r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4000"/>
    <n v="480"/>
    <x v="2"/>
    <x v="9"/>
    <s v="EUR"/>
    <n v="1457812364"/>
    <n v="1455220364"/>
    <b v="0"/>
    <n v="8"/>
    <b v="0"/>
    <s v="technology/wearables"/>
    <n v="0.12"/>
    <n v="50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s v="wearables"/>
  </r>
  <r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s v="wearables"/>
  </r>
  <r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s v="wearables"/>
  </r>
  <r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s v="wearables"/>
  </r>
  <r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s v="wearables"/>
  </r>
  <r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s v="wearables"/>
  </r>
  <r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s v="wearables"/>
  </r>
  <r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s v="wearables"/>
  </r>
  <r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s v="wearables"/>
  </r>
  <r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s v="wearables"/>
  </r>
  <r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s v="wearables"/>
  </r>
  <r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s v="wearables"/>
  </r>
  <r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s v="wearables"/>
  </r>
  <r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s v="wearables"/>
  </r>
  <r>
    <n v="8000"/>
    <n v="106"/>
    <x v="2"/>
    <x v="0"/>
    <s v="USD"/>
    <n v="1408134034"/>
    <n v="1405542034"/>
    <b v="0"/>
    <n v="4"/>
    <b v="0"/>
    <s v="technology/wearables"/>
    <n v="1.325E-2"/>
    <n v="2000"/>
    <x v="2"/>
    <s v="wearables"/>
  </r>
  <r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s v="wearables"/>
  </r>
  <r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s v="wearables"/>
  </r>
  <r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s v="wearables"/>
  </r>
  <r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s v="wearables"/>
  </r>
  <r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s v="wearables"/>
  </r>
  <r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s v="wearables"/>
  </r>
  <r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s v="wearables"/>
  </r>
  <r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s v="wearables"/>
  </r>
  <r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s v="wearables"/>
  </r>
  <r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s v="wearables"/>
  </r>
  <r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s v="wearables"/>
  </r>
  <r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s v="wearables"/>
  </r>
  <r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s v="wearables"/>
  </r>
  <r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s v="wearables"/>
  </r>
  <r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s v="wearables"/>
  </r>
  <r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s v="wearables"/>
  </r>
  <r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s v="wearables"/>
  </r>
  <r>
    <n v="5000"/>
    <n v="5200"/>
    <x v="1"/>
    <x v="1"/>
    <s v="GBP"/>
    <n v="1485796613"/>
    <n v="1481908613"/>
    <b v="0"/>
    <n v="4"/>
    <b v="0"/>
    <s v="technology/wearables"/>
    <n v="1.04"/>
    <n v="1250"/>
    <x v="2"/>
    <s v="wearables"/>
  </r>
  <r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s v="wearables"/>
  </r>
  <r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s v="wearables"/>
  </r>
  <r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s v="wearables"/>
  </r>
  <r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s v="wearables"/>
  </r>
  <r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s v="wearables"/>
  </r>
  <r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s v="wearables"/>
  </r>
  <r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s v="wearables"/>
  </r>
  <r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s v="wearables"/>
  </r>
  <r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s v="wearables"/>
  </r>
  <r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s v="wearables"/>
  </r>
  <r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s v="electronic music"/>
  </r>
  <r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s v="audio"/>
  </r>
  <r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E-2"/>
    <n v="65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E-4"/>
    <n v="3500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s v="audio"/>
  </r>
  <r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2000"/>
    <n v="1"/>
    <x v="1"/>
    <x v="0"/>
    <s v="USD"/>
    <n v="1415219915"/>
    <n v="1412624315"/>
    <b v="0"/>
    <n v="1"/>
    <b v="0"/>
    <s v="journalism/audio"/>
    <n v="5.0000000000000001E-4"/>
    <n v="2000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s v="audio"/>
  </r>
  <r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500"/>
    <n v="15"/>
    <x v="1"/>
    <x v="0"/>
    <s v="USD"/>
    <n v="1488773332"/>
    <n v="1486613332"/>
    <b v="0"/>
    <n v="1"/>
    <b v="0"/>
    <s v="journalism/audio"/>
    <n v="0.01"/>
    <n v="1500"/>
    <x v="5"/>
    <s v="audio"/>
  </r>
  <r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5000"/>
    <n v="50"/>
    <x v="1"/>
    <x v="0"/>
    <s v="USD"/>
    <n v="1429134893"/>
    <n v="1426542893"/>
    <b v="0"/>
    <n v="1"/>
    <b v="0"/>
    <s v="journalism/audio"/>
    <n v="0.01"/>
    <n v="5000"/>
    <x v="5"/>
    <s v="audio"/>
  </r>
  <r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99"/>
    <n v="190"/>
    <x v="1"/>
    <x v="0"/>
    <s v="USD"/>
    <n v="1468351341"/>
    <n v="1467746541"/>
    <b v="0"/>
    <n v="4"/>
    <b v="0"/>
    <s v="journalism/audio"/>
    <n v="0.95477386934673369"/>
    <n v="49.75"/>
    <x v="5"/>
    <s v="audio"/>
  </r>
  <r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s v="video games"/>
  </r>
  <r>
    <n v="3000"/>
    <n v="81"/>
    <x v="2"/>
    <x v="2"/>
    <s v="AUD"/>
    <n v="1392800922"/>
    <n v="1390381722"/>
    <b v="0"/>
    <n v="5"/>
    <b v="0"/>
    <s v="games/video games"/>
    <n v="2.7E-2"/>
    <n v="600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s v="video games"/>
  </r>
  <r>
    <n v="500"/>
    <n v="130"/>
    <x v="2"/>
    <x v="0"/>
    <s v="USD"/>
    <n v="1387657931"/>
    <n v="1385065931"/>
    <b v="0"/>
    <n v="10"/>
    <b v="0"/>
    <s v="games/video games"/>
    <n v="0.26"/>
    <n v="50"/>
    <x v="6"/>
    <s v="video games"/>
  </r>
  <r>
    <n v="30000"/>
    <n v="45"/>
    <x v="2"/>
    <x v="0"/>
    <s v="USD"/>
    <n v="1460274864"/>
    <n v="1457686464"/>
    <b v="0"/>
    <n v="4"/>
    <b v="0"/>
    <s v="games/video games"/>
    <n v="1.5E-3"/>
    <n v="7500"/>
    <x v="6"/>
    <s v="video games"/>
  </r>
  <r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s v="video games"/>
  </r>
  <r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4E-2"/>
    <n v="75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s v="video games"/>
  </r>
  <r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s v="video games"/>
  </r>
  <r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s v="video games"/>
  </r>
  <r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s v="video games"/>
  </r>
  <r>
    <n v="600"/>
    <n v="45"/>
    <x v="2"/>
    <x v="0"/>
    <s v="USD"/>
    <n v="1311309721"/>
    <n v="1307421721"/>
    <b v="0"/>
    <n v="5"/>
    <b v="0"/>
    <s v="games/video games"/>
    <n v="7.4999999999999997E-2"/>
    <n v="120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s v="video games"/>
  </r>
  <r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s v="video games"/>
  </r>
  <r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s v="video games"/>
  </r>
  <r>
    <n v="200"/>
    <n v="25"/>
    <x v="2"/>
    <x v="1"/>
    <s v="GBP"/>
    <n v="1460313672"/>
    <n v="1457725272"/>
    <b v="0"/>
    <n v="2"/>
    <b v="0"/>
    <s v="games/video games"/>
    <n v="0.125"/>
    <n v="100"/>
    <x v="6"/>
    <s v="video games"/>
  </r>
  <r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s v="video games"/>
  </r>
  <r>
    <n v="300"/>
    <n v="42.25"/>
    <x v="2"/>
    <x v="5"/>
    <s v="CAD"/>
    <n v="1455232937"/>
    <n v="1453936937"/>
    <b v="0"/>
    <n v="4"/>
    <b v="0"/>
    <s v="games/video games"/>
    <n v="0.14083333333333334"/>
    <n v="7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s v="video games"/>
  </r>
  <r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s v="video games"/>
  </r>
  <r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s v="video games"/>
  </r>
  <r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s v="video games"/>
  </r>
  <r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s v="video games"/>
  </r>
  <r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s v="video games"/>
  </r>
  <r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s v="video games"/>
  </r>
  <r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s v="video games"/>
  </r>
  <r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s v="video games"/>
  </r>
  <r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s v="video games"/>
  </r>
  <r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s v="video games"/>
  </r>
  <r>
    <n v="2500"/>
    <n v="1"/>
    <x v="2"/>
    <x v="0"/>
    <s v="USD"/>
    <n v="1452228790"/>
    <n v="1449636790"/>
    <b v="0"/>
    <n v="1"/>
    <b v="0"/>
    <s v="games/video games"/>
    <n v="4.0000000000000002E-4"/>
    <n v="2500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s v="video games"/>
  </r>
  <r>
    <n v="1000"/>
    <n v="5"/>
    <x v="2"/>
    <x v="1"/>
    <s v="GBP"/>
    <n v="1408058820"/>
    <n v="1405466820"/>
    <b v="0"/>
    <n v="1"/>
    <b v="0"/>
    <s v="games/video games"/>
    <n v="5.0000000000000001E-3"/>
    <n v="1000"/>
    <x v="6"/>
    <s v="video games"/>
  </r>
  <r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s v="video games"/>
  </r>
  <r>
    <n v="40000"/>
    <n v="53"/>
    <x v="2"/>
    <x v="0"/>
    <s v="USD"/>
    <n v="1459352495"/>
    <n v="1456764095"/>
    <b v="0"/>
    <n v="4"/>
    <b v="0"/>
    <s v="games/video games"/>
    <n v="1.325E-3"/>
    <n v="10000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s v="video games"/>
  </r>
  <r>
    <n v="2100"/>
    <n v="5"/>
    <x v="2"/>
    <x v="0"/>
    <s v="USD"/>
    <n v="1396810864"/>
    <n v="1395687664"/>
    <b v="0"/>
    <n v="1"/>
    <b v="0"/>
    <s v="games/video games"/>
    <n v="2.3809523809523812E-3"/>
    <n v="2100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250000"/>
    <n v="29"/>
    <x v="2"/>
    <x v="0"/>
    <s v="USD"/>
    <n v="1457904316"/>
    <n v="1455315916"/>
    <b v="0"/>
    <n v="5"/>
    <b v="0"/>
    <s v="games/video games"/>
    <n v="1.16E-4"/>
    <n v="50000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s v="video games"/>
  </r>
  <r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s v="mobile games"/>
  </r>
  <r>
    <n v="1000"/>
    <n v="1"/>
    <x v="2"/>
    <x v="1"/>
    <s v="GBP"/>
    <n v="1407425717"/>
    <n v="1404833717"/>
    <b v="0"/>
    <n v="1"/>
    <b v="0"/>
    <s v="games/mobile games"/>
    <n v="1E-3"/>
    <n v="1000"/>
    <x v="6"/>
    <s v="mobile games"/>
  </r>
  <r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s v="mobile games"/>
  </r>
  <r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s v="mobile games"/>
  </r>
  <r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s v="mobile games"/>
  </r>
  <r>
    <n v="1000"/>
    <n v="50"/>
    <x v="2"/>
    <x v="12"/>
    <s v="EUR"/>
    <n v="1470527094"/>
    <n v="1467935094"/>
    <b v="0"/>
    <n v="1"/>
    <b v="0"/>
    <s v="games/mobile games"/>
    <n v="0.05"/>
    <n v="100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s v="mobile games"/>
  </r>
  <r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s v="mobile games"/>
  </r>
  <r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s v="mobile games"/>
  </r>
  <r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80000"/>
    <n v="100"/>
    <x v="2"/>
    <x v="0"/>
    <s v="USD"/>
    <n v="1412272592"/>
    <n v="1407088592"/>
    <b v="0"/>
    <n v="1"/>
    <b v="0"/>
    <s v="food/food trucks"/>
    <n v="1.25E-3"/>
    <n v="800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s v="food trucks"/>
  </r>
  <r>
    <n v="50000"/>
    <n v="75"/>
    <x v="2"/>
    <x v="0"/>
    <s v="USD"/>
    <n v="1466096566"/>
    <n v="1463504566"/>
    <b v="0"/>
    <n v="2"/>
    <b v="0"/>
    <s v="food/food trucks"/>
    <n v="1.5E-3"/>
    <n v="25000"/>
    <x v="7"/>
    <s v="food trucks"/>
  </r>
  <r>
    <n v="2500"/>
    <n v="252"/>
    <x v="2"/>
    <x v="0"/>
    <s v="USD"/>
    <n v="1452293675"/>
    <n v="1447109675"/>
    <b v="0"/>
    <n v="6"/>
    <b v="0"/>
    <s v="food/food trucks"/>
    <n v="0.1008"/>
    <n v="416.66666666666669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s v="food trucks"/>
  </r>
  <r>
    <n v="8000"/>
    <n v="50"/>
    <x v="2"/>
    <x v="0"/>
    <s v="USD"/>
    <n v="1434647305"/>
    <n v="1432055305"/>
    <b v="0"/>
    <n v="1"/>
    <b v="0"/>
    <s v="food/food trucks"/>
    <n v="6.2500000000000003E-3"/>
    <n v="8000"/>
    <x v="7"/>
    <s v="food trucks"/>
  </r>
  <r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s v="food trucks"/>
  </r>
  <r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s v="food trucks"/>
  </r>
  <r>
    <n v="7500"/>
    <n v="35"/>
    <x v="2"/>
    <x v="0"/>
    <s v="USD"/>
    <n v="1418091128"/>
    <n v="1415499128"/>
    <b v="0"/>
    <n v="3"/>
    <b v="0"/>
    <s v="food/food trucks"/>
    <n v="4.6666666666666671E-3"/>
    <n v="2500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s v="food trucks"/>
  </r>
  <r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s v="food trucks"/>
  </r>
  <r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s v="food trucks"/>
  </r>
  <r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s v="food trucks"/>
  </r>
  <r>
    <n v="25000"/>
    <n v="25"/>
    <x v="2"/>
    <x v="0"/>
    <s v="USD"/>
    <n v="1415909927"/>
    <n v="1414351127"/>
    <b v="0"/>
    <n v="1"/>
    <b v="0"/>
    <s v="food/food trucks"/>
    <n v="1E-3"/>
    <n v="25000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E-5"/>
    <n v="75000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s v="food trucks"/>
  </r>
  <r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s v="food trucks"/>
  </r>
  <r>
    <n v="1000"/>
    <n v="42"/>
    <x v="2"/>
    <x v="0"/>
    <s v="USD"/>
    <n v="1484239320"/>
    <n v="1482609088"/>
    <b v="0"/>
    <n v="4"/>
    <b v="0"/>
    <s v="food/food trucks"/>
    <n v="4.2000000000000003E-2"/>
    <n v="250"/>
    <x v="7"/>
    <s v="food trucks"/>
  </r>
  <r>
    <n v="2500"/>
    <n v="100"/>
    <x v="2"/>
    <x v="0"/>
    <s v="USD"/>
    <n v="1478059140"/>
    <n v="1476391223"/>
    <b v="0"/>
    <n v="3"/>
    <b v="0"/>
    <s v="food/food trucks"/>
    <n v="0.04"/>
    <n v="833.33333333333337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s v="photobooks"/>
  </r>
  <r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s v="photobooks"/>
  </r>
  <r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s v="photobooks"/>
  </r>
  <r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s v="photobooks"/>
  </r>
  <r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s v="world music"/>
  </r>
  <r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s v="world music"/>
  </r>
  <r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s v="world music"/>
  </r>
  <r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s v="world music"/>
  </r>
  <r>
    <n v="911"/>
    <n v="5"/>
    <x v="1"/>
    <x v="0"/>
    <s v="USD"/>
    <n v="1315747080"/>
    <n v="1314417502"/>
    <b v="0"/>
    <n v="1"/>
    <b v="0"/>
    <s v="music/world music"/>
    <n v="5.4884742041712408E-3"/>
    <n v="911"/>
    <x v="4"/>
    <s v="world music"/>
  </r>
  <r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s v="world music"/>
  </r>
  <r>
    <n v="2000"/>
    <n v="2076"/>
    <x v="0"/>
    <x v="0"/>
    <s v="USD"/>
    <n v="1366664400"/>
    <n v="1363981723"/>
    <b v="1"/>
    <n v="45"/>
    <b v="1"/>
    <s v="music/rock"/>
    <n v="1.038"/>
    <n v="44.444444444444443"/>
    <x v="4"/>
    <s v="rock"/>
  </r>
  <r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s v="rock"/>
  </r>
  <r>
    <n v="2000"/>
    <n v="2340"/>
    <x v="0"/>
    <x v="0"/>
    <s v="USD"/>
    <n v="1323136949"/>
    <n v="1319245349"/>
    <b v="1"/>
    <n v="31"/>
    <b v="1"/>
    <s v="music/rock"/>
    <n v="1.17"/>
    <n v="64.516129032258064"/>
    <x v="4"/>
    <s v="rock"/>
  </r>
  <r>
    <n v="3500"/>
    <n v="4275"/>
    <x v="0"/>
    <x v="0"/>
    <s v="USD"/>
    <n v="1367823655"/>
    <n v="1365231655"/>
    <b v="1"/>
    <n v="50"/>
    <b v="1"/>
    <s v="music/rock"/>
    <n v="1.2214285714285715"/>
    <n v="70"/>
    <x v="4"/>
    <s v="rock"/>
  </r>
  <r>
    <n v="2500"/>
    <n v="3791"/>
    <x v="0"/>
    <x v="0"/>
    <s v="USD"/>
    <n v="1402642740"/>
    <n v="1399563953"/>
    <b v="1"/>
    <n v="59"/>
    <b v="1"/>
    <s v="music/rock"/>
    <n v="1.5164"/>
    <n v="42.372881355932201"/>
    <x v="4"/>
    <s v="rock"/>
  </r>
  <r>
    <n v="5000"/>
    <n v="5222"/>
    <x v="0"/>
    <x v="0"/>
    <s v="USD"/>
    <n v="1341683211"/>
    <n v="1339091211"/>
    <b v="1"/>
    <n v="81"/>
    <b v="1"/>
    <s v="music/rock"/>
    <n v="1.0444"/>
    <n v="61.728395061728392"/>
    <x v="4"/>
    <s v="rock"/>
  </r>
  <r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s v="rock"/>
  </r>
  <r>
    <n v="6000"/>
    <n v="6108"/>
    <x v="0"/>
    <x v="0"/>
    <s v="USD"/>
    <n v="1316979167"/>
    <n v="1311795167"/>
    <b v="1"/>
    <n v="74"/>
    <b v="1"/>
    <s v="music/rock"/>
    <n v="1.018"/>
    <n v="81.081081081081081"/>
    <x v="4"/>
    <s v="rock"/>
  </r>
  <r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s v="rock"/>
  </r>
  <r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s v="rock"/>
  </r>
  <r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s v="rock"/>
  </r>
  <r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s v="rock"/>
  </r>
  <r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s v="rock"/>
  </r>
  <r>
    <n v="5500"/>
    <n v="16210"/>
    <x v="0"/>
    <x v="0"/>
    <s v="USD"/>
    <n v="1301792590"/>
    <n v="1297562590"/>
    <b v="1"/>
    <n v="176"/>
    <b v="1"/>
    <s v="music/rock"/>
    <n v="2.9472727272727273"/>
    <n v="31.25"/>
    <x v="4"/>
    <s v="rock"/>
  </r>
  <r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s v="rock"/>
  </r>
  <r>
    <n v="2500"/>
    <n v="2606"/>
    <x v="0"/>
    <x v="0"/>
    <s v="USD"/>
    <n v="1402286340"/>
    <n v="1399504664"/>
    <b v="1"/>
    <n v="96"/>
    <b v="1"/>
    <s v="music/rock"/>
    <n v="1.0424"/>
    <n v="26.041666666666668"/>
    <x v="4"/>
    <s v="rock"/>
  </r>
  <r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s v="rock"/>
  </r>
  <r>
    <n v="2000"/>
    <n v="2025"/>
    <x v="0"/>
    <x v="0"/>
    <s v="USD"/>
    <n v="1390983227"/>
    <n v="1388391227"/>
    <b v="1"/>
    <n v="52"/>
    <b v="1"/>
    <s v="music/rock"/>
    <n v="1.0125"/>
    <n v="38.46153846153846"/>
    <x v="4"/>
    <s v="rock"/>
  </r>
  <r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s v="rock"/>
  </r>
  <r>
    <n v="1500"/>
    <n v="1785"/>
    <x v="0"/>
    <x v="0"/>
    <s v="USD"/>
    <n v="1396054800"/>
    <n v="1393034470"/>
    <b v="1"/>
    <n v="41"/>
    <b v="1"/>
    <s v="music/rock"/>
    <n v="1.19"/>
    <n v="36.585365853658537"/>
    <x v="4"/>
    <s v="rock"/>
  </r>
  <r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s v="rock"/>
  </r>
  <r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s v="rock"/>
  </r>
  <r>
    <n v="9500"/>
    <n v="9545"/>
    <x v="0"/>
    <x v="0"/>
    <s v="USD"/>
    <n v="1389474145"/>
    <n v="1386882145"/>
    <b v="1"/>
    <n v="50"/>
    <b v="1"/>
    <s v="music/rock"/>
    <n v="1.0047368421052632"/>
    <n v="190"/>
    <x v="4"/>
    <s v="rock"/>
  </r>
  <r>
    <n v="22000"/>
    <n v="22396"/>
    <x v="0"/>
    <x v="0"/>
    <s v="USD"/>
    <n v="1374674558"/>
    <n v="1372082558"/>
    <b v="1"/>
    <n v="159"/>
    <b v="1"/>
    <s v="music/rock"/>
    <n v="1.018"/>
    <n v="138.36477987421384"/>
    <x v="4"/>
    <s v="rock"/>
  </r>
  <r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s v="rock"/>
  </r>
  <r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s v="rock"/>
  </r>
  <r>
    <n v="10000"/>
    <n v="11472"/>
    <x v="0"/>
    <x v="0"/>
    <s v="USD"/>
    <n v="1332704042"/>
    <n v="1327523642"/>
    <b v="1"/>
    <n v="169"/>
    <b v="1"/>
    <s v="music/rock"/>
    <n v="1.1472"/>
    <n v="59.171597633136095"/>
    <x v="4"/>
    <s v="rock"/>
  </r>
  <r>
    <n v="7500"/>
    <n v="7635"/>
    <x v="0"/>
    <x v="0"/>
    <s v="USD"/>
    <n v="1384363459"/>
    <n v="1381767859"/>
    <b v="1"/>
    <n v="31"/>
    <b v="1"/>
    <s v="music/rock"/>
    <n v="1.018"/>
    <n v="241.93548387096774"/>
    <x v="4"/>
    <s v="rock"/>
  </r>
  <r>
    <n v="5000"/>
    <n v="5300"/>
    <x v="0"/>
    <x v="0"/>
    <s v="USD"/>
    <n v="1276574400"/>
    <n v="1270576379"/>
    <b v="1"/>
    <n v="28"/>
    <b v="1"/>
    <s v="music/rock"/>
    <n v="1.06"/>
    <n v="178.57142857142858"/>
    <x v="4"/>
    <s v="rock"/>
  </r>
  <r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s v="rock"/>
  </r>
  <r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s v="rock"/>
  </r>
  <r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s v="rock"/>
  </r>
  <r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s v="rock"/>
  </r>
  <r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s v="rock"/>
  </r>
  <r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s v="rock"/>
  </r>
  <r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s v="rock"/>
  </r>
  <r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s v="rock"/>
  </r>
  <r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s v="rock"/>
  </r>
  <r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s v="rock"/>
  </r>
  <r>
    <n v="1000"/>
    <n v="2110.5"/>
    <x v="0"/>
    <x v="0"/>
    <s v="USD"/>
    <n v="1362974400"/>
    <n v="1360948389"/>
    <b v="1"/>
    <n v="22"/>
    <b v="1"/>
    <s v="music/rock"/>
    <n v="2.1105"/>
    <n v="45.454545454545453"/>
    <x v="4"/>
    <s v="rock"/>
  </r>
  <r>
    <n v="2000"/>
    <n v="2020"/>
    <x v="0"/>
    <x v="0"/>
    <s v="USD"/>
    <n v="1483203540"/>
    <n v="1481175482"/>
    <b v="0"/>
    <n v="31"/>
    <b v="1"/>
    <s v="theater/plays"/>
    <n v="1.01"/>
    <n v="64.516129032258064"/>
    <x v="1"/>
    <s v="plays"/>
  </r>
  <r>
    <n v="2000"/>
    <n v="2033"/>
    <x v="0"/>
    <x v="1"/>
    <s v="GBP"/>
    <n v="1434808775"/>
    <n v="1433512775"/>
    <b v="0"/>
    <n v="63"/>
    <b v="1"/>
    <s v="theater/plays"/>
    <n v="1.0165"/>
    <n v="31.746031746031747"/>
    <x v="1"/>
    <s v="plays"/>
  </r>
  <r>
    <n v="1500"/>
    <n v="1625"/>
    <x v="0"/>
    <x v="1"/>
    <s v="GBP"/>
    <n v="1424181600"/>
    <n v="1423041227"/>
    <b v="0"/>
    <n v="20"/>
    <b v="1"/>
    <s v="theater/plays"/>
    <n v="1.0833333333333333"/>
    <n v="75"/>
    <x v="1"/>
    <s v="plays"/>
  </r>
  <r>
    <n v="250"/>
    <n v="605"/>
    <x v="0"/>
    <x v="1"/>
    <s v="GBP"/>
    <n v="1434120856"/>
    <n v="1428936856"/>
    <b v="0"/>
    <n v="25"/>
    <b v="1"/>
    <s v="theater/plays"/>
    <n v="2.42"/>
    <n v="10"/>
    <x v="1"/>
    <s v="plays"/>
  </r>
  <r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s v="plays"/>
  </r>
  <r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s v="plays"/>
  </r>
  <r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s v="plays"/>
  </r>
  <r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s v="plays"/>
  </r>
  <r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s v="plays"/>
  </r>
  <r>
    <n v="15000"/>
    <n v="15335"/>
    <x v="0"/>
    <x v="0"/>
    <s v="USD"/>
    <n v="1447523371"/>
    <n v="1444927771"/>
    <b v="0"/>
    <n v="120"/>
    <b v="1"/>
    <s v="theater/plays"/>
    <n v="1.0223333333333333"/>
    <n v="125"/>
    <x v="1"/>
    <s v="plays"/>
  </r>
  <r>
    <n v="500"/>
    <n v="610"/>
    <x v="0"/>
    <x v="1"/>
    <s v="GBP"/>
    <n v="1445252400"/>
    <n v="1443696797"/>
    <b v="0"/>
    <n v="22"/>
    <b v="1"/>
    <s v="theater/plays"/>
    <n v="1.22"/>
    <n v="22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.0196000000000001"/>
    <n v="39.0625"/>
    <x v="1"/>
    <s v="plays"/>
  </r>
  <r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s v="plays"/>
  </r>
  <r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s v="plays"/>
  </r>
  <r>
    <n v="2000"/>
    <n v="2093"/>
    <x v="0"/>
    <x v="1"/>
    <s v="GBP"/>
    <n v="1461860432"/>
    <n v="1459268432"/>
    <b v="0"/>
    <n v="33"/>
    <b v="1"/>
    <s v="theater/plays"/>
    <n v="1.0465"/>
    <n v="60.606060606060609"/>
    <x v="1"/>
    <s v="plays"/>
  </r>
  <r>
    <n v="3500"/>
    <n v="4340"/>
    <x v="0"/>
    <x v="0"/>
    <s v="USD"/>
    <n v="1436902359"/>
    <n v="1434310359"/>
    <b v="0"/>
    <n v="32"/>
    <b v="1"/>
    <s v="theater/plays"/>
    <n v="1.24"/>
    <n v="109.375"/>
    <x v="1"/>
    <s v="plays"/>
  </r>
  <r>
    <n v="3000"/>
    <n v="4050"/>
    <x v="0"/>
    <x v="0"/>
    <s v="USD"/>
    <n v="1464807420"/>
    <n v="1461427938"/>
    <b v="0"/>
    <n v="24"/>
    <b v="1"/>
    <s v="theater/plays"/>
    <n v="1.35"/>
    <n v="125"/>
    <x v="1"/>
    <s v="plays"/>
  </r>
  <r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s v="plays"/>
  </r>
  <r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s v="plays"/>
  </r>
  <r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s v="wearables"/>
  </r>
  <r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s v="wearables"/>
  </r>
  <r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s v="wearables"/>
  </r>
  <r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s v="wearables"/>
  </r>
  <r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s v="wearables"/>
  </r>
  <r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s v="wearables"/>
  </r>
  <r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s v="wearables"/>
  </r>
  <r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s v="wearables"/>
  </r>
  <r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s v="wearables"/>
  </r>
  <r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s v="wearables"/>
  </r>
  <r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s v="wearables"/>
  </r>
  <r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s v="wearables"/>
  </r>
  <r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s v="wearables"/>
  </r>
  <r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s v="wearables"/>
  </r>
  <r>
    <n v="25000"/>
    <n v="4940"/>
    <x v="1"/>
    <x v="0"/>
    <s v="USD"/>
    <n v="1449354502"/>
    <n v="1446762502"/>
    <b v="0"/>
    <n v="16"/>
    <b v="0"/>
    <s v="technology/wearables"/>
    <n v="0.1976"/>
    <n v="1562.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s v="wearables"/>
  </r>
  <r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s v="wearables"/>
  </r>
  <r>
    <n v="50000"/>
    <n v="100"/>
    <x v="1"/>
    <x v="0"/>
    <s v="USD"/>
    <n v="1437161739"/>
    <n v="1434569739"/>
    <b v="0"/>
    <n v="1"/>
    <b v="0"/>
    <s v="technology/wearables"/>
    <n v="2E-3"/>
    <n v="500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s v="wearables"/>
  </r>
  <r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s v="nonfiction"/>
  </r>
  <r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s v="nonfiction"/>
  </r>
  <r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s v="nonfiction"/>
  </r>
  <r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s v="nonfiction"/>
  </r>
  <r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.3025"/>
    <n v="18.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s v="nonfiction"/>
  </r>
  <r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s v="nonfiction"/>
  </r>
  <r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s v="nonfiction"/>
  </r>
  <r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s v="nonfiction"/>
  </r>
  <r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s v="nonfiction"/>
  </r>
  <r>
    <n v="1000"/>
    <n v="1091"/>
    <x v="0"/>
    <x v="0"/>
    <s v="USD"/>
    <n v="1378592731"/>
    <n v="1373408731"/>
    <b v="0"/>
    <n v="25"/>
    <b v="1"/>
    <s v="publishing/nonfiction"/>
    <n v="1.091"/>
    <n v="40"/>
    <x v="3"/>
    <s v="nonfiction"/>
  </r>
  <r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s v="rock"/>
  </r>
  <r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s v="rock"/>
  </r>
  <r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s v="rock"/>
  </r>
  <r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s v="rock"/>
  </r>
  <r>
    <n v="5000"/>
    <n v="5535"/>
    <x v="0"/>
    <x v="0"/>
    <s v="USD"/>
    <n v="1434342894"/>
    <n v="1432269294"/>
    <b v="0"/>
    <n v="87"/>
    <b v="1"/>
    <s v="music/rock"/>
    <n v="1.107"/>
    <n v="57.47126436781609"/>
    <x v="4"/>
    <s v="rock"/>
  </r>
  <r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s v="rock"/>
  </r>
  <r>
    <n v="1500"/>
    <n v="1555"/>
    <x v="0"/>
    <x v="0"/>
    <s v="USD"/>
    <n v="1381881890"/>
    <n v="1380585890"/>
    <b v="0"/>
    <n v="20"/>
    <b v="1"/>
    <s v="music/rock"/>
    <n v="1.0366666666666666"/>
    <n v="75"/>
    <x v="4"/>
    <s v="rock"/>
  </r>
  <r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s v="rock"/>
  </r>
  <r>
    <n v="500"/>
    <n v="620"/>
    <x v="0"/>
    <x v="0"/>
    <s v="USD"/>
    <n v="1342115132"/>
    <n v="1339523132"/>
    <b v="0"/>
    <n v="16"/>
    <b v="1"/>
    <s v="music/rock"/>
    <n v="1.24"/>
    <n v="31.25"/>
    <x v="4"/>
    <s v="rock"/>
  </r>
  <r>
    <n v="10000"/>
    <n v="10501"/>
    <x v="0"/>
    <x v="0"/>
    <s v="USD"/>
    <n v="1483138233"/>
    <n v="1480546233"/>
    <b v="0"/>
    <n v="52"/>
    <b v="1"/>
    <s v="music/rock"/>
    <n v="1.0501"/>
    <n v="192.30769230769232"/>
    <x v="4"/>
    <s v="rock"/>
  </r>
  <r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s v="rock"/>
  </r>
  <r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s v="rock"/>
  </r>
  <r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s v="rock"/>
  </r>
  <r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s v="rock"/>
  </r>
  <r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s v="rock"/>
  </r>
  <r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s v="rock"/>
  </r>
  <r>
    <n v="25"/>
    <n v="106"/>
    <x v="0"/>
    <x v="0"/>
    <s v="USD"/>
    <n v="1433815200"/>
    <n v="1431886706"/>
    <b v="0"/>
    <n v="5"/>
    <b v="1"/>
    <s v="music/rock"/>
    <n v="4.24"/>
    <n v="5"/>
    <x v="4"/>
    <s v="rock"/>
  </r>
  <r>
    <n v="5000"/>
    <n v="5355"/>
    <x v="0"/>
    <x v="0"/>
    <s v="USD"/>
    <n v="1482988125"/>
    <n v="1480396125"/>
    <b v="0"/>
    <n v="73"/>
    <b v="1"/>
    <s v="music/rock"/>
    <n v="1.071"/>
    <n v="68.493150684931507"/>
    <x v="4"/>
    <s v="rock"/>
  </r>
  <r>
    <n v="8000"/>
    <n v="8349"/>
    <x v="0"/>
    <x v="0"/>
    <s v="USD"/>
    <n v="1367867536"/>
    <n v="1365275536"/>
    <b v="0"/>
    <n v="148"/>
    <b v="1"/>
    <s v="music/rock"/>
    <n v="1.043625"/>
    <n v="54.054054054054056"/>
    <x v="4"/>
    <s v="rock"/>
  </r>
  <r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s v="rock"/>
  </r>
  <r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s v="rock"/>
  </r>
  <r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s v="rock"/>
  </r>
  <r>
    <n v="400"/>
    <n v="875"/>
    <x v="0"/>
    <x v="0"/>
    <s v="USD"/>
    <n v="1438183889"/>
    <n v="1435591889"/>
    <b v="0"/>
    <n v="14"/>
    <b v="1"/>
    <s v="music/rock"/>
    <n v="2.1875"/>
    <n v="28.571428571428573"/>
    <x v="4"/>
    <s v="rock"/>
  </r>
  <r>
    <n v="4000"/>
    <n v="5465"/>
    <x v="0"/>
    <x v="0"/>
    <s v="USD"/>
    <n v="1433305800"/>
    <n v="1430604395"/>
    <b v="0"/>
    <n v="78"/>
    <b v="1"/>
    <s v="music/rock"/>
    <n v="1.36625"/>
    <n v="51.282051282051285"/>
    <x v="4"/>
    <s v="rock"/>
  </r>
  <r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s v="rock"/>
  </r>
  <r>
    <n v="500"/>
    <n v="727"/>
    <x v="0"/>
    <x v="1"/>
    <s v="GBP"/>
    <n v="1471087957"/>
    <n v="1468495957"/>
    <b v="0"/>
    <n v="34"/>
    <b v="1"/>
    <s v="music/rock"/>
    <n v="1.454"/>
    <n v="14.705882352941176"/>
    <x v="4"/>
    <s v="rock"/>
  </r>
  <r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s v="rock"/>
  </r>
  <r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s v="rock"/>
  </r>
  <r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s v="rock"/>
  </r>
  <r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s v="rock"/>
  </r>
  <r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s v="rock"/>
  </r>
  <r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s v="rock"/>
  </r>
  <r>
    <n v="6000"/>
    <n v="6438"/>
    <x v="0"/>
    <x v="0"/>
    <s v="USD"/>
    <n v="1423871882"/>
    <n v="1421279882"/>
    <b v="0"/>
    <n v="73"/>
    <b v="1"/>
    <s v="music/rock"/>
    <n v="1.073"/>
    <n v="82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s v="rock"/>
  </r>
  <r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s v="rock"/>
  </r>
  <r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s v="rock"/>
  </r>
  <r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s v="rock"/>
  </r>
  <r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s v="rock"/>
  </r>
  <r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s v="rock"/>
  </r>
  <r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1.25E-3"/>
    <n v="4000"/>
    <x v="3"/>
    <s v="translations"/>
  </r>
  <r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s v="translations"/>
  </r>
  <r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0.05"/>
    <n v="2000"/>
    <x v="3"/>
    <s v="translations"/>
  </r>
  <r>
    <n v="500"/>
    <n v="1"/>
    <x v="2"/>
    <x v="0"/>
    <s v="USD"/>
    <n v="1483423467"/>
    <n v="1480831467"/>
    <b v="0"/>
    <n v="1"/>
    <b v="0"/>
    <s v="publishing/translations"/>
    <n v="2E-3"/>
    <n v="500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s v="translations"/>
  </r>
  <r>
    <n v="3000"/>
    <n v="6"/>
    <x v="2"/>
    <x v="3"/>
    <s v="EUR"/>
    <n v="1456397834"/>
    <n v="1453805834"/>
    <b v="0"/>
    <n v="1"/>
    <b v="0"/>
    <s v="publishing/translations"/>
    <n v="2E-3"/>
    <n v="3000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1E-3"/>
    <n v="1000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1E-3"/>
    <n v="7500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0.03"/>
    <n v="2500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s v="fiction"/>
  </r>
  <r>
    <n v="5000"/>
    <n v="5"/>
    <x v="2"/>
    <x v="0"/>
    <s v="USD"/>
    <n v="1347004260"/>
    <n v="1345062936"/>
    <b v="0"/>
    <n v="1"/>
    <b v="0"/>
    <s v="publishing/fiction"/>
    <n v="1E-3"/>
    <n v="5000"/>
    <x v="3"/>
    <s v="fiction"/>
  </r>
  <r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s v="fiction"/>
  </r>
  <r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s v="fiction"/>
  </r>
  <r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s v="fiction"/>
  </r>
  <r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5000"/>
    <n v="360"/>
    <x v="2"/>
    <x v="2"/>
    <s v="AUD"/>
    <n v="1388928660"/>
    <n v="1386336660"/>
    <b v="0"/>
    <n v="6"/>
    <b v="0"/>
    <s v="publishing/fiction"/>
    <n v="2.4E-2"/>
    <n v="2500"/>
    <x v="3"/>
    <s v="fiction"/>
  </r>
  <r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s v="fiction"/>
  </r>
  <r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s v="fiction"/>
  </r>
  <r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s v="fiction"/>
  </r>
  <r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s v="fiction"/>
  </r>
  <r>
    <n v="3000"/>
    <n v="57"/>
    <x v="2"/>
    <x v="0"/>
    <s v="USD"/>
    <n v="1409787378"/>
    <n v="1405899378"/>
    <b v="0"/>
    <n v="3"/>
    <b v="0"/>
    <s v="publishing/fiction"/>
    <n v="1.9E-2"/>
    <n v="1000"/>
    <x v="3"/>
    <s v="fiction"/>
  </r>
  <r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s v="fiction"/>
  </r>
  <r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s v="nature"/>
  </r>
  <r>
    <n v="500"/>
    <n v="20"/>
    <x v="2"/>
    <x v="5"/>
    <s v="CAD"/>
    <n v="1435708500"/>
    <n v="1434412500"/>
    <b v="0"/>
    <n v="1"/>
    <b v="0"/>
    <s v="photography/nature"/>
    <n v="0.04"/>
    <n v="500"/>
    <x v="8"/>
    <s v="nature"/>
  </r>
  <r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s v="nature"/>
  </r>
  <r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s v="nature"/>
  </r>
  <r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s v="nature"/>
  </r>
  <r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5E-2"/>
    <n v="700"/>
    <x v="8"/>
    <s v="nature"/>
  </r>
  <r>
    <n v="500"/>
    <n v="170"/>
    <x v="2"/>
    <x v="0"/>
    <s v="USD"/>
    <n v="1446524159"/>
    <n v="1443928559"/>
    <b v="0"/>
    <n v="6"/>
    <b v="0"/>
    <s v="photography/nature"/>
    <n v="0.34"/>
    <n v="83.333333333333329"/>
    <x v="8"/>
    <s v="nature"/>
  </r>
  <r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s v="nature"/>
  </r>
  <r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s v="nature"/>
  </r>
  <r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s v="nature"/>
  </r>
  <r>
    <n v="2500"/>
    <n v="100"/>
    <x v="2"/>
    <x v="0"/>
    <s v="USD"/>
    <n v="1411227633"/>
    <n v="1408549233"/>
    <b v="0"/>
    <n v="1"/>
    <b v="0"/>
    <s v="photography/nature"/>
    <n v="0.04"/>
    <n v="25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69E-2"/>
    <n v="250"/>
    <x v="8"/>
    <s v="nature"/>
  </r>
  <r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s v="nature"/>
  </r>
  <r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s v="art books"/>
  </r>
  <r>
    <n v="10000"/>
    <n v="10"/>
    <x v="1"/>
    <x v="0"/>
    <s v="USD"/>
    <n v="1432843500"/>
    <n v="1430124509"/>
    <b v="0"/>
    <n v="1"/>
    <b v="0"/>
    <s v="publishing/art books"/>
    <n v="1E-3"/>
    <n v="10000"/>
    <x v="3"/>
    <s v="art books"/>
  </r>
  <r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s v="art books"/>
  </r>
  <r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s v="art books"/>
  </r>
  <r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s v="art books"/>
  </r>
  <r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s v="art books"/>
  </r>
  <r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s v="art books"/>
  </r>
  <r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s v="art books"/>
  </r>
  <r>
    <n v="5000"/>
    <n v="650"/>
    <x v="1"/>
    <x v="0"/>
    <s v="USD"/>
    <n v="1435698368"/>
    <n v="1431810368"/>
    <b v="0"/>
    <n v="10"/>
    <b v="0"/>
    <s v="publishing/art books"/>
    <n v="0.13"/>
    <n v="500"/>
    <x v="3"/>
    <s v="art books"/>
  </r>
  <r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s v="art books"/>
  </r>
  <r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s v="art books"/>
  </r>
  <r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s v="places"/>
  </r>
  <r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s v="places"/>
  </r>
  <r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s v="places"/>
  </r>
  <r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s v="places"/>
  </r>
  <r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s v="places"/>
  </r>
  <r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s v="places"/>
  </r>
  <r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s v="places"/>
  </r>
  <r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s v="places"/>
  </r>
  <r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s v="places"/>
  </r>
  <r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800"/>
    <n v="1"/>
    <x v="2"/>
    <x v="0"/>
    <s v="USD"/>
    <n v="1437926458"/>
    <n v="1432742458"/>
    <b v="0"/>
    <n v="1"/>
    <b v="0"/>
    <s v="photography/places"/>
    <n v="1.25E-3"/>
    <n v="800"/>
    <x v="8"/>
    <s v="places"/>
  </r>
  <r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s v="places"/>
  </r>
  <r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s v="rock"/>
  </r>
  <r>
    <n v="1500"/>
    <n v="1502.5"/>
    <x v="0"/>
    <x v="0"/>
    <s v="USD"/>
    <n v="1318633200"/>
    <n v="1314947317"/>
    <b v="0"/>
    <n v="32"/>
    <b v="1"/>
    <s v="music/rock"/>
    <n v="1.0016666666666667"/>
    <n v="46.875"/>
    <x v="4"/>
    <s v="rock"/>
  </r>
  <r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s v="rock"/>
  </r>
  <r>
    <n v="2800"/>
    <n v="3419"/>
    <x v="0"/>
    <x v="0"/>
    <s v="USD"/>
    <n v="1332011835"/>
    <n v="1328559435"/>
    <b v="0"/>
    <n v="70"/>
    <b v="1"/>
    <s v="music/rock"/>
    <n v="1.2210714285714286"/>
    <n v="40"/>
    <x v="4"/>
    <s v="rock"/>
  </r>
  <r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s v="rock"/>
  </r>
  <r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s v="rock"/>
  </r>
  <r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s v="rock"/>
  </r>
  <r>
    <n v="1200"/>
    <n v="1215"/>
    <x v="0"/>
    <x v="0"/>
    <s v="USD"/>
    <n v="1388553960"/>
    <n v="1385754986"/>
    <b v="0"/>
    <n v="23"/>
    <b v="1"/>
    <s v="music/rock"/>
    <n v="1.0125"/>
    <n v="52.173913043478258"/>
    <x v="4"/>
    <s v="rock"/>
  </r>
  <r>
    <n v="1500"/>
    <n v="1775"/>
    <x v="0"/>
    <x v="0"/>
    <s v="USD"/>
    <n v="1320220800"/>
    <n v="1315612909"/>
    <b v="0"/>
    <n v="4"/>
    <b v="1"/>
    <s v="music/rock"/>
    <n v="1.1833333333333333"/>
    <n v="375"/>
    <x v="4"/>
    <s v="rock"/>
  </r>
  <r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s v="rock"/>
  </r>
  <r>
    <n v="800"/>
    <n v="1001"/>
    <x v="0"/>
    <x v="0"/>
    <s v="USD"/>
    <n v="1370390432"/>
    <n v="1368576032"/>
    <b v="0"/>
    <n v="27"/>
    <b v="1"/>
    <s v="music/rock"/>
    <n v="1.25125"/>
    <n v="29.62962962962963"/>
    <x v="4"/>
    <s v="rock"/>
  </r>
  <r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s v="rock"/>
  </r>
  <r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s v="rock"/>
  </r>
  <r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s v="rock"/>
  </r>
  <r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s v="rock"/>
  </r>
  <r>
    <n v="10000"/>
    <n v="10420"/>
    <x v="0"/>
    <x v="0"/>
    <s v="USD"/>
    <n v="1353621600"/>
    <n v="1350061821"/>
    <b v="0"/>
    <n v="157"/>
    <b v="1"/>
    <s v="music/rock"/>
    <n v="1.042"/>
    <n v="63.694267515923563"/>
    <x v="4"/>
    <s v="rock"/>
  </r>
  <r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s v="rock"/>
  </r>
  <r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s v="rock"/>
  </r>
  <r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s v="rock"/>
  </r>
  <r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s v="rock"/>
  </r>
  <r>
    <n v="5000"/>
    <n v="6060"/>
    <x v="0"/>
    <x v="0"/>
    <s v="USD"/>
    <n v="1338177540"/>
    <n v="1333550015"/>
    <b v="0"/>
    <n v="37"/>
    <b v="1"/>
    <s v="music/rock"/>
    <n v="1.212"/>
    <n v="135.13513513513513"/>
    <x v="4"/>
    <s v="rock"/>
  </r>
  <r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s v="rock"/>
  </r>
  <r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s v="rock"/>
  </r>
  <r>
    <n v="1000"/>
    <n v="1180"/>
    <x v="0"/>
    <x v="0"/>
    <s v="USD"/>
    <n v="1357721335"/>
    <n v="1354265335"/>
    <b v="0"/>
    <n v="25"/>
    <b v="1"/>
    <s v="music/rock"/>
    <n v="1.18"/>
    <n v="40"/>
    <x v="4"/>
    <s v="rock"/>
  </r>
  <r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s v="rock"/>
  </r>
  <r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s v="rock"/>
  </r>
  <r>
    <n v="2000"/>
    <n v="2340"/>
    <x v="0"/>
    <x v="0"/>
    <s v="USD"/>
    <n v="1353905940"/>
    <n v="1351011489"/>
    <b v="0"/>
    <n v="38"/>
    <b v="1"/>
    <s v="music/rock"/>
    <n v="1.17"/>
    <n v="52.631578947368418"/>
    <x v="4"/>
    <s v="rock"/>
  </r>
  <r>
    <n v="4000"/>
    <n v="4037"/>
    <x v="0"/>
    <x v="0"/>
    <s v="USD"/>
    <n v="1403026882"/>
    <n v="1400175682"/>
    <b v="0"/>
    <n v="88"/>
    <b v="1"/>
    <s v="music/rock"/>
    <n v="1.00925"/>
    <n v="45.454545454545453"/>
    <x v="4"/>
    <s v="rock"/>
  </r>
  <r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s v="rock"/>
  </r>
  <r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s v="rock"/>
  </r>
  <r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s v="rock"/>
  </r>
  <r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s v="rock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.0049999999999999"/>
    <n v="62.5"/>
    <x v="4"/>
    <s v="rock"/>
  </r>
  <r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s v="rock"/>
  </r>
  <r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s v="rock"/>
  </r>
  <r>
    <n v="500"/>
    <n v="519"/>
    <x v="0"/>
    <x v="0"/>
    <s v="USD"/>
    <n v="1262302740"/>
    <n v="1257444140"/>
    <b v="0"/>
    <n v="15"/>
    <b v="1"/>
    <s v="music/rock"/>
    <n v="1.038"/>
    <n v="33.333333333333336"/>
    <x v="4"/>
    <s v="rock"/>
  </r>
  <r>
    <n v="1000"/>
    <n v="1050"/>
    <x v="0"/>
    <x v="0"/>
    <s v="USD"/>
    <n v="1362086700"/>
    <n v="1358180968"/>
    <b v="0"/>
    <n v="27"/>
    <b v="1"/>
    <s v="music/rock"/>
    <n v="1.05"/>
    <n v="37.037037037037038"/>
    <x v="4"/>
    <s v="rock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s v="rock"/>
  </r>
  <r>
    <n v="2500"/>
    <n v="2535"/>
    <x v="0"/>
    <x v="0"/>
    <s v="USD"/>
    <n v="1418998744"/>
    <n v="1416406744"/>
    <b v="0"/>
    <n v="26"/>
    <b v="1"/>
    <s v="music/pop"/>
    <n v="1.014"/>
    <n v="96.15384615384616"/>
    <x v="4"/>
    <s v="pop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s v="pop"/>
  </r>
  <r>
    <n v="10000"/>
    <n v="10950"/>
    <x v="0"/>
    <x v="0"/>
    <s v="USD"/>
    <n v="1353551160"/>
    <n v="1348363560"/>
    <b v="0"/>
    <n v="128"/>
    <b v="1"/>
    <s v="music/pop"/>
    <n v="1.095"/>
    <n v="78.125"/>
    <x v="4"/>
    <s v="pop"/>
  </r>
  <r>
    <n v="5000"/>
    <n v="5540"/>
    <x v="0"/>
    <x v="0"/>
    <s v="USD"/>
    <n v="1379515740"/>
    <n v="1378306140"/>
    <b v="0"/>
    <n v="10"/>
    <b v="1"/>
    <s v="music/pop"/>
    <n v="1.1080000000000001"/>
    <n v="500"/>
    <x v="4"/>
    <s v="pop"/>
  </r>
  <r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s v="pop"/>
  </r>
  <r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s v="pop"/>
  </r>
  <r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s v="pop"/>
  </r>
  <r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s v="pop"/>
  </r>
  <r>
    <n v="2000"/>
    <n v="2831"/>
    <x v="0"/>
    <x v="0"/>
    <s v="USD"/>
    <n v="1381314437"/>
    <n v="1378722437"/>
    <b v="0"/>
    <n v="32"/>
    <b v="1"/>
    <s v="music/pop"/>
    <n v="1.4155"/>
    <n v="62.5"/>
    <x v="4"/>
    <s v="pop"/>
  </r>
  <r>
    <n v="2000"/>
    <n v="2015"/>
    <x v="0"/>
    <x v="0"/>
    <s v="USD"/>
    <n v="1303801140"/>
    <n v="1300916220"/>
    <b v="0"/>
    <n v="20"/>
    <b v="1"/>
    <s v="music/pop"/>
    <n v="1.0075000000000001"/>
    <n v="100"/>
    <x v="4"/>
    <s v="pop"/>
  </r>
  <r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s v="pop"/>
  </r>
  <r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s v="pop"/>
  </r>
  <r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s v="pop"/>
  </r>
  <r>
    <n v="1500"/>
    <n v="2143"/>
    <x v="0"/>
    <x v="0"/>
    <s v="USD"/>
    <n v="1333648820"/>
    <n v="1331060420"/>
    <b v="0"/>
    <n v="48"/>
    <b v="1"/>
    <s v="music/pop"/>
    <n v="1.4286666666666668"/>
    <n v="31.25"/>
    <x v="4"/>
    <s v="pop"/>
  </r>
  <r>
    <n v="7500"/>
    <n v="7525.12"/>
    <x v="0"/>
    <x v="0"/>
    <s v="USD"/>
    <n v="1355437052"/>
    <n v="1352845052"/>
    <b v="0"/>
    <n v="48"/>
    <b v="1"/>
    <s v="music/pop"/>
    <n v="1.0033493333333334"/>
    <n v="156.25"/>
    <x v="4"/>
    <s v="pop"/>
  </r>
  <r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s v="pop"/>
  </r>
  <r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s v="pop"/>
  </r>
  <r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s v="pop"/>
  </r>
  <r>
    <n v="80"/>
    <n v="1003"/>
    <x v="0"/>
    <x v="13"/>
    <s v="EUR"/>
    <n v="1462053540"/>
    <n v="1459355950"/>
    <b v="0"/>
    <n v="36"/>
    <b v="1"/>
    <s v="music/pop"/>
    <n v="12.5375"/>
    <n v="2.2222222222222223"/>
    <x v="4"/>
    <s v="pop"/>
  </r>
  <r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s v="pop"/>
  </r>
  <r>
    <n v="8000"/>
    <n v="8211"/>
    <x v="0"/>
    <x v="0"/>
    <s v="USD"/>
    <n v="1325310336"/>
    <n v="1320122736"/>
    <b v="0"/>
    <n v="62"/>
    <b v="1"/>
    <s v="music/pop"/>
    <n v="1.026375"/>
    <n v="129.03225806451613"/>
    <x v="4"/>
    <s v="pop"/>
  </r>
  <r>
    <n v="1000"/>
    <n v="1080"/>
    <x v="0"/>
    <x v="0"/>
    <s v="USD"/>
    <n v="1422750707"/>
    <n v="1420158707"/>
    <b v="0"/>
    <n v="32"/>
    <b v="1"/>
    <s v="music/pop"/>
    <n v="1.08"/>
    <n v="31.25"/>
    <x v="4"/>
    <s v="pop"/>
  </r>
  <r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s v="pop"/>
  </r>
  <r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s v="pop"/>
  </r>
  <r>
    <n v="2500"/>
    <n v="4022"/>
    <x v="0"/>
    <x v="0"/>
    <s v="USD"/>
    <n v="1364447073"/>
    <n v="1361858673"/>
    <b v="0"/>
    <n v="98"/>
    <b v="1"/>
    <s v="music/pop"/>
    <n v="1.6088"/>
    <n v="25.510204081632654"/>
    <x v="4"/>
    <s v="pop"/>
  </r>
  <r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s v="pop"/>
  </r>
  <r>
    <n v="8000"/>
    <n v="8211"/>
    <x v="0"/>
    <x v="0"/>
    <s v="USD"/>
    <n v="1322454939"/>
    <n v="1319859339"/>
    <b v="0"/>
    <n v="116"/>
    <b v="1"/>
    <s v="music/pop"/>
    <n v="1.026375"/>
    <n v="68.965517241379317"/>
    <x v="4"/>
    <s v="pop"/>
  </r>
  <r>
    <n v="2000"/>
    <n v="2795"/>
    <x v="0"/>
    <x v="0"/>
    <s v="USD"/>
    <n v="1464729276"/>
    <n v="1459545276"/>
    <b v="0"/>
    <n v="52"/>
    <b v="1"/>
    <s v="music/pop"/>
    <n v="1.3975"/>
    <n v="38.46153846153846"/>
    <x v="4"/>
    <s v="pop"/>
  </r>
  <r>
    <n v="1000"/>
    <n v="1026"/>
    <x v="0"/>
    <x v="0"/>
    <s v="USD"/>
    <n v="1278302400"/>
    <n v="1273961999"/>
    <b v="0"/>
    <n v="23"/>
    <b v="1"/>
    <s v="music/pop"/>
    <n v="1.026"/>
    <n v="43.478260869565219"/>
    <x v="4"/>
    <s v="pop"/>
  </r>
  <r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s v="pop"/>
  </r>
  <r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s v="pop"/>
  </r>
  <r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s v="pop"/>
  </r>
  <r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s v="pop"/>
  </r>
  <r>
    <n v="1000"/>
    <n v="1374.16"/>
    <x v="0"/>
    <x v="0"/>
    <s v="USD"/>
    <n v="1318802580"/>
    <n v="1316194540"/>
    <b v="0"/>
    <n v="34"/>
    <b v="1"/>
    <s v="music/pop"/>
    <n v="1.37416"/>
    <n v="29.411764705882351"/>
    <x v="4"/>
    <s v="pop"/>
  </r>
  <r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s v="pop"/>
  </r>
  <r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s v="pop"/>
  </r>
  <r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s v="pop"/>
  </r>
  <r>
    <n v="2000"/>
    <n v="3500"/>
    <x v="0"/>
    <x v="0"/>
    <s v="USD"/>
    <n v="1311298745"/>
    <n v="1309311545"/>
    <b v="0"/>
    <n v="56"/>
    <b v="1"/>
    <s v="music/pop"/>
    <n v="1.75"/>
    <n v="35.714285714285715"/>
    <x v="4"/>
    <s v="pop"/>
  </r>
  <r>
    <n v="1000"/>
    <n v="1175"/>
    <x v="0"/>
    <x v="0"/>
    <s v="USD"/>
    <n v="1405188667"/>
    <n v="1402596667"/>
    <b v="0"/>
    <n v="25"/>
    <b v="1"/>
    <s v="music/pop"/>
    <n v="1.175"/>
    <n v="40"/>
    <x v="4"/>
    <s v="pop"/>
  </r>
  <r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s v="faith"/>
  </r>
  <r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3500"/>
    <n v="760"/>
    <x v="3"/>
    <x v="6"/>
    <s v="EUR"/>
    <n v="1491590738"/>
    <n v="1489517138"/>
    <b v="0"/>
    <n v="10"/>
    <b v="0"/>
    <s v="music/faith"/>
    <n v="0.21714285714285714"/>
    <n v="350"/>
    <x v="4"/>
    <s v="faith"/>
  </r>
  <r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s v="faith"/>
  </r>
  <r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s v="faith"/>
  </r>
  <r>
    <n v="5000"/>
    <n v="18"/>
    <x v="3"/>
    <x v="5"/>
    <s v="CAD"/>
    <n v="1493320519"/>
    <n v="1488140119"/>
    <b v="0"/>
    <n v="1"/>
    <b v="0"/>
    <s v="music/faith"/>
    <n v="3.5999999999999999E-3"/>
    <n v="5000"/>
    <x v="4"/>
    <s v="faith"/>
  </r>
  <r>
    <n v="10000"/>
    <n v="3125"/>
    <x v="3"/>
    <x v="0"/>
    <s v="USD"/>
    <n v="1491855300"/>
    <n v="1488935245"/>
    <b v="0"/>
    <n v="39"/>
    <b v="0"/>
    <s v="music/faith"/>
    <n v="0.3125"/>
    <n v="256.41025641025641"/>
    <x v="4"/>
    <s v="faith"/>
  </r>
  <r>
    <n v="4000"/>
    <n v="1772"/>
    <x v="3"/>
    <x v="0"/>
    <s v="USD"/>
    <n v="1491738594"/>
    <n v="1489150194"/>
    <b v="0"/>
    <n v="7"/>
    <b v="0"/>
    <s v="music/faith"/>
    <n v="0.443"/>
    <n v="571.42857142857144"/>
    <x v="4"/>
    <s v="faith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0.254"/>
    <n v="227.27272727272728"/>
    <x v="4"/>
    <s v="faith"/>
  </r>
  <r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s v="faith"/>
  </r>
  <r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s v="faith"/>
  </r>
  <r>
    <n v="3000"/>
    <n v="280"/>
    <x v="3"/>
    <x v="1"/>
    <s v="GBP"/>
    <n v="1491768000"/>
    <n v="1489097112"/>
    <b v="0"/>
    <n v="8"/>
    <b v="0"/>
    <s v="music/faith"/>
    <n v="9.3333333333333338E-2"/>
    <n v="375"/>
    <x v="4"/>
    <s v="faith"/>
  </r>
  <r>
    <n v="10000"/>
    <n v="5"/>
    <x v="3"/>
    <x v="0"/>
    <s v="USD"/>
    <n v="1490589360"/>
    <n v="1488038674"/>
    <b v="0"/>
    <n v="1"/>
    <b v="0"/>
    <s v="music/faith"/>
    <n v="5.0000000000000001E-4"/>
    <n v="10000"/>
    <x v="4"/>
    <s v="faith"/>
  </r>
  <r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s v="faith"/>
  </r>
  <r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s v="faith"/>
  </r>
  <r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5105"/>
    <n v="216"/>
    <x v="3"/>
    <x v="0"/>
    <s v="USD"/>
    <n v="1491943445"/>
    <n v="1489351445"/>
    <b v="0"/>
    <n v="4"/>
    <b v="0"/>
    <s v="music/faith"/>
    <n v="4.2311459353574929E-2"/>
    <n v="1276.25"/>
    <x v="4"/>
    <s v="faith"/>
  </r>
  <r>
    <n v="20000"/>
    <n v="5212"/>
    <x v="3"/>
    <x v="0"/>
    <s v="USD"/>
    <n v="1491019200"/>
    <n v="1488418990"/>
    <b v="0"/>
    <n v="79"/>
    <b v="0"/>
    <s v="music/faith"/>
    <n v="0.2606"/>
    <n v="253.16455696202533"/>
    <x v="4"/>
    <s v="faith"/>
  </r>
  <r>
    <n v="5050"/>
    <n v="10"/>
    <x v="2"/>
    <x v="0"/>
    <s v="USD"/>
    <n v="1421337405"/>
    <n v="1418745405"/>
    <b v="0"/>
    <n v="2"/>
    <b v="0"/>
    <s v="music/faith"/>
    <n v="1.9801980198019802E-3"/>
    <n v="2525"/>
    <x v="4"/>
    <s v="faith"/>
  </r>
  <r>
    <n v="16500"/>
    <n v="1"/>
    <x v="2"/>
    <x v="0"/>
    <s v="USD"/>
    <n v="1427745150"/>
    <n v="1425156750"/>
    <b v="0"/>
    <n v="1"/>
    <b v="0"/>
    <s v="music/faith"/>
    <n v="6.0606060606060605E-5"/>
    <n v="16500"/>
    <x v="4"/>
    <s v="faith"/>
  </r>
  <r>
    <n v="5000"/>
    <n v="51"/>
    <x v="2"/>
    <x v="0"/>
    <s v="USD"/>
    <n v="1441003537"/>
    <n v="1435819537"/>
    <b v="0"/>
    <n v="2"/>
    <b v="0"/>
    <s v="music/faith"/>
    <n v="1.0200000000000001E-2"/>
    <n v="2500"/>
    <x v="4"/>
    <s v="faith"/>
  </r>
  <r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s v="faith"/>
  </r>
  <r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5000"/>
    <n v="487"/>
    <x v="2"/>
    <x v="0"/>
    <s v="USD"/>
    <n v="1459181895"/>
    <n v="1456593495"/>
    <b v="0"/>
    <n v="9"/>
    <b v="0"/>
    <s v="music/faith"/>
    <n v="9.74E-2"/>
    <n v="555.55555555555554"/>
    <x v="4"/>
    <s v="faith"/>
  </r>
  <r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50"/>
    <n v="85"/>
    <x v="2"/>
    <x v="0"/>
    <s v="USD"/>
    <n v="1409513940"/>
    <n v="1405949514"/>
    <b v="0"/>
    <n v="4"/>
    <b v="0"/>
    <s v="music/faith"/>
    <n v="4.8571428571428571E-2"/>
    <n v="437.5"/>
    <x v="4"/>
    <s v="faith"/>
  </r>
  <r>
    <n v="5000"/>
    <n v="34"/>
    <x v="2"/>
    <x v="12"/>
    <s v="EUR"/>
    <n v="1453122000"/>
    <n v="1449151888"/>
    <b v="0"/>
    <n v="1"/>
    <b v="0"/>
    <s v="music/faith"/>
    <n v="6.7999999999999996E-3"/>
    <n v="5000"/>
    <x v="4"/>
    <s v="faith"/>
  </r>
  <r>
    <n v="10000"/>
    <n v="1050"/>
    <x v="2"/>
    <x v="0"/>
    <s v="USD"/>
    <n v="1409585434"/>
    <n v="1406907034"/>
    <b v="0"/>
    <n v="2"/>
    <b v="0"/>
    <s v="music/faith"/>
    <n v="0.105"/>
    <n v="5000"/>
    <x v="4"/>
    <s v="faith"/>
  </r>
  <r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3000"/>
    <n v="50"/>
    <x v="2"/>
    <x v="0"/>
    <s v="USD"/>
    <n v="1412536412"/>
    <n v="1409944412"/>
    <b v="0"/>
    <n v="1"/>
    <b v="0"/>
    <s v="music/faith"/>
    <n v="1.6666666666666666E-2"/>
    <n v="3000"/>
    <x v="4"/>
    <s v="faith"/>
  </r>
  <r>
    <n v="25000"/>
    <n v="1967"/>
    <x v="2"/>
    <x v="0"/>
    <s v="USD"/>
    <n v="1430517761"/>
    <n v="1427925761"/>
    <b v="0"/>
    <n v="17"/>
    <b v="0"/>
    <s v="music/faith"/>
    <n v="7.868E-2"/>
    <n v="1470.5882352941176"/>
    <x v="4"/>
    <s v="faith"/>
  </r>
  <r>
    <n v="5000"/>
    <n v="11"/>
    <x v="2"/>
    <x v="0"/>
    <s v="USD"/>
    <n v="1427772120"/>
    <n v="1425186785"/>
    <b v="0"/>
    <n v="2"/>
    <b v="0"/>
    <s v="music/faith"/>
    <n v="2.2000000000000001E-3"/>
    <n v="2500"/>
    <x v="4"/>
    <s v="faith"/>
  </r>
  <r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s v="faith"/>
  </r>
  <r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s v="faith"/>
  </r>
  <r>
    <n v="35000"/>
    <n v="75"/>
    <x v="2"/>
    <x v="0"/>
    <s v="USD"/>
    <n v="1463201940"/>
    <n v="1459435149"/>
    <b v="0"/>
    <n v="2"/>
    <b v="0"/>
    <s v="music/faith"/>
    <n v="2.142857142857143E-3"/>
    <n v="17500"/>
    <x v="4"/>
    <s v="faith"/>
  </r>
  <r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s v="faith"/>
  </r>
  <r>
    <n v="4000"/>
    <n v="225"/>
    <x v="2"/>
    <x v="0"/>
    <s v="USD"/>
    <n v="1415562471"/>
    <n v="1412966871"/>
    <b v="0"/>
    <n v="8"/>
    <b v="0"/>
    <s v="music/faith"/>
    <n v="5.6250000000000001E-2"/>
    <n v="500"/>
    <x v="4"/>
    <s v="faith"/>
  </r>
  <r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2880"/>
    <n v="1"/>
    <x v="2"/>
    <x v="0"/>
    <s v="USD"/>
    <n v="1459642200"/>
    <n v="1456441429"/>
    <b v="0"/>
    <n v="1"/>
    <b v="0"/>
    <s v="music/faith"/>
    <n v="3.4722222222222224E-4"/>
    <n v="2880"/>
    <x v="4"/>
    <s v="faith"/>
  </r>
  <r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s v="faith"/>
  </r>
  <r>
    <n v="6000"/>
    <n v="35"/>
    <x v="2"/>
    <x v="0"/>
    <s v="USD"/>
    <n v="1414707762"/>
    <n v="1412115762"/>
    <b v="0"/>
    <n v="4"/>
    <b v="0"/>
    <s v="music/faith"/>
    <n v="5.8333333333333336E-3"/>
    <n v="1500"/>
    <x v="4"/>
    <s v="faith"/>
  </r>
  <r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s v="faith"/>
  </r>
  <r>
    <n v="6500"/>
    <n v="2196"/>
    <x v="2"/>
    <x v="0"/>
    <s v="USD"/>
    <n v="1403906664"/>
    <n v="1401401064"/>
    <b v="0"/>
    <n v="16"/>
    <b v="0"/>
    <s v="music/faith"/>
    <n v="0.33784615384615385"/>
    <n v="406.25"/>
    <x v="4"/>
    <s v="faith"/>
  </r>
  <r>
    <n v="3000"/>
    <n v="1"/>
    <x v="2"/>
    <x v="1"/>
    <s v="GBP"/>
    <n v="1428231600"/>
    <n v="1423520177"/>
    <b v="0"/>
    <n v="1"/>
    <b v="0"/>
    <s v="music/faith"/>
    <n v="3.3333333333333332E-4"/>
    <n v="3000"/>
    <x v="4"/>
    <s v="faith"/>
  </r>
  <r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s v="faith"/>
  </r>
  <r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4500"/>
    <n v="1"/>
    <x v="2"/>
    <x v="0"/>
    <s v="USD"/>
    <n v="1431046356"/>
    <n v="1428454356"/>
    <b v="0"/>
    <n v="1"/>
    <b v="0"/>
    <s v="music/faith"/>
    <n v="2.2222222222222223E-4"/>
    <n v="4500"/>
    <x v="4"/>
    <s v="faith"/>
  </r>
  <r>
    <n v="1000"/>
    <n v="110"/>
    <x v="2"/>
    <x v="0"/>
    <s v="USD"/>
    <n v="1470598345"/>
    <n v="1468006345"/>
    <b v="0"/>
    <n v="2"/>
    <b v="0"/>
    <s v="music/faith"/>
    <n v="0.11"/>
    <n v="500"/>
    <x v="4"/>
    <s v="faith"/>
  </r>
  <r>
    <n v="3000"/>
    <n v="22"/>
    <x v="2"/>
    <x v="0"/>
    <s v="USD"/>
    <n v="1447018833"/>
    <n v="1444423233"/>
    <b v="0"/>
    <n v="1"/>
    <b v="0"/>
    <s v="music/faith"/>
    <n v="7.3333333333333332E-3"/>
    <n v="3000"/>
    <x v="4"/>
    <s v="faith"/>
  </r>
  <r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s v="faith"/>
  </r>
  <r>
    <n v="5000"/>
    <n v="20"/>
    <x v="2"/>
    <x v="0"/>
    <s v="USD"/>
    <n v="1412283542"/>
    <n v="1409691542"/>
    <b v="0"/>
    <n v="1"/>
    <b v="0"/>
    <s v="music/faith"/>
    <n v="4.0000000000000001E-3"/>
    <n v="5000"/>
    <x v="4"/>
    <s v="faith"/>
  </r>
  <r>
    <n v="1000"/>
    <n v="1"/>
    <x v="2"/>
    <x v="0"/>
    <s v="USD"/>
    <n v="1462391932"/>
    <n v="1457297932"/>
    <b v="0"/>
    <n v="1"/>
    <b v="0"/>
    <s v="music/faith"/>
    <n v="1E-3"/>
    <n v="1000"/>
    <x v="4"/>
    <s v="faith"/>
  </r>
  <r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.0162"/>
    <n v="40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s v="photobooks"/>
  </r>
  <r>
    <n v="25"/>
    <n v="30"/>
    <x v="0"/>
    <x v="0"/>
    <s v="USD"/>
    <n v="1444071361"/>
    <n v="1441479361"/>
    <b v="0"/>
    <n v="4"/>
    <b v="1"/>
    <s v="photography/photobooks"/>
    <n v="1.2"/>
    <n v="6.2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s v="photobooks"/>
  </r>
  <r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s v="photobooks"/>
  </r>
  <r>
    <n v="100"/>
    <n v="885"/>
    <x v="0"/>
    <x v="0"/>
    <s v="USD"/>
    <n v="1457739245"/>
    <n v="1455147245"/>
    <b v="0"/>
    <n v="25"/>
    <b v="1"/>
    <s v="photography/photobooks"/>
    <n v="8.85"/>
    <n v="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s v="photobooks"/>
  </r>
  <r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s v="photobooks"/>
  </r>
  <r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s v="photobooks"/>
  </r>
  <r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s v="photobooks"/>
  </r>
  <r>
    <n v="4800"/>
    <n v="651"/>
    <x v="2"/>
    <x v="9"/>
    <s v="EUR"/>
    <n v="1424421253"/>
    <n v="1421829253"/>
    <b v="1"/>
    <n v="10"/>
    <b v="0"/>
    <s v="photography/photobooks"/>
    <n v="0.135625"/>
    <n v="480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s v="photobooks"/>
  </r>
  <r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s v="photobooks"/>
  </r>
  <r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s v="photobooks"/>
  </r>
  <r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s v="photobooks"/>
  </r>
  <r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s v="photobooks"/>
  </r>
  <r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E-2"/>
    <n v="2500"/>
    <x v="8"/>
    <s v="photobooks"/>
  </r>
  <r>
    <n v="5000"/>
    <n v="553"/>
    <x v="2"/>
    <x v="0"/>
    <s v="USD"/>
    <n v="1411868313"/>
    <n v="1409276313"/>
    <b v="1"/>
    <n v="8"/>
    <b v="0"/>
    <s v="photography/photobooks"/>
    <n v="0.1106"/>
    <n v="6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s v="photobooks"/>
  </r>
  <r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s v="photobooks"/>
  </r>
  <r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s v="photobooks"/>
  </r>
  <r>
    <n v="2500"/>
    <n v="3372.25"/>
    <x v="0"/>
    <x v="0"/>
    <s v="USD"/>
    <n v="1330760367"/>
    <n v="1326872367"/>
    <b v="0"/>
    <n v="57"/>
    <b v="1"/>
    <s v="music/rock"/>
    <n v="1.3489"/>
    <n v="43.859649122807021"/>
    <x v="4"/>
    <s v="rock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s v="rock"/>
  </r>
  <r>
    <n v="3000"/>
    <n v="3002"/>
    <x v="0"/>
    <x v="0"/>
    <s v="USD"/>
    <n v="1389146880"/>
    <n v="1387403967"/>
    <b v="0"/>
    <n v="40"/>
    <b v="1"/>
    <s v="music/rock"/>
    <n v="1.0006666666666666"/>
    <n v="75"/>
    <x v="4"/>
    <s v="rock"/>
  </r>
  <r>
    <n v="2000"/>
    <n v="2101"/>
    <x v="0"/>
    <x v="0"/>
    <s v="USD"/>
    <n v="1373572903"/>
    <n v="1371585703"/>
    <b v="0"/>
    <n v="50"/>
    <b v="1"/>
    <s v="music/rock"/>
    <n v="1.0505"/>
    <n v="40"/>
    <x v="4"/>
    <s v="rock"/>
  </r>
  <r>
    <n v="2000"/>
    <n v="2020"/>
    <x v="0"/>
    <x v="0"/>
    <s v="USD"/>
    <n v="1392675017"/>
    <n v="1390083017"/>
    <b v="0"/>
    <n v="38"/>
    <b v="1"/>
    <s v="music/rock"/>
    <n v="1.01"/>
    <n v="52.631578947368418"/>
    <x v="4"/>
    <s v="rock"/>
  </r>
  <r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s v="rock"/>
  </r>
  <r>
    <n v="20000"/>
    <n v="20032"/>
    <x v="0"/>
    <x v="0"/>
    <s v="USD"/>
    <n v="1399672800"/>
    <n v="1396906530"/>
    <b v="0"/>
    <n v="48"/>
    <b v="1"/>
    <s v="music/rock"/>
    <n v="1.0016"/>
    <n v="416.66666666666669"/>
    <x v="4"/>
    <s v="rock"/>
  </r>
  <r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s v="rock"/>
  </r>
  <r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s v="rock"/>
  </r>
  <r>
    <n v="1000"/>
    <n v="1030"/>
    <x v="0"/>
    <x v="0"/>
    <s v="USD"/>
    <n v="1336866863"/>
    <n v="1335570863"/>
    <b v="0"/>
    <n v="14"/>
    <b v="1"/>
    <s v="music/rock"/>
    <n v="1.03"/>
    <n v="71.428571428571431"/>
    <x v="4"/>
    <s v="rock"/>
  </r>
  <r>
    <n v="350"/>
    <n v="500"/>
    <x v="0"/>
    <x v="0"/>
    <s v="USD"/>
    <n v="1299243427"/>
    <n v="1296651427"/>
    <b v="0"/>
    <n v="20"/>
    <b v="1"/>
    <s v="music/rock"/>
    <n v="1.4285714285714286"/>
    <n v="17.5"/>
    <x v="4"/>
    <s v="rock"/>
  </r>
  <r>
    <n v="400"/>
    <n v="1050"/>
    <x v="0"/>
    <x v="0"/>
    <s v="USD"/>
    <n v="1362211140"/>
    <n v="1359421403"/>
    <b v="0"/>
    <n v="25"/>
    <b v="1"/>
    <s v="music/rock"/>
    <n v="2.625"/>
    <n v="16"/>
    <x v="4"/>
    <s v="rock"/>
  </r>
  <r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s v="rock"/>
  </r>
  <r>
    <n v="500"/>
    <n v="520"/>
    <x v="0"/>
    <x v="1"/>
    <s v="GBP"/>
    <n v="1459439471"/>
    <n v="1456851071"/>
    <b v="0"/>
    <n v="11"/>
    <b v="1"/>
    <s v="music/rock"/>
    <n v="1.04"/>
    <n v="45.454545454545453"/>
    <x v="4"/>
    <s v="rock"/>
  </r>
  <r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s v="rock"/>
  </r>
  <r>
    <n v="600"/>
    <n v="1841"/>
    <x v="0"/>
    <x v="0"/>
    <s v="USD"/>
    <n v="1332029335"/>
    <n v="1326848935"/>
    <b v="0"/>
    <n v="30"/>
    <b v="1"/>
    <s v="music/rock"/>
    <n v="3.0683333333333334"/>
    <n v="20"/>
    <x v="4"/>
    <s v="rock"/>
  </r>
  <r>
    <n v="1000"/>
    <n v="1001.49"/>
    <x v="0"/>
    <x v="0"/>
    <s v="USD"/>
    <n v="1317438000"/>
    <n v="1314989557"/>
    <b v="0"/>
    <n v="28"/>
    <b v="1"/>
    <s v="music/rock"/>
    <n v="1.00149"/>
    <n v="35.714285714285715"/>
    <x v="4"/>
    <s v="rock"/>
  </r>
  <r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s v="rock"/>
  </r>
  <r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s v="rock"/>
  </r>
  <r>
    <n v="2000"/>
    <n v="2035"/>
    <x v="0"/>
    <x v="0"/>
    <s v="USD"/>
    <n v="1400561940"/>
    <n v="1397679445"/>
    <b v="0"/>
    <n v="40"/>
    <b v="1"/>
    <s v="music/rock"/>
    <n v="1.0175000000000001"/>
    <n v="50"/>
    <x v="4"/>
    <s v="rock"/>
  </r>
  <r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s v="rock"/>
  </r>
  <r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s v="rock"/>
  </r>
  <r>
    <n v="1500"/>
    <n v="1521"/>
    <x v="0"/>
    <x v="0"/>
    <s v="USD"/>
    <n v="1307761200"/>
    <n v="1304464914"/>
    <b v="0"/>
    <n v="20"/>
    <b v="1"/>
    <s v="music/rock"/>
    <n v="1.014"/>
    <n v="75"/>
    <x v="4"/>
    <s v="rock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s v="rock"/>
  </r>
  <r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s v="rock"/>
  </r>
  <r>
    <n v="3000"/>
    <n v="3221"/>
    <x v="0"/>
    <x v="0"/>
    <s v="USD"/>
    <n v="1312095540"/>
    <n v="1306608888"/>
    <b v="0"/>
    <n v="24"/>
    <b v="1"/>
    <s v="music/rock"/>
    <n v="1.0736666666666668"/>
    <n v="125"/>
    <x v="4"/>
    <s v="rock"/>
  </r>
  <r>
    <n v="300"/>
    <n v="301"/>
    <x v="0"/>
    <x v="0"/>
    <s v="USD"/>
    <n v="1350505059"/>
    <n v="1347913059"/>
    <b v="0"/>
    <n v="8"/>
    <b v="1"/>
    <s v="music/rock"/>
    <n v="1.0033333333333334"/>
    <n v="37.5"/>
    <x v="4"/>
    <s v="rock"/>
  </r>
  <r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s v="rock"/>
  </r>
  <r>
    <n v="1300"/>
    <n v="1301"/>
    <x v="0"/>
    <x v="0"/>
    <s v="USD"/>
    <n v="1406509200"/>
    <n v="1404769538"/>
    <b v="0"/>
    <n v="26"/>
    <b v="1"/>
    <s v="music/rock"/>
    <n v="1.0007692307692309"/>
    <n v="50"/>
    <x v="4"/>
    <s v="rock"/>
  </r>
  <r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s v="rock"/>
  </r>
  <r>
    <n v="800"/>
    <n v="815"/>
    <x v="0"/>
    <x v="0"/>
    <s v="USD"/>
    <n v="1352860017"/>
    <n v="1348536417"/>
    <b v="0"/>
    <n v="14"/>
    <b v="1"/>
    <s v="music/rock"/>
    <n v="1.01875"/>
    <n v="57.142857142857146"/>
    <x v="4"/>
    <s v="rock"/>
  </r>
  <r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s v="rock"/>
  </r>
  <r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s v="rock"/>
  </r>
  <r>
    <n v="2000"/>
    <n v="2025"/>
    <x v="0"/>
    <x v="0"/>
    <s v="USD"/>
    <n v="1405715472"/>
    <n v="1403901072"/>
    <b v="0"/>
    <n v="38"/>
    <b v="1"/>
    <s v="music/rock"/>
    <n v="1.0125"/>
    <n v="52.631578947368418"/>
    <x v="4"/>
    <s v="rock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s v="rock"/>
  </r>
  <r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s v="rock"/>
  </r>
  <r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s v="rock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s v="mobile games"/>
  </r>
  <r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s v="mobile games"/>
  </r>
  <r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s v="mobile games"/>
  </r>
  <r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s v="mobile games"/>
  </r>
  <r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s v="mobile games"/>
  </r>
  <r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s v="mobile games"/>
  </r>
  <r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s v="mobile games"/>
  </r>
  <r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s v="mobile games"/>
  </r>
  <r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s v="mobile games"/>
  </r>
  <r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s v="indie rock"/>
  </r>
  <r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s v="indie rock"/>
  </r>
  <r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s v="indie rock"/>
  </r>
  <r>
    <n v="1000"/>
    <n v="1351"/>
    <x v="0"/>
    <x v="0"/>
    <s v="USD"/>
    <n v="1354017600"/>
    <n v="1350967535"/>
    <b v="0"/>
    <n v="26"/>
    <b v="1"/>
    <s v="music/indie rock"/>
    <n v="1.351"/>
    <n v="38.4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s v="indie rock"/>
  </r>
  <r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s v="indie rock"/>
  </r>
  <r>
    <n v="3000"/>
    <n v="3335"/>
    <x v="0"/>
    <x v="3"/>
    <s v="EUR"/>
    <n v="1449178200"/>
    <n v="1447614732"/>
    <b v="0"/>
    <n v="8"/>
    <b v="1"/>
    <s v="music/indie rock"/>
    <n v="1.1116666666666666"/>
    <n v="375"/>
    <x v="4"/>
    <s v="indie rock"/>
  </r>
  <r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s v="indie rock"/>
  </r>
  <r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s v="indie rock"/>
  </r>
  <r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s v="indie rock"/>
  </r>
  <r>
    <n v="2500"/>
    <n v="2600"/>
    <x v="0"/>
    <x v="0"/>
    <s v="USD"/>
    <n v="1302926340"/>
    <n v="1301524585"/>
    <b v="0"/>
    <n v="45"/>
    <b v="1"/>
    <s v="music/indie rock"/>
    <n v="1.04"/>
    <n v="55.555555555555557"/>
    <x v="4"/>
    <s v="indie rock"/>
  </r>
  <r>
    <n v="1000"/>
    <n v="1145"/>
    <x v="0"/>
    <x v="0"/>
    <s v="USD"/>
    <n v="1329082983"/>
    <n v="1326404583"/>
    <b v="0"/>
    <n v="20"/>
    <b v="1"/>
    <s v="music/indie rock"/>
    <n v="1.145"/>
    <n v="50"/>
    <x v="4"/>
    <s v="indie rock"/>
  </r>
  <r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s v="indie rock"/>
  </r>
  <r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s v="indie rock"/>
  </r>
  <r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s v="indie rock"/>
  </r>
  <r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s v="indie rock"/>
  </r>
  <r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s v="indie rock"/>
  </r>
  <r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s v="gadgets"/>
  </r>
  <r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s v="gadgets"/>
  </r>
  <r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s v="gadgets"/>
  </r>
  <r>
    <n v="50000"/>
    <n v="50"/>
    <x v="2"/>
    <x v="0"/>
    <s v="USD"/>
    <n v="1451752021"/>
    <n v="1447864021"/>
    <b v="0"/>
    <n v="2"/>
    <b v="0"/>
    <s v="technology/gadgets"/>
    <n v="1E-3"/>
    <n v="25000"/>
    <x v="2"/>
    <s v="gadgets"/>
  </r>
  <r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s v="gadgets"/>
  </r>
  <r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s v="gadgets"/>
  </r>
  <r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s v="gadgets"/>
  </r>
  <r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s v="gadgets"/>
  </r>
  <r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s v="gadgets"/>
  </r>
  <r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86E-2"/>
    <n v="333"/>
    <x v="2"/>
    <s v="gadgets"/>
  </r>
  <r>
    <n v="500"/>
    <n v="8"/>
    <x v="2"/>
    <x v="0"/>
    <s v="USD"/>
    <n v="1409620222"/>
    <n v="1407892222"/>
    <b v="0"/>
    <n v="4"/>
    <b v="0"/>
    <s v="technology/gadgets"/>
    <n v="1.6E-2"/>
    <n v="125"/>
    <x v="2"/>
    <s v="gadgets"/>
  </r>
  <r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s v="gadgets"/>
  </r>
  <r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s v="gadgets"/>
  </r>
  <r>
    <n v="500"/>
    <n v="237"/>
    <x v="2"/>
    <x v="0"/>
    <s v="USD"/>
    <n v="1432069249"/>
    <n v="1429477249"/>
    <b v="0"/>
    <n v="8"/>
    <b v="0"/>
    <s v="technology/gadgets"/>
    <n v="0.47399999999999998"/>
    <n v="62.5"/>
    <x v="2"/>
    <s v="gadgets"/>
  </r>
  <r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s v="gadgets"/>
  </r>
  <r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s v="indie rock"/>
  </r>
  <r>
    <n v="2000"/>
    <n v="2311"/>
    <x v="0"/>
    <x v="0"/>
    <s v="USD"/>
    <n v="1386828507"/>
    <n v="1384236507"/>
    <b v="0"/>
    <n v="64"/>
    <b v="1"/>
    <s v="music/indie rock"/>
    <n v="1.1555"/>
    <n v="31.25"/>
    <x v="4"/>
    <s v="indie rock"/>
  </r>
  <r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s v="indie rock"/>
  </r>
  <r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s v="indie rock"/>
  </r>
  <r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s v="indie rock"/>
  </r>
  <r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s v="indie rock"/>
  </r>
  <r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s v="indie rock"/>
  </r>
  <r>
    <n v="2550"/>
    <n v="2630"/>
    <x v="0"/>
    <x v="0"/>
    <s v="USD"/>
    <n v="1367940794"/>
    <n v="1365348794"/>
    <b v="0"/>
    <n v="34"/>
    <b v="1"/>
    <s v="music/indie rock"/>
    <n v="1.031372549019608"/>
    <n v="75"/>
    <x v="4"/>
    <s v="indie rock"/>
  </r>
  <r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s v="indie rock"/>
  </r>
  <r>
    <n v="1000"/>
    <n v="1270"/>
    <x v="0"/>
    <x v="0"/>
    <s v="USD"/>
    <n v="1373203482"/>
    <n v="1368019482"/>
    <b v="0"/>
    <n v="26"/>
    <b v="1"/>
    <s v="music/indie rock"/>
    <n v="1.27"/>
    <n v="38.46153846153846"/>
    <x v="4"/>
    <s v="indie rock"/>
  </r>
  <r>
    <n v="2000"/>
    <n v="2412.02"/>
    <x v="0"/>
    <x v="0"/>
    <s v="USD"/>
    <n v="1337657400"/>
    <n v="1336512309"/>
    <b v="0"/>
    <n v="50"/>
    <b v="1"/>
    <s v="music/indie rock"/>
    <n v="1.20601"/>
    <n v="40"/>
    <x v="4"/>
    <s v="indie rock"/>
  </r>
  <r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s v="indie rock"/>
  </r>
  <r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s v="indie rock"/>
  </r>
  <r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s v="indie rock"/>
  </r>
  <r>
    <n v="2500"/>
    <n v="2710"/>
    <x v="0"/>
    <x v="0"/>
    <s v="USD"/>
    <n v="1403326740"/>
    <n v="1400106171"/>
    <b v="0"/>
    <n v="50"/>
    <b v="1"/>
    <s v="music/indie rock"/>
    <n v="1.0840000000000001"/>
    <n v="50"/>
    <x v="4"/>
    <s v="indie rock"/>
  </r>
  <r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s v="indie rock"/>
  </r>
  <r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s v="indie rock"/>
  </r>
  <r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s v="indie rock"/>
  </r>
  <r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s v="indie rock"/>
  </r>
  <r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s v="hardware"/>
  </r>
  <r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s v="hardware"/>
  </r>
  <r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s v="hardware"/>
  </r>
  <r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s v="hardware"/>
  </r>
  <r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s v="hardware"/>
  </r>
  <r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s v="hardware"/>
  </r>
  <r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s v="hardware"/>
  </r>
  <r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s v="hardware"/>
  </r>
  <r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s v="hardware"/>
  </r>
  <r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s v="hardware"/>
  </r>
  <r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s v="hardware"/>
  </r>
  <r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s v="hardware"/>
  </r>
  <r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s v="hardware"/>
  </r>
  <r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s v="hardware"/>
  </r>
  <r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s v="hardware"/>
  </r>
  <r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s v="hardware"/>
  </r>
  <r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s v="hardware"/>
  </r>
  <r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s v="people"/>
  </r>
  <r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s v="people"/>
  </r>
  <r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s v="people"/>
  </r>
  <r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s v="people"/>
  </r>
  <r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s v="people"/>
  </r>
  <r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s v="people"/>
  </r>
  <r>
    <n v="5000"/>
    <n v="50"/>
    <x v="2"/>
    <x v="0"/>
    <s v="USD"/>
    <n v="1481473208"/>
    <n v="1478881208"/>
    <b v="0"/>
    <n v="1"/>
    <b v="0"/>
    <s v="photography/people"/>
    <n v="0.01"/>
    <n v="5000"/>
    <x v="8"/>
    <s v="people"/>
  </r>
  <r>
    <n v="3000"/>
    <n v="509"/>
    <x v="2"/>
    <x v="0"/>
    <s v="USD"/>
    <n v="1455338532"/>
    <n v="1454042532"/>
    <b v="0"/>
    <n v="5"/>
    <b v="0"/>
    <s v="photography/people"/>
    <n v="0.16966666666666666"/>
    <n v="600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s v="people"/>
  </r>
  <r>
    <n v="1500"/>
    <n v="2"/>
    <x v="2"/>
    <x v="0"/>
    <s v="USD"/>
    <n v="1424229991"/>
    <n v="1421637991"/>
    <b v="0"/>
    <n v="2"/>
    <b v="0"/>
    <s v="photography/people"/>
    <n v="1.3333333333333333E-3"/>
    <n v="750"/>
    <x v="8"/>
    <s v="people"/>
  </r>
  <r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s v="people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s v="people"/>
  </r>
  <r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s v="people"/>
  </r>
  <r>
    <n v="5000"/>
    <n v="625"/>
    <x v="2"/>
    <x v="5"/>
    <s v="CAD"/>
    <n v="1452120613"/>
    <n v="1449528613"/>
    <b v="0"/>
    <n v="25"/>
    <b v="0"/>
    <s v="photography/people"/>
    <n v="0.125"/>
    <n v="200"/>
    <x v="8"/>
    <s v="people"/>
  </r>
  <r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s v="hardware"/>
  </r>
  <r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s v="hardware"/>
  </r>
  <r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s v="hardware"/>
  </r>
  <r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s v="hardware"/>
  </r>
  <r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s v="hardware"/>
  </r>
  <r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s v="hardware"/>
  </r>
  <r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s v="hardware"/>
  </r>
  <r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s v="hardware"/>
  </r>
  <r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s v="hardware"/>
  </r>
  <r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s v="hardware"/>
  </r>
  <r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s v="hardware"/>
  </r>
  <r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s v="hardware"/>
  </r>
  <r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s v="hardware"/>
  </r>
  <r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s v="hardware"/>
  </r>
  <r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s v="hardware"/>
  </r>
  <r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s v="hardware"/>
  </r>
  <r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s v="hardware"/>
  </r>
  <r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s v="hardware"/>
  </r>
  <r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s v="hardware"/>
  </r>
  <r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s v="hardware"/>
  </r>
  <r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s v="hardware"/>
  </r>
  <r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s v="hardware"/>
  </r>
  <r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s v="hardware"/>
  </r>
  <r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s v="hardware"/>
  </r>
  <r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s v="hardware"/>
  </r>
  <r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s v="hardware"/>
  </r>
  <r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s v="hardware"/>
  </r>
  <r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s v="hardware"/>
  </r>
  <r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s v="hardware"/>
  </r>
  <r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s v="hardware"/>
  </r>
  <r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s v="hardware"/>
  </r>
  <r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s v="hardware"/>
  </r>
  <r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s v="hardware"/>
  </r>
  <r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s v="hardware"/>
  </r>
  <r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s v="hardware"/>
  </r>
  <r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s v="hardware"/>
  </r>
  <r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s v="hardware"/>
  </r>
  <r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s v="hardware"/>
  </r>
  <r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s v="hardware"/>
  </r>
  <r>
    <n v="600"/>
    <n v="615"/>
    <x v="0"/>
    <x v="0"/>
    <s v="USD"/>
    <n v="1462564182"/>
    <n v="1459972182"/>
    <b v="0"/>
    <n v="3"/>
    <b v="1"/>
    <s v="technology/hardware"/>
    <n v="1.0249999999999999"/>
    <n v="200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s v="hardware"/>
  </r>
  <r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s v="hardware"/>
  </r>
  <r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s v="hardware"/>
  </r>
  <r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s v="hardware"/>
  </r>
  <r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s v="indie rock"/>
  </r>
  <r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s v="indie rock"/>
  </r>
  <r>
    <n v="750"/>
    <n v="850"/>
    <x v="0"/>
    <x v="0"/>
    <s v="USD"/>
    <n v="1338830395"/>
    <n v="1336238395"/>
    <b v="0"/>
    <n v="25"/>
    <b v="1"/>
    <s v="music/indie rock"/>
    <n v="1.1333333333333333"/>
    <n v="30"/>
    <x v="4"/>
    <s v="indie rock"/>
  </r>
  <r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s v="indie rock"/>
  </r>
  <r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s v="indie rock"/>
  </r>
  <r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.0353333333333334"/>
    <n v="60"/>
    <x v="4"/>
    <s v="indie rock"/>
  </r>
  <r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s v="indie rock"/>
  </r>
  <r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s v="indie rock"/>
  </r>
  <r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s v="indie rock"/>
  </r>
  <r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s v="indie rock"/>
  </r>
  <r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s v="indie rock"/>
  </r>
  <r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s v="indie rock"/>
  </r>
  <r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s v="indie rock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s v="indie rock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s v="indie rock"/>
  </r>
  <r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s v="indie rock"/>
  </r>
  <r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s v="indie rock"/>
  </r>
  <r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s v="indie rock"/>
  </r>
  <r>
    <n v="1000"/>
    <n v="1360"/>
    <x v="0"/>
    <x v="0"/>
    <s v="USD"/>
    <n v="1304628648"/>
    <n v="1302036648"/>
    <b v="0"/>
    <n v="38"/>
    <b v="1"/>
    <s v="music/indie rock"/>
    <n v="1.36"/>
    <n v="26.315789473684209"/>
    <x v="4"/>
    <s v="indie rock"/>
  </r>
  <r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s v="indie rock"/>
  </r>
  <r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s v="indie rock"/>
  </r>
  <r>
    <n v="2000"/>
    <n v="5080"/>
    <x v="0"/>
    <x v="0"/>
    <s v="USD"/>
    <n v="1416542400"/>
    <n v="1415472953"/>
    <b v="0"/>
    <n v="99"/>
    <b v="1"/>
    <s v="music/indie rock"/>
    <n v="2.54"/>
    <n v="20.202020202020201"/>
    <x v="4"/>
    <s v="indie rock"/>
  </r>
  <r>
    <n v="2200"/>
    <n v="2355"/>
    <x v="0"/>
    <x v="0"/>
    <s v="USD"/>
    <n v="1359176974"/>
    <n v="1356584974"/>
    <b v="0"/>
    <n v="44"/>
    <b v="1"/>
    <s v="music/indie rock"/>
    <n v="1.0704545454545455"/>
    <n v="50"/>
    <x v="4"/>
    <s v="indie rock"/>
  </r>
  <r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s v="indie rock"/>
  </r>
  <r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s v="indie rock"/>
  </r>
  <r>
    <n v="4000"/>
    <n v="4261"/>
    <x v="0"/>
    <x v="0"/>
    <s v="USD"/>
    <n v="1436115617"/>
    <n v="1433523617"/>
    <b v="0"/>
    <n v="40"/>
    <b v="1"/>
    <s v="music/indie rock"/>
    <n v="1.06525"/>
    <n v="100"/>
    <x v="4"/>
    <s v="indie rock"/>
  </r>
  <r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s v="indie rock"/>
  </r>
  <r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s v="indie rock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s v="indie rock"/>
  </r>
  <r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s v="indie rock"/>
  </r>
  <r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s v="indie rock"/>
  </r>
  <r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s v="indie rock"/>
  </r>
  <r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s v="indie rock"/>
  </r>
  <r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s v="indie rock"/>
  </r>
  <r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s v="indie rock"/>
  </r>
  <r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s v="indie rock"/>
  </r>
  <r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s v="video games"/>
  </r>
  <r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s v="video games"/>
  </r>
  <r>
    <n v="500"/>
    <n v="50"/>
    <x v="2"/>
    <x v="0"/>
    <s v="USD"/>
    <n v="1268636340"/>
    <n v="1263982307"/>
    <b v="0"/>
    <n v="5"/>
    <b v="0"/>
    <s v="games/video games"/>
    <n v="0.1"/>
    <n v="100"/>
    <x v="6"/>
    <s v="video games"/>
  </r>
  <r>
    <n v="1100"/>
    <n v="115"/>
    <x v="2"/>
    <x v="0"/>
    <s v="USD"/>
    <n v="1291093200"/>
    <n v="1286930435"/>
    <b v="0"/>
    <n v="5"/>
    <b v="0"/>
    <s v="games/video games"/>
    <n v="0.10454545454545454"/>
    <n v="220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s v="video games"/>
  </r>
  <r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s v="video games"/>
  </r>
  <r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s v="video games"/>
  </r>
  <r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s v="video games"/>
  </r>
  <r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s v="video games"/>
  </r>
  <r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s v="video games"/>
  </r>
  <r>
    <n v="500"/>
    <n v="25"/>
    <x v="2"/>
    <x v="0"/>
    <s v="USD"/>
    <n v="1436677091"/>
    <n v="1434085091"/>
    <b v="0"/>
    <n v="3"/>
    <b v="0"/>
    <s v="games/video games"/>
    <n v="0.05"/>
    <n v="166.66666666666666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s v="video games"/>
  </r>
  <r>
    <n v="1000"/>
    <n v="16"/>
    <x v="2"/>
    <x v="0"/>
    <s v="USD"/>
    <n v="1303628340"/>
    <n v="1300328399"/>
    <b v="0"/>
    <n v="3"/>
    <b v="0"/>
    <s v="games/video games"/>
    <n v="1.6E-2"/>
    <n v="333.33333333333331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s v="video games"/>
  </r>
  <r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s v="video games"/>
  </r>
  <r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s v="video games"/>
  </r>
  <r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s v="video games"/>
  </r>
  <r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s v="video games"/>
  </r>
  <r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s v="video games"/>
  </r>
  <r>
    <n v="2000"/>
    <n v="225"/>
    <x v="2"/>
    <x v="0"/>
    <s v="USD"/>
    <n v="1279738800"/>
    <n v="1275599812"/>
    <b v="0"/>
    <n v="5"/>
    <b v="0"/>
    <s v="games/video games"/>
    <n v="0.1125"/>
    <n v="400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s v="video games"/>
  </r>
  <r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s v="video games"/>
  </r>
  <r>
    <n v="5000"/>
    <n v="1"/>
    <x v="2"/>
    <x v="0"/>
    <s v="USD"/>
    <n v="1455207510"/>
    <n v="1453997910"/>
    <b v="0"/>
    <n v="1"/>
    <b v="0"/>
    <s v="games/video games"/>
    <n v="2.0000000000000001E-4"/>
    <n v="5000"/>
    <x v="6"/>
    <s v="video games"/>
  </r>
  <r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s v="video games"/>
  </r>
  <r>
    <n v="100"/>
    <n v="2"/>
    <x v="2"/>
    <x v="1"/>
    <s v="GBP"/>
    <n v="1427992582"/>
    <n v="1425404182"/>
    <b v="0"/>
    <n v="2"/>
    <b v="0"/>
    <s v="games/video games"/>
    <n v="0.02"/>
    <n v="50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s v="video games"/>
  </r>
  <r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s v="video games"/>
  </r>
  <r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s v="video games"/>
  </r>
  <r>
    <n v="250"/>
    <n v="2"/>
    <x v="2"/>
    <x v="0"/>
    <s v="USD"/>
    <n v="1390921827"/>
    <n v="1389193827"/>
    <b v="0"/>
    <n v="2"/>
    <b v="0"/>
    <s v="games/video games"/>
    <n v="8.0000000000000002E-3"/>
    <n v="125"/>
    <x v="6"/>
    <s v="video games"/>
  </r>
  <r>
    <n v="5000"/>
    <n v="115"/>
    <x v="2"/>
    <x v="1"/>
    <s v="GBP"/>
    <n v="1459443385"/>
    <n v="1456854985"/>
    <b v="0"/>
    <n v="5"/>
    <b v="0"/>
    <s v="games/video games"/>
    <n v="2.3E-2"/>
    <n v="1000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s v="video games"/>
  </r>
  <r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s v="video games"/>
  </r>
  <r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s v="video games"/>
  </r>
  <r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s v="video games"/>
  </r>
  <r>
    <n v="400"/>
    <n v="463"/>
    <x v="0"/>
    <x v="0"/>
    <s v="USD"/>
    <n v="1443040059"/>
    <n v="1440448059"/>
    <b v="0"/>
    <n v="13"/>
    <b v="1"/>
    <s v="music/rock"/>
    <n v="1.1575"/>
    <n v="30.76923076923077"/>
    <x v="4"/>
    <s v="rock"/>
  </r>
  <r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s v="rock"/>
  </r>
  <r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s v="rock"/>
  </r>
  <r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s v="rock"/>
  </r>
  <r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s v="rock"/>
  </r>
  <r>
    <n v="2000"/>
    <n v="2932"/>
    <x v="0"/>
    <x v="0"/>
    <s v="USD"/>
    <n v="1417813618"/>
    <n v="1413922018"/>
    <b v="0"/>
    <n v="32"/>
    <b v="1"/>
    <s v="music/rock"/>
    <n v="1.466"/>
    <n v="62.5"/>
    <x v="4"/>
    <s v="rock"/>
  </r>
  <r>
    <n v="150"/>
    <n v="180"/>
    <x v="0"/>
    <x v="0"/>
    <s v="USD"/>
    <n v="1347672937"/>
    <n v="1346463337"/>
    <b v="0"/>
    <n v="8"/>
    <b v="1"/>
    <s v="music/rock"/>
    <n v="1.2"/>
    <n v="18.75"/>
    <x v="4"/>
    <s v="rock"/>
  </r>
  <r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s v="rock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s v="rock"/>
  </r>
  <r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s v="rock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s v="rock"/>
  </r>
  <r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s v="rock"/>
  </r>
  <r>
    <n v="700"/>
    <n v="1750"/>
    <x v="0"/>
    <x v="0"/>
    <s v="USD"/>
    <n v="1469059986"/>
    <n v="1468455186"/>
    <b v="0"/>
    <n v="26"/>
    <b v="1"/>
    <s v="music/rock"/>
    <n v="2.5"/>
    <n v="26.923076923076923"/>
    <x v="4"/>
    <s v="rock"/>
  </r>
  <r>
    <n v="5000"/>
    <n v="6301"/>
    <x v="0"/>
    <x v="0"/>
    <s v="USD"/>
    <n v="1430579509"/>
    <n v="1427987509"/>
    <b v="0"/>
    <n v="71"/>
    <b v="1"/>
    <s v="music/rock"/>
    <n v="1.2602"/>
    <n v="70.422535211267601"/>
    <x v="4"/>
    <s v="rock"/>
  </r>
  <r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s v="rock"/>
  </r>
  <r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s v="rock"/>
  </r>
  <r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s v="rock"/>
  </r>
  <r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s v="rock"/>
  </r>
  <r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.1973333333333334"/>
    <n v="30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"/>
    <n v="5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.538"/>
    <n v="31.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s v="tabletop games"/>
  </r>
  <r>
    <n v="300"/>
    <n v="555"/>
    <x v="0"/>
    <x v="0"/>
    <s v="USD"/>
    <n v="1311576600"/>
    <n v="1306219897"/>
    <b v="0"/>
    <n v="11"/>
    <b v="1"/>
    <s v="music/rock"/>
    <n v="1.85"/>
    <n v="27.272727272727273"/>
    <x v="4"/>
    <s v="rock"/>
  </r>
  <r>
    <n v="750"/>
    <n v="1390"/>
    <x v="0"/>
    <x v="0"/>
    <s v="USD"/>
    <n v="1452744686"/>
    <n v="1447560686"/>
    <b v="0"/>
    <n v="12"/>
    <b v="1"/>
    <s v="music/rock"/>
    <n v="1.8533333333333333"/>
    <n v="62.5"/>
    <x v="4"/>
    <s v="rock"/>
  </r>
  <r>
    <n v="3000"/>
    <n v="3025.66"/>
    <x v="0"/>
    <x v="0"/>
    <s v="USD"/>
    <n v="1336528804"/>
    <n v="1331348404"/>
    <b v="0"/>
    <n v="48"/>
    <b v="1"/>
    <s v="music/rock"/>
    <n v="1.0085533333333332"/>
    <n v="62.5"/>
    <x v="4"/>
    <s v="rock"/>
  </r>
  <r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s v="rock"/>
  </r>
  <r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s v="rock"/>
  </r>
  <r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s v="rock"/>
  </r>
  <r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s v="rock"/>
  </r>
  <r>
    <n v="1000"/>
    <n v="1001"/>
    <x v="0"/>
    <x v="0"/>
    <s v="USD"/>
    <n v="1340733600"/>
    <n v="1339098689"/>
    <b v="0"/>
    <n v="25"/>
    <b v="1"/>
    <s v="music/rock"/>
    <n v="1.0009999999999999"/>
    <n v="40"/>
    <x v="4"/>
    <s v="rock"/>
  </r>
  <r>
    <n v="1500"/>
    <n v="1611"/>
    <x v="0"/>
    <x v="0"/>
    <s v="USD"/>
    <n v="1386372120"/>
    <n v="1382659060"/>
    <b v="0"/>
    <n v="25"/>
    <b v="1"/>
    <s v="music/rock"/>
    <n v="1.0740000000000001"/>
    <n v="60"/>
    <x v="4"/>
    <s v="rock"/>
  </r>
  <r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s v="rock"/>
  </r>
  <r>
    <n v="2500"/>
    <n v="4320"/>
    <x v="0"/>
    <x v="0"/>
    <s v="USD"/>
    <n v="1335153600"/>
    <n v="1332199618"/>
    <b v="0"/>
    <n v="43"/>
    <b v="1"/>
    <s v="music/rock"/>
    <n v="1.728"/>
    <n v="58.139534883720927"/>
    <x v="4"/>
    <s v="rock"/>
  </r>
  <r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s v="rock"/>
  </r>
  <r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s v="rock"/>
  </r>
  <r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s v="rock"/>
  </r>
  <r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s v="rock"/>
  </r>
  <r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s v="rock"/>
  </r>
  <r>
    <n v="1000"/>
    <n v="1006"/>
    <x v="0"/>
    <x v="0"/>
    <s v="USD"/>
    <n v="1331697540"/>
    <n v="1328749249"/>
    <b v="0"/>
    <n v="19"/>
    <b v="1"/>
    <s v="music/rock"/>
    <n v="1.006"/>
    <n v="52.631578947368418"/>
    <x v="4"/>
    <s v="rock"/>
  </r>
  <r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s v="rock"/>
  </r>
  <r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s v="rock"/>
  </r>
  <r>
    <n v="800"/>
    <n v="810"/>
    <x v="0"/>
    <x v="0"/>
    <s v="USD"/>
    <n v="1340904416"/>
    <n v="1339694816"/>
    <b v="0"/>
    <n v="7"/>
    <b v="1"/>
    <s v="music/rock"/>
    <n v="1.0125"/>
    <n v="114.28571428571429"/>
    <x v="4"/>
    <s v="rock"/>
  </r>
  <r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s v="indie rock"/>
  </r>
  <r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s v="indie rock"/>
  </r>
  <r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s v="indie rock"/>
  </r>
  <r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s v="indie rock"/>
  </r>
  <r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s v="indie rock"/>
  </r>
  <r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s v="indie rock"/>
  </r>
  <r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s v="indie rock"/>
  </r>
  <r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s v="indie rock"/>
  </r>
  <r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s v="indie rock"/>
  </r>
  <r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s v="indie rock"/>
  </r>
  <r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s v="indie rock"/>
  </r>
  <r>
    <n v="2500"/>
    <n v="2565"/>
    <x v="0"/>
    <x v="0"/>
    <s v="USD"/>
    <n v="1336238743"/>
    <n v="1333646743"/>
    <b v="1"/>
    <n v="64"/>
    <b v="1"/>
    <s v="music/indie rock"/>
    <n v="1.026"/>
    <n v="39.06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s v="indie rock"/>
  </r>
  <r>
    <n v="400"/>
    <n v="416"/>
    <x v="0"/>
    <x v="0"/>
    <s v="USD"/>
    <n v="1266210000"/>
    <n v="1263474049"/>
    <b v="1"/>
    <n v="22"/>
    <b v="1"/>
    <s v="music/indie rock"/>
    <n v="1.04"/>
    <n v="18.181818181818183"/>
    <x v="4"/>
    <s v="indie rock"/>
  </r>
  <r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s v="indie rock"/>
  </r>
  <r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s v="indie rock"/>
  </r>
  <r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8E-2"/>
    <n v="675"/>
    <x v="7"/>
    <s v="small batch"/>
  </r>
  <r>
    <n v="250"/>
    <n v="120"/>
    <x v="3"/>
    <x v="0"/>
    <s v="USD"/>
    <n v="1490033247"/>
    <n v="1489428447"/>
    <b v="0"/>
    <n v="4"/>
    <b v="0"/>
    <s v="food/small batch"/>
    <n v="0.48"/>
    <n v="62.5"/>
    <x v="7"/>
    <s v="small batch"/>
  </r>
  <r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s v="small batch"/>
  </r>
  <r>
    <n v="1000"/>
    <n v="80"/>
    <x v="3"/>
    <x v="0"/>
    <s v="USD"/>
    <n v="1490830331"/>
    <n v="1488241931"/>
    <b v="0"/>
    <n v="7"/>
    <b v="0"/>
    <s v="food/small batch"/>
    <n v="0.08"/>
    <n v="142.85714285714286"/>
    <x v="7"/>
    <s v="small batch"/>
  </r>
  <r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s v="small batch"/>
  </r>
  <r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s v="small batch"/>
  </r>
  <r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s v="small batch"/>
  </r>
  <r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s v="small batch"/>
  </r>
  <r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s v="small batch"/>
  </r>
  <r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s v="small batch"/>
  </r>
  <r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s v="small batch"/>
  </r>
  <r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s v="small batch"/>
  </r>
  <r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s v="small batch"/>
  </r>
  <r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s v="small batch"/>
  </r>
  <r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s v="small batch"/>
  </r>
  <r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s v="small batch"/>
  </r>
  <r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10000"/>
    <n v="300"/>
    <x v="1"/>
    <x v="0"/>
    <s v="USD"/>
    <n v="1452282420"/>
    <n v="1447962505"/>
    <b v="0"/>
    <n v="1"/>
    <b v="0"/>
    <s v="technology/web"/>
    <n v="0.03"/>
    <n v="10000"/>
    <x v="2"/>
    <s v="web"/>
  </r>
  <r>
    <n v="1000"/>
    <n v="1"/>
    <x v="1"/>
    <x v="5"/>
    <s v="CAD"/>
    <n v="1466789269"/>
    <n v="1464197269"/>
    <b v="0"/>
    <n v="1"/>
    <b v="0"/>
    <s v="technology/web"/>
    <n v="1E-3"/>
    <n v="1000"/>
    <x v="2"/>
    <s v="web"/>
  </r>
  <r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60000"/>
    <n v="39"/>
    <x v="1"/>
    <x v="0"/>
    <s v="USD"/>
    <n v="1476731431"/>
    <n v="1472843431"/>
    <b v="0"/>
    <n v="3"/>
    <b v="0"/>
    <s v="technology/web"/>
    <n v="6.4999999999999997E-4"/>
    <n v="20000"/>
    <x v="2"/>
    <s v="web"/>
  </r>
  <r>
    <n v="1000"/>
    <n v="15"/>
    <x v="1"/>
    <x v="0"/>
    <s v="USD"/>
    <n v="1472135676"/>
    <n v="1469543676"/>
    <b v="0"/>
    <n v="1"/>
    <b v="0"/>
    <s v="technology/web"/>
    <n v="1.4999999999999999E-2"/>
    <n v="1000"/>
    <x v="2"/>
    <s v="web"/>
  </r>
  <r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s v="web"/>
  </r>
  <r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18900"/>
    <n v="108"/>
    <x v="1"/>
    <x v="4"/>
    <s v="NZD"/>
    <n v="1430360739"/>
    <n v="1427768739"/>
    <b v="0"/>
    <n v="7"/>
    <b v="0"/>
    <s v="technology/web"/>
    <n v="5.7142857142857143E-3"/>
    <n v="2700"/>
    <x v="2"/>
    <s v="web"/>
  </r>
  <r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35000"/>
    <n v="25"/>
    <x v="1"/>
    <x v="0"/>
    <s v="USD"/>
    <n v="1420910460"/>
    <n v="1415726460"/>
    <b v="0"/>
    <n v="1"/>
    <b v="0"/>
    <s v="technology/web"/>
    <n v="7.1428571428571429E-4"/>
    <n v="35000"/>
    <x v="2"/>
    <s v="web"/>
  </r>
  <r>
    <n v="8000"/>
    <n v="55"/>
    <x v="1"/>
    <x v="2"/>
    <s v="AUD"/>
    <n v="1430604136"/>
    <n v="1428012136"/>
    <b v="0"/>
    <n v="2"/>
    <b v="0"/>
    <s v="technology/web"/>
    <n v="6.875E-3"/>
    <n v="4000"/>
    <x v="2"/>
    <s v="web"/>
  </r>
  <r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7500"/>
    <n v="1101"/>
    <x v="1"/>
    <x v="0"/>
    <s v="USD"/>
    <n v="1438616124"/>
    <n v="1433432124"/>
    <b v="0"/>
    <n v="3"/>
    <b v="0"/>
    <s v="technology/web"/>
    <n v="0.14680000000000001"/>
    <n v="2500"/>
    <x v="2"/>
    <s v="web"/>
  </r>
  <r>
    <n v="5000"/>
    <n v="2"/>
    <x v="1"/>
    <x v="5"/>
    <s v="CAD"/>
    <n v="1454864280"/>
    <n v="1452272280"/>
    <b v="0"/>
    <n v="1"/>
    <b v="0"/>
    <s v="technology/web"/>
    <n v="4.0000000000000002E-4"/>
    <n v="5000"/>
    <x v="2"/>
    <s v="web"/>
  </r>
  <r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420"/>
    <n v="120"/>
    <x v="1"/>
    <x v="0"/>
    <s v="USD"/>
    <n v="1418315470"/>
    <n v="1415723470"/>
    <b v="0"/>
    <n v="2"/>
    <b v="0"/>
    <s v="technology/web"/>
    <n v="0.2857142857142857"/>
    <n v="210"/>
    <x v="2"/>
    <s v="web"/>
  </r>
  <r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s v="web"/>
  </r>
  <r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s v="web"/>
  </r>
  <r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s v="web"/>
  </r>
  <r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5000"/>
    <n v="82"/>
    <x v="1"/>
    <x v="0"/>
    <s v="USD"/>
    <n v="1418877141"/>
    <n v="1416285141"/>
    <b v="0"/>
    <n v="4"/>
    <b v="0"/>
    <s v="technology/web"/>
    <n v="3.2799999999999999E-3"/>
    <n v="6250"/>
    <x v="2"/>
    <s v="web"/>
  </r>
  <r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5E-4"/>
    <n v="22000"/>
    <x v="2"/>
    <s v="web"/>
  </r>
  <r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3000"/>
    <n v="326.33"/>
    <x v="1"/>
    <x v="0"/>
    <s v="USD"/>
    <n v="1449785566"/>
    <n v="1447193566"/>
    <b v="0"/>
    <n v="4"/>
    <b v="0"/>
    <s v="technology/web"/>
    <n v="0.10877666666666666"/>
    <n v="750"/>
    <x v="2"/>
    <s v="web"/>
  </r>
  <r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15000"/>
    <n v="55"/>
    <x v="1"/>
    <x v="0"/>
    <s v="USD"/>
    <n v="1443726142"/>
    <n v="1441134142"/>
    <b v="0"/>
    <n v="3"/>
    <b v="0"/>
    <s v="technology/web"/>
    <n v="3.6666666666666666E-3"/>
    <n v="5000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s v="web"/>
  </r>
  <r>
    <n v="3000"/>
    <n v="75"/>
    <x v="1"/>
    <x v="0"/>
    <s v="USD"/>
    <n v="1438662603"/>
    <n v="1436502603"/>
    <b v="0"/>
    <n v="2"/>
    <b v="0"/>
    <s v="technology/web"/>
    <n v="2.5000000000000001E-2"/>
    <n v="1500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s v="web"/>
  </r>
  <r>
    <n v="1000"/>
    <n v="8"/>
    <x v="1"/>
    <x v="0"/>
    <s v="USD"/>
    <n v="1415932643"/>
    <n v="1413337043"/>
    <b v="0"/>
    <n v="8"/>
    <b v="0"/>
    <s v="technology/web"/>
    <n v="8.0000000000000002E-3"/>
    <n v="125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s v="web"/>
  </r>
  <r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3E-2"/>
    <n v="4625"/>
    <x v="2"/>
    <s v="web"/>
  </r>
  <r>
    <n v="16000"/>
    <n v="30"/>
    <x v="1"/>
    <x v="6"/>
    <s v="EUR"/>
    <n v="1437861540"/>
    <n v="1435160452"/>
    <b v="0"/>
    <n v="1"/>
    <b v="0"/>
    <s v="technology/web"/>
    <n v="1.8749999999999999E-3"/>
    <n v="16000"/>
    <x v="2"/>
    <s v="web"/>
  </r>
  <r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0000"/>
    <n v="25"/>
    <x v="1"/>
    <x v="0"/>
    <s v="USD"/>
    <n v="1427825044"/>
    <n v="1425236644"/>
    <b v="0"/>
    <n v="1"/>
    <b v="0"/>
    <s v="technology/web"/>
    <n v="1.25E-3"/>
    <n v="20000"/>
    <x v="2"/>
    <s v="web"/>
  </r>
  <r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s v="web"/>
  </r>
  <r>
    <n v="5000"/>
    <n v="3"/>
    <x v="1"/>
    <x v="17"/>
    <s v="EUR"/>
    <n v="1424940093"/>
    <n v="1422348093"/>
    <b v="0"/>
    <n v="2"/>
    <b v="0"/>
    <s v="technology/web"/>
    <n v="5.9999999999999995E-4"/>
    <n v="2500"/>
    <x v="2"/>
    <s v="web"/>
  </r>
  <r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5000"/>
    <n v="10"/>
    <x v="1"/>
    <x v="16"/>
    <s v="CHF"/>
    <n v="1444940558"/>
    <n v="1442348558"/>
    <b v="0"/>
    <n v="1"/>
    <b v="0"/>
    <s v="technology/web"/>
    <n v="2E-3"/>
    <n v="5000"/>
    <x v="2"/>
    <s v="web"/>
  </r>
  <r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s v="food trucks"/>
  </r>
  <r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s v="food trucks"/>
  </r>
  <r>
    <n v="1200"/>
    <n v="202"/>
    <x v="2"/>
    <x v="1"/>
    <s v="GBP"/>
    <n v="1459368658"/>
    <n v="1454188258"/>
    <b v="0"/>
    <n v="12"/>
    <b v="0"/>
    <s v="food/food trucks"/>
    <n v="0.16833333333333333"/>
    <n v="100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5000"/>
    <n v="1126"/>
    <x v="2"/>
    <x v="0"/>
    <s v="USD"/>
    <n v="1472911375"/>
    <n v="1471096975"/>
    <b v="0"/>
    <n v="20"/>
    <b v="0"/>
    <s v="food/food trucks"/>
    <n v="0.22520000000000001"/>
    <n v="250"/>
    <x v="7"/>
    <s v="food trucks"/>
  </r>
  <r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s v="food trucks"/>
  </r>
  <r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s v="food trucks"/>
  </r>
  <r>
    <n v="15000"/>
    <n v="30"/>
    <x v="2"/>
    <x v="0"/>
    <s v="USD"/>
    <n v="1415247757"/>
    <n v="1412652157"/>
    <b v="0"/>
    <n v="2"/>
    <b v="0"/>
    <s v="food/food trucks"/>
    <n v="2E-3"/>
    <n v="7500"/>
    <x v="7"/>
    <s v="food trucks"/>
  </r>
  <r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3000"/>
    <n v="25"/>
    <x v="2"/>
    <x v="0"/>
    <s v="USD"/>
    <n v="1401579000"/>
    <n v="1398911882"/>
    <b v="0"/>
    <n v="3"/>
    <b v="0"/>
    <s v="food/food trucks"/>
    <n v="8.3333333333333332E-3"/>
    <n v="1000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s v="food trucks"/>
  </r>
  <r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5000"/>
    <n v="5"/>
    <x v="2"/>
    <x v="0"/>
    <s v="USD"/>
    <n v="1427225644"/>
    <n v="1422045244"/>
    <b v="0"/>
    <n v="5"/>
    <b v="0"/>
    <s v="food/food trucks"/>
    <n v="2.0000000000000001E-4"/>
    <n v="5000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4"/>
    <n v="6000"/>
    <x v="7"/>
    <s v="food trucks"/>
  </r>
  <r>
    <n v="500"/>
    <n v="1"/>
    <x v="2"/>
    <x v="0"/>
    <s v="USD"/>
    <n v="1426091036"/>
    <n v="1423502636"/>
    <b v="0"/>
    <n v="1"/>
    <b v="0"/>
    <s v="food/food trucks"/>
    <n v="2E-3"/>
    <n v="500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s v="food trucks"/>
  </r>
  <r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4"/>
    <n v="3500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s v="food trucks"/>
  </r>
  <r>
    <n v="3000"/>
    <n v="21"/>
    <x v="2"/>
    <x v="0"/>
    <s v="USD"/>
    <n v="1455246504"/>
    <n v="1452654504"/>
    <b v="0"/>
    <n v="2"/>
    <b v="0"/>
    <s v="food/food trucks"/>
    <n v="7.0000000000000001E-3"/>
    <n v="1500"/>
    <x v="7"/>
    <s v="food trucks"/>
  </r>
  <r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4"/>
    <n v="7000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s v="food trucks"/>
  </r>
  <r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5000"/>
    <n v="10"/>
    <x v="2"/>
    <x v="18"/>
    <s v="EUR"/>
    <n v="1455399313"/>
    <n v="1452807313"/>
    <b v="0"/>
    <n v="2"/>
    <b v="0"/>
    <s v="food/food trucks"/>
    <n v="2E-3"/>
    <n v="2500"/>
    <x v="7"/>
    <s v="food trucks"/>
  </r>
  <r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s v="small batch"/>
  </r>
  <r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s v="small batch"/>
  </r>
  <r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s v="small batch"/>
  </r>
  <r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s v="small batch"/>
  </r>
  <r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s v="small batch"/>
  </r>
  <r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s v="small batch"/>
  </r>
  <r>
    <n v="400"/>
    <n v="430"/>
    <x v="0"/>
    <x v="0"/>
    <s v="USD"/>
    <n v="1472621760"/>
    <n v="1472110513"/>
    <b v="0"/>
    <n v="9"/>
    <b v="1"/>
    <s v="food/small batch"/>
    <n v="1.075"/>
    <n v="44.444444444444443"/>
    <x v="7"/>
    <s v="small batch"/>
  </r>
  <r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s v="small batch"/>
  </r>
  <r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s v="small batch"/>
  </r>
  <r>
    <n v="600"/>
    <n v="801"/>
    <x v="0"/>
    <x v="0"/>
    <s v="USD"/>
    <n v="1451430000"/>
    <n v="1448914500"/>
    <b v="0"/>
    <n v="15"/>
    <b v="1"/>
    <s v="food/small batch"/>
    <n v="1.335"/>
    <n v="40"/>
    <x v="7"/>
    <s v="small batch"/>
  </r>
  <r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s v="small batch"/>
  </r>
  <r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s v="small batch"/>
  </r>
  <r>
    <n v="300"/>
    <n v="546"/>
    <x v="0"/>
    <x v="0"/>
    <s v="USD"/>
    <n v="1461177950"/>
    <n v="1458758750"/>
    <b v="0"/>
    <n v="16"/>
    <b v="1"/>
    <s v="food/small batch"/>
    <n v="1.82"/>
    <n v="18.75"/>
    <x v="7"/>
    <s v="small batch"/>
  </r>
  <r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s v="small batch"/>
  </r>
  <r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s v="small batch"/>
  </r>
  <r>
    <n v="5000"/>
    <n v="5509"/>
    <x v="0"/>
    <x v="0"/>
    <s v="USD"/>
    <n v="1465498800"/>
    <n v="1462481718"/>
    <b v="0"/>
    <n v="80"/>
    <b v="1"/>
    <s v="food/small batch"/>
    <n v="1.1017999999999999"/>
    <n v="62.5"/>
    <x v="7"/>
    <s v="small batch"/>
  </r>
  <r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s v="small batch"/>
  </r>
  <r>
    <n v="8500"/>
    <n v="8567"/>
    <x v="0"/>
    <x v="0"/>
    <s v="USD"/>
    <n v="1483417020"/>
    <n v="1480480167"/>
    <b v="0"/>
    <n v="68"/>
    <b v="1"/>
    <s v="food/small batch"/>
    <n v="1.0078823529411765"/>
    <n v="125"/>
    <x v="7"/>
    <s v="small batch"/>
  </r>
  <r>
    <n v="7500"/>
    <n v="7785"/>
    <x v="0"/>
    <x v="0"/>
    <s v="USD"/>
    <n v="1317438000"/>
    <n v="1314577097"/>
    <b v="0"/>
    <n v="86"/>
    <b v="1"/>
    <s v="music/indie rock"/>
    <n v="1.038"/>
    <n v="87.20930232558139"/>
    <x v="4"/>
    <s v="indie rock"/>
  </r>
  <r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s v="indie rock"/>
  </r>
  <r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s v="indie rock"/>
  </r>
  <r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s v="indie rock"/>
  </r>
  <r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s v="indie rock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s v="indie rock"/>
  </r>
  <r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s v="indie rock"/>
  </r>
  <r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s v="indie rock"/>
  </r>
  <r>
    <n v="500"/>
    <n v="640"/>
    <x v="0"/>
    <x v="0"/>
    <s v="USD"/>
    <n v="1327535392"/>
    <n v="1324079392"/>
    <b v="0"/>
    <n v="17"/>
    <b v="1"/>
    <s v="music/indie rock"/>
    <n v="1.28"/>
    <n v="29.411764705882351"/>
    <x v="4"/>
    <s v="indie rock"/>
  </r>
  <r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s v="indie rock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s v="indie rock"/>
  </r>
  <r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s v="indie rock"/>
  </r>
  <r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s v="indie rock"/>
  </r>
  <r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s v="indie rock"/>
  </r>
  <r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s v="indie rock"/>
  </r>
  <r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s v="indie rock"/>
  </r>
  <r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s v="indie rock"/>
  </r>
  <r>
    <n v="1000"/>
    <n v="1001"/>
    <x v="0"/>
    <x v="0"/>
    <s v="USD"/>
    <n v="1312224383"/>
    <n v="1308336383"/>
    <b v="0"/>
    <n v="25"/>
    <b v="1"/>
    <s v="music/indie rock"/>
    <n v="1.0009999999999999"/>
    <n v="40"/>
    <x v="4"/>
    <s v="indie rock"/>
  </r>
  <r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s v="indie rock"/>
  </r>
  <r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s v="indie rock"/>
  </r>
  <r>
    <n v="300"/>
    <n v="797"/>
    <x v="0"/>
    <x v="0"/>
    <s v="USD"/>
    <n v="1335113976"/>
    <n v="1332521976"/>
    <b v="0"/>
    <n v="30"/>
    <b v="1"/>
    <s v="music/indie rock"/>
    <n v="2.6566666666666667"/>
    <n v="10"/>
    <x v="4"/>
    <s v="indie rock"/>
  </r>
  <r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s v="indie rock"/>
  </r>
  <r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s v="indie rock"/>
  </r>
  <r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s v="indie rock"/>
  </r>
  <r>
    <n v="500"/>
    <n v="607"/>
    <x v="0"/>
    <x v="0"/>
    <s v="USD"/>
    <n v="1340429276"/>
    <n v="1335245276"/>
    <b v="0"/>
    <n v="16"/>
    <b v="1"/>
    <s v="music/indie rock"/>
    <n v="1.214"/>
    <n v="31.25"/>
    <x v="4"/>
    <s v="indie rock"/>
  </r>
  <r>
    <n v="500"/>
    <n v="516"/>
    <x v="0"/>
    <x v="0"/>
    <s v="USD"/>
    <n v="1295142660"/>
    <n v="1293739714"/>
    <b v="0"/>
    <n v="10"/>
    <b v="1"/>
    <s v="music/indie rock"/>
    <n v="1.032"/>
    <n v="50"/>
    <x v="4"/>
    <s v="indie rock"/>
  </r>
  <r>
    <n v="600"/>
    <n v="750"/>
    <x v="0"/>
    <x v="0"/>
    <s v="USD"/>
    <n v="1339840740"/>
    <n v="1335397188"/>
    <b v="0"/>
    <n v="27"/>
    <b v="1"/>
    <s v="music/indie rock"/>
    <n v="1.25"/>
    <n v="22.222222222222221"/>
    <x v="4"/>
    <s v="indie rock"/>
  </r>
  <r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s v="indie rock"/>
  </r>
  <r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s v="indie rock"/>
  </r>
  <r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s v="indie rock"/>
  </r>
  <r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s v="indie rock"/>
  </r>
  <r>
    <n v="1000"/>
    <n v="1056"/>
    <x v="0"/>
    <x v="0"/>
    <s v="USD"/>
    <n v="1422400387"/>
    <n v="1421190787"/>
    <b v="0"/>
    <n v="20"/>
    <b v="1"/>
    <s v="music/indie rock"/>
    <n v="1.056"/>
    <n v="50"/>
    <x v="4"/>
    <s v="indie rock"/>
  </r>
  <r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s v="indie rock"/>
  </r>
  <r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5000"/>
    <n v="30"/>
    <x v="2"/>
    <x v="1"/>
    <s v="GBP"/>
    <n v="1443906000"/>
    <n v="1441955269"/>
    <b v="0"/>
    <n v="2"/>
    <b v="0"/>
    <s v="food/restaurants"/>
    <n v="6.0000000000000001E-3"/>
    <n v="2500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s v="restaurants"/>
  </r>
  <r>
    <n v="50000"/>
    <n v="75"/>
    <x v="2"/>
    <x v="0"/>
    <s v="USD"/>
    <n v="1431647772"/>
    <n v="1426463772"/>
    <b v="0"/>
    <n v="2"/>
    <b v="0"/>
    <s v="food/restaurants"/>
    <n v="1.5E-3"/>
    <n v="25000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s v="restaurants"/>
  </r>
  <r>
    <n v="5000"/>
    <n v="930"/>
    <x v="2"/>
    <x v="0"/>
    <s v="USD"/>
    <n v="1424635753"/>
    <n v="1422043753"/>
    <b v="0"/>
    <n v="12"/>
    <b v="0"/>
    <s v="food/restaurants"/>
    <n v="0.186"/>
    <n v="416.66666666666669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.00325"/>
    <n v="100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s v="classical music"/>
  </r>
  <r>
    <n v="25"/>
    <n v="29"/>
    <x v="0"/>
    <x v="0"/>
    <s v="USD"/>
    <n v="1375151566"/>
    <n v="1373337166"/>
    <b v="0"/>
    <n v="4"/>
    <b v="1"/>
    <s v="music/classical music"/>
    <n v="1.1599999999999999"/>
    <n v="6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.1125"/>
    <n v="32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10000"/>
    <n v="100"/>
    <x v="1"/>
    <x v="0"/>
    <s v="USD"/>
    <n v="1462827000"/>
    <n v="1457710589"/>
    <b v="0"/>
    <n v="1"/>
    <b v="0"/>
    <s v="food/food trucks"/>
    <n v="0.01"/>
    <n v="100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s v="food trucks"/>
  </r>
  <r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s v="food trucks"/>
  </r>
  <r>
    <n v="7000"/>
    <n v="59"/>
    <x v="1"/>
    <x v="0"/>
    <s v="USD"/>
    <n v="1486590035"/>
    <n v="1483998035"/>
    <b v="0"/>
    <n v="2"/>
    <b v="0"/>
    <s v="food/food trucks"/>
    <n v="8.4285714285714294E-3"/>
    <n v="3500"/>
    <x v="7"/>
    <s v="food trucks"/>
  </r>
  <r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s v="food trucks"/>
  </r>
  <r>
    <n v="8500"/>
    <n v="51"/>
    <x v="1"/>
    <x v="0"/>
    <s v="USD"/>
    <n v="1431745200"/>
    <n v="1429170603"/>
    <b v="0"/>
    <n v="2"/>
    <b v="0"/>
    <s v="food/food trucks"/>
    <n v="6.0000000000000001E-3"/>
    <n v="4250"/>
    <x v="7"/>
    <s v="food trucks"/>
  </r>
  <r>
    <n v="5000"/>
    <n v="530"/>
    <x v="2"/>
    <x v="0"/>
    <s v="USD"/>
    <n v="1447689898"/>
    <n v="1445094298"/>
    <b v="0"/>
    <n v="11"/>
    <b v="0"/>
    <s v="food/food trucks"/>
    <n v="0.106"/>
    <n v="454.54545454545456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s v="food trucks"/>
  </r>
  <r>
    <n v="1000"/>
    <n v="5"/>
    <x v="2"/>
    <x v="0"/>
    <s v="USD"/>
    <n v="1426526880"/>
    <n v="1421346480"/>
    <b v="0"/>
    <n v="5"/>
    <b v="0"/>
    <s v="food/food trucks"/>
    <n v="5.0000000000000001E-3"/>
    <n v="200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s v="food trucks"/>
  </r>
  <r>
    <n v="3000"/>
    <n v="5"/>
    <x v="2"/>
    <x v="1"/>
    <s v="GBP"/>
    <n v="1451030136"/>
    <n v="1448438136"/>
    <b v="0"/>
    <n v="1"/>
    <b v="0"/>
    <s v="food/food trucks"/>
    <n v="1.6666666666666668E-3"/>
    <n v="3000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31E-2"/>
    <n v="750"/>
    <x v="7"/>
    <s v="food trucks"/>
  </r>
  <r>
    <n v="50000"/>
    <n v="5"/>
    <x v="2"/>
    <x v="8"/>
    <s v="DKK"/>
    <n v="1458733927"/>
    <n v="1456145527"/>
    <b v="0"/>
    <n v="1"/>
    <b v="0"/>
    <s v="food/food trucks"/>
    <n v="1E-4"/>
    <n v="50000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3E-2"/>
    <n v="750"/>
    <x v="7"/>
    <s v="food trucks"/>
  </r>
  <r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s v="food trucks"/>
  </r>
  <r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s v="food trucks"/>
  </r>
  <r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s v="food trucks"/>
  </r>
  <r>
    <n v="3000"/>
    <n v="1170"/>
    <x v="2"/>
    <x v="0"/>
    <s v="USD"/>
    <n v="1443039001"/>
    <n v="1440447001"/>
    <b v="0"/>
    <n v="14"/>
    <b v="0"/>
    <s v="food/food trucks"/>
    <n v="0.39"/>
    <n v="214.28571428571428"/>
    <x v="7"/>
    <s v="food trucks"/>
  </r>
  <r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.02"/>
    <n v="105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.873"/>
    <n v="20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0.01"/>
    <n v="1500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E-4"/>
    <n v="4000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s v="makerspaces"/>
  </r>
  <r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s v="makerspaces"/>
  </r>
  <r>
    <n v="8000"/>
    <n v="55"/>
    <x v="2"/>
    <x v="0"/>
    <s v="USD"/>
    <n v="1405027750"/>
    <n v="1402867750"/>
    <b v="0"/>
    <n v="2"/>
    <b v="0"/>
    <s v="food/food trucks"/>
    <n v="6.875E-3"/>
    <n v="4000"/>
    <x v="7"/>
    <s v="food trucks"/>
  </r>
  <r>
    <n v="6000"/>
    <n v="1698"/>
    <x v="2"/>
    <x v="0"/>
    <s v="USD"/>
    <n v="1416635940"/>
    <n v="1413838540"/>
    <b v="0"/>
    <n v="20"/>
    <b v="0"/>
    <s v="food/food trucks"/>
    <n v="0.28299999999999997"/>
    <n v="300"/>
    <x v="7"/>
    <s v="food trucks"/>
  </r>
  <r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s v="food trucks"/>
  </r>
  <r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s v="food trucks"/>
  </r>
  <r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s v="food trucks"/>
  </r>
  <r>
    <n v="3500"/>
    <n v="25"/>
    <x v="2"/>
    <x v="0"/>
    <s v="USD"/>
    <n v="1427266860"/>
    <n v="1424678460"/>
    <b v="0"/>
    <n v="1"/>
    <b v="0"/>
    <s v="food/food trucks"/>
    <n v="7.1428571428571426E-3"/>
    <n v="3500"/>
    <x v="7"/>
    <s v="food trucks"/>
  </r>
  <r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s v="food trucks"/>
  </r>
  <r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s v="food trucks"/>
  </r>
  <r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s v="food trucks"/>
  </r>
  <r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s v="food trucks"/>
  </r>
  <r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s v="food trucks"/>
  </r>
  <r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s v="food trucks"/>
  </r>
  <r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s v="spaces"/>
  </r>
  <r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s v="spaces"/>
  </r>
  <r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s v="spaces"/>
  </r>
  <r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s v="spaces"/>
  </r>
  <r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s v="spaces"/>
  </r>
  <r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s v="spaces"/>
  </r>
  <r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s v="spaces"/>
  </r>
  <r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s v="spaces"/>
  </r>
  <r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s v="spaces"/>
  </r>
  <r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s v="spaces"/>
  </r>
  <r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s v="spaces"/>
  </r>
  <r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s v="spaces"/>
  </r>
  <r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s v="spaces"/>
  </r>
  <r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s v="spaces"/>
  </r>
  <r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s v="spaces"/>
  </r>
  <r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s v="spaces"/>
  </r>
  <r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s v="spaces"/>
  </r>
  <r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s v="spaces"/>
  </r>
  <r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s v="spaces"/>
  </r>
  <r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s v="hardware"/>
  </r>
  <r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s v="hardware"/>
  </r>
  <r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s v="hardware"/>
  </r>
  <r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s v="hardware"/>
  </r>
  <r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s v="hardware"/>
  </r>
  <r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s v="hardware"/>
  </r>
  <r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s v="hardware"/>
  </r>
  <r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s v="hardware"/>
  </r>
  <r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s v="hardware"/>
  </r>
  <r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s v="hardware"/>
  </r>
  <r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s v="hardware"/>
  </r>
  <r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s v="hardware"/>
  </r>
  <r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s v="hardware"/>
  </r>
  <r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s v="hardware"/>
  </r>
  <r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s v="hardware"/>
  </r>
  <r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E-2"/>
    <n v="1250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0.19"/>
    <n v="250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0.105"/>
    <n v="500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E-2"/>
    <n v="1000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0.02"/>
    <n v="1250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0.03"/>
    <n v="2500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E-2"/>
    <n v="2500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1250"/>
    <n v="1316"/>
    <x v="0"/>
    <x v="0"/>
    <s v="USD"/>
    <n v="1423724400"/>
    <n v="1421274954"/>
    <b v="0"/>
    <n v="28"/>
    <b v="1"/>
    <s v="theater/plays"/>
    <n v="1.0528"/>
    <n v="44.642857142857146"/>
    <x v="1"/>
    <s v="plays"/>
  </r>
  <r>
    <n v="1000"/>
    <n v="1200"/>
    <x v="0"/>
    <x v="0"/>
    <s v="USD"/>
    <n v="1424149140"/>
    <n v="1421964718"/>
    <b v="0"/>
    <n v="18"/>
    <b v="1"/>
    <s v="theater/plays"/>
    <n v="1.2"/>
    <n v="55.555555555555557"/>
    <x v="1"/>
    <s v="plays"/>
  </r>
  <r>
    <n v="1000"/>
    <n v="1145"/>
    <x v="0"/>
    <x v="1"/>
    <s v="GBP"/>
    <n v="1429793446"/>
    <n v="1428583846"/>
    <b v="0"/>
    <n v="61"/>
    <b v="1"/>
    <s v="theater/plays"/>
    <n v="1.145"/>
    <n v="16.393442622950818"/>
    <x v="1"/>
    <s v="plays"/>
  </r>
  <r>
    <n v="6000"/>
    <n v="7140"/>
    <x v="0"/>
    <x v="0"/>
    <s v="USD"/>
    <n v="1414608843"/>
    <n v="1412794443"/>
    <b v="0"/>
    <n v="108"/>
    <b v="1"/>
    <s v="theater/plays"/>
    <n v="1.19"/>
    <n v="55.555555555555557"/>
    <x v="1"/>
    <s v="plays"/>
  </r>
  <r>
    <n v="5000"/>
    <n v="5234"/>
    <x v="0"/>
    <x v="0"/>
    <s v="USD"/>
    <n v="1470430800"/>
    <n v="1467865967"/>
    <b v="0"/>
    <n v="142"/>
    <b v="1"/>
    <s v="theater/plays"/>
    <n v="1.0468"/>
    <n v="35.2112676056338"/>
    <x v="1"/>
    <s v="plays"/>
  </r>
  <r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s v="plays"/>
  </r>
  <r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s v="plays"/>
  </r>
  <r>
    <n v="2000"/>
    <n v="2050"/>
    <x v="0"/>
    <x v="0"/>
    <s v="USD"/>
    <n v="1469811043"/>
    <n v="1467219043"/>
    <b v="0"/>
    <n v="20"/>
    <b v="1"/>
    <s v="theater/plays"/>
    <n v="1.0249999999999999"/>
    <n v="100"/>
    <x v="1"/>
    <s v="plays"/>
  </r>
  <r>
    <n v="3000"/>
    <n v="3035"/>
    <x v="0"/>
    <x v="0"/>
    <s v="USD"/>
    <n v="1426132800"/>
    <n v="1424477934"/>
    <b v="0"/>
    <n v="24"/>
    <b v="1"/>
    <s v="theater/plays"/>
    <n v="1.0116666666666667"/>
    <n v="125"/>
    <x v="1"/>
    <s v="plays"/>
  </r>
  <r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s v="plays"/>
  </r>
  <r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s v="plays"/>
  </r>
  <r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s v="plays"/>
  </r>
  <r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s v="plays"/>
  </r>
  <r>
    <n v="50"/>
    <n v="75"/>
    <x v="0"/>
    <x v="1"/>
    <s v="GBP"/>
    <n v="1457031600"/>
    <n v="1455640559"/>
    <b v="0"/>
    <n v="3"/>
    <b v="1"/>
    <s v="theater/plays"/>
    <n v="1.5"/>
    <n v="16.666666666666668"/>
    <x v="1"/>
    <s v="plays"/>
  </r>
  <r>
    <n v="700"/>
    <n v="730"/>
    <x v="0"/>
    <x v="0"/>
    <s v="USD"/>
    <n v="1402095600"/>
    <n v="1400675841"/>
    <b v="0"/>
    <n v="20"/>
    <b v="1"/>
    <s v="theater/plays"/>
    <n v="1.0428571428571429"/>
    <n v="35"/>
    <x v="1"/>
    <s v="plays"/>
  </r>
  <r>
    <n v="800"/>
    <n v="924"/>
    <x v="0"/>
    <x v="1"/>
    <s v="GBP"/>
    <n v="1404564028"/>
    <n v="1401972028"/>
    <b v="0"/>
    <n v="21"/>
    <b v="1"/>
    <s v="theater/plays"/>
    <n v="1.155"/>
    <n v="38.095238095238095"/>
    <x v="1"/>
    <s v="plays"/>
  </r>
  <r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s v="plays"/>
  </r>
  <r>
    <n v="5000"/>
    <n v="5070"/>
    <x v="0"/>
    <x v="1"/>
    <s v="GBP"/>
    <n v="1438358400"/>
    <n v="1437063121"/>
    <b v="0"/>
    <n v="139"/>
    <b v="1"/>
    <s v="theater/plays"/>
    <n v="1.014"/>
    <n v="35.97122302158273"/>
    <x v="1"/>
    <s v="plays"/>
  </r>
  <r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s v="plays"/>
  </r>
  <r>
    <n v="1000"/>
    <n v="1330"/>
    <x v="0"/>
    <x v="1"/>
    <s v="GBP"/>
    <n v="1420377366"/>
    <n v="1415193366"/>
    <b v="0"/>
    <n v="31"/>
    <b v="1"/>
    <s v="theater/plays"/>
    <n v="1.33"/>
    <n v="32.258064516129032"/>
    <x v="1"/>
    <s v="plays"/>
  </r>
  <r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s v="plays"/>
  </r>
  <r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s v="plays"/>
  </r>
  <r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s v="plays"/>
  </r>
  <r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s v="plays"/>
  </r>
  <r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s v="plays"/>
  </r>
  <r>
    <n v="3000"/>
    <n v="3363"/>
    <x v="0"/>
    <x v="1"/>
    <s v="GBP"/>
    <n v="1438772400"/>
    <n v="1435645490"/>
    <b v="0"/>
    <n v="76"/>
    <b v="1"/>
    <s v="theater/plays"/>
    <n v="1.121"/>
    <n v="39.473684210526315"/>
    <x v="1"/>
    <s v="plays"/>
  </r>
  <r>
    <n v="5000"/>
    <n v="6300"/>
    <x v="0"/>
    <x v="0"/>
    <s v="USD"/>
    <n v="1435611438"/>
    <n v="1433019438"/>
    <b v="0"/>
    <n v="93"/>
    <b v="1"/>
    <s v="theater/plays"/>
    <n v="1.26"/>
    <n v="53.763440860215056"/>
    <x v="1"/>
    <s v="plays"/>
  </r>
  <r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s v="plays"/>
  </r>
  <r>
    <n v="2500"/>
    <n v="2560"/>
    <x v="0"/>
    <x v="0"/>
    <s v="USD"/>
    <n v="1459348740"/>
    <n v="1458647725"/>
    <b v="0"/>
    <n v="21"/>
    <b v="1"/>
    <s v="theater/plays"/>
    <n v="1.024"/>
    <n v="119.04761904761905"/>
    <x v="1"/>
    <s v="plays"/>
  </r>
  <r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s v="plays"/>
  </r>
  <r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s v="plays"/>
  </r>
  <r>
    <n v="5000"/>
    <n v="5665"/>
    <x v="0"/>
    <x v="5"/>
    <s v="CAD"/>
    <n v="1428292800"/>
    <n v="1424368298"/>
    <b v="0"/>
    <n v="83"/>
    <b v="1"/>
    <s v="theater/plays"/>
    <n v="1.133"/>
    <n v="60.24096385542169"/>
    <x v="1"/>
    <s v="plays"/>
  </r>
  <r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s v="plays"/>
  </r>
  <r>
    <n v="1500"/>
    <n v="1616"/>
    <x v="0"/>
    <x v="1"/>
    <s v="GBP"/>
    <n v="1431164115"/>
    <n v="1428572115"/>
    <b v="0"/>
    <n v="64"/>
    <b v="1"/>
    <s v="theater/plays"/>
    <n v="1.0773333333333333"/>
    <n v="23.4375"/>
    <x v="1"/>
    <s v="plays"/>
  </r>
  <r>
    <n v="250"/>
    <n v="605"/>
    <x v="0"/>
    <x v="5"/>
    <s v="CAD"/>
    <n v="1470595109"/>
    <n v="1468003109"/>
    <b v="0"/>
    <n v="14"/>
    <b v="1"/>
    <s v="theater/plays"/>
    <n v="2.42"/>
    <n v="17.857142857142858"/>
    <x v="1"/>
    <s v="plays"/>
  </r>
  <r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s v="plays"/>
  </r>
  <r>
    <n v="600"/>
    <n v="780"/>
    <x v="0"/>
    <x v="1"/>
    <s v="GBP"/>
    <n v="1425136462"/>
    <n v="1421680462"/>
    <b v="0"/>
    <n v="33"/>
    <b v="1"/>
    <s v="theater/plays"/>
    <n v="1.3"/>
    <n v="18.181818181818183"/>
    <x v="1"/>
    <s v="plays"/>
  </r>
  <r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s v="plays"/>
  </r>
  <r>
    <n v="5000"/>
    <n v="5240"/>
    <x v="0"/>
    <x v="1"/>
    <s v="GBP"/>
    <n v="1434285409"/>
    <n v="1431693409"/>
    <b v="0"/>
    <n v="104"/>
    <b v="1"/>
    <s v="theater/plays"/>
    <n v="1.048"/>
    <n v="48.07692307692308"/>
    <x v="1"/>
    <s v="plays"/>
  </r>
  <r>
    <n v="200"/>
    <n v="272"/>
    <x v="0"/>
    <x v="1"/>
    <s v="GBP"/>
    <n v="1456444800"/>
    <n v="1454337589"/>
    <b v="0"/>
    <n v="20"/>
    <b v="1"/>
    <s v="theater/plays"/>
    <n v="1.36"/>
    <n v="10"/>
    <x v="1"/>
    <s v="plays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.24"/>
    <n v="7.1428571428571432"/>
    <x v="1"/>
    <s v="plays"/>
  </r>
  <r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s v="plays"/>
  </r>
  <r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s v="plays"/>
  </r>
  <r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s v="plays"/>
  </r>
  <r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s v="plays"/>
  </r>
  <r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s v="plays"/>
  </r>
  <r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s v="plays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s v="plays"/>
  </r>
  <r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s v="plays"/>
  </r>
  <r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s v="plays"/>
  </r>
  <r>
    <n v="800"/>
    <n v="1360"/>
    <x v="0"/>
    <x v="1"/>
    <s v="GBP"/>
    <n v="1422658930"/>
    <n v="1421362930"/>
    <b v="0"/>
    <n v="21"/>
    <b v="1"/>
    <s v="theater/plays"/>
    <n v="1.7"/>
    <n v="38.095238095238095"/>
    <x v="1"/>
    <s v="plays"/>
  </r>
  <r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s v="plays"/>
  </r>
  <r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s v="plays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s v="plays"/>
  </r>
  <r>
    <n v="2500"/>
    <n v="2600"/>
    <x v="0"/>
    <x v="1"/>
    <s v="GBP"/>
    <n v="1426698000"/>
    <n v="1424825479"/>
    <b v="0"/>
    <n v="132"/>
    <b v="1"/>
    <s v="theater/plays"/>
    <n v="1.04"/>
    <n v="18.939393939393938"/>
    <x v="1"/>
    <s v="plays"/>
  </r>
  <r>
    <n v="1000"/>
    <n v="10"/>
    <x v="2"/>
    <x v="1"/>
    <s v="GBP"/>
    <n v="1450032297"/>
    <n v="1444844697"/>
    <b v="0"/>
    <n v="1"/>
    <b v="0"/>
    <s v="theater/plays"/>
    <n v="0.01"/>
    <n v="1000"/>
    <x v="1"/>
    <s v="plays"/>
  </r>
  <r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550"/>
    <n v="30"/>
    <x v="2"/>
    <x v="15"/>
    <s v="EUR"/>
    <n v="1483535180"/>
    <n v="1480943180"/>
    <b v="0"/>
    <n v="1"/>
    <b v="0"/>
    <s v="theater/plays"/>
    <n v="5.4545454545454543E-2"/>
    <n v="550"/>
    <x v="1"/>
    <s v="plays"/>
  </r>
  <r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s v="plays"/>
  </r>
  <r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35000"/>
    <n v="70"/>
    <x v="2"/>
    <x v="0"/>
    <s v="USD"/>
    <n v="1432913659"/>
    <n v="1430321659"/>
    <b v="0"/>
    <n v="3"/>
    <b v="0"/>
    <s v="theater/plays"/>
    <n v="2E-3"/>
    <n v="11666.666666666666"/>
    <x v="1"/>
    <s v="plays"/>
  </r>
  <r>
    <n v="500"/>
    <n v="5"/>
    <x v="2"/>
    <x v="1"/>
    <s v="GBP"/>
    <n v="1461406600"/>
    <n v="1458814600"/>
    <b v="0"/>
    <n v="1"/>
    <b v="0"/>
    <s v="theater/plays"/>
    <n v="0.01"/>
    <n v="500"/>
    <x v="1"/>
    <s v="plays"/>
  </r>
  <r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s v="plays"/>
  </r>
  <r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5000"/>
    <n v="95"/>
    <x v="2"/>
    <x v="0"/>
    <s v="USD"/>
    <n v="1403312703"/>
    <n v="1400720703"/>
    <b v="0"/>
    <n v="6"/>
    <b v="0"/>
    <s v="theater/plays"/>
    <n v="1.9E-2"/>
    <n v="833.33333333333337"/>
    <x v="1"/>
    <s v="plays"/>
  </r>
  <r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s v="plays"/>
  </r>
  <r>
    <n v="600"/>
    <n v="300"/>
    <x v="2"/>
    <x v="0"/>
    <s v="USD"/>
    <n v="1454110440"/>
    <n v="1451607071"/>
    <b v="0"/>
    <n v="5"/>
    <b v="0"/>
    <s v="theater/plays"/>
    <n v="0.5"/>
    <n v="12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4E-2"/>
    <n v="500"/>
    <x v="1"/>
    <s v="plays"/>
  </r>
  <r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s v="plays"/>
  </r>
  <r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E-2"/>
    <n v="2000"/>
    <x v="1"/>
    <s v="plays"/>
  </r>
  <r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s v="plays"/>
  </r>
  <r>
    <n v="250"/>
    <n v="80"/>
    <x v="2"/>
    <x v="2"/>
    <s v="AUD"/>
    <n v="1443103848"/>
    <n v="1441894248"/>
    <b v="0"/>
    <n v="3"/>
    <b v="0"/>
    <s v="theater/plays"/>
    <n v="0.32"/>
    <n v="83.333333333333329"/>
    <x v="1"/>
    <s v="plays"/>
  </r>
  <r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s v="plays"/>
  </r>
  <r>
    <n v="50000"/>
    <n v="20"/>
    <x v="2"/>
    <x v="0"/>
    <s v="USD"/>
    <n v="1410279123"/>
    <n v="1405095123"/>
    <b v="0"/>
    <n v="1"/>
    <b v="0"/>
    <s v="theater/plays"/>
    <n v="4.0000000000000002E-4"/>
    <n v="50000"/>
    <x v="1"/>
    <s v="plays"/>
  </r>
  <r>
    <n v="2500"/>
    <n v="40"/>
    <x v="2"/>
    <x v="1"/>
    <s v="GBP"/>
    <n v="1437139080"/>
    <n v="1434552207"/>
    <b v="0"/>
    <n v="3"/>
    <b v="0"/>
    <s v="theater/plays"/>
    <n v="1.6E-2"/>
    <n v="833.33333333333337"/>
    <x v="1"/>
    <s v="plays"/>
  </r>
  <r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5000"/>
    <n v="45"/>
    <x v="2"/>
    <x v="0"/>
    <s v="USD"/>
    <n v="1476482400"/>
    <n v="1473893721"/>
    <b v="0"/>
    <n v="2"/>
    <b v="0"/>
    <s v="theater/plays"/>
    <n v="8.9999999999999993E-3"/>
    <n v="2500"/>
    <x v="1"/>
    <s v="plays"/>
  </r>
  <r>
    <n v="2500"/>
    <n v="504"/>
    <x v="2"/>
    <x v="0"/>
    <s v="USD"/>
    <n v="1467604800"/>
    <n v="1465533672"/>
    <b v="0"/>
    <n v="10"/>
    <b v="0"/>
    <s v="theater/plays"/>
    <n v="0.2016"/>
    <n v="250"/>
    <x v="1"/>
    <s v="plays"/>
  </r>
  <r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s v="plays"/>
  </r>
  <r>
    <n v="20000"/>
    <n v="177"/>
    <x v="2"/>
    <x v="0"/>
    <s v="USD"/>
    <n v="1468937681"/>
    <n v="1466345681"/>
    <b v="0"/>
    <n v="5"/>
    <b v="0"/>
    <s v="theater/plays"/>
    <n v="8.8500000000000002E-3"/>
    <n v="4000"/>
    <x v="1"/>
    <s v="plays"/>
  </r>
  <r>
    <n v="5000"/>
    <n v="750"/>
    <x v="2"/>
    <x v="0"/>
    <s v="USD"/>
    <n v="1400301165"/>
    <n v="1397709165"/>
    <b v="0"/>
    <n v="9"/>
    <b v="0"/>
    <s v="theater/plays"/>
    <n v="0.15"/>
    <n v="555.55555555555554"/>
    <x v="1"/>
    <s v="plays"/>
  </r>
  <r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s v="plays"/>
  </r>
  <r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500"/>
    <n v="953"/>
    <x v="2"/>
    <x v="0"/>
    <s v="USD"/>
    <n v="1422473831"/>
    <n v="1419881831"/>
    <b v="0"/>
    <n v="8"/>
    <b v="0"/>
    <s v="theater/plays"/>
    <n v="0.38119999999999998"/>
    <n v="312.5"/>
    <x v="1"/>
    <s v="plays"/>
  </r>
  <r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s v="plays"/>
  </r>
  <r>
    <n v="20000"/>
    <n v="7"/>
    <x v="2"/>
    <x v="0"/>
    <s v="USD"/>
    <n v="1462417493"/>
    <n v="1459825493"/>
    <b v="0"/>
    <n v="3"/>
    <b v="0"/>
    <s v="theater/plays"/>
    <n v="3.5E-4"/>
    <n v="6666.666666666667"/>
    <x v="1"/>
    <s v="plays"/>
  </r>
  <r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6000"/>
    <n v="650"/>
    <x v="2"/>
    <x v="0"/>
    <s v="USD"/>
    <n v="1480525200"/>
    <n v="1477781724"/>
    <b v="0"/>
    <n v="6"/>
    <b v="0"/>
    <s v="theater/plays"/>
    <n v="0.10833333333333334"/>
    <n v="1000"/>
    <x v="1"/>
    <s v="plays"/>
  </r>
  <r>
    <n v="3000"/>
    <n v="63"/>
    <x v="2"/>
    <x v="1"/>
    <s v="GBP"/>
    <n v="1435934795"/>
    <n v="1430750795"/>
    <b v="0"/>
    <n v="4"/>
    <b v="0"/>
    <s v="theater/plays"/>
    <n v="2.1000000000000001E-2"/>
    <n v="750"/>
    <x v="1"/>
    <s v="plays"/>
  </r>
  <r>
    <n v="11200"/>
    <n v="29"/>
    <x v="2"/>
    <x v="0"/>
    <s v="USD"/>
    <n v="1453310661"/>
    <n v="1450718661"/>
    <b v="0"/>
    <n v="1"/>
    <b v="0"/>
    <s v="theater/plays"/>
    <n v="2.5892857142857141E-3"/>
    <n v="11200"/>
    <x v="1"/>
    <s v="plays"/>
  </r>
  <r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s v="plays"/>
  </r>
  <r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750"/>
    <n v="252"/>
    <x v="2"/>
    <x v="0"/>
    <s v="USD"/>
    <n v="1462112318"/>
    <n v="1459520318"/>
    <b v="0"/>
    <n v="4"/>
    <b v="0"/>
    <s v="theater/plays"/>
    <n v="0.33600000000000002"/>
    <n v="187.5"/>
    <x v="1"/>
    <s v="plays"/>
  </r>
  <r>
    <n v="10000"/>
    <n v="1908"/>
    <x v="2"/>
    <x v="0"/>
    <s v="USD"/>
    <n v="1454734740"/>
    <n v="1451684437"/>
    <b v="0"/>
    <n v="5"/>
    <b v="0"/>
    <s v="theater/plays"/>
    <n v="0.1908"/>
    <n v="2000"/>
    <x v="1"/>
    <s v="plays"/>
  </r>
  <r>
    <n v="45000"/>
    <n v="185"/>
    <x v="2"/>
    <x v="0"/>
    <s v="USD"/>
    <n v="1417800435"/>
    <n v="1415208435"/>
    <b v="0"/>
    <n v="4"/>
    <b v="0"/>
    <s v="theater/plays"/>
    <n v="4.1111111111111114E-3"/>
    <n v="11250"/>
    <x v="1"/>
    <s v="plays"/>
  </r>
  <r>
    <n v="400"/>
    <n v="130"/>
    <x v="2"/>
    <x v="0"/>
    <s v="USD"/>
    <n v="1426294201"/>
    <n v="1423705801"/>
    <b v="0"/>
    <n v="5"/>
    <b v="0"/>
    <s v="theater/plays"/>
    <n v="0.32500000000000001"/>
    <n v="80"/>
    <x v="1"/>
    <s v="plays"/>
  </r>
  <r>
    <n v="200"/>
    <n v="10"/>
    <x v="2"/>
    <x v="0"/>
    <s v="USD"/>
    <n v="1442635140"/>
    <n v="1442243484"/>
    <b v="0"/>
    <n v="1"/>
    <b v="0"/>
    <s v="theater/plays"/>
    <n v="0.05"/>
    <n v="200"/>
    <x v="1"/>
    <s v="plays"/>
  </r>
  <r>
    <n v="3000"/>
    <n v="5"/>
    <x v="2"/>
    <x v="0"/>
    <s v="USD"/>
    <n v="1420971324"/>
    <n v="1418379324"/>
    <b v="0"/>
    <n v="1"/>
    <b v="0"/>
    <s v="theater/plays"/>
    <n v="1.6666666666666668E-3"/>
    <n v="3000"/>
    <x v="1"/>
    <s v="plays"/>
  </r>
  <r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s v="plays"/>
  </r>
  <r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s v="plays"/>
  </r>
  <r>
    <n v="10000"/>
    <n v="273"/>
    <x v="2"/>
    <x v="0"/>
    <s v="USD"/>
    <n v="1460751128"/>
    <n v="1455570728"/>
    <b v="0"/>
    <n v="10"/>
    <b v="0"/>
    <s v="theater/plays"/>
    <n v="2.7300000000000001E-2"/>
    <n v="1000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s v="plays"/>
  </r>
  <r>
    <n v="5000"/>
    <n v="25"/>
    <x v="2"/>
    <x v="0"/>
    <s v="USD"/>
    <n v="1420768800"/>
    <n v="1415644395"/>
    <b v="0"/>
    <n v="2"/>
    <b v="0"/>
    <s v="theater/plays"/>
    <n v="5.0000000000000001E-3"/>
    <n v="2500"/>
    <x v="1"/>
    <s v="plays"/>
  </r>
  <r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500"/>
    <n v="23"/>
    <x v="2"/>
    <x v="0"/>
    <s v="USD"/>
    <n v="1403470800"/>
    <n v="1403356792"/>
    <b v="0"/>
    <n v="4"/>
    <b v="0"/>
    <s v="theater/plays"/>
    <n v="4.5999999999999999E-2"/>
    <n v="125"/>
    <x v="1"/>
    <s v="plays"/>
  </r>
  <r>
    <n v="3000"/>
    <n v="625"/>
    <x v="2"/>
    <x v="0"/>
    <s v="USD"/>
    <n v="1481522400"/>
    <n v="1480283321"/>
    <b v="0"/>
    <n v="12"/>
    <b v="0"/>
    <s v="theater/plays"/>
    <n v="0.20833333333333334"/>
    <n v="250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E-2"/>
    <n v="4000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5E-2"/>
    <n v="625"/>
    <x v="1"/>
    <s v="plays"/>
  </r>
  <r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s v="plays"/>
  </r>
  <r>
    <n v="750"/>
    <n v="6"/>
    <x v="2"/>
    <x v="0"/>
    <s v="USD"/>
    <n v="1423345339"/>
    <n v="1418161339"/>
    <b v="0"/>
    <n v="2"/>
    <b v="0"/>
    <s v="theater/plays"/>
    <n v="8.0000000000000002E-3"/>
    <n v="375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s v="plays"/>
  </r>
  <r>
    <n v="5000"/>
    <n v="39"/>
    <x v="2"/>
    <x v="0"/>
    <s v="USD"/>
    <n v="1441771218"/>
    <n v="1436587218"/>
    <b v="0"/>
    <n v="4"/>
    <b v="0"/>
    <s v="theater/plays"/>
    <n v="7.7999999999999996E-3"/>
    <n v="1250"/>
    <x v="1"/>
    <s v="plays"/>
  </r>
  <r>
    <n v="1500"/>
    <n v="75"/>
    <x v="2"/>
    <x v="1"/>
    <s v="GBP"/>
    <n v="1415534400"/>
    <n v="1414538031"/>
    <b v="0"/>
    <n v="4"/>
    <b v="0"/>
    <s v="theater/plays"/>
    <n v="0.05"/>
    <n v="375"/>
    <x v="1"/>
    <s v="plays"/>
  </r>
  <r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s v="plays"/>
  </r>
  <r>
    <n v="2500"/>
    <n v="2"/>
    <x v="2"/>
    <x v="0"/>
    <s v="USD"/>
    <n v="1463259837"/>
    <n v="1458075837"/>
    <b v="0"/>
    <n v="2"/>
    <b v="0"/>
    <s v="theater/plays"/>
    <n v="8.0000000000000004E-4"/>
    <n v="1250"/>
    <x v="1"/>
    <s v="plays"/>
  </r>
  <r>
    <n v="9600"/>
    <n v="264"/>
    <x v="2"/>
    <x v="0"/>
    <s v="USD"/>
    <n v="1465407219"/>
    <n v="1462815219"/>
    <b v="0"/>
    <n v="5"/>
    <b v="0"/>
    <s v="theater/plays"/>
    <n v="2.75E-2"/>
    <n v="1920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5"/>
    <n v="30000"/>
    <x v="1"/>
    <s v="plays"/>
  </r>
  <r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s v="plays"/>
  </r>
  <r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s v="plays"/>
  </r>
  <r>
    <n v="10000"/>
    <n v="2"/>
    <x v="2"/>
    <x v="0"/>
    <s v="USD"/>
    <n v="1410041339"/>
    <n v="1404857339"/>
    <b v="0"/>
    <n v="2"/>
    <b v="0"/>
    <s v="theater/plays"/>
    <n v="2.0000000000000001E-4"/>
    <n v="5000"/>
    <x v="1"/>
    <s v="plays"/>
  </r>
  <r>
    <n v="25000"/>
    <n v="1"/>
    <x v="2"/>
    <x v="1"/>
    <s v="GBP"/>
    <n v="1426365994"/>
    <n v="1421185594"/>
    <b v="0"/>
    <n v="1"/>
    <b v="0"/>
    <s v="theater/plays"/>
    <n v="4.0000000000000003E-5"/>
    <n v="25000"/>
    <x v="1"/>
    <s v="plays"/>
  </r>
  <r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s v="plays"/>
  </r>
  <r>
    <n v="2000"/>
    <n v="437"/>
    <x v="2"/>
    <x v="0"/>
    <s v="USD"/>
    <n v="1442381847"/>
    <n v="1440826647"/>
    <b v="0"/>
    <n v="9"/>
    <b v="0"/>
    <s v="theater/plays"/>
    <n v="0.2185"/>
    <n v="222.22222222222223"/>
    <x v="1"/>
    <s v="plays"/>
  </r>
  <r>
    <n v="5000"/>
    <n v="1362"/>
    <x v="2"/>
    <x v="0"/>
    <s v="USD"/>
    <n v="1446131207"/>
    <n v="1443712007"/>
    <b v="0"/>
    <n v="20"/>
    <b v="0"/>
    <s v="theater/plays"/>
    <n v="0.27239999999999998"/>
    <n v="250"/>
    <x v="1"/>
    <s v="plays"/>
  </r>
  <r>
    <n v="600"/>
    <n v="51"/>
    <x v="2"/>
    <x v="0"/>
    <s v="USD"/>
    <n v="1407250329"/>
    <n v="1404658329"/>
    <b v="0"/>
    <n v="6"/>
    <b v="0"/>
    <s v="theater/plays"/>
    <n v="8.5000000000000006E-2"/>
    <n v="100"/>
    <x v="1"/>
    <s v="plays"/>
  </r>
  <r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s v="plays"/>
  </r>
  <r>
    <n v="100"/>
    <n v="129"/>
    <x v="0"/>
    <x v="0"/>
    <s v="USD"/>
    <n v="1411679804"/>
    <n v="1409087804"/>
    <b v="0"/>
    <n v="3"/>
    <b v="1"/>
    <s v="theater/musical"/>
    <n v="1.29"/>
    <n v="33.333333333333336"/>
    <x v="1"/>
    <s v="musical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s v="musical"/>
  </r>
  <r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s v="musical"/>
  </r>
  <r>
    <n v="3000"/>
    <n v="3750"/>
    <x v="0"/>
    <x v="0"/>
    <s v="USD"/>
    <n v="1424715779"/>
    <n v="1423506179"/>
    <b v="0"/>
    <n v="50"/>
    <b v="1"/>
    <s v="theater/musical"/>
    <n v="1.25"/>
    <n v="60"/>
    <x v="1"/>
    <s v="musical"/>
  </r>
  <r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s v="musical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.02069375"/>
    <n v="250"/>
    <x v="1"/>
    <s v="musical"/>
  </r>
  <r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s v="musical"/>
  </r>
  <r>
    <n v="750"/>
    <n v="795"/>
    <x v="0"/>
    <x v="5"/>
    <s v="CAD"/>
    <n v="1410761280"/>
    <n v="1408604363"/>
    <b v="0"/>
    <n v="9"/>
    <b v="1"/>
    <s v="theater/musical"/>
    <n v="1.06"/>
    <n v="83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s v="musical"/>
  </r>
  <r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s v="musical"/>
  </r>
  <r>
    <n v="2500"/>
    <n v="2700"/>
    <x v="0"/>
    <x v="5"/>
    <s v="CAD"/>
    <n v="1402845364"/>
    <n v="1400253364"/>
    <b v="0"/>
    <n v="37"/>
    <b v="1"/>
    <s v="theater/musical"/>
    <n v="1.08"/>
    <n v="67.567567567567565"/>
    <x v="1"/>
    <s v="musical"/>
  </r>
  <r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s v="musical"/>
  </r>
  <r>
    <n v="1000"/>
    <n v="1280"/>
    <x v="0"/>
    <x v="0"/>
    <s v="USD"/>
    <n v="1413176340"/>
    <n v="1412091423"/>
    <b v="0"/>
    <n v="34"/>
    <b v="1"/>
    <s v="theater/musical"/>
    <n v="1.28"/>
    <n v="29.411764705882351"/>
    <x v="1"/>
    <s v="musical"/>
  </r>
  <r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s v="musical"/>
  </r>
  <r>
    <n v="4000"/>
    <n v="4055"/>
    <x v="0"/>
    <x v="0"/>
    <s v="USD"/>
    <n v="1422636814"/>
    <n v="1420044814"/>
    <b v="0"/>
    <n v="32"/>
    <b v="1"/>
    <s v="theater/musical"/>
    <n v="1.0137499999999999"/>
    <n v="125"/>
    <x v="1"/>
    <s v="musical"/>
  </r>
  <r>
    <n v="8000"/>
    <n v="8230"/>
    <x v="0"/>
    <x v="0"/>
    <s v="USD"/>
    <n v="1409187600"/>
    <n v="1406316312"/>
    <b v="0"/>
    <n v="25"/>
    <b v="1"/>
    <s v="theater/musical"/>
    <n v="1.0287500000000001"/>
    <n v="320"/>
    <x v="1"/>
    <s v="musical"/>
  </r>
  <r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3E-5"/>
    <n v="25000"/>
    <x v="1"/>
    <s v="spaces"/>
  </r>
  <r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s v="spaces"/>
  </r>
  <r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10000"/>
    <n v="100"/>
    <x v="2"/>
    <x v="0"/>
    <s v="USD"/>
    <n v="1433714198"/>
    <n v="1431122198"/>
    <b v="0"/>
    <n v="1"/>
    <b v="0"/>
    <s v="theater/spaces"/>
    <n v="0.01"/>
    <n v="10000"/>
    <x v="1"/>
    <s v="spaces"/>
  </r>
  <r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000"/>
    <n v="2"/>
    <x v="2"/>
    <x v="1"/>
    <s v="GBP"/>
    <n v="1471265092"/>
    <n v="1468673092"/>
    <b v="0"/>
    <n v="2"/>
    <b v="0"/>
    <s v="theater/spaces"/>
    <n v="1E-3"/>
    <n v="1000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s v="spaces"/>
  </r>
  <r>
    <n v="1000"/>
    <n v="25"/>
    <x v="2"/>
    <x v="0"/>
    <s v="USD"/>
    <n v="1447965917"/>
    <n v="1445370317"/>
    <b v="0"/>
    <n v="2"/>
    <b v="0"/>
    <s v="theater/spaces"/>
    <n v="2.5000000000000001E-2"/>
    <n v="500"/>
    <x v="1"/>
    <s v="spaces"/>
  </r>
  <r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s v="spaces"/>
  </r>
  <r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s v="spaces"/>
  </r>
  <r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s v="spaces"/>
  </r>
  <r>
    <n v="7900"/>
    <n v="1322"/>
    <x v="1"/>
    <x v="0"/>
    <s v="USD"/>
    <n v="1462402850"/>
    <n v="1459810850"/>
    <b v="0"/>
    <n v="20"/>
    <b v="0"/>
    <s v="theater/spaces"/>
    <n v="0.16734177215189874"/>
    <n v="395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8E-2"/>
    <n v="5000"/>
    <x v="1"/>
    <s v="spaces"/>
  </r>
  <r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s v="plays"/>
  </r>
  <r>
    <n v="1000"/>
    <n v="1218"/>
    <x v="0"/>
    <x v="0"/>
    <s v="USD"/>
    <n v="1425193140"/>
    <n v="1422769906"/>
    <b v="0"/>
    <n v="20"/>
    <b v="1"/>
    <s v="theater/plays"/>
    <n v="1.218"/>
    <n v="50"/>
    <x v="1"/>
    <s v="plays"/>
  </r>
  <r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s v="plays"/>
  </r>
  <r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s v="plays"/>
  </r>
  <r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s v="plays"/>
  </r>
  <r>
    <n v="5000"/>
    <n v="5696"/>
    <x v="0"/>
    <x v="0"/>
    <s v="USD"/>
    <n v="1425872692"/>
    <n v="1423284292"/>
    <b v="0"/>
    <n v="71"/>
    <b v="1"/>
    <s v="theater/plays"/>
    <n v="1.1392"/>
    <n v="70.422535211267601"/>
    <x v="1"/>
    <s v="plays"/>
  </r>
  <r>
    <n v="3500"/>
    <n v="3710"/>
    <x v="0"/>
    <x v="0"/>
    <s v="USD"/>
    <n v="1471406340"/>
    <n v="1470227660"/>
    <b v="0"/>
    <n v="47"/>
    <b v="1"/>
    <s v="theater/plays"/>
    <n v="1.06"/>
    <n v="74.468085106382972"/>
    <x v="1"/>
    <s v="plays"/>
  </r>
  <r>
    <n v="1000"/>
    <n v="1625"/>
    <x v="0"/>
    <x v="5"/>
    <s v="CAD"/>
    <n v="1430693460"/>
    <n v="1428087153"/>
    <b v="0"/>
    <n v="17"/>
    <b v="1"/>
    <s v="theater/plays"/>
    <n v="1.625"/>
    <n v="58.823529411764703"/>
    <x v="1"/>
    <s v="plays"/>
  </r>
  <r>
    <n v="6000"/>
    <n v="6360"/>
    <x v="0"/>
    <x v="0"/>
    <s v="USD"/>
    <n v="1405699451"/>
    <n v="1403107451"/>
    <b v="0"/>
    <n v="91"/>
    <b v="1"/>
    <s v="theater/plays"/>
    <n v="1.06"/>
    <n v="65.934065934065927"/>
    <x v="1"/>
    <s v="plays"/>
  </r>
  <r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s v="plays"/>
  </r>
  <r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s v="plays"/>
  </r>
  <r>
    <n v="5000"/>
    <n v="8740"/>
    <x v="0"/>
    <x v="0"/>
    <s v="USD"/>
    <n v="1451620800"/>
    <n v="1449171508"/>
    <b v="0"/>
    <n v="33"/>
    <b v="1"/>
    <s v="theater/plays"/>
    <n v="1.748"/>
    <n v="151.5151515151515"/>
    <x v="1"/>
    <s v="plays"/>
  </r>
  <r>
    <n v="5000"/>
    <n v="5100"/>
    <x v="0"/>
    <x v="0"/>
    <s v="USD"/>
    <n v="1411695300"/>
    <n v="1409275671"/>
    <b v="0"/>
    <n v="87"/>
    <b v="1"/>
    <s v="theater/plays"/>
    <n v="1.02"/>
    <n v="57.47126436781609"/>
    <x v="1"/>
    <s v="plays"/>
  </r>
  <r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s v="plays"/>
  </r>
  <r>
    <n v="70"/>
    <n v="120"/>
    <x v="0"/>
    <x v="1"/>
    <s v="GBP"/>
    <n v="1457870400"/>
    <n v="1456421530"/>
    <b v="0"/>
    <n v="14"/>
    <b v="1"/>
    <s v="theater/plays"/>
    <n v="1.7142857142857142"/>
    <n v="5"/>
    <x v="1"/>
    <s v="plays"/>
  </r>
  <r>
    <n v="3000"/>
    <n v="3407"/>
    <x v="0"/>
    <x v="0"/>
    <s v="USD"/>
    <n v="1427076840"/>
    <n v="1421960934"/>
    <b v="0"/>
    <n v="30"/>
    <b v="1"/>
    <s v="theater/plays"/>
    <n v="1.1356666666666666"/>
    <n v="100"/>
    <x v="1"/>
    <s v="plays"/>
  </r>
  <r>
    <n v="750"/>
    <n v="971"/>
    <x v="0"/>
    <x v="0"/>
    <s v="USD"/>
    <n v="1413784740"/>
    <n v="1412954547"/>
    <b v="0"/>
    <n v="16"/>
    <b v="1"/>
    <s v="theater/plays"/>
    <n v="1.2946666666666666"/>
    <n v="46.875"/>
    <x v="1"/>
    <s v="plays"/>
  </r>
  <r>
    <n v="5000"/>
    <n v="5070"/>
    <x v="0"/>
    <x v="0"/>
    <s v="USD"/>
    <n v="1420524000"/>
    <n v="1419104823"/>
    <b v="0"/>
    <n v="46"/>
    <b v="1"/>
    <s v="theater/plays"/>
    <n v="1.014"/>
    <n v="108.69565217391305"/>
    <x v="1"/>
    <s v="plays"/>
  </r>
  <r>
    <n v="3000"/>
    <n v="3275"/>
    <x v="0"/>
    <x v="0"/>
    <s v="USD"/>
    <n v="1440381600"/>
    <n v="1438639130"/>
    <b v="0"/>
    <n v="24"/>
    <b v="1"/>
    <s v="theater/plays"/>
    <n v="1.0916666666666666"/>
    <n v="125"/>
    <x v="1"/>
    <s v="plays"/>
  </r>
  <r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s v="spaces"/>
  </r>
  <r>
    <n v="5000"/>
    <n v="5103"/>
    <x v="0"/>
    <x v="1"/>
    <s v="GBP"/>
    <n v="1455208143"/>
    <n v="1452616143"/>
    <b v="1"/>
    <n v="59"/>
    <b v="1"/>
    <s v="theater/spaces"/>
    <n v="1.0206"/>
    <n v="84.745762711864401"/>
    <x v="1"/>
    <s v="spaces"/>
  </r>
  <r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s v="spaces"/>
  </r>
  <r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s v="spaces"/>
  </r>
  <r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s v="spaces"/>
  </r>
  <r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s v="spaces"/>
  </r>
  <r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s v="spaces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s v="spaces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s v="spaces"/>
  </r>
  <r>
    <n v="3000"/>
    <n v="3135"/>
    <x v="0"/>
    <x v="0"/>
    <s v="USD"/>
    <n v="1476037510"/>
    <n v="1473445510"/>
    <b v="0"/>
    <n v="64"/>
    <b v="1"/>
    <s v="theater/spaces"/>
    <n v="1.0449999999999999"/>
    <n v="46.875"/>
    <x v="1"/>
    <s v="spaces"/>
  </r>
  <r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s v="spaces"/>
  </r>
  <r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s v="spaces"/>
  </r>
  <r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s v="spaces"/>
  </r>
  <r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s v="spaces"/>
  </r>
  <r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s v="spaces"/>
  </r>
  <r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s v="spaces"/>
  </r>
  <r>
    <n v="1350"/>
    <n v="1605"/>
    <x v="0"/>
    <x v="0"/>
    <s v="USD"/>
    <n v="1488333600"/>
    <n v="1487094360"/>
    <b v="0"/>
    <n v="20"/>
    <b v="1"/>
    <s v="theater/spaces"/>
    <n v="1.1888888888888889"/>
    <n v="67.5"/>
    <x v="1"/>
    <s v="spaces"/>
  </r>
  <r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s v="spaces"/>
  </r>
  <r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s v="spaces"/>
  </r>
  <r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s v="spaces"/>
  </r>
  <r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s v="spaces"/>
  </r>
  <r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s v="spaces"/>
  </r>
  <r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s v="spaces"/>
  </r>
  <r>
    <n v="600"/>
    <n v="1080"/>
    <x v="0"/>
    <x v="0"/>
    <s v="USD"/>
    <n v="1429938683"/>
    <n v="1428124283"/>
    <b v="0"/>
    <n v="20"/>
    <b v="1"/>
    <s v="theater/spaces"/>
    <n v="1.8"/>
    <n v="30"/>
    <x v="1"/>
    <s v="spaces"/>
  </r>
  <r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s v="spaces"/>
  </r>
  <r>
    <n v="25000"/>
    <n v="29939"/>
    <x v="0"/>
    <x v="0"/>
    <s v="USD"/>
    <n v="1417012840"/>
    <n v="1414417240"/>
    <b v="0"/>
    <n v="128"/>
    <b v="1"/>
    <s v="theater/spaces"/>
    <n v="1.19756"/>
    <n v="195.3125"/>
    <x v="1"/>
    <s v="spaces"/>
  </r>
  <r>
    <n v="1500"/>
    <n v="2370"/>
    <x v="0"/>
    <x v="0"/>
    <s v="USD"/>
    <n v="1424548719"/>
    <n v="1419364719"/>
    <b v="0"/>
    <n v="15"/>
    <b v="1"/>
    <s v="theater/spaces"/>
    <n v="1.58"/>
    <n v="100"/>
    <x v="1"/>
    <s v="spaces"/>
  </r>
  <r>
    <n v="300"/>
    <n v="371"/>
    <x v="0"/>
    <x v="3"/>
    <s v="EUR"/>
    <n v="1450911540"/>
    <n v="1448536516"/>
    <b v="0"/>
    <n v="25"/>
    <b v="1"/>
    <s v="theater/spaces"/>
    <n v="1.2366666666666666"/>
    <n v="12"/>
    <x v="1"/>
    <s v="spaces"/>
  </r>
  <r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s v="spaces"/>
  </r>
  <r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s v="spaces"/>
  </r>
  <r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s v="spaces"/>
  </r>
  <r>
    <n v="3400"/>
    <n v="3508"/>
    <x v="0"/>
    <x v="0"/>
    <s v="USD"/>
    <n v="1402459200"/>
    <n v="1401125238"/>
    <b v="0"/>
    <n v="40"/>
    <b v="1"/>
    <s v="theater/spaces"/>
    <n v="1.0317647058823529"/>
    <n v="85"/>
    <x v="1"/>
    <s v="spaces"/>
  </r>
  <r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s v="spaces"/>
  </r>
  <r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s v="spaces"/>
  </r>
  <r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s v="spaces"/>
  </r>
  <r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s v="spaces"/>
  </r>
  <r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s v="spaces"/>
  </r>
  <r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s v="spaces"/>
  </r>
  <r>
    <n v="700"/>
    <n v="721"/>
    <x v="0"/>
    <x v="1"/>
    <s v="GBP"/>
    <n v="1434039186"/>
    <n v="1430151186"/>
    <b v="0"/>
    <n v="6"/>
    <b v="1"/>
    <s v="theater/spaces"/>
    <n v="1.03"/>
    <n v="116.6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s v="spaces"/>
  </r>
  <r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s v="spaces"/>
  </r>
  <r>
    <n v="900"/>
    <n v="1290"/>
    <x v="0"/>
    <x v="1"/>
    <s v="GBP"/>
    <n v="1488538892"/>
    <n v="1487329292"/>
    <b v="0"/>
    <n v="25"/>
    <b v="1"/>
    <s v="theater/spaces"/>
    <n v="1.4333333333333333"/>
    <n v="36"/>
    <x v="1"/>
    <s v="spaces"/>
  </r>
  <r>
    <n v="40000"/>
    <n v="52576"/>
    <x v="0"/>
    <x v="0"/>
    <s v="USD"/>
    <n v="1426866851"/>
    <n v="1424278451"/>
    <b v="0"/>
    <n v="320"/>
    <b v="1"/>
    <s v="theater/spaces"/>
    <n v="1.3144"/>
    <n v="125"/>
    <x v="1"/>
    <s v="spaces"/>
  </r>
  <r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s v="spaces"/>
  </r>
  <r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s v="spaces"/>
  </r>
  <r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s v="spaces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.272"/>
    <n v="40"/>
    <x v="1"/>
    <s v="spaces"/>
  </r>
  <r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s v="spaces"/>
  </r>
  <r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s v="spaces"/>
  </r>
  <r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s v="spaces"/>
  </r>
  <r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s v="spaces"/>
  </r>
  <r>
    <n v="500"/>
    <n v="1066"/>
    <x v="0"/>
    <x v="0"/>
    <s v="USD"/>
    <n v="1285995540"/>
    <n v="1279574773"/>
    <b v="0"/>
    <n v="32"/>
    <b v="1"/>
    <s v="theater/spaces"/>
    <n v="2.1320000000000001"/>
    <n v="15.625"/>
    <x v="1"/>
    <s v="spaces"/>
  </r>
  <r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s v="spaces"/>
  </r>
  <r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s v="spaces"/>
  </r>
  <r>
    <n v="3000"/>
    <n v="3225"/>
    <x v="0"/>
    <x v="0"/>
    <s v="USD"/>
    <n v="1435359600"/>
    <n v="1434999621"/>
    <b v="0"/>
    <n v="42"/>
    <b v="1"/>
    <s v="theater/spaces"/>
    <n v="1.075"/>
    <n v="71.428571428571431"/>
    <x v="1"/>
    <s v="spaces"/>
  </r>
  <r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s v="spaces"/>
  </r>
  <r>
    <n v="1500"/>
    <n v="1920"/>
    <x v="0"/>
    <x v="1"/>
    <s v="GBP"/>
    <n v="1444149047"/>
    <n v="1441557047"/>
    <b v="0"/>
    <n v="37"/>
    <b v="1"/>
    <s v="theater/spaces"/>
    <n v="1.28"/>
    <n v="40.54054054054054"/>
    <x v="1"/>
    <s v="spaces"/>
  </r>
  <r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s v="spaces"/>
  </r>
  <r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s v="spaces"/>
  </r>
  <r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s v="spaces"/>
  </r>
  <r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s v="spaces"/>
  </r>
  <r>
    <n v="500"/>
    <n v="745"/>
    <x v="0"/>
    <x v="0"/>
    <s v="USD"/>
    <n v="1461762960"/>
    <n v="1457999054"/>
    <b v="0"/>
    <n v="20"/>
    <b v="1"/>
    <s v="theater/spaces"/>
    <n v="1.49"/>
    <n v="25"/>
    <x v="1"/>
    <s v="spaces"/>
  </r>
  <r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s v="spaces"/>
  </r>
  <r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s v="spaces"/>
  </r>
  <r>
    <n v="600"/>
    <n v="636"/>
    <x v="0"/>
    <x v="0"/>
    <s v="USD"/>
    <n v="1462420960"/>
    <n v="1459828960"/>
    <b v="0"/>
    <n v="9"/>
    <b v="1"/>
    <s v="theater/spaces"/>
    <n v="1.06"/>
    <n v="66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0.23628571428571429"/>
    <n v="100"/>
    <x v="1"/>
    <s v="spaces"/>
  </r>
  <r>
    <n v="50000"/>
    <n v="75"/>
    <x v="2"/>
    <x v="0"/>
    <s v="USD"/>
    <n v="1432828740"/>
    <n v="1430237094"/>
    <b v="0"/>
    <n v="2"/>
    <b v="0"/>
    <s v="theater/spaces"/>
    <n v="1.5E-3"/>
    <n v="25000"/>
    <x v="1"/>
    <s v="spaces"/>
  </r>
  <r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s v="spaces"/>
  </r>
  <r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2E-5"/>
    <n v="20000"/>
    <x v="1"/>
    <s v="spaces"/>
  </r>
  <r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4"/>
    <n v="6000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s v="spaces"/>
  </r>
  <r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s v="spaces"/>
  </r>
  <r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s v="spaces"/>
  </r>
  <r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s v="spaces"/>
  </r>
  <r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s v="spaces"/>
  </r>
  <r>
    <n v="25000"/>
    <n v="10"/>
    <x v="2"/>
    <x v="0"/>
    <s v="USD"/>
    <n v="1406683172"/>
    <n v="1404523172"/>
    <b v="0"/>
    <n v="2"/>
    <b v="0"/>
    <s v="theater/spaces"/>
    <n v="4.0000000000000002E-4"/>
    <n v="12500"/>
    <x v="1"/>
    <s v="spaces"/>
  </r>
  <r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s v="spaces"/>
  </r>
  <r>
    <n v="8000"/>
    <n v="200"/>
    <x v="2"/>
    <x v="4"/>
    <s v="NZD"/>
    <n v="1441837879"/>
    <n v="1439245879"/>
    <b v="0"/>
    <n v="1"/>
    <b v="0"/>
    <s v="theater/spaces"/>
    <n v="2.5000000000000001E-2"/>
    <n v="80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s v="spaces"/>
  </r>
  <r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s v="spaces"/>
  </r>
  <r>
    <n v="10000"/>
    <n v="334"/>
    <x v="2"/>
    <x v="1"/>
    <s v="GBP"/>
    <n v="1481132169"/>
    <n v="1479317769"/>
    <b v="0"/>
    <n v="16"/>
    <b v="0"/>
    <s v="theater/spaces"/>
    <n v="3.3399999999999999E-2"/>
    <n v="625"/>
    <x v="1"/>
    <s v="spaces"/>
  </r>
  <r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4"/>
    <n v="6000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s v="spaces"/>
  </r>
  <r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s v="spaces"/>
  </r>
  <r>
    <n v="10000"/>
    <n v="1506"/>
    <x v="2"/>
    <x v="0"/>
    <s v="USD"/>
    <n v="1444405123"/>
    <n v="1439221123"/>
    <b v="0"/>
    <n v="50"/>
    <b v="0"/>
    <s v="theater/spaces"/>
    <n v="0.15060000000000001"/>
    <n v="200"/>
    <x v="1"/>
    <s v="spaces"/>
  </r>
  <r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s v="spaces"/>
  </r>
  <r>
    <n v="60000"/>
    <n v="71"/>
    <x v="2"/>
    <x v="0"/>
    <s v="USD"/>
    <n v="1424920795"/>
    <n v="1422328795"/>
    <b v="0"/>
    <n v="3"/>
    <b v="0"/>
    <s v="theater/spaces"/>
    <n v="1.1833333333333333E-3"/>
    <n v="20000"/>
    <x v="1"/>
    <s v="spaces"/>
  </r>
  <r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s v="spaces"/>
  </r>
  <r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s v="spaces"/>
  </r>
  <r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20000"/>
    <n v="56"/>
    <x v="2"/>
    <x v="0"/>
    <s v="USD"/>
    <n v="1409547600"/>
    <n v="1406986278"/>
    <b v="0"/>
    <n v="3"/>
    <b v="0"/>
    <s v="theater/spaces"/>
    <n v="2.8E-3"/>
    <n v="6666.666666666667"/>
    <x v="1"/>
    <s v="spaces"/>
  </r>
  <r>
    <n v="4059"/>
    <n v="470"/>
    <x v="2"/>
    <x v="0"/>
    <s v="USD"/>
    <n v="1430851680"/>
    <n v="1428340931"/>
    <b v="0"/>
    <n v="6"/>
    <b v="0"/>
    <s v="theater/spaces"/>
    <n v="0.11579206701157921"/>
    <n v="676.5"/>
    <x v="1"/>
    <s v="spaces"/>
  </r>
  <r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s v="spaces"/>
  </r>
  <r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s v="spaces"/>
  </r>
  <r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s v="spaces"/>
  </r>
  <r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s v="spaces"/>
  </r>
  <r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s v="spaces"/>
  </r>
  <r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s v="spaces"/>
  </r>
  <r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s v="spaces"/>
  </r>
  <r>
    <n v="14920"/>
    <n v="50"/>
    <x v="2"/>
    <x v="0"/>
    <s v="USD"/>
    <n v="1470011780"/>
    <n v="1464827780"/>
    <b v="0"/>
    <n v="1"/>
    <b v="0"/>
    <s v="theater/spaces"/>
    <n v="3.351206434316354E-3"/>
    <n v="1492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s v="spaces"/>
  </r>
  <r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s v="spaces"/>
  </r>
  <r>
    <n v="2000"/>
    <n v="278"/>
    <x v="2"/>
    <x v="0"/>
    <s v="USD"/>
    <n v="1455251591"/>
    <n v="1452659591"/>
    <b v="0"/>
    <n v="5"/>
    <b v="0"/>
    <s v="theater/spaces"/>
    <n v="0.13900000000000001"/>
    <n v="400"/>
    <x v="1"/>
    <s v="spaces"/>
  </r>
  <r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s v="spaces"/>
  </r>
  <r>
    <n v="2500"/>
    <n v="300"/>
    <x v="2"/>
    <x v="6"/>
    <s v="EUR"/>
    <n v="1437033360"/>
    <n v="1434445937"/>
    <b v="0"/>
    <n v="12"/>
    <b v="0"/>
    <s v="theater/spaces"/>
    <n v="0.12"/>
    <n v="208.33333333333334"/>
    <x v="1"/>
    <s v="spaces"/>
  </r>
  <r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s v="spaces"/>
  </r>
  <r>
    <n v="4100"/>
    <n v="11"/>
    <x v="2"/>
    <x v="0"/>
    <s v="USD"/>
    <n v="1434080706"/>
    <n v="1428896706"/>
    <b v="0"/>
    <n v="2"/>
    <b v="0"/>
    <s v="theater/spaces"/>
    <n v="2.6829268292682929E-3"/>
    <n v="2050"/>
    <x v="1"/>
    <s v="spaces"/>
  </r>
  <r>
    <n v="4000"/>
    <n v="1185"/>
    <x v="2"/>
    <x v="2"/>
    <s v="AUD"/>
    <n v="1422928800"/>
    <n v="1420235311"/>
    <b v="0"/>
    <n v="5"/>
    <b v="0"/>
    <s v="theater/spaces"/>
    <n v="0.29625000000000001"/>
    <n v="800"/>
    <x v="1"/>
    <s v="spaces"/>
  </r>
  <r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2E-2"/>
    <n v="250"/>
    <x v="1"/>
    <s v="spaces"/>
  </r>
  <r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5E-4"/>
    <n v="25000"/>
    <x v="1"/>
    <s v="spaces"/>
  </r>
  <r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s v="spaces"/>
  </r>
  <r>
    <n v="25000"/>
    <n v="10"/>
    <x v="2"/>
    <x v="0"/>
    <s v="USD"/>
    <n v="1487465119"/>
    <n v="1484009119"/>
    <b v="0"/>
    <n v="1"/>
    <b v="0"/>
    <s v="theater/spaces"/>
    <n v="4.0000000000000002E-4"/>
    <n v="25000"/>
    <x v="1"/>
    <s v="spaces"/>
  </r>
  <r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s v="spaces"/>
  </r>
  <r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10000"/>
    <n v="300"/>
    <x v="2"/>
    <x v="11"/>
    <s v="SEK"/>
    <n v="1465123427"/>
    <n v="1462531427"/>
    <b v="0"/>
    <n v="1"/>
    <b v="0"/>
    <s v="theater/spaces"/>
    <n v="0.03"/>
    <n v="10000"/>
    <x v="1"/>
    <s v="spaces"/>
  </r>
  <r>
    <n v="750"/>
    <n v="430"/>
    <x v="2"/>
    <x v="0"/>
    <s v="USD"/>
    <n v="1427890925"/>
    <n v="1426681325"/>
    <b v="0"/>
    <n v="10"/>
    <b v="0"/>
    <s v="theater/spaces"/>
    <n v="0.57333333333333336"/>
    <n v="75"/>
    <x v="1"/>
    <s v="spaces"/>
  </r>
  <r>
    <n v="1000"/>
    <n v="1"/>
    <x v="2"/>
    <x v="1"/>
    <s v="GBP"/>
    <n v="1464354720"/>
    <n v="1463648360"/>
    <b v="0"/>
    <n v="1"/>
    <b v="0"/>
    <s v="theater/spaces"/>
    <n v="1E-3"/>
    <n v="1000"/>
    <x v="1"/>
    <s v="spaces"/>
  </r>
  <r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s v="spaces"/>
  </r>
  <r>
    <n v="10000"/>
    <n v="5"/>
    <x v="2"/>
    <x v="0"/>
    <s v="USD"/>
    <n v="1427414732"/>
    <n v="1424826332"/>
    <b v="0"/>
    <n v="1"/>
    <b v="0"/>
    <s v="theater/spaces"/>
    <n v="5.0000000000000001E-4"/>
    <n v="10000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s v="spaces"/>
  </r>
  <r>
    <n v="1500"/>
    <n v="10"/>
    <x v="1"/>
    <x v="5"/>
    <s v="CAD"/>
    <n v="1411748335"/>
    <n v="1406564335"/>
    <b v="0"/>
    <n v="1"/>
    <b v="0"/>
    <s v="theater/spaces"/>
    <n v="6.6666666666666671E-3"/>
    <n v="1500"/>
    <x v="1"/>
    <s v="spaces"/>
  </r>
  <r>
    <n v="199"/>
    <n v="116"/>
    <x v="1"/>
    <x v="0"/>
    <s v="USD"/>
    <n v="1478733732"/>
    <n v="1478298132"/>
    <b v="0"/>
    <n v="2"/>
    <b v="0"/>
    <s v="theater/spaces"/>
    <n v="0.58291457286432158"/>
    <n v="99.5"/>
    <x v="1"/>
    <s v="spaces"/>
  </r>
  <r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s v="spaces"/>
  </r>
  <r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s v="spaces"/>
  </r>
  <r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s v="plays"/>
  </r>
  <r>
    <n v="1250"/>
    <n v="10"/>
    <x v="3"/>
    <x v="0"/>
    <s v="USD"/>
    <n v="1492542819"/>
    <n v="1489090419"/>
    <b v="0"/>
    <n v="1"/>
    <b v="0"/>
    <s v="theater/plays"/>
    <n v="8.0000000000000002E-3"/>
    <n v="1250"/>
    <x v="1"/>
    <s v="plays"/>
  </r>
  <r>
    <n v="10000"/>
    <n v="375"/>
    <x v="3"/>
    <x v="0"/>
    <s v="USD"/>
    <n v="1492145940"/>
    <n v="1489504916"/>
    <b v="0"/>
    <n v="4"/>
    <b v="0"/>
    <s v="theater/plays"/>
    <n v="3.7499999999999999E-2"/>
    <n v="2500"/>
    <x v="1"/>
    <s v="plays"/>
  </r>
  <r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2E-4"/>
    <n v="30000"/>
    <x v="1"/>
    <s v="plays"/>
  </r>
  <r>
    <n v="500"/>
    <n v="540"/>
    <x v="3"/>
    <x v="1"/>
    <s v="GBP"/>
    <n v="1490358834"/>
    <n v="1487770434"/>
    <b v="0"/>
    <n v="16"/>
    <b v="0"/>
    <s v="theater/plays"/>
    <n v="1.08"/>
    <n v="31.25"/>
    <x v="1"/>
    <s v="plays"/>
  </r>
  <r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s v="plays"/>
  </r>
  <r>
    <n v="777"/>
    <n v="162"/>
    <x v="3"/>
    <x v="0"/>
    <s v="USD"/>
    <n v="1491277121"/>
    <n v="1489376321"/>
    <b v="0"/>
    <n v="7"/>
    <b v="0"/>
    <s v="theater/plays"/>
    <n v="0.20849420849420849"/>
    <n v="111"/>
    <x v="1"/>
    <s v="plays"/>
  </r>
  <r>
    <n v="500"/>
    <n v="639"/>
    <x v="3"/>
    <x v="1"/>
    <s v="GBP"/>
    <n v="1491001140"/>
    <n v="1487847954"/>
    <b v="0"/>
    <n v="22"/>
    <b v="0"/>
    <s v="theater/plays"/>
    <n v="1.278"/>
    <n v="22.72727272727272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3E-2"/>
    <n v="1500"/>
    <x v="1"/>
    <s v="plays"/>
  </r>
  <r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s v="plays"/>
  </r>
  <r>
    <n v="10000"/>
    <n v="96"/>
    <x v="3"/>
    <x v="6"/>
    <s v="EUR"/>
    <n v="1491581703"/>
    <n v="1488993303"/>
    <b v="0"/>
    <n v="4"/>
    <b v="0"/>
    <s v="theater/plays"/>
    <n v="9.5999999999999992E-3"/>
    <n v="2500"/>
    <x v="1"/>
    <s v="plays"/>
  </r>
  <r>
    <n v="500"/>
    <n v="258"/>
    <x v="3"/>
    <x v="9"/>
    <s v="EUR"/>
    <n v="1492372800"/>
    <n v="1488823488"/>
    <b v="0"/>
    <n v="8"/>
    <b v="0"/>
    <s v="theater/plays"/>
    <n v="0.51600000000000001"/>
    <n v="62.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s v="plays"/>
  </r>
  <r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10000"/>
    <n v="7540"/>
    <x v="3"/>
    <x v="0"/>
    <s v="USD"/>
    <n v="1489903200"/>
    <n v="1488459307"/>
    <b v="0"/>
    <n v="30"/>
    <b v="0"/>
    <s v="theater/plays"/>
    <n v="0.754"/>
    <n v="333.33333333333331"/>
    <x v="1"/>
    <s v="plays"/>
  </r>
  <r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50000"/>
    <n v="5250"/>
    <x v="3"/>
    <x v="14"/>
    <s v="MXN"/>
    <n v="1492356166"/>
    <n v="1488471766"/>
    <b v="0"/>
    <n v="12"/>
    <b v="0"/>
    <s v="theater/plays"/>
    <n v="0.105"/>
    <n v="4166.666666666667"/>
    <x v="1"/>
    <s v="plays"/>
  </r>
  <r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s v="plays"/>
  </r>
  <r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s v="plays"/>
  </r>
  <r>
    <n v="1250"/>
    <n v="1300"/>
    <x v="0"/>
    <x v="0"/>
    <s v="USD"/>
    <n v="1354845600"/>
    <n v="1352766300"/>
    <b v="1"/>
    <n v="25"/>
    <b v="1"/>
    <s v="theater/plays"/>
    <n v="1.04"/>
    <n v="50"/>
    <x v="1"/>
    <s v="plays"/>
  </r>
  <r>
    <n v="3500"/>
    <n v="3535"/>
    <x v="0"/>
    <x v="0"/>
    <s v="USD"/>
    <n v="1295928000"/>
    <n v="1288160403"/>
    <b v="1"/>
    <n v="104"/>
    <b v="1"/>
    <s v="theater/plays"/>
    <n v="1.01"/>
    <n v="33.653846153846153"/>
    <x v="1"/>
    <s v="plays"/>
  </r>
  <r>
    <n v="3500"/>
    <n v="3514"/>
    <x v="0"/>
    <x v="0"/>
    <s v="USD"/>
    <n v="1410379774"/>
    <n v="1407787774"/>
    <b v="1"/>
    <n v="34"/>
    <b v="1"/>
    <s v="theater/plays"/>
    <n v="1.004"/>
    <n v="102.94117647058823"/>
    <x v="1"/>
    <s v="plays"/>
  </r>
  <r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s v="plays"/>
  </r>
  <r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s v="plays"/>
  </r>
  <r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s v="plays"/>
  </r>
  <r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s v="plays"/>
  </r>
  <r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s v="plays"/>
  </r>
  <r>
    <n v="4000"/>
    <n v="4040"/>
    <x v="0"/>
    <x v="0"/>
    <s v="USD"/>
    <n v="1405746000"/>
    <n v="1404932105"/>
    <b v="1"/>
    <n v="41"/>
    <b v="1"/>
    <s v="theater/plays"/>
    <n v="1.01"/>
    <n v="97.560975609756099"/>
    <x v="1"/>
    <s v="plays"/>
  </r>
  <r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s v="plays"/>
  </r>
  <r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s v="plays"/>
  </r>
  <r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s v="plays"/>
  </r>
  <r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s v="plays"/>
  </r>
  <r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s v="plays"/>
  </r>
  <r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s v="plays"/>
  </r>
  <r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s v="plays"/>
  </r>
  <r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s v="plays"/>
  </r>
  <r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s v="plays"/>
  </r>
  <r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s v="plays"/>
  </r>
  <r>
    <n v="2500"/>
    <n v="3105"/>
    <x v="0"/>
    <x v="0"/>
    <s v="USD"/>
    <n v="1402696800"/>
    <n v="1399948353"/>
    <b v="1"/>
    <n v="61"/>
    <b v="1"/>
    <s v="theater/plays"/>
    <n v="1.242"/>
    <n v="40.983606557377051"/>
    <x v="1"/>
    <s v="plays"/>
  </r>
  <r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s v="plays"/>
  </r>
  <r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s v="plays"/>
  </r>
  <r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s v="plays"/>
  </r>
  <r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s v="plays"/>
  </r>
  <r>
    <n v="10000"/>
    <n v="10300"/>
    <x v="0"/>
    <x v="0"/>
    <s v="USD"/>
    <n v="1411765492"/>
    <n v="1409173492"/>
    <b v="1"/>
    <n v="74"/>
    <b v="1"/>
    <s v="theater/plays"/>
    <n v="1.03"/>
    <n v="135.13513513513513"/>
    <x v="1"/>
    <s v="plays"/>
  </r>
  <r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s v="plays"/>
  </r>
  <r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s v="plays"/>
  </r>
  <r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s v="plays"/>
  </r>
  <r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s v="plays"/>
  </r>
  <r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s v="plays"/>
  </r>
  <r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s v="plays"/>
  </r>
  <r>
    <n v="1200"/>
    <n v="1437"/>
    <x v="0"/>
    <x v="1"/>
    <s v="GBP"/>
    <n v="1403258049"/>
    <n v="1400666049"/>
    <b v="1"/>
    <n v="45"/>
    <b v="1"/>
    <s v="theater/plays"/>
    <n v="1.1975"/>
    <n v="26.666666666666668"/>
    <x v="1"/>
    <s v="plays"/>
  </r>
  <r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s v="plays"/>
  </r>
  <r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s v="plays"/>
  </r>
  <r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s v="plays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s v="plays"/>
  </r>
  <r>
    <n v="200"/>
    <n v="130"/>
    <x v="2"/>
    <x v="1"/>
    <s v="GBP"/>
    <n v="1433930302"/>
    <n v="1432115902"/>
    <b v="0"/>
    <n v="9"/>
    <b v="0"/>
    <s v="theater/musical"/>
    <n v="0.65"/>
    <n v="22.222222222222221"/>
    <x v="1"/>
    <s v="musical"/>
  </r>
  <r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s v="musical"/>
  </r>
  <r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s v="musical"/>
  </r>
  <r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s v="musical"/>
  </r>
  <r>
    <n v="5000"/>
    <n v="587"/>
    <x v="2"/>
    <x v="1"/>
    <s v="GBP"/>
    <n v="1424474056"/>
    <n v="1420586056"/>
    <b v="0"/>
    <n v="24"/>
    <b v="0"/>
    <s v="theater/musical"/>
    <n v="0.1174"/>
    <n v="208.33333333333334"/>
    <x v="1"/>
    <s v="musical"/>
  </r>
  <r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s v="musical"/>
  </r>
  <r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s v="musical"/>
  </r>
  <r>
    <n v="10000"/>
    <n v="1145"/>
    <x v="2"/>
    <x v="10"/>
    <s v="NOK"/>
    <n v="1423050618"/>
    <n v="1420458618"/>
    <b v="0"/>
    <n v="4"/>
    <b v="0"/>
    <s v="theater/musical"/>
    <n v="0.1145"/>
    <n v="2500"/>
    <x v="1"/>
    <s v="musical"/>
  </r>
  <r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s v="musical"/>
  </r>
  <r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s v="musical"/>
  </r>
  <r>
    <n v="50000"/>
    <n v="1"/>
    <x v="2"/>
    <x v="0"/>
    <s v="USD"/>
    <n v="1461994440"/>
    <n v="1459410101"/>
    <b v="0"/>
    <n v="1"/>
    <b v="0"/>
    <s v="theater/musical"/>
    <n v="2.0000000000000002E-5"/>
    <n v="50000"/>
    <x v="1"/>
    <s v="musical"/>
  </r>
  <r>
    <n v="2000"/>
    <n v="25"/>
    <x v="2"/>
    <x v="1"/>
    <s v="GBP"/>
    <n v="1409509477"/>
    <n v="1407695077"/>
    <b v="0"/>
    <n v="2"/>
    <b v="0"/>
    <s v="theater/musical"/>
    <n v="1.2500000000000001E-2"/>
    <n v="1000"/>
    <x v="1"/>
    <s v="musical"/>
  </r>
  <r>
    <n v="5000"/>
    <n v="2726"/>
    <x v="2"/>
    <x v="0"/>
    <s v="USD"/>
    <n v="1450072740"/>
    <n v="1445027346"/>
    <b v="0"/>
    <n v="25"/>
    <b v="0"/>
    <s v="theater/musical"/>
    <n v="0.54520000000000002"/>
    <n v="200"/>
    <x v="1"/>
    <s v="musical"/>
  </r>
  <r>
    <n v="1000"/>
    <n v="250"/>
    <x v="2"/>
    <x v="0"/>
    <s v="USD"/>
    <n v="1443224622"/>
    <n v="1440632622"/>
    <b v="0"/>
    <n v="6"/>
    <b v="0"/>
    <s v="theater/musical"/>
    <n v="0.25"/>
    <n v="166.66666666666666"/>
    <x v="1"/>
    <s v="musical"/>
  </r>
  <r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s v="musical"/>
  </r>
  <r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s v="musical"/>
  </r>
  <r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s v="plays"/>
  </r>
  <r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s v="plays"/>
  </r>
  <r>
    <n v="3000"/>
    <n v="3773"/>
    <x v="0"/>
    <x v="0"/>
    <s v="USD"/>
    <n v="1338523140"/>
    <n v="1334442519"/>
    <b v="1"/>
    <n v="60"/>
    <b v="1"/>
    <s v="theater/plays"/>
    <n v="1.2576666666666667"/>
    <n v="50"/>
    <x v="1"/>
    <s v="plays"/>
  </r>
  <r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s v="plays"/>
  </r>
  <r>
    <n v="4000"/>
    <n v="5050"/>
    <x v="0"/>
    <x v="0"/>
    <s v="USD"/>
    <n v="1407524751"/>
    <n v="1404932751"/>
    <b v="1"/>
    <n v="94"/>
    <b v="1"/>
    <s v="theater/plays"/>
    <n v="1.2625"/>
    <n v="42.553191489361701"/>
    <x v="1"/>
    <s v="plays"/>
  </r>
  <r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s v="plays"/>
  </r>
  <r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s v="plays"/>
  </r>
  <r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s v="plays"/>
  </r>
  <r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s v="plays"/>
  </r>
  <r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s v="plays"/>
  </r>
  <r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s v="plays"/>
  </r>
  <r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s v="plays"/>
  </r>
  <r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s v="plays"/>
  </r>
  <r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s v="plays"/>
  </r>
  <r>
    <n v="2500"/>
    <n v="3120"/>
    <x v="0"/>
    <x v="0"/>
    <s v="USD"/>
    <n v="1445722140"/>
    <n v="1443016697"/>
    <b v="1"/>
    <n v="84"/>
    <b v="1"/>
    <s v="theater/plays"/>
    <n v="1.248"/>
    <n v="29.761904761904763"/>
    <x v="1"/>
    <s v="plays"/>
  </r>
  <r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s v="plays"/>
  </r>
  <r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s v="plays"/>
  </r>
  <r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s v="plays"/>
  </r>
  <r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s v="plays"/>
  </r>
  <r>
    <n v="1200"/>
    <n v="1500"/>
    <x v="0"/>
    <x v="1"/>
    <s v="GBP"/>
    <n v="1484687436"/>
    <n v="1482095436"/>
    <b v="0"/>
    <n v="30"/>
    <b v="1"/>
    <s v="theater/plays"/>
    <n v="1.25"/>
    <n v="40"/>
    <x v="1"/>
    <s v="plays"/>
  </r>
  <r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s v="plays"/>
  </r>
  <r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s v="plays"/>
  </r>
  <r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s v="plays"/>
  </r>
  <r>
    <n v="1000"/>
    <n v="1610"/>
    <x v="0"/>
    <x v="0"/>
    <s v="USD"/>
    <n v="1460846347"/>
    <n v="1458254347"/>
    <b v="0"/>
    <n v="28"/>
    <b v="1"/>
    <s v="theater/plays"/>
    <n v="1.61"/>
    <n v="35.714285714285715"/>
    <x v="1"/>
    <s v="plays"/>
  </r>
  <r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s v="plays"/>
  </r>
  <r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s v="plays"/>
  </r>
  <r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s v="plays"/>
  </r>
  <r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s v="plays"/>
  </r>
  <r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s v="plays"/>
  </r>
  <r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s v="plays"/>
  </r>
  <r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s v="plays"/>
  </r>
  <r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s v="plays"/>
  </r>
  <r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s v="plays"/>
  </r>
  <r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s v="plays"/>
  </r>
  <r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s v="plays"/>
  </r>
  <r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s v="plays"/>
  </r>
  <r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s v="plays"/>
  </r>
  <r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s v="plays"/>
  </r>
  <r>
    <n v="12000"/>
    <n v="12095"/>
    <x v="0"/>
    <x v="0"/>
    <s v="USD"/>
    <n v="1428178757"/>
    <n v="1425590357"/>
    <b v="1"/>
    <n v="200"/>
    <b v="1"/>
    <s v="theater/plays"/>
    <n v="1.0079166666666666"/>
    <n v="60"/>
    <x v="1"/>
    <s v="plays"/>
  </r>
  <r>
    <n v="5500"/>
    <n v="5771"/>
    <x v="0"/>
    <x v="0"/>
    <s v="USD"/>
    <n v="1434822914"/>
    <n v="1432230914"/>
    <b v="1"/>
    <n v="88"/>
    <b v="1"/>
    <s v="theater/plays"/>
    <n v="1.0492727272727274"/>
    <n v="62.5"/>
    <x v="1"/>
    <s v="plays"/>
  </r>
  <r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s v="plays"/>
  </r>
  <r>
    <n v="1500"/>
    <n v="1661"/>
    <x v="0"/>
    <x v="0"/>
    <s v="USD"/>
    <n v="1434907966"/>
    <n v="1432315966"/>
    <b v="1"/>
    <n v="20"/>
    <b v="1"/>
    <s v="theater/plays"/>
    <n v="1.1073333333333333"/>
    <n v="75"/>
    <x v="1"/>
    <s v="plays"/>
  </r>
  <r>
    <n v="2250"/>
    <n v="2876"/>
    <x v="0"/>
    <x v="1"/>
    <s v="GBP"/>
    <n v="1473247240"/>
    <n v="1470655240"/>
    <b v="1"/>
    <n v="50"/>
    <b v="1"/>
    <s v="theater/plays"/>
    <n v="1.2782222222222221"/>
    <n v="45"/>
    <x v="1"/>
    <s v="plays"/>
  </r>
  <r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s v="plays"/>
  </r>
  <r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s v="plays"/>
  </r>
  <r>
    <n v="300"/>
    <n v="525"/>
    <x v="0"/>
    <x v="1"/>
    <s v="GBP"/>
    <n v="1412706375"/>
    <n v="1410114375"/>
    <b v="1"/>
    <n v="18"/>
    <b v="1"/>
    <s v="theater/plays"/>
    <n v="1.75"/>
    <n v="16.6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s v="plays"/>
  </r>
  <r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s v="plays"/>
  </r>
  <r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s v="plays"/>
  </r>
  <r>
    <n v="5000"/>
    <n v="5462"/>
    <x v="0"/>
    <x v="0"/>
    <s v="USD"/>
    <n v="1448903318"/>
    <n v="1445875718"/>
    <b v="1"/>
    <n v="73"/>
    <b v="1"/>
    <s v="theater/plays"/>
    <n v="1.0924"/>
    <n v="68.493150684931507"/>
    <x v="1"/>
    <s v="plays"/>
  </r>
  <r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s v="plays"/>
  </r>
  <r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s v="plays"/>
  </r>
  <r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s v="plays"/>
  </r>
  <r>
    <n v="2500"/>
    <n v="2575"/>
    <x v="0"/>
    <x v="0"/>
    <s v="USD"/>
    <n v="1422482400"/>
    <n v="1421089938"/>
    <b v="1"/>
    <n v="49"/>
    <b v="1"/>
    <s v="theater/plays"/>
    <n v="1.03"/>
    <n v="51.020408163265309"/>
    <x v="1"/>
    <s v="plays"/>
  </r>
  <r>
    <n v="2700"/>
    <n v="4428"/>
    <x v="0"/>
    <x v="17"/>
    <s v="EUR"/>
    <n v="1449162000"/>
    <n v="1446570315"/>
    <b v="1"/>
    <n v="63"/>
    <b v="1"/>
    <s v="theater/plays"/>
    <n v="1.64"/>
    <n v="42.857142857142854"/>
    <x v="1"/>
    <s v="plays"/>
  </r>
  <r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s v="plays"/>
  </r>
  <r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s v="plays"/>
  </r>
  <r>
    <n v="2000"/>
    <n v="2560"/>
    <x v="0"/>
    <x v="0"/>
    <s v="USD"/>
    <n v="1472074928"/>
    <n v="1470692528"/>
    <b v="1"/>
    <n v="42"/>
    <b v="1"/>
    <s v="theater/plays"/>
    <n v="1.28"/>
    <n v="47.61904761904762"/>
    <x v="1"/>
    <s v="plays"/>
  </r>
  <r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s v="plays"/>
  </r>
  <r>
    <n v="1800"/>
    <n v="1830"/>
    <x v="0"/>
    <x v="1"/>
    <s v="GBP"/>
    <n v="1436705265"/>
    <n v="1434113265"/>
    <b v="1"/>
    <n v="30"/>
    <b v="1"/>
    <s v="theater/plays"/>
    <n v="1.0166666666666666"/>
    <n v="60"/>
    <x v="1"/>
    <s v="plays"/>
  </r>
  <r>
    <n v="1500"/>
    <n v="1950"/>
    <x v="0"/>
    <x v="1"/>
    <s v="GBP"/>
    <n v="1414927775"/>
    <n v="1412332175"/>
    <b v="1"/>
    <n v="51"/>
    <b v="1"/>
    <s v="theater/plays"/>
    <n v="1.3"/>
    <n v="29.411764705882351"/>
    <x v="1"/>
    <s v="plays"/>
  </r>
  <r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s v="plays"/>
  </r>
  <r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s v="plays"/>
  </r>
  <r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s v="plays"/>
  </r>
  <r>
    <n v="1800"/>
    <n v="1805"/>
    <x v="0"/>
    <x v="0"/>
    <s v="USD"/>
    <n v="1423456200"/>
    <n v="1421183271"/>
    <b v="1"/>
    <n v="12"/>
    <b v="1"/>
    <s v="theater/plays"/>
    <n v="1.0027777777777778"/>
    <n v="150"/>
    <x v="1"/>
    <s v="plays"/>
  </r>
  <r>
    <n v="4500"/>
    <n v="5258"/>
    <x v="0"/>
    <x v="5"/>
    <s v="CAD"/>
    <n v="1459483140"/>
    <n v="1456526879"/>
    <b v="1"/>
    <n v="100"/>
    <b v="1"/>
    <s v="theater/plays"/>
    <n v="1.1684444444444444"/>
    <n v="45"/>
    <x v="1"/>
    <s v="plays"/>
  </r>
  <r>
    <n v="5000"/>
    <n v="5430"/>
    <x v="0"/>
    <x v="1"/>
    <s v="GBP"/>
    <n v="1416331406"/>
    <n v="1413735806"/>
    <b v="1"/>
    <n v="100"/>
    <b v="1"/>
    <s v="theater/plays"/>
    <n v="1.0860000000000001"/>
    <n v="50"/>
    <x v="1"/>
    <s v="plays"/>
  </r>
  <r>
    <n v="2500"/>
    <n v="2585"/>
    <x v="0"/>
    <x v="1"/>
    <s v="GBP"/>
    <n v="1433017303"/>
    <n v="1430425303"/>
    <b v="1"/>
    <n v="34"/>
    <b v="1"/>
    <s v="theater/plays"/>
    <n v="1.034"/>
    <n v="73.5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s v="plays"/>
  </r>
  <r>
    <n v="2000"/>
    <n v="2060"/>
    <x v="0"/>
    <x v="0"/>
    <s v="USD"/>
    <n v="1433134800"/>
    <n v="1430158198"/>
    <b v="0"/>
    <n v="30"/>
    <b v="1"/>
    <s v="theater/plays"/>
    <n v="1.03"/>
    <n v="66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.216"/>
    <n v="106.38297872340425"/>
    <x v="1"/>
    <s v="plays"/>
  </r>
  <r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s v="plays"/>
  </r>
  <r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s v="plays"/>
  </r>
  <r>
    <n v="3000"/>
    <n v="3048"/>
    <x v="0"/>
    <x v="0"/>
    <s v="USD"/>
    <n v="1454047140"/>
    <n v="1452546853"/>
    <b v="0"/>
    <n v="15"/>
    <b v="1"/>
    <s v="theater/plays"/>
    <n v="1.016"/>
    <n v="200"/>
    <x v="1"/>
    <s v="plays"/>
  </r>
  <r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s v="plays"/>
  </r>
  <r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s v="plays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s v="plays"/>
  </r>
  <r>
    <n v="500"/>
    <n v="665.21"/>
    <x v="0"/>
    <x v="1"/>
    <s v="GBP"/>
    <n v="1487580602"/>
    <n v="1485161402"/>
    <b v="0"/>
    <n v="25"/>
    <b v="1"/>
    <s v="theater/plays"/>
    <n v="1.3304200000000002"/>
    <n v="20"/>
    <x v="1"/>
    <s v="plays"/>
  </r>
  <r>
    <n v="2000"/>
    <n v="2424"/>
    <x v="0"/>
    <x v="1"/>
    <s v="GBP"/>
    <n v="1489234891"/>
    <n v="1486642891"/>
    <b v="0"/>
    <n v="72"/>
    <b v="1"/>
    <s v="theater/plays"/>
    <n v="1.212"/>
    <n v="27.777777777777779"/>
    <x v="1"/>
    <s v="plays"/>
  </r>
  <r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s v="plays"/>
  </r>
  <r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s v="plays"/>
  </r>
  <r>
    <n v="600"/>
    <n v="710"/>
    <x v="0"/>
    <x v="1"/>
    <s v="GBP"/>
    <n v="1434459554"/>
    <n v="1431867554"/>
    <b v="0"/>
    <n v="24"/>
    <b v="1"/>
    <s v="theater/plays"/>
    <n v="1.1833333333333333"/>
    <n v="25"/>
    <x v="1"/>
    <s v="plays"/>
  </r>
  <r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s v="plays"/>
  </r>
  <r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s v="plays"/>
  </r>
  <r>
    <n v="5500"/>
    <n v="5504"/>
    <x v="0"/>
    <x v="1"/>
    <s v="GBP"/>
    <n v="1438037940"/>
    <n v="1436380256"/>
    <b v="0"/>
    <n v="44"/>
    <b v="1"/>
    <s v="theater/plays"/>
    <n v="1.0007272727272727"/>
    <n v="125"/>
    <x v="1"/>
    <s v="plays"/>
  </r>
  <r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s v="plays"/>
  </r>
  <r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s v="plays"/>
  </r>
  <r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s v="plays"/>
  </r>
  <r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s v="plays"/>
  </r>
  <r>
    <n v="8400"/>
    <n v="8685"/>
    <x v="0"/>
    <x v="3"/>
    <s v="EUR"/>
    <n v="1481099176"/>
    <n v="1478507176"/>
    <b v="0"/>
    <n v="50"/>
    <b v="1"/>
    <s v="theater/plays"/>
    <n v="1.0339285714285715"/>
    <n v="168"/>
    <x v="1"/>
    <s v="plays"/>
  </r>
  <r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s v="plays"/>
  </r>
  <r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s v="plays"/>
  </r>
  <r>
    <n v="4000"/>
    <n v="4081"/>
    <x v="0"/>
    <x v="0"/>
    <s v="USD"/>
    <n v="1438374748"/>
    <n v="1435782748"/>
    <b v="0"/>
    <n v="20"/>
    <b v="1"/>
    <s v="theater/plays"/>
    <n v="1.0202500000000001"/>
    <n v="200"/>
    <x v="1"/>
    <s v="plays"/>
  </r>
  <r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s v="plays"/>
  </r>
  <r>
    <n v="1000"/>
    <n v="1066.8"/>
    <x v="0"/>
    <x v="0"/>
    <s v="USD"/>
    <n v="1463275339"/>
    <n v="1460683339"/>
    <b v="0"/>
    <n v="20"/>
    <b v="1"/>
    <s v="theater/plays"/>
    <n v="1.0668"/>
    <n v="50"/>
    <x v="1"/>
    <s v="plays"/>
  </r>
  <r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s v="plays"/>
  </r>
  <r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s v="plays"/>
  </r>
  <r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s v="plays"/>
  </r>
  <r>
    <n v="2500"/>
    <n v="2746"/>
    <x v="0"/>
    <x v="0"/>
    <s v="USD"/>
    <n v="1445065210"/>
    <n v="1442473210"/>
    <b v="0"/>
    <n v="45"/>
    <b v="1"/>
    <s v="theater/plays"/>
    <n v="1.0984"/>
    <n v="55.555555555555557"/>
    <x v="1"/>
    <s v="plays"/>
  </r>
  <r>
    <n v="2500"/>
    <n v="2501"/>
    <x v="0"/>
    <x v="0"/>
    <s v="USD"/>
    <n v="1478901600"/>
    <n v="1477077946"/>
    <b v="0"/>
    <n v="41"/>
    <b v="1"/>
    <s v="theater/plays"/>
    <n v="1.0004"/>
    <n v="60.975609756097562"/>
    <x v="1"/>
    <s v="plays"/>
  </r>
  <r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s v="plays"/>
  </r>
  <r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s v="plays"/>
  </r>
  <r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s v="plays"/>
  </r>
  <r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s v="plays"/>
  </r>
  <r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s v="plays"/>
  </r>
  <r>
    <n v="2000"/>
    <n v="2512"/>
    <x v="0"/>
    <x v="5"/>
    <s v="CAD"/>
    <n v="1460341800"/>
    <n v="1456902893"/>
    <b v="0"/>
    <n v="32"/>
    <b v="1"/>
    <s v="theater/plays"/>
    <n v="1.256"/>
    <n v="62.5"/>
    <x v="1"/>
    <s v="plays"/>
  </r>
  <r>
    <n v="500"/>
    <n v="540"/>
    <x v="0"/>
    <x v="1"/>
    <s v="GBP"/>
    <n v="1422712986"/>
    <n v="1418824986"/>
    <b v="0"/>
    <n v="16"/>
    <b v="1"/>
    <s v="theater/plays"/>
    <n v="1.08"/>
    <n v="31.25"/>
    <x v="1"/>
    <s v="plays"/>
  </r>
  <r>
    <n v="2500"/>
    <n v="2525"/>
    <x v="0"/>
    <x v="0"/>
    <s v="USD"/>
    <n v="1466557557"/>
    <n v="1463965557"/>
    <b v="0"/>
    <n v="38"/>
    <b v="1"/>
    <s v="theater/plays"/>
    <n v="1.01"/>
    <n v="65.78947368421052"/>
    <x v="1"/>
    <s v="plays"/>
  </r>
  <r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s v="plays"/>
  </r>
  <r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s v="plays"/>
  </r>
  <r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s v="plays"/>
  </r>
  <r>
    <n v="1500"/>
    <n v="1525"/>
    <x v="0"/>
    <x v="17"/>
    <s v="EUR"/>
    <n v="1465135190"/>
    <n v="1463925590"/>
    <b v="0"/>
    <n v="10"/>
    <b v="1"/>
    <s v="theater/plays"/>
    <n v="1.0166666666666666"/>
    <n v="150"/>
    <x v="1"/>
    <s v="plays"/>
  </r>
  <r>
    <n v="400"/>
    <n v="450"/>
    <x v="0"/>
    <x v="1"/>
    <s v="GBP"/>
    <n v="1428256277"/>
    <n v="1425235877"/>
    <b v="0"/>
    <n v="15"/>
    <b v="1"/>
    <s v="theater/plays"/>
    <n v="1.125"/>
    <n v="26.666666666666668"/>
    <x v="1"/>
    <s v="plays"/>
  </r>
  <r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s v="plays"/>
  </r>
  <r>
    <n v="800"/>
    <n v="810"/>
    <x v="0"/>
    <x v="1"/>
    <s v="GBP"/>
    <n v="1462697966"/>
    <n v="1460105966"/>
    <b v="0"/>
    <n v="33"/>
    <b v="1"/>
    <s v="theater/plays"/>
    <n v="1.0125"/>
    <n v="24.242424242424242"/>
    <x v="1"/>
    <s v="plays"/>
  </r>
  <r>
    <n v="1800"/>
    <n v="2635"/>
    <x v="0"/>
    <x v="0"/>
    <s v="USD"/>
    <n v="1404522000"/>
    <n v="1404308883"/>
    <b v="0"/>
    <n v="9"/>
    <b v="1"/>
    <s v="theater/plays"/>
    <n v="1.4638888888888888"/>
    <n v="200"/>
    <x v="1"/>
    <s v="plays"/>
  </r>
  <r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s v="plays"/>
  </r>
  <r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s v="plays"/>
  </r>
  <r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s v="plays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s v="plays"/>
  </r>
  <r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s v="plays"/>
  </r>
  <r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s v="plays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s v="plays"/>
  </r>
  <r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s v="plays"/>
  </r>
  <r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s v="plays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s v="plays"/>
  </r>
  <r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s v="plays"/>
  </r>
  <r>
    <n v="4500"/>
    <n v="4565"/>
    <x v="0"/>
    <x v="0"/>
    <s v="USD"/>
    <n v="1409374093"/>
    <n v="1406782093"/>
    <b v="0"/>
    <n v="40"/>
    <b v="1"/>
    <s v="theater/plays"/>
    <n v="1.0144444444444445"/>
    <n v="112.5"/>
    <x v="1"/>
    <s v="plays"/>
  </r>
  <r>
    <n v="500"/>
    <n v="650"/>
    <x v="0"/>
    <x v="0"/>
    <s v="USD"/>
    <n v="1429317420"/>
    <n v="1424226768"/>
    <b v="0"/>
    <n v="13"/>
    <b v="1"/>
    <s v="theater/plays"/>
    <n v="1.3"/>
    <n v="38.46153846153846"/>
    <x v="1"/>
    <s v="plays"/>
  </r>
  <r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s v="plays"/>
  </r>
  <r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s v="plays"/>
  </r>
  <r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s v="plays"/>
  </r>
  <r>
    <n v="1000"/>
    <n v="1534"/>
    <x v="0"/>
    <x v="0"/>
    <s v="USD"/>
    <n v="1465837200"/>
    <n v="1463971172"/>
    <b v="0"/>
    <n v="14"/>
    <b v="1"/>
    <s v="theater/plays"/>
    <n v="1.534"/>
    <n v="71.428571428571431"/>
    <x v="1"/>
    <s v="plays"/>
  </r>
  <r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s v="plays"/>
  </r>
  <r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s v="plays"/>
  </r>
  <r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s v="plays"/>
  </r>
  <r>
    <n v="500"/>
    <n v="1575"/>
    <x v="0"/>
    <x v="1"/>
    <s v="GBP"/>
    <n v="1462230000"/>
    <n v="1461061350"/>
    <b v="0"/>
    <n v="44"/>
    <b v="1"/>
    <s v="theater/plays"/>
    <n v="3.15"/>
    <n v="11.363636363636363"/>
    <x v="1"/>
    <s v="plays"/>
  </r>
  <r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s v="plays"/>
  </r>
  <r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s v="plays"/>
  </r>
  <r>
    <n v="1500"/>
    <n v="1521"/>
    <x v="0"/>
    <x v="1"/>
    <s v="GBP"/>
    <n v="1468611272"/>
    <n v="1466019272"/>
    <b v="0"/>
    <n v="27"/>
    <b v="1"/>
    <s v="theater/plays"/>
    <n v="1.014"/>
    <n v="55.555555555555557"/>
    <x v="1"/>
    <s v="plays"/>
  </r>
  <r>
    <n v="2000"/>
    <n v="2020"/>
    <x v="0"/>
    <x v="1"/>
    <s v="GBP"/>
    <n v="1406887310"/>
    <n v="1404295310"/>
    <b v="0"/>
    <n v="21"/>
    <b v="1"/>
    <s v="theater/plays"/>
    <n v="1.01"/>
    <n v="95.238095238095241"/>
    <x v="1"/>
    <s v="plays"/>
  </r>
  <r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s v="plays"/>
  </r>
  <r>
    <n v="4000"/>
    <n v="4250"/>
    <x v="0"/>
    <x v="0"/>
    <s v="USD"/>
    <n v="1487985734"/>
    <n v="1484097734"/>
    <b v="0"/>
    <n v="23"/>
    <b v="1"/>
    <s v="theater/plays"/>
    <n v="1.0625"/>
    <n v="173.91304347826087"/>
    <x v="1"/>
    <s v="plays"/>
  </r>
  <r>
    <n v="9000"/>
    <n v="9124"/>
    <x v="0"/>
    <x v="20"/>
    <s v="SGD"/>
    <n v="1481731140"/>
    <n v="1479866343"/>
    <b v="0"/>
    <n v="72"/>
    <b v="1"/>
    <s v="theater/plays"/>
    <n v="1.0137777777777779"/>
    <n v="125"/>
    <x v="1"/>
    <s v="plays"/>
  </r>
  <r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s v="plays"/>
  </r>
  <r>
    <n v="500"/>
    <n v="1090"/>
    <x v="0"/>
    <x v="0"/>
    <s v="USD"/>
    <n v="1425704100"/>
    <n v="1424484717"/>
    <b v="0"/>
    <n v="20"/>
    <b v="1"/>
    <s v="theater/plays"/>
    <n v="2.1800000000000002"/>
    <n v="25"/>
    <x v="1"/>
    <s v="plays"/>
  </r>
  <r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s v="plays"/>
  </r>
  <r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s v="plays"/>
  </r>
  <r>
    <n v="2500"/>
    <n v="2600"/>
    <x v="0"/>
    <x v="0"/>
    <s v="USD"/>
    <n v="1449973592"/>
    <n v="1447381592"/>
    <b v="0"/>
    <n v="3"/>
    <b v="1"/>
    <s v="theater/plays"/>
    <n v="1.04"/>
    <n v="833.33333333333337"/>
    <x v="1"/>
    <s v="plays"/>
  </r>
  <r>
    <n v="500"/>
    <n v="1105"/>
    <x v="0"/>
    <x v="0"/>
    <s v="USD"/>
    <n v="1431481037"/>
    <n v="1428889037"/>
    <b v="0"/>
    <n v="18"/>
    <b v="1"/>
    <s v="theater/plays"/>
    <n v="2.21"/>
    <n v="27.777777777777779"/>
    <x v="1"/>
    <s v="plays"/>
  </r>
  <r>
    <n v="750"/>
    <n v="890"/>
    <x v="0"/>
    <x v="1"/>
    <s v="GBP"/>
    <n v="1438467894"/>
    <n v="1436307894"/>
    <b v="0"/>
    <n v="30"/>
    <b v="1"/>
    <s v="theater/plays"/>
    <n v="1.1866666666666668"/>
    <n v="25"/>
    <x v="1"/>
    <s v="plays"/>
  </r>
  <r>
    <n v="1000"/>
    <n v="1046"/>
    <x v="0"/>
    <x v="0"/>
    <s v="USD"/>
    <n v="1420088400"/>
    <n v="1416977259"/>
    <b v="0"/>
    <n v="23"/>
    <b v="1"/>
    <s v="theater/plays"/>
    <n v="1.046"/>
    <n v="43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s v="plays"/>
  </r>
  <r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s v="plays"/>
  </r>
  <r>
    <n v="200"/>
    <n v="277"/>
    <x v="0"/>
    <x v="0"/>
    <s v="USD"/>
    <n v="1449089965"/>
    <n v="1446670765"/>
    <b v="0"/>
    <n v="9"/>
    <b v="1"/>
    <s v="theater/plays"/>
    <n v="1.385"/>
    <n v="22.222222222222221"/>
    <x v="1"/>
    <s v="plays"/>
  </r>
  <r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s v="plays"/>
  </r>
  <r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s v="plays"/>
  </r>
  <r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s v="plays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s v="plays"/>
  </r>
  <r>
    <n v="8000"/>
    <n v="8084"/>
    <x v="0"/>
    <x v="1"/>
    <s v="GBP"/>
    <n v="1426870560"/>
    <n v="1424280899"/>
    <b v="0"/>
    <n v="77"/>
    <b v="1"/>
    <s v="theater/plays"/>
    <n v="1.0105"/>
    <n v="103.8961038961039"/>
    <x v="1"/>
    <s v="plays"/>
  </r>
  <r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.0365"/>
    <n v="52.631578947368418"/>
    <x v="1"/>
    <s v="plays"/>
  </r>
  <r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s v="plays"/>
  </r>
  <r>
    <n v="4000"/>
    <n v="4090"/>
    <x v="0"/>
    <x v="0"/>
    <s v="USD"/>
    <n v="1426044383"/>
    <n v="1423455983"/>
    <b v="0"/>
    <n v="48"/>
    <b v="1"/>
    <s v="theater/plays"/>
    <n v="1.0225"/>
    <n v="83.333333333333329"/>
    <x v="1"/>
    <s v="plays"/>
  </r>
  <r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s v="plays"/>
  </r>
  <r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s v="plays"/>
  </r>
  <r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s v="plays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.05"/>
    <n v="48.780487804878049"/>
    <x v="1"/>
    <s v="plays"/>
  </r>
  <r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s v="plays"/>
  </r>
  <r>
    <n v="1500"/>
    <n v="1557"/>
    <x v="0"/>
    <x v="1"/>
    <s v="GBP"/>
    <n v="1434625441"/>
    <n v="1432033441"/>
    <b v="0"/>
    <n v="45"/>
    <b v="1"/>
    <s v="theater/plays"/>
    <n v="1.038"/>
    <n v="33.333333333333336"/>
    <x v="1"/>
    <s v="plays"/>
  </r>
  <r>
    <n v="10000"/>
    <n v="11450"/>
    <x v="0"/>
    <x v="0"/>
    <s v="USD"/>
    <n v="1464960682"/>
    <n v="1462368682"/>
    <b v="0"/>
    <n v="62"/>
    <b v="1"/>
    <s v="theater/plays"/>
    <n v="1.145"/>
    <n v="161.29032258064515"/>
    <x v="1"/>
    <s v="plays"/>
  </r>
  <r>
    <n v="1500"/>
    <n v="1536"/>
    <x v="0"/>
    <x v="0"/>
    <s v="USD"/>
    <n v="1405017345"/>
    <n v="1403721345"/>
    <b v="0"/>
    <n v="22"/>
    <b v="1"/>
    <s v="theater/plays"/>
    <n v="1.024"/>
    <n v="68.181818181818187"/>
    <x v="1"/>
    <s v="plays"/>
  </r>
  <r>
    <n v="500"/>
    <n v="1115"/>
    <x v="0"/>
    <x v="0"/>
    <s v="USD"/>
    <n v="1407536880"/>
    <n v="1404997548"/>
    <b v="0"/>
    <n v="18"/>
    <b v="1"/>
    <s v="theater/plays"/>
    <n v="2.23"/>
    <n v="27.777777777777779"/>
    <x v="1"/>
    <s v="plays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s v="plays"/>
  </r>
  <r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s v="plays"/>
  </r>
  <r>
    <n v="500"/>
    <n v="920"/>
    <x v="0"/>
    <x v="1"/>
    <s v="GBP"/>
    <n v="1433009400"/>
    <n v="1431795944"/>
    <b v="0"/>
    <n v="38"/>
    <b v="1"/>
    <s v="theater/plays"/>
    <n v="1.84"/>
    <n v="13.157894736842104"/>
    <x v="1"/>
    <s v="plays"/>
  </r>
  <r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s v="plays"/>
  </r>
  <r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s v="plays"/>
  </r>
  <r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s v="plays"/>
  </r>
  <r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s v="plays"/>
  </r>
  <r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s v="plays"/>
  </r>
  <r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s v="plays"/>
  </r>
  <r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s v="plays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.22"/>
    <n v="166.66666666666666"/>
    <x v="1"/>
    <s v="plays"/>
  </r>
  <r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s v="plays"/>
  </r>
  <r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s v="plays"/>
  </r>
  <r>
    <n v="2000"/>
    <n v="2142"/>
    <x v="0"/>
    <x v="1"/>
    <s v="GBP"/>
    <n v="1404641289"/>
    <n v="1402049289"/>
    <b v="0"/>
    <n v="67"/>
    <b v="1"/>
    <s v="theater/plays"/>
    <n v="1.071"/>
    <n v="29.850746268656717"/>
    <x v="1"/>
    <s v="plays"/>
  </r>
  <r>
    <n v="500"/>
    <n v="1055"/>
    <x v="0"/>
    <x v="0"/>
    <s v="USD"/>
    <n v="1405727304"/>
    <n v="1403135304"/>
    <b v="0"/>
    <n v="18"/>
    <b v="1"/>
    <s v="theater/plays"/>
    <n v="2.11"/>
    <n v="27.777777777777779"/>
    <x v="1"/>
    <s v="plays"/>
  </r>
  <r>
    <n v="500"/>
    <n v="618"/>
    <x v="0"/>
    <x v="1"/>
    <s v="GBP"/>
    <n v="1469998680"/>
    <n v="1466710358"/>
    <b v="0"/>
    <n v="21"/>
    <b v="1"/>
    <s v="theater/plays"/>
    <n v="1.236"/>
    <n v="23.80952380952381"/>
    <x v="1"/>
    <s v="plays"/>
  </r>
  <r>
    <n v="3000"/>
    <n v="3255"/>
    <x v="0"/>
    <x v="0"/>
    <s v="USD"/>
    <n v="1465196400"/>
    <n v="1462841990"/>
    <b v="0"/>
    <n v="40"/>
    <b v="1"/>
    <s v="theater/plays"/>
    <n v="1.085"/>
    <n v="75"/>
    <x v="1"/>
    <s v="plays"/>
  </r>
  <r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s v="plays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.3"/>
    <n v="35.714285714285715"/>
    <x v="1"/>
    <s v="plays"/>
  </r>
  <r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s v="plays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.196"/>
    <n v="133.33333333333334"/>
    <x v="1"/>
    <s v="plays"/>
  </r>
  <r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s v="plays"/>
  </r>
  <r>
    <n v="4000"/>
    <n v="4035"/>
    <x v="0"/>
    <x v="0"/>
    <s v="USD"/>
    <n v="1400875307"/>
    <n v="1398283307"/>
    <b v="0"/>
    <n v="56"/>
    <b v="1"/>
    <s v="theater/plays"/>
    <n v="1.00875"/>
    <n v="71.428571428571431"/>
    <x v="1"/>
    <s v="plays"/>
  </r>
  <r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s v="plays"/>
  </r>
  <r>
    <n v="700"/>
    <n v="966"/>
    <x v="0"/>
    <x v="1"/>
    <s v="GBP"/>
    <n v="1455408000"/>
    <n v="1454638202"/>
    <b v="0"/>
    <n v="34"/>
    <b v="1"/>
    <s v="theater/plays"/>
    <n v="1.38"/>
    <n v="20.588235294117649"/>
    <x v="1"/>
    <s v="plays"/>
  </r>
  <r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s v="plays"/>
  </r>
  <r>
    <n v="3000"/>
    <n v="3273"/>
    <x v="0"/>
    <x v="1"/>
    <s v="GBP"/>
    <n v="1450051200"/>
    <n v="1447594176"/>
    <b v="0"/>
    <n v="46"/>
    <b v="1"/>
    <s v="theater/plays"/>
    <n v="1.091"/>
    <n v="65.217391304347828"/>
    <x v="1"/>
    <s v="plays"/>
  </r>
  <r>
    <n v="250"/>
    <n v="350"/>
    <x v="0"/>
    <x v="0"/>
    <s v="USD"/>
    <n v="1429912341"/>
    <n v="1427320341"/>
    <b v="0"/>
    <n v="10"/>
    <b v="1"/>
    <s v="theater/plays"/>
    <n v="1.4"/>
    <n v="25"/>
    <x v="1"/>
    <s v="plays"/>
  </r>
  <r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s v="plays"/>
  </r>
  <r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s v="plays"/>
  </r>
  <r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s v="plays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s v="plays"/>
  </r>
  <r>
    <n v="150"/>
    <n v="195"/>
    <x v="0"/>
    <x v="1"/>
    <s v="GBP"/>
    <n v="1478046661"/>
    <n v="1476837061"/>
    <b v="0"/>
    <n v="12"/>
    <b v="1"/>
    <s v="theater/plays"/>
    <n v="1.3"/>
    <n v="12.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s v="plays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.0965"/>
    <n v="47.61904761904762"/>
    <x v="1"/>
    <s v="plays"/>
  </r>
  <r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s v="plays"/>
  </r>
  <r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s v="plays"/>
  </r>
  <r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s v="plays"/>
  </r>
  <r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s v="plays"/>
  </r>
  <r>
    <n v="3000"/>
    <n v="3030"/>
    <x v="0"/>
    <x v="0"/>
    <s v="USD"/>
    <n v="1440003820"/>
    <n v="1437411820"/>
    <b v="0"/>
    <n v="36"/>
    <b v="1"/>
    <s v="theater/plays"/>
    <n v="1.01"/>
    <n v="83.333333333333329"/>
    <x v="1"/>
    <s v="plays"/>
  </r>
  <r>
    <n v="2500"/>
    <n v="2605"/>
    <x v="0"/>
    <x v="1"/>
    <s v="GBP"/>
    <n v="1430600400"/>
    <n v="1428358567"/>
    <b v="0"/>
    <n v="14"/>
    <b v="1"/>
    <s v="theater/plays"/>
    <n v="1.042"/>
    <n v="178.5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s v="plays"/>
  </r>
  <r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s v="plays"/>
  </r>
  <r>
    <n v="2500"/>
    <n v="2565"/>
    <x v="0"/>
    <x v="0"/>
    <s v="USD"/>
    <n v="1447445820"/>
    <n v="1445077121"/>
    <b v="0"/>
    <n v="43"/>
    <b v="1"/>
    <s v="theater/plays"/>
    <n v="1.026"/>
    <n v="58.139534883720927"/>
    <x v="1"/>
    <s v="plays"/>
  </r>
  <r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.855"/>
    <n v="22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.89"/>
    <n v="15"/>
    <x v="1"/>
    <s v="plays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.0820000000000001"/>
    <n v="40"/>
    <x v="1"/>
    <s v="plays"/>
  </r>
  <r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s v="plays"/>
  </r>
  <r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s v="plays"/>
  </r>
  <r>
    <n v="800"/>
    <n v="1365"/>
    <x v="0"/>
    <x v="0"/>
    <s v="USD"/>
    <n v="1468036800"/>
    <n v="1465607738"/>
    <b v="0"/>
    <n v="20"/>
    <b v="1"/>
    <s v="theater/plays"/>
    <n v="1.70625"/>
    <n v="40"/>
    <x v="1"/>
    <s v="plays"/>
  </r>
  <r>
    <n v="500"/>
    <n v="760"/>
    <x v="0"/>
    <x v="1"/>
    <s v="GBP"/>
    <n v="1427990071"/>
    <n v="1422809671"/>
    <b v="0"/>
    <n v="39"/>
    <b v="1"/>
    <s v="theater/plays"/>
    <n v="1.52"/>
    <n v="12.820512820512821"/>
    <x v="1"/>
    <s v="plays"/>
  </r>
  <r>
    <n v="650"/>
    <n v="658"/>
    <x v="0"/>
    <x v="0"/>
    <s v="USD"/>
    <n v="1429636927"/>
    <n v="1427304127"/>
    <b v="0"/>
    <n v="16"/>
    <b v="1"/>
    <s v="theater/plays"/>
    <n v="1.0123076923076924"/>
    <n v="40.625"/>
    <x v="1"/>
    <s v="plays"/>
  </r>
  <r>
    <n v="1000"/>
    <n v="1532"/>
    <x v="0"/>
    <x v="0"/>
    <s v="USD"/>
    <n v="1406087940"/>
    <n v="1404141626"/>
    <b v="0"/>
    <n v="37"/>
    <b v="1"/>
    <s v="theater/plays"/>
    <n v="1.532"/>
    <n v="27.027027027027028"/>
    <x v="1"/>
    <s v="plays"/>
  </r>
  <r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s v="plays"/>
  </r>
  <r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s v="plays"/>
  </r>
  <r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s v="plays"/>
  </r>
  <r>
    <n v="3000"/>
    <n v="5739"/>
    <x v="0"/>
    <x v="0"/>
    <s v="USD"/>
    <n v="1406876340"/>
    <n v="1404190567"/>
    <b v="0"/>
    <n v="16"/>
    <b v="1"/>
    <s v="theater/plays"/>
    <n v="1.913"/>
    <n v="187.5"/>
    <x v="1"/>
    <s v="plays"/>
  </r>
  <r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s v="plays"/>
  </r>
  <r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s v="plays"/>
  </r>
  <r>
    <n v="500"/>
    <n v="631"/>
    <x v="0"/>
    <x v="1"/>
    <s v="GBP"/>
    <n v="1463743860"/>
    <n v="1461151860"/>
    <b v="0"/>
    <n v="36"/>
    <b v="1"/>
    <s v="theater/plays"/>
    <n v="1.262"/>
    <n v="13.888888888888889"/>
    <x v="1"/>
    <s v="plays"/>
  </r>
  <r>
    <n v="500"/>
    <n v="950"/>
    <x v="0"/>
    <x v="1"/>
    <s v="GBP"/>
    <n v="1408106352"/>
    <n v="1406896752"/>
    <b v="0"/>
    <n v="19"/>
    <b v="1"/>
    <s v="theater/plays"/>
    <n v="1.9"/>
    <n v="26.315789473684209"/>
    <x v="1"/>
    <s v="plays"/>
  </r>
  <r>
    <n v="500"/>
    <n v="695"/>
    <x v="0"/>
    <x v="0"/>
    <s v="USD"/>
    <n v="1477710000"/>
    <n v="1475248279"/>
    <b v="0"/>
    <n v="12"/>
    <b v="1"/>
    <s v="theater/plays"/>
    <n v="1.39"/>
    <n v="41.666666666666664"/>
    <x v="1"/>
    <s v="plays"/>
  </r>
  <r>
    <n v="250"/>
    <n v="505"/>
    <x v="0"/>
    <x v="0"/>
    <s v="USD"/>
    <n v="1436551200"/>
    <n v="1435181628"/>
    <b v="0"/>
    <n v="17"/>
    <b v="1"/>
    <s v="theater/plays"/>
    <n v="2.02"/>
    <n v="14.705882352941176"/>
    <x v="1"/>
    <s v="plays"/>
  </r>
  <r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s v="plays"/>
  </r>
  <r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s v="plays"/>
  </r>
  <r>
    <n v="2000"/>
    <n v="2060"/>
    <x v="0"/>
    <x v="1"/>
    <s v="GBP"/>
    <n v="1439136000"/>
    <n v="1436972472"/>
    <b v="0"/>
    <n v="36"/>
    <b v="1"/>
    <s v="theater/plays"/>
    <n v="1.03"/>
    <n v="55.555555555555557"/>
    <x v="1"/>
    <s v="plays"/>
  </r>
  <r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s v="plays"/>
  </r>
  <r>
    <n v="3000"/>
    <n v="3030"/>
    <x v="0"/>
    <x v="0"/>
    <s v="USD"/>
    <n v="1426864032"/>
    <n v="1424275632"/>
    <b v="0"/>
    <n v="47"/>
    <b v="1"/>
    <s v="theater/plays"/>
    <n v="1.01"/>
    <n v="63.829787234042556"/>
    <x v="1"/>
    <s v="plays"/>
  </r>
  <r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s v="plays"/>
  </r>
  <r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s v="plays"/>
  </r>
  <r>
    <n v="250"/>
    <n v="375"/>
    <x v="0"/>
    <x v="0"/>
    <s v="USD"/>
    <n v="1468618680"/>
    <n v="1465345902"/>
    <b v="0"/>
    <n v="9"/>
    <b v="1"/>
    <s v="theater/plays"/>
    <n v="1.5"/>
    <n v="27.777777777777779"/>
    <x v="1"/>
    <s v="plays"/>
  </r>
  <r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s v="plays"/>
  </r>
  <r>
    <n v="2000"/>
    <n v="2041"/>
    <x v="0"/>
    <x v="0"/>
    <s v="USD"/>
    <n v="1415253540"/>
    <n v="1413432331"/>
    <b v="0"/>
    <n v="23"/>
    <b v="1"/>
    <s v="theater/plays"/>
    <n v="1.0205"/>
    <n v="86.956521739130437"/>
    <x v="1"/>
    <s v="plays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.01"/>
    <n v="51.282051282051285"/>
    <x v="1"/>
    <s v="plays"/>
  </r>
  <r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s v="plays"/>
  </r>
  <r>
    <n v="300"/>
    <n v="312"/>
    <x v="0"/>
    <x v="0"/>
    <s v="USD"/>
    <n v="1414378800"/>
    <n v="1412836990"/>
    <b v="0"/>
    <n v="6"/>
    <b v="1"/>
    <s v="theater/plays"/>
    <n v="1.04"/>
    <n v="50"/>
    <x v="1"/>
    <s v="plays"/>
  </r>
  <r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s v="plays"/>
  </r>
  <r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s v="plays"/>
  </r>
  <r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s v="plays"/>
  </r>
  <r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s v="plays"/>
  </r>
  <r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s v="plays"/>
  </r>
  <r>
    <n v="3000"/>
    <n v="4150"/>
    <x v="0"/>
    <x v="1"/>
    <s v="GBP"/>
    <n v="1404671466"/>
    <n v="1402079466"/>
    <b v="0"/>
    <n v="80"/>
    <b v="1"/>
    <s v="theater/plays"/>
    <n v="1.3833333333333333"/>
    <n v="37.5"/>
    <x v="1"/>
    <s v="plays"/>
  </r>
  <r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s v="plays"/>
  </r>
  <r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s v="plays"/>
  </r>
  <r>
    <n v="1650"/>
    <n v="1660"/>
    <x v="0"/>
    <x v="0"/>
    <s v="USD"/>
    <n v="1454431080"/>
    <n v="1451839080"/>
    <b v="0"/>
    <n v="30"/>
    <b v="1"/>
    <s v="theater/plays"/>
    <n v="1.0060606060606061"/>
    <n v="55"/>
    <x v="1"/>
    <s v="plays"/>
  </r>
  <r>
    <n v="3000"/>
    <n v="4656"/>
    <x v="0"/>
    <x v="0"/>
    <s v="USD"/>
    <n v="1433314740"/>
    <n v="1430600401"/>
    <b v="0"/>
    <n v="56"/>
    <b v="1"/>
    <s v="theater/plays"/>
    <n v="1.552"/>
    <n v="53.571428571428569"/>
    <x v="1"/>
    <s v="plays"/>
  </r>
  <r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s v="plays"/>
  </r>
  <r>
    <n v="3000"/>
    <n v="3636"/>
    <x v="0"/>
    <x v="0"/>
    <s v="USD"/>
    <n v="1429286400"/>
    <n v="1427221560"/>
    <b v="0"/>
    <n v="29"/>
    <b v="1"/>
    <s v="theater/plays"/>
    <n v="1.212"/>
    <n v="103.44827586206897"/>
    <x v="1"/>
    <s v="plays"/>
  </r>
  <r>
    <n v="5000"/>
    <n v="5635"/>
    <x v="0"/>
    <x v="1"/>
    <s v="GBP"/>
    <n v="1400965200"/>
    <n v="1398352531"/>
    <b v="0"/>
    <n v="72"/>
    <b v="1"/>
    <s v="theater/plays"/>
    <n v="1.127"/>
    <n v="69.444444444444443"/>
    <x v="1"/>
    <s v="plays"/>
  </r>
  <r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s v="plays"/>
  </r>
  <r>
    <n v="500"/>
    <n v="791"/>
    <x v="0"/>
    <x v="0"/>
    <s v="USD"/>
    <n v="1431928784"/>
    <n v="1430114384"/>
    <b v="0"/>
    <n v="10"/>
    <b v="1"/>
    <s v="theater/plays"/>
    <n v="1.5820000000000001"/>
    <n v="50"/>
    <x v="1"/>
    <s v="plays"/>
  </r>
  <r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s v="plays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.0686"/>
    <n v="69.444444444444443"/>
    <x v="1"/>
    <s v="plays"/>
  </r>
  <r>
    <n v="3000"/>
    <n v="3732"/>
    <x v="0"/>
    <x v="0"/>
    <s v="USD"/>
    <n v="1473625166"/>
    <n v="1470169166"/>
    <b v="0"/>
    <n v="78"/>
    <b v="1"/>
    <s v="theater/plays"/>
    <n v="1.244"/>
    <n v="38.46153846153846"/>
    <x v="1"/>
    <s v="plays"/>
  </r>
  <r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s v="plays"/>
  </r>
  <r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s v="plays"/>
  </r>
  <r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s v="plays"/>
  </r>
  <r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s v="plays"/>
  </r>
  <r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s v="plays"/>
  </r>
  <r>
    <n v="4000"/>
    <n v="4216"/>
    <x v="0"/>
    <x v="0"/>
    <s v="USD"/>
    <n v="1458100740"/>
    <n v="1456862924"/>
    <b v="0"/>
    <n v="31"/>
    <b v="1"/>
    <s v="theater/plays"/>
    <n v="1.054"/>
    <n v="129.03225806451613"/>
    <x v="1"/>
    <s v="plays"/>
  </r>
  <r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s v="plays"/>
  </r>
  <r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s v="plays"/>
  </r>
  <r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s v="plays"/>
  </r>
  <r>
    <n v="10000"/>
    <n v="10440"/>
    <x v="0"/>
    <x v="0"/>
    <s v="USD"/>
    <n v="1464732537"/>
    <n v="1462140537"/>
    <b v="0"/>
    <n v="72"/>
    <b v="1"/>
    <s v="theater/plays"/>
    <n v="1.044"/>
    <n v="138.88888888888889"/>
    <x v="1"/>
    <s v="plays"/>
  </r>
  <r>
    <n v="100"/>
    <n v="180"/>
    <x v="0"/>
    <x v="1"/>
    <s v="GBP"/>
    <n v="1462914000"/>
    <n v="1460914253"/>
    <b v="0"/>
    <n v="15"/>
    <b v="1"/>
    <s v="theater/plays"/>
    <n v="1.8"/>
    <n v="6.666666666666667"/>
    <x v="1"/>
    <s v="plays"/>
  </r>
  <r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s v="plays"/>
  </r>
  <r>
    <n v="900"/>
    <n v="905"/>
    <x v="0"/>
    <x v="0"/>
    <s v="USD"/>
    <n v="1404312846"/>
    <n v="1402584846"/>
    <b v="0"/>
    <n v="15"/>
    <b v="1"/>
    <s v="theater/plays"/>
    <n v="1.0055555555555555"/>
    <n v="60"/>
    <x v="1"/>
    <s v="plays"/>
  </r>
  <r>
    <n v="1500"/>
    <n v="1518"/>
    <x v="0"/>
    <x v="1"/>
    <s v="GBP"/>
    <n v="1415385000"/>
    <n v="1413406695"/>
    <b v="0"/>
    <n v="19"/>
    <b v="1"/>
    <s v="theater/plays"/>
    <n v="1.012"/>
    <n v="78.94736842105263"/>
    <x v="1"/>
    <s v="plays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s v="plays"/>
  </r>
  <r>
    <n v="500"/>
    <n v="550"/>
    <x v="0"/>
    <x v="0"/>
    <s v="USD"/>
    <n v="1422853140"/>
    <n v="1421439552"/>
    <b v="0"/>
    <n v="10"/>
    <b v="1"/>
    <s v="theater/plays"/>
    <n v="1.1000000000000001"/>
    <n v="50"/>
    <x v="1"/>
    <s v="plays"/>
  </r>
  <r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s v="plays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s v="plays"/>
  </r>
  <r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s v="plays"/>
  </r>
  <r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s v="plays"/>
  </r>
  <r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s v="plays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.1365000000000001"/>
    <n v="50"/>
    <x v="1"/>
    <s v="plays"/>
  </r>
  <r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s v="plays"/>
  </r>
  <r>
    <n v="500"/>
    <n v="530"/>
    <x v="0"/>
    <x v="0"/>
    <s v="USD"/>
    <n v="1439136000"/>
    <n v="1438188106"/>
    <b v="0"/>
    <n v="7"/>
    <b v="1"/>
    <s v="theater/plays"/>
    <n v="1.06"/>
    <n v="71.428571428571431"/>
    <x v="1"/>
    <s v="plays"/>
  </r>
  <r>
    <n v="3300"/>
    <n v="3366"/>
    <x v="0"/>
    <x v="0"/>
    <s v="USD"/>
    <n v="1461823140"/>
    <n v="1459411371"/>
    <b v="0"/>
    <n v="34"/>
    <b v="1"/>
    <s v="theater/plays"/>
    <n v="1.02"/>
    <n v="97.058823529411768"/>
    <x v="1"/>
    <s v="plays"/>
  </r>
  <r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s v="plays"/>
  </r>
  <r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s v="plays"/>
  </r>
  <r>
    <n v="500"/>
    <n v="660"/>
    <x v="0"/>
    <x v="0"/>
    <s v="USD"/>
    <n v="1436749200"/>
    <n v="1434997018"/>
    <b v="0"/>
    <n v="18"/>
    <b v="1"/>
    <s v="theater/plays"/>
    <n v="1.32"/>
    <n v="27.777777777777779"/>
    <x v="1"/>
    <s v="plays"/>
  </r>
  <r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.28"/>
    <n v="38.46153846153846"/>
    <x v="1"/>
    <s v="plays"/>
  </r>
  <r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s v="plays"/>
  </r>
  <r>
    <n v="500"/>
    <n v="631"/>
    <x v="0"/>
    <x v="0"/>
    <s v="USD"/>
    <n v="1447269367"/>
    <n v="1444673767"/>
    <b v="0"/>
    <n v="8"/>
    <b v="1"/>
    <s v="theater/plays"/>
    <n v="1.262"/>
    <n v="62.5"/>
    <x v="1"/>
    <s v="plays"/>
  </r>
  <r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s v="plays"/>
  </r>
  <r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s v="plays"/>
  </r>
  <r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s v="plays"/>
  </r>
  <r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s v="plays"/>
  </r>
  <r>
    <n v="2000"/>
    <n v="2569"/>
    <x v="0"/>
    <x v="1"/>
    <s v="GBP"/>
    <n v="1471428340"/>
    <n v="1469009140"/>
    <b v="0"/>
    <n v="83"/>
    <b v="1"/>
    <s v="theater/plays"/>
    <n v="1.2845"/>
    <n v="24.096385542168676"/>
    <x v="1"/>
    <s v="plays"/>
  </r>
  <r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s v="plays"/>
  </r>
  <r>
    <n v="300"/>
    <n v="369"/>
    <x v="0"/>
    <x v="1"/>
    <s v="GBP"/>
    <n v="1466899491"/>
    <n v="1464307491"/>
    <b v="0"/>
    <n v="8"/>
    <b v="1"/>
    <s v="theater/plays"/>
    <n v="1.23"/>
    <n v="37.5"/>
    <x v="1"/>
    <s v="plays"/>
  </r>
  <r>
    <n v="1200"/>
    <n v="1260"/>
    <x v="0"/>
    <x v="1"/>
    <s v="GBP"/>
    <n v="1441042275"/>
    <n v="1438882275"/>
    <b v="0"/>
    <n v="32"/>
    <b v="1"/>
    <s v="theater/plays"/>
    <n v="1.05"/>
    <n v="37.5"/>
    <x v="1"/>
    <s v="plays"/>
  </r>
  <r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s v="plays"/>
  </r>
  <r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s v="plays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.004"/>
    <n v="31.25"/>
    <x v="1"/>
    <s v="plays"/>
  </r>
  <r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s v="plays"/>
  </r>
  <r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s v="plays"/>
  </r>
  <r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s v="plays"/>
  </r>
  <r>
    <n v="1000"/>
    <n v="1020"/>
    <x v="0"/>
    <x v="1"/>
    <s v="GBP"/>
    <n v="1441358873"/>
    <n v="1438939673"/>
    <b v="0"/>
    <n v="42"/>
    <b v="1"/>
    <s v="theater/plays"/>
    <n v="1.02"/>
    <n v="23.80952380952381"/>
    <x v="1"/>
    <s v="plays"/>
  </r>
  <r>
    <n v="2500"/>
    <n v="2620"/>
    <x v="0"/>
    <x v="1"/>
    <s v="GBP"/>
    <n v="1462224398"/>
    <n v="1459632398"/>
    <b v="0"/>
    <n v="64"/>
    <b v="1"/>
    <s v="theater/plays"/>
    <n v="1.048"/>
    <n v="39.0625"/>
    <x v="1"/>
    <s v="plays"/>
  </r>
  <r>
    <n v="1500"/>
    <n v="1527.5"/>
    <x v="0"/>
    <x v="0"/>
    <s v="USD"/>
    <n v="1400796420"/>
    <n v="1398342170"/>
    <b v="0"/>
    <n v="25"/>
    <b v="1"/>
    <s v="theater/plays"/>
    <n v="1.0183333333333333"/>
    <n v="60"/>
    <x v="1"/>
    <s v="plays"/>
  </r>
  <r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s v="plays"/>
  </r>
  <r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s v="plays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.0045454545454546"/>
    <n v="110"/>
    <x v="1"/>
    <s v="plays"/>
  </r>
  <r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s v="plays"/>
  </r>
  <r>
    <n v="350"/>
    <n v="504"/>
    <x v="0"/>
    <x v="1"/>
    <s v="GBP"/>
    <n v="1435352400"/>
    <n v="1431718575"/>
    <b v="0"/>
    <n v="22"/>
    <b v="1"/>
    <s v="theater/plays"/>
    <n v="1.44"/>
    <n v="15.909090909090908"/>
    <x v="1"/>
    <s v="plays"/>
  </r>
  <r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s v="plays"/>
  </r>
  <r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s v="plays"/>
  </r>
  <r>
    <n v="2500"/>
    <n v="2560"/>
    <x v="0"/>
    <x v="0"/>
    <s v="USD"/>
    <n v="1438799760"/>
    <n v="1437236378"/>
    <b v="0"/>
    <n v="54"/>
    <b v="1"/>
    <s v="theater/plays"/>
    <n v="1.024"/>
    <n v="46.296296296296298"/>
    <x v="1"/>
    <s v="plays"/>
  </r>
  <r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s v="plays"/>
  </r>
  <r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s v="plays"/>
  </r>
  <r>
    <n v="900"/>
    <n v="1175"/>
    <x v="0"/>
    <x v="0"/>
    <s v="USD"/>
    <n v="1420048208"/>
    <n v="1417456208"/>
    <b v="0"/>
    <n v="12"/>
    <b v="1"/>
    <s v="theater/plays"/>
    <n v="1.3055555555555556"/>
    <n v="75"/>
    <x v="1"/>
    <s v="plays"/>
  </r>
  <r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s v="plays"/>
  </r>
  <r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s v="plays"/>
  </r>
  <r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s v="plays"/>
  </r>
  <r>
    <n v="2000"/>
    <n v="2287"/>
    <x v="0"/>
    <x v="0"/>
    <s v="USD"/>
    <n v="1420009200"/>
    <n v="1417593483"/>
    <b v="0"/>
    <n v="26"/>
    <b v="1"/>
    <s v="theater/plays"/>
    <n v="1.1435"/>
    <n v="76.92307692307692"/>
    <x v="1"/>
    <s v="plays"/>
  </r>
  <r>
    <n v="1500"/>
    <n v="1831"/>
    <x v="0"/>
    <x v="1"/>
    <s v="GBP"/>
    <n v="1414701413"/>
    <n v="1412109413"/>
    <b v="0"/>
    <n v="25"/>
    <b v="1"/>
    <s v="theater/plays"/>
    <n v="1.2206666666666666"/>
    <n v="60"/>
    <x v="1"/>
    <s v="plays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.028"/>
    <n v="38.46153846153846"/>
    <x v="1"/>
    <s v="plays"/>
  </r>
  <r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s v="plays"/>
  </r>
  <r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s v="plays"/>
  </r>
  <r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.3"/>
    <n v="22.222222222222221"/>
    <x v="1"/>
    <s v="plays"/>
  </r>
  <r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s v="plays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s v="plays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.87"/>
    <n v="20.408163265306122"/>
    <x v="1"/>
    <s v="plays"/>
  </r>
  <r>
    <n v="3000"/>
    <n v="3255"/>
    <x v="0"/>
    <x v="0"/>
    <s v="USD"/>
    <n v="1460970805"/>
    <n v="1455790405"/>
    <b v="0"/>
    <n v="24"/>
    <b v="1"/>
    <s v="theater/plays"/>
    <n v="1.085"/>
    <n v="125"/>
    <x v="1"/>
    <s v="plays"/>
  </r>
  <r>
    <n v="3000"/>
    <n v="3465"/>
    <x v="0"/>
    <x v="1"/>
    <s v="GBP"/>
    <n v="1436772944"/>
    <n v="1434180944"/>
    <b v="0"/>
    <n v="112"/>
    <b v="1"/>
    <s v="theater/plays"/>
    <n v="1.155"/>
    <n v="26.785714285714285"/>
    <x v="1"/>
    <s v="plays"/>
  </r>
  <r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s v="plays"/>
  </r>
  <r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s v="plays"/>
  </r>
  <r>
    <n v="500"/>
    <n v="633"/>
    <x v="0"/>
    <x v="1"/>
    <s v="GBP"/>
    <n v="1467054000"/>
    <n v="1463144254"/>
    <b v="0"/>
    <n v="28"/>
    <b v="1"/>
    <s v="theater/plays"/>
    <n v="1.266"/>
    <n v="17.857142857142858"/>
    <x v="1"/>
    <s v="plays"/>
  </r>
  <r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s v="plays"/>
  </r>
  <r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s v="plays"/>
  </r>
  <r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s v="plays"/>
  </r>
  <r>
    <n v="700"/>
    <n v="1225"/>
    <x v="0"/>
    <x v="0"/>
    <s v="USD"/>
    <n v="1422075540"/>
    <n v="1419979544"/>
    <b v="0"/>
    <n v="18"/>
    <b v="1"/>
    <s v="theater/plays"/>
    <n v="1.75"/>
    <n v="38.888888888888886"/>
    <x v="1"/>
    <s v="plays"/>
  </r>
  <r>
    <n v="2000"/>
    <n v="2545"/>
    <x v="0"/>
    <x v="0"/>
    <s v="USD"/>
    <n v="1423630740"/>
    <n v="1418673307"/>
    <b v="0"/>
    <n v="35"/>
    <b v="1"/>
    <s v="theater/plays"/>
    <n v="1.2725"/>
    <n v="57.142857142857146"/>
    <x v="1"/>
    <s v="plays"/>
  </r>
  <r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s v="plays"/>
  </r>
  <r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s v="plays"/>
  </r>
  <r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s v="plays"/>
  </r>
  <r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s v="plays"/>
  </r>
  <r>
    <n v="2500"/>
    <n v="2565"/>
    <x v="0"/>
    <x v="0"/>
    <s v="USD"/>
    <n v="1456984740"/>
    <n v="1455717790"/>
    <b v="0"/>
    <n v="33"/>
    <b v="1"/>
    <s v="theater/plays"/>
    <n v="1.026"/>
    <n v="75.757575757575751"/>
    <x v="1"/>
    <s v="plays"/>
  </r>
  <r>
    <n v="1000"/>
    <n v="1101"/>
    <x v="0"/>
    <x v="0"/>
    <s v="USD"/>
    <n v="1409720340"/>
    <n v="1408129822"/>
    <b v="0"/>
    <n v="27"/>
    <b v="1"/>
    <s v="theater/plays"/>
    <n v="1.101"/>
    <n v="37.037037037037038"/>
    <x v="1"/>
    <s v="plays"/>
  </r>
  <r>
    <n v="500"/>
    <n v="1010"/>
    <x v="0"/>
    <x v="0"/>
    <s v="USD"/>
    <n v="1440892800"/>
    <n v="1438715077"/>
    <b v="0"/>
    <n v="17"/>
    <b v="1"/>
    <s v="theater/plays"/>
    <n v="2.02"/>
    <n v="29.411764705882351"/>
    <x v="1"/>
    <s v="plays"/>
  </r>
  <r>
    <n v="10"/>
    <n v="13"/>
    <x v="0"/>
    <x v="0"/>
    <s v="USD"/>
    <n v="1476390164"/>
    <n v="1473970964"/>
    <b v="0"/>
    <n v="4"/>
    <b v="1"/>
    <s v="theater/plays"/>
    <n v="1.3"/>
    <n v="2.5"/>
    <x v="1"/>
    <s v="plays"/>
  </r>
  <r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s v="plays"/>
  </r>
  <r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s v="plays"/>
  </r>
  <r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s v="plays"/>
  </r>
  <r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s v="plays"/>
  </r>
  <r>
    <n v="250"/>
    <n v="460"/>
    <x v="0"/>
    <x v="1"/>
    <s v="GBP"/>
    <n v="1455390126"/>
    <n v="1452798126"/>
    <b v="0"/>
    <n v="15"/>
    <b v="1"/>
    <s v="theater/plays"/>
    <n v="1.84"/>
    <n v="16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.3026666666666666"/>
    <n v="46.875"/>
    <x v="1"/>
    <s v="plays"/>
  </r>
  <r>
    <n v="550"/>
    <n v="580"/>
    <x v="0"/>
    <x v="1"/>
    <s v="GBP"/>
    <n v="1450137600"/>
    <n v="1448924882"/>
    <b v="0"/>
    <n v="20"/>
    <b v="1"/>
    <s v="theater/plays"/>
    <n v="1.0545454545454545"/>
    <n v="27.5"/>
    <x v="1"/>
    <s v="plays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s v="plays"/>
  </r>
  <r>
    <n v="1000"/>
    <n v="1623"/>
    <x v="0"/>
    <x v="1"/>
    <s v="GBP"/>
    <n v="1439806936"/>
    <n v="1437214936"/>
    <b v="0"/>
    <n v="31"/>
    <b v="1"/>
    <s v="theater/plays"/>
    <n v="1.623"/>
    <n v="32.258064516129032"/>
    <x v="1"/>
    <s v="plays"/>
  </r>
  <r>
    <n v="2500"/>
    <n v="3400"/>
    <x v="0"/>
    <x v="1"/>
    <s v="GBP"/>
    <n v="1428483201"/>
    <n v="1425891201"/>
    <b v="0"/>
    <n v="51"/>
    <b v="1"/>
    <s v="theater/plays"/>
    <n v="1.36"/>
    <n v="49.019607843137258"/>
    <x v="1"/>
    <s v="plays"/>
  </r>
  <r>
    <n v="5000"/>
    <n v="7220"/>
    <x v="0"/>
    <x v="5"/>
    <s v="CAD"/>
    <n v="1402334811"/>
    <n v="1401470811"/>
    <b v="0"/>
    <n v="57"/>
    <b v="1"/>
    <s v="theater/plays"/>
    <n v="1.444"/>
    <n v="87.719298245614041"/>
    <x v="1"/>
    <s v="plays"/>
  </r>
  <r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.008"/>
    <n v="35.2112676056338"/>
    <x v="1"/>
    <s v="plays"/>
  </r>
  <r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s v="plays"/>
  </r>
  <r>
    <n v="2500"/>
    <n v="3120"/>
    <x v="0"/>
    <x v="1"/>
    <s v="GBP"/>
    <n v="1426801664"/>
    <n v="1424213264"/>
    <b v="0"/>
    <n v="45"/>
    <b v="1"/>
    <s v="theater/plays"/>
    <n v="1.248"/>
    <n v="55.555555555555557"/>
    <x v="1"/>
    <s v="plays"/>
  </r>
  <r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s v="plays"/>
  </r>
  <r>
    <n v="2000"/>
    <n v="2020"/>
    <x v="0"/>
    <x v="1"/>
    <s v="GBP"/>
    <n v="1433343850"/>
    <n v="1430751850"/>
    <b v="0"/>
    <n v="56"/>
    <b v="1"/>
    <s v="theater/plays"/>
    <n v="1.01"/>
    <n v="35.714285714285715"/>
    <x v="1"/>
    <s v="plays"/>
  </r>
  <r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s v="plays"/>
  </r>
  <r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s v="plays"/>
  </r>
  <r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s v="plays"/>
  </r>
  <r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s v="plays"/>
  </r>
  <r>
    <n v="2500"/>
    <n v="3000"/>
    <x v="0"/>
    <x v="0"/>
    <s v="USD"/>
    <n v="1406358000"/>
    <n v="1404841270"/>
    <b v="0"/>
    <n v="34"/>
    <b v="1"/>
    <s v="theater/plays"/>
    <n v="1.2"/>
    <n v="73.529411764705884"/>
    <x v="1"/>
    <s v="plays"/>
  </r>
  <r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s v="plays"/>
  </r>
  <r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s v="plays"/>
  </r>
  <r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s v="plays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2E-4"/>
    <n v="3000"/>
    <x v="1"/>
    <s v="musical"/>
  </r>
  <r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s v="musical"/>
  </r>
  <r>
    <n v="500"/>
    <n v="100"/>
    <x v="2"/>
    <x v="1"/>
    <s v="GBP"/>
    <n v="1416781749"/>
    <n v="1415053749"/>
    <b v="0"/>
    <n v="1"/>
    <b v="0"/>
    <s v="theater/musical"/>
    <n v="0.2"/>
    <n v="500"/>
    <x v="1"/>
    <s v="musical"/>
  </r>
  <r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s v="musical"/>
  </r>
  <r>
    <n v="3500"/>
    <n v="1276"/>
    <x v="2"/>
    <x v="0"/>
    <s v="USD"/>
    <n v="1461186676"/>
    <n v="1458594676"/>
    <b v="0"/>
    <n v="10"/>
    <b v="0"/>
    <s v="theater/musical"/>
    <n v="0.36457142857142855"/>
    <n v="350"/>
    <x v="1"/>
    <s v="musical"/>
  </r>
  <r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6E-2"/>
    <n v="1650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3E-5"/>
    <n v="25000"/>
    <x v="1"/>
    <s v="musical"/>
  </r>
  <r>
    <n v="1000"/>
    <n v="55"/>
    <x v="2"/>
    <x v="0"/>
    <s v="USD"/>
    <n v="1431283530"/>
    <n v="1428691530"/>
    <b v="0"/>
    <n v="3"/>
    <b v="0"/>
    <s v="theater/musical"/>
    <n v="5.5E-2"/>
    <n v="333.33333333333331"/>
    <x v="1"/>
    <s v="musical"/>
  </r>
  <r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9E-2"/>
    <n v="350"/>
    <x v="1"/>
    <s v="musical"/>
  </r>
  <r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s v="musical"/>
  </r>
  <r>
    <n v="1000"/>
    <n v="1"/>
    <x v="2"/>
    <x v="5"/>
    <s v="CAD"/>
    <n v="1479773838"/>
    <n v="1477178238"/>
    <b v="0"/>
    <n v="1"/>
    <b v="0"/>
    <s v="theater/musical"/>
    <n v="1E-3"/>
    <n v="1000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s v="musical"/>
  </r>
  <r>
    <n v="500"/>
    <n v="30"/>
    <x v="2"/>
    <x v="1"/>
    <s v="GBP"/>
    <n v="1475258327"/>
    <n v="1471370327"/>
    <b v="0"/>
    <n v="2"/>
    <b v="0"/>
    <s v="theater/musical"/>
    <n v="0.06"/>
    <n v="250"/>
    <x v="1"/>
    <s v="musical"/>
  </r>
  <r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s v="plays"/>
  </r>
  <r>
    <n v="750"/>
    <n v="780"/>
    <x v="0"/>
    <x v="5"/>
    <s v="CAD"/>
    <n v="1402938394"/>
    <n v="1400691994"/>
    <b v="0"/>
    <n v="8"/>
    <b v="1"/>
    <s v="theater/plays"/>
    <n v="1.04"/>
    <n v="93.75"/>
    <x v="1"/>
    <s v="plays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.04"/>
    <n v="55.555555555555557"/>
    <x v="1"/>
    <s v="plays"/>
  </r>
  <r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s v="plays"/>
  </r>
  <r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s v="plays"/>
  </r>
  <r>
    <n v="1500"/>
    <n v="2616"/>
    <x v="0"/>
    <x v="1"/>
    <s v="GBP"/>
    <n v="1459702800"/>
    <n v="1457690386"/>
    <b v="0"/>
    <n v="38"/>
    <b v="1"/>
    <s v="theater/plays"/>
    <n v="1.744"/>
    <n v="39.473684210526315"/>
    <x v="1"/>
    <s v="plays"/>
  </r>
  <r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s v="plays"/>
  </r>
  <r>
    <n v="5000"/>
    <n v="5291"/>
    <x v="0"/>
    <x v="16"/>
    <s v="CHF"/>
    <n v="1485989940"/>
    <n v="1483393836"/>
    <b v="0"/>
    <n v="46"/>
    <b v="1"/>
    <s v="theater/plays"/>
    <n v="1.0582"/>
    <n v="108.69565217391305"/>
    <x v="1"/>
    <s v="plays"/>
  </r>
  <r>
    <n v="2000"/>
    <n v="2215"/>
    <x v="0"/>
    <x v="8"/>
    <s v="DKK"/>
    <n v="1464817320"/>
    <n v="1462806419"/>
    <b v="0"/>
    <n v="20"/>
    <b v="1"/>
    <s v="theater/plays"/>
    <n v="1.1074999999999999"/>
    <n v="100"/>
    <x v="1"/>
    <s v="plays"/>
  </r>
  <r>
    <n v="1500"/>
    <n v="1510"/>
    <x v="0"/>
    <x v="0"/>
    <s v="USD"/>
    <n v="1404273540"/>
    <n v="1400272580"/>
    <b v="0"/>
    <n v="20"/>
    <b v="1"/>
    <s v="theater/plays"/>
    <n v="1.0066666666666666"/>
    <n v="75"/>
    <x v="1"/>
    <s v="plays"/>
  </r>
  <r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s v="plays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s v="plays"/>
  </r>
  <r>
    <n v="8000"/>
    <n v="8114"/>
    <x v="0"/>
    <x v="5"/>
    <s v="CAD"/>
    <n v="1427775414"/>
    <n v="1425187014"/>
    <b v="0"/>
    <n v="40"/>
    <b v="1"/>
    <s v="theater/plays"/>
    <n v="1.0142500000000001"/>
    <n v="200"/>
    <x v="1"/>
    <s v="plays"/>
  </r>
  <r>
    <n v="225"/>
    <n v="234"/>
    <x v="0"/>
    <x v="1"/>
    <s v="GBP"/>
    <n v="1482321030"/>
    <n v="1477133430"/>
    <b v="0"/>
    <n v="9"/>
    <b v="1"/>
    <s v="theater/plays"/>
    <n v="1.04"/>
    <n v="25"/>
    <x v="1"/>
    <s v="plays"/>
  </r>
  <r>
    <n v="800"/>
    <n v="875"/>
    <x v="0"/>
    <x v="0"/>
    <s v="USD"/>
    <n v="1466056689"/>
    <n v="1464847089"/>
    <b v="0"/>
    <n v="19"/>
    <b v="1"/>
    <s v="theater/plays"/>
    <n v="1.09375"/>
    <n v="42.10526315789474"/>
    <x v="1"/>
    <s v="plays"/>
  </r>
  <r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s v="plays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s v="plays"/>
  </r>
  <r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s v="plays"/>
  </r>
  <r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s v="plays"/>
  </r>
  <r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s v="plays"/>
  </r>
  <r>
    <n v="3500"/>
    <n v="3530"/>
    <x v="0"/>
    <x v="0"/>
    <s v="USD"/>
    <n v="1405915140"/>
    <n v="1404140667"/>
    <b v="0"/>
    <n v="40"/>
    <b v="1"/>
    <s v="theater/plays"/>
    <n v="1.0085714285714287"/>
    <n v="87.5"/>
    <x v="1"/>
    <s v="plays"/>
  </r>
  <r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s v="plays"/>
  </r>
  <r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s v="plays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.4"/>
    <n v="16.666666666666668"/>
    <x v="1"/>
    <s v="plays"/>
  </r>
  <r>
    <n v="800"/>
    <n v="1030"/>
    <x v="0"/>
    <x v="0"/>
    <s v="USD"/>
    <n v="1410550484"/>
    <n v="1408995284"/>
    <b v="0"/>
    <n v="16"/>
    <b v="1"/>
    <s v="theater/plays"/>
    <n v="1.2875000000000001"/>
    <n v="50"/>
    <x v="1"/>
    <s v="plays"/>
  </r>
  <r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s v="plays"/>
  </r>
  <r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s v="plays"/>
  </r>
  <r>
    <n v="2000"/>
    <n v="2202"/>
    <x v="0"/>
    <x v="0"/>
    <s v="USD"/>
    <n v="1404190740"/>
    <n v="1401214581"/>
    <b v="0"/>
    <n v="30"/>
    <b v="1"/>
    <s v="theater/plays"/>
    <n v="1.101"/>
    <n v="66.666666666666671"/>
    <x v="1"/>
    <s v="plays"/>
  </r>
  <r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s v="plays"/>
  </r>
  <r>
    <n v="1000"/>
    <n v="1119"/>
    <x v="0"/>
    <x v="0"/>
    <s v="USD"/>
    <n v="1452872290"/>
    <n v="1452008290"/>
    <b v="0"/>
    <n v="18"/>
    <b v="1"/>
    <s v="theater/plays"/>
    <n v="1.119"/>
    <n v="55.555555555555557"/>
    <x v="1"/>
    <s v="plays"/>
  </r>
  <r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s v="plays"/>
  </r>
  <r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s v="plays"/>
  </r>
  <r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s v="plays"/>
  </r>
  <r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s v="plays"/>
  </r>
  <r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s v="plays"/>
  </r>
  <r>
    <n v="5000"/>
    <n v="5012.25"/>
    <x v="0"/>
    <x v="0"/>
    <s v="USD"/>
    <n v="1403846055"/>
    <n v="1401254055"/>
    <b v="0"/>
    <n v="25"/>
    <b v="1"/>
    <s v="theater/plays"/>
    <n v="1.0024500000000001"/>
    <n v="200"/>
    <x v="1"/>
    <s v="plays"/>
  </r>
  <r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s v="plays"/>
  </r>
  <r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s v="plays"/>
  </r>
  <r>
    <n v="1500"/>
    <n v="1800"/>
    <x v="0"/>
    <x v="0"/>
    <s v="USD"/>
    <n v="1417101683"/>
    <n v="1414506083"/>
    <b v="0"/>
    <n v="31"/>
    <b v="1"/>
    <s v="theater/plays"/>
    <n v="1.2"/>
    <n v="48.387096774193552"/>
    <x v="1"/>
    <s v="plays"/>
  </r>
  <r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s v="plays"/>
  </r>
  <r>
    <n v="1000"/>
    <n v="1260"/>
    <x v="0"/>
    <x v="0"/>
    <s v="USD"/>
    <n v="1411084800"/>
    <n v="1410304179"/>
    <b v="0"/>
    <n v="17"/>
    <b v="1"/>
    <s v="theater/plays"/>
    <n v="1.26"/>
    <n v="58.823529411764703"/>
    <x v="1"/>
    <s v="plays"/>
  </r>
  <r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s v="plays"/>
  </r>
  <r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s v="plays"/>
  </r>
  <r>
    <n v="4000"/>
    <n v="4005"/>
    <x v="0"/>
    <x v="0"/>
    <s v="USD"/>
    <n v="1421009610"/>
    <n v="1419281610"/>
    <b v="0"/>
    <n v="33"/>
    <b v="1"/>
    <s v="theater/plays"/>
    <n v="1.00125"/>
    <n v="121.21212121212122"/>
    <x v="1"/>
    <s v="plays"/>
  </r>
  <r>
    <n v="2000"/>
    <n v="3100"/>
    <x v="0"/>
    <x v="1"/>
    <s v="GBP"/>
    <n v="1423838916"/>
    <n v="1418654916"/>
    <b v="0"/>
    <n v="78"/>
    <b v="1"/>
    <s v="theater/plays"/>
    <n v="1.55"/>
    <n v="25.641025641025642"/>
    <x v="1"/>
    <s v="plays"/>
  </r>
  <r>
    <n v="2000"/>
    <n v="2160"/>
    <x v="0"/>
    <x v="1"/>
    <s v="GBP"/>
    <n v="1462878648"/>
    <n v="1461064248"/>
    <b v="0"/>
    <n v="30"/>
    <b v="1"/>
    <s v="theater/plays"/>
    <n v="1.08"/>
    <n v="66.666666666666671"/>
    <x v="1"/>
    <s v="plays"/>
  </r>
  <r>
    <n v="5000"/>
    <n v="5526"/>
    <x v="0"/>
    <x v="0"/>
    <s v="USD"/>
    <n v="1456946487"/>
    <n v="1454354487"/>
    <b v="0"/>
    <n v="136"/>
    <b v="1"/>
    <s v="theater/plays"/>
    <n v="1.1052"/>
    <n v="36.764705882352942"/>
    <x v="1"/>
    <s v="plays"/>
  </r>
  <r>
    <n v="2500"/>
    <n v="2520"/>
    <x v="0"/>
    <x v="0"/>
    <s v="USD"/>
    <n v="1413383216"/>
    <n v="1410791216"/>
    <b v="0"/>
    <n v="40"/>
    <b v="1"/>
    <s v="theater/plays"/>
    <n v="1.008"/>
    <n v="62.5"/>
    <x v="1"/>
    <s v="plays"/>
  </r>
  <r>
    <n v="500"/>
    <n v="606"/>
    <x v="0"/>
    <x v="0"/>
    <s v="USD"/>
    <n v="1412092800"/>
    <n v="1409493800"/>
    <b v="0"/>
    <n v="18"/>
    <b v="1"/>
    <s v="theater/plays"/>
    <n v="1.212"/>
    <n v="27.777777777777779"/>
    <x v="1"/>
    <s v="plays"/>
  </r>
  <r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s v="plays"/>
  </r>
  <r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s v="plays"/>
  </r>
  <r>
    <n v="1050"/>
    <n v="1296"/>
    <x v="0"/>
    <x v="0"/>
    <s v="USD"/>
    <n v="1471071540"/>
    <n v="1467720388"/>
    <b v="0"/>
    <n v="30"/>
    <b v="1"/>
    <s v="theater/plays"/>
    <n v="1.2342857142857142"/>
    <n v="35"/>
    <x v="1"/>
    <s v="plays"/>
  </r>
  <r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s v="plays"/>
  </r>
  <r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s v="plays"/>
  </r>
  <r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s v="plays"/>
  </r>
  <r>
    <n v="1000"/>
    <n v="1860"/>
    <x v="0"/>
    <x v="0"/>
    <s v="USD"/>
    <n v="1469165160"/>
    <n v="1467335378"/>
    <b v="0"/>
    <n v="23"/>
    <b v="1"/>
    <s v="theater/plays"/>
    <n v="1.86"/>
    <n v="43.478260869565219"/>
    <x v="1"/>
    <s v="plays"/>
  </r>
  <r>
    <n v="700"/>
    <n v="2100"/>
    <x v="0"/>
    <x v="0"/>
    <s v="USD"/>
    <n v="1404444286"/>
    <n v="1403234686"/>
    <b v="0"/>
    <n v="39"/>
    <b v="1"/>
    <s v="theater/plays"/>
    <n v="3"/>
    <n v="17.948717948717949"/>
    <x v="1"/>
    <s v="plays"/>
  </r>
  <r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s v="plays"/>
  </r>
  <r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s v="plays"/>
  </r>
  <r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s v="plays"/>
  </r>
  <r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s v="plays"/>
  </r>
  <r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s v="plays"/>
  </r>
  <r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s v="plays"/>
  </r>
  <r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s v="plays"/>
  </r>
  <r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s v="plays"/>
  </r>
  <r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s v="plays"/>
  </r>
  <r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s v="plays"/>
  </r>
  <r>
    <n v="200"/>
    <n v="420"/>
    <x v="0"/>
    <x v="1"/>
    <s v="GBP"/>
    <n v="1434994266"/>
    <n v="1432402266"/>
    <b v="0"/>
    <n v="4"/>
    <b v="1"/>
    <s v="theater/plays"/>
    <n v="2.1"/>
    <n v="50"/>
    <x v="1"/>
    <s v="plays"/>
  </r>
  <r>
    <n v="3300"/>
    <n v="3449"/>
    <x v="0"/>
    <x v="0"/>
    <s v="USD"/>
    <n v="1435881006"/>
    <n v="1433980206"/>
    <b v="0"/>
    <n v="40"/>
    <b v="1"/>
    <s v="theater/plays"/>
    <n v="1.0451515151515152"/>
    <n v="82.5"/>
    <x v="1"/>
    <s v="plays"/>
  </r>
  <r>
    <n v="5000"/>
    <n v="5040"/>
    <x v="0"/>
    <x v="0"/>
    <s v="USD"/>
    <n v="1415230084"/>
    <n v="1413412084"/>
    <b v="0"/>
    <n v="44"/>
    <b v="1"/>
    <s v="theater/plays"/>
    <n v="1.008"/>
    <n v="113.63636363636364"/>
    <x v="1"/>
    <s v="plays"/>
  </r>
  <r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s v="plays"/>
  </r>
  <r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s v="plays"/>
  </r>
  <r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s v="plays"/>
  </r>
  <r>
    <n v="300"/>
    <n v="381"/>
    <x v="0"/>
    <x v="1"/>
    <s v="GBP"/>
    <n v="1455831000"/>
    <n v="1454366467"/>
    <b v="0"/>
    <n v="15"/>
    <b v="1"/>
    <s v="theater/plays"/>
    <n v="1.27"/>
    <n v="20"/>
    <x v="1"/>
    <s v="plays"/>
  </r>
  <r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s v="plays"/>
  </r>
  <r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s v="plays"/>
  </r>
  <r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s v="plays"/>
  </r>
  <r>
    <n v="5000"/>
    <n v="362"/>
    <x v="2"/>
    <x v="0"/>
    <s v="USD"/>
    <n v="1427082912"/>
    <n v="1423198512"/>
    <b v="0"/>
    <n v="5"/>
    <b v="0"/>
    <s v="theater/plays"/>
    <n v="7.2400000000000006E-2"/>
    <n v="1000"/>
    <x v="1"/>
    <s v="plays"/>
  </r>
  <r>
    <n v="1000"/>
    <n v="100"/>
    <x v="2"/>
    <x v="0"/>
    <s v="USD"/>
    <n v="1439828159"/>
    <n v="1437236159"/>
    <b v="0"/>
    <n v="1"/>
    <b v="0"/>
    <s v="theater/plays"/>
    <n v="0.1"/>
    <n v="1000"/>
    <x v="1"/>
    <s v="plays"/>
  </r>
  <r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s v="plays"/>
  </r>
  <r>
    <n v="850"/>
    <n v="131"/>
    <x v="2"/>
    <x v="9"/>
    <s v="EUR"/>
    <n v="1422100800"/>
    <n v="1416932133"/>
    <b v="0"/>
    <n v="4"/>
    <b v="0"/>
    <s v="theater/plays"/>
    <n v="0.15411764705882353"/>
    <n v="212.5"/>
    <x v="1"/>
    <s v="plays"/>
  </r>
  <r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s v="plays"/>
  </r>
  <r>
    <n v="150"/>
    <n v="20"/>
    <x v="2"/>
    <x v="1"/>
    <s v="GBP"/>
    <n v="1432831089"/>
    <n v="1430239089"/>
    <b v="0"/>
    <n v="2"/>
    <b v="0"/>
    <s v="theater/plays"/>
    <n v="0.13333333333333333"/>
    <n v="75"/>
    <x v="1"/>
    <s v="plays"/>
  </r>
  <r>
    <n v="1500"/>
    <n v="10"/>
    <x v="2"/>
    <x v="1"/>
    <s v="GBP"/>
    <n v="1427133600"/>
    <n v="1423847093"/>
    <b v="0"/>
    <n v="1"/>
    <b v="0"/>
    <s v="theater/plays"/>
    <n v="6.6666666666666671E-3"/>
    <n v="1500"/>
    <x v="1"/>
    <s v="plays"/>
  </r>
  <r>
    <n v="700"/>
    <n v="150"/>
    <x v="2"/>
    <x v="0"/>
    <s v="USD"/>
    <n v="1447311540"/>
    <n v="1445358903"/>
    <b v="0"/>
    <n v="4"/>
    <b v="0"/>
    <s v="theater/plays"/>
    <n v="0.21428571428571427"/>
    <n v="175"/>
    <x v="1"/>
    <s v="plays"/>
  </r>
  <r>
    <n v="1500"/>
    <n v="270"/>
    <x v="2"/>
    <x v="1"/>
    <s v="GBP"/>
    <n v="1405461600"/>
    <n v="1403562705"/>
    <b v="0"/>
    <n v="6"/>
    <b v="0"/>
    <s v="theater/plays"/>
    <n v="0.18"/>
    <n v="250"/>
    <x v="1"/>
    <s v="plays"/>
  </r>
  <r>
    <n v="4000"/>
    <n v="805"/>
    <x v="2"/>
    <x v="1"/>
    <s v="GBP"/>
    <n v="1468752468"/>
    <n v="1467024468"/>
    <b v="0"/>
    <n v="8"/>
    <b v="0"/>
    <s v="theater/plays"/>
    <n v="0.20125000000000001"/>
    <n v="500"/>
    <x v="1"/>
    <s v="plays"/>
  </r>
  <r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s v="plays"/>
  </r>
  <r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5000"/>
    <n v="100"/>
    <x v="2"/>
    <x v="0"/>
    <s v="USD"/>
    <n v="1409980144"/>
    <n v="1407388144"/>
    <b v="0"/>
    <n v="4"/>
    <b v="0"/>
    <s v="theater/plays"/>
    <n v="0.02"/>
    <n v="1250"/>
    <x v="1"/>
    <s v="plays"/>
  </r>
  <r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100"/>
    <n v="10"/>
    <x v="2"/>
    <x v="0"/>
    <s v="USD"/>
    <n v="1407689102"/>
    <n v="1405097102"/>
    <b v="0"/>
    <n v="1"/>
    <b v="0"/>
    <s v="theater/plays"/>
    <n v="0.1"/>
    <n v="10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E-2"/>
    <n v="8500"/>
    <x v="1"/>
    <s v="plays"/>
  </r>
  <r>
    <n v="2500"/>
    <n v="25"/>
    <x v="2"/>
    <x v="1"/>
    <s v="GBP"/>
    <n v="1436137140"/>
    <n v="1433833896"/>
    <b v="0"/>
    <n v="1"/>
    <b v="0"/>
    <s v="theater/plays"/>
    <n v="0.01"/>
    <n v="2500"/>
    <x v="1"/>
    <s v="plays"/>
  </r>
  <r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s v="musical"/>
  </r>
  <r>
    <n v="500"/>
    <n v="525"/>
    <x v="0"/>
    <x v="0"/>
    <s v="USD"/>
    <n v="1461902340"/>
    <n v="1459220588"/>
    <b v="0"/>
    <n v="7"/>
    <b v="1"/>
    <s v="theater/musical"/>
    <n v="1.05"/>
    <n v="71.428571428571431"/>
    <x v="1"/>
    <s v="musical"/>
  </r>
  <r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s v="musical"/>
  </r>
  <r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s v="musical"/>
  </r>
  <r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s v="musical"/>
  </r>
  <r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s v="musical"/>
  </r>
  <r>
    <n v="2500"/>
    <n v="3000"/>
    <x v="0"/>
    <x v="0"/>
    <s v="USD"/>
    <n v="1406350740"/>
    <n v="1403125737"/>
    <b v="0"/>
    <n v="27"/>
    <b v="1"/>
    <s v="theater/musical"/>
    <n v="1.2"/>
    <n v="92.592592592592595"/>
    <x v="1"/>
    <s v="musical"/>
  </r>
  <r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s v="musical"/>
  </r>
  <r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s v="musical"/>
  </r>
  <r>
    <n v="3500"/>
    <n v="3798"/>
    <x v="0"/>
    <x v="0"/>
    <s v="USD"/>
    <n v="1417465515"/>
    <n v="1415737515"/>
    <b v="0"/>
    <n v="50"/>
    <b v="1"/>
    <s v="theater/musical"/>
    <n v="1.0851428571428572"/>
    <n v="70"/>
    <x v="1"/>
    <s v="musical"/>
  </r>
  <r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s v="musical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s v="musical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s v="musical"/>
  </r>
  <r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s v="musical"/>
  </r>
  <r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s v="musical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.46"/>
    <n v="26.315789473684209"/>
    <x v="1"/>
    <s v="musical"/>
  </r>
  <r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s v="musical"/>
  </r>
  <r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s v="musical"/>
  </r>
  <r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s v="musical"/>
  </r>
  <r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s v="musical"/>
  </r>
  <r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s v="musical"/>
  </r>
  <r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s v="musical"/>
  </r>
  <r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s v="musical"/>
  </r>
  <r>
    <n v="2500"/>
    <n v="3000"/>
    <x v="0"/>
    <x v="0"/>
    <s v="USD"/>
    <n v="1436817960"/>
    <n v="1433999785"/>
    <b v="0"/>
    <n v="30"/>
    <b v="1"/>
    <s v="theater/musical"/>
    <n v="1.2"/>
    <n v="83.333333333333329"/>
    <x v="1"/>
    <s v="musical"/>
  </r>
  <r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s v="musical"/>
  </r>
  <r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s v="musical"/>
  </r>
  <r>
    <n v="1200"/>
    <n v="1547"/>
    <x v="0"/>
    <x v="0"/>
    <s v="USD"/>
    <n v="1458057600"/>
    <n v="1455938520"/>
    <b v="0"/>
    <n v="24"/>
    <b v="1"/>
    <s v="theater/musical"/>
    <n v="1.2891666666666666"/>
    <n v="50"/>
    <x v="1"/>
    <s v="musical"/>
  </r>
  <r>
    <n v="1000"/>
    <n v="1150"/>
    <x v="0"/>
    <x v="5"/>
    <s v="CAD"/>
    <n v="1468193532"/>
    <n v="1465601532"/>
    <b v="0"/>
    <n v="10"/>
    <b v="1"/>
    <s v="theater/musical"/>
    <n v="1.1499999999999999"/>
    <n v="100"/>
    <x v="1"/>
    <s v="musical"/>
  </r>
  <r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s v="musical"/>
  </r>
  <r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s v="musical"/>
  </r>
  <r>
    <n v="350"/>
    <n v="351"/>
    <x v="0"/>
    <x v="0"/>
    <s v="USD"/>
    <n v="1436587140"/>
    <n v="1434113406"/>
    <b v="0"/>
    <n v="10"/>
    <b v="1"/>
    <s v="theater/musical"/>
    <n v="1.0028571428571429"/>
    <n v="35"/>
    <x v="1"/>
    <s v="musical"/>
  </r>
  <r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E-2"/>
    <n v="887.5"/>
    <x v="1"/>
    <s v="musical"/>
  </r>
  <r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12500"/>
    <n v="35"/>
    <x v="2"/>
    <x v="0"/>
    <s v="USD"/>
    <n v="1436957022"/>
    <n v="1434365022"/>
    <b v="0"/>
    <n v="2"/>
    <b v="0"/>
    <s v="theater/musical"/>
    <n v="2.8E-3"/>
    <n v="6250"/>
    <x v="1"/>
    <s v="musical"/>
  </r>
  <r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s v="musical"/>
  </r>
  <r>
    <n v="5000"/>
    <n v="50"/>
    <x v="2"/>
    <x v="1"/>
    <s v="GBP"/>
    <n v="1433685354"/>
    <n v="1431093354"/>
    <b v="0"/>
    <n v="1"/>
    <b v="0"/>
    <s v="theater/musical"/>
    <n v="0.01"/>
    <n v="500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6E-2"/>
    <n v="300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7E-5"/>
    <n v="22500"/>
    <x v="1"/>
    <s v="musical"/>
  </r>
  <r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s v="musical"/>
  </r>
  <r>
    <n v="10000"/>
    <n v="402"/>
    <x v="2"/>
    <x v="0"/>
    <s v="USD"/>
    <n v="1457734843"/>
    <n v="1455142843"/>
    <b v="0"/>
    <n v="4"/>
    <b v="0"/>
    <s v="theater/musical"/>
    <n v="4.02E-2"/>
    <n v="2500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s v="musical"/>
  </r>
  <r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s v="musical"/>
  </r>
  <r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12000"/>
    <n v="2358"/>
    <x v="2"/>
    <x v="0"/>
    <s v="USD"/>
    <n v="1457133568"/>
    <n v="1454541568"/>
    <b v="0"/>
    <n v="40"/>
    <b v="0"/>
    <s v="theater/musical"/>
    <n v="0.19650000000000001"/>
    <n v="300"/>
    <x v="1"/>
    <s v="musical"/>
  </r>
  <r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4E-4"/>
    <n v="7500"/>
    <x v="1"/>
    <s v="musical"/>
  </r>
  <r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s v="musical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.0125"/>
    <n v="52.631578947368418"/>
    <x v="1"/>
    <s v="plays"/>
  </r>
  <r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s v="plays"/>
  </r>
  <r>
    <n v="250"/>
    <n v="825"/>
    <x v="0"/>
    <x v="1"/>
    <s v="GBP"/>
    <n v="1464692400"/>
    <n v="1461769373"/>
    <b v="0"/>
    <n v="19"/>
    <b v="1"/>
    <s v="theater/plays"/>
    <n v="3.3"/>
    <n v="13.157894736842104"/>
    <x v="1"/>
    <s v="plays"/>
  </r>
  <r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s v="plays"/>
  </r>
  <r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s v="plays"/>
  </r>
  <r>
    <n v="1000"/>
    <n v="1000.01"/>
    <x v="0"/>
    <x v="1"/>
    <s v="GBP"/>
    <n v="1440111600"/>
    <n v="1437545657"/>
    <b v="0"/>
    <n v="20"/>
    <b v="1"/>
    <s v="theater/plays"/>
    <n v="1.0000100000000001"/>
    <n v="50"/>
    <x v="1"/>
    <s v="plays"/>
  </r>
  <r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s v="plays"/>
  </r>
  <r>
    <n v="2000"/>
    <n v="2145"/>
    <x v="0"/>
    <x v="0"/>
    <s v="USD"/>
    <n v="1445659140"/>
    <n v="1444236216"/>
    <b v="0"/>
    <n v="20"/>
    <b v="1"/>
    <s v="theater/plays"/>
    <n v="1.0725"/>
    <n v="100"/>
    <x v="1"/>
    <s v="plays"/>
  </r>
  <r>
    <n v="250"/>
    <n v="570"/>
    <x v="0"/>
    <x v="0"/>
    <s v="USD"/>
    <n v="1426187582"/>
    <n v="1423599182"/>
    <b v="0"/>
    <n v="10"/>
    <b v="1"/>
    <s v="theater/plays"/>
    <n v="2.2799999999999998"/>
    <n v="25"/>
    <x v="1"/>
    <s v="plays"/>
  </r>
  <r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s v="plays"/>
  </r>
  <r>
    <n v="300"/>
    <n v="430"/>
    <x v="0"/>
    <x v="1"/>
    <s v="GBP"/>
    <n v="1436110717"/>
    <n v="1433518717"/>
    <b v="0"/>
    <n v="20"/>
    <b v="1"/>
    <s v="theater/plays"/>
    <n v="1.4333333333333333"/>
    <n v="15"/>
    <x v="1"/>
    <s v="plays"/>
  </r>
  <r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s v="plays"/>
  </r>
  <r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s v="plays"/>
  </r>
  <r>
    <n v="2500"/>
    <n v="2650"/>
    <x v="0"/>
    <x v="0"/>
    <s v="USD"/>
    <n v="1437364740"/>
    <n v="1434405044"/>
    <b v="0"/>
    <n v="41"/>
    <b v="1"/>
    <s v="theater/plays"/>
    <n v="1.06"/>
    <n v="60.975609756097562"/>
    <x v="1"/>
    <s v="plays"/>
  </r>
  <r>
    <n v="250"/>
    <n v="270"/>
    <x v="0"/>
    <x v="1"/>
    <s v="GBP"/>
    <n v="1470058860"/>
    <n v="1469026903"/>
    <b v="0"/>
    <n v="7"/>
    <b v="1"/>
    <s v="theater/plays"/>
    <n v="1.08"/>
    <n v="35.714285714285715"/>
    <x v="1"/>
    <s v="plays"/>
  </r>
  <r>
    <n v="5000"/>
    <n v="5271"/>
    <x v="0"/>
    <x v="0"/>
    <s v="USD"/>
    <n v="1434505214"/>
    <n v="1432690814"/>
    <b v="0"/>
    <n v="49"/>
    <b v="1"/>
    <s v="theater/plays"/>
    <n v="1.0542"/>
    <n v="102.04081632653062"/>
    <x v="1"/>
    <s v="plays"/>
  </r>
  <r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s v="plays"/>
  </r>
  <r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s v="plays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.002"/>
    <n v="62.5"/>
    <x v="1"/>
    <s v="plays"/>
  </r>
  <r>
    <n v="100"/>
    <n v="225"/>
    <x v="0"/>
    <x v="0"/>
    <s v="USD"/>
    <n v="1464371211"/>
    <n v="1463161611"/>
    <b v="0"/>
    <n v="3"/>
    <b v="1"/>
    <s v="theater/plays"/>
    <n v="2.25"/>
    <n v="33.333333333333336"/>
    <x v="1"/>
    <s v="plays"/>
  </r>
  <r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s v="plays"/>
  </r>
  <r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s v="plays"/>
  </r>
  <r>
    <n v="1200"/>
    <n v="1400"/>
    <x v="0"/>
    <x v="5"/>
    <s v="CAD"/>
    <n v="1417460940"/>
    <n v="1416516972"/>
    <b v="0"/>
    <n v="20"/>
    <b v="1"/>
    <s v="theater/plays"/>
    <n v="1.1666666666666667"/>
    <n v="60"/>
    <x v="1"/>
    <s v="plays"/>
  </r>
  <r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s v="plays"/>
  </r>
  <r>
    <n v="200"/>
    <n v="320"/>
    <x v="0"/>
    <x v="1"/>
    <s v="GBP"/>
    <n v="1461278208"/>
    <n v="1459463808"/>
    <b v="0"/>
    <n v="8"/>
    <b v="1"/>
    <s v="theater/plays"/>
    <n v="1.6"/>
    <n v="25"/>
    <x v="1"/>
    <s v="plays"/>
  </r>
  <r>
    <n v="800"/>
    <n v="900"/>
    <x v="0"/>
    <x v="0"/>
    <s v="USD"/>
    <n v="1470197340"/>
    <n v="1467497652"/>
    <b v="0"/>
    <n v="14"/>
    <b v="1"/>
    <s v="theater/plays"/>
    <n v="1.125"/>
    <n v="57.142857142857146"/>
    <x v="1"/>
    <s v="plays"/>
  </r>
  <r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s v="plays"/>
  </r>
  <r>
    <n v="100000"/>
    <n v="100824"/>
    <x v="0"/>
    <x v="11"/>
    <s v="SEK"/>
    <n v="1432314209"/>
    <n v="1429722209"/>
    <b v="0"/>
    <n v="100"/>
    <b v="1"/>
    <s v="theater/plays"/>
    <n v="1.00824"/>
    <n v="1000"/>
    <x v="1"/>
    <s v="plays"/>
  </r>
  <r>
    <n v="2000"/>
    <n v="2025"/>
    <x v="0"/>
    <x v="0"/>
    <s v="USD"/>
    <n v="1438226724"/>
    <n v="1433042724"/>
    <b v="0"/>
    <n v="32"/>
    <b v="1"/>
    <s v="theater/plays"/>
    <n v="1.0125"/>
    <n v="62.5"/>
    <x v="1"/>
    <s v="plays"/>
  </r>
  <r>
    <n v="1"/>
    <n v="65"/>
    <x v="0"/>
    <x v="1"/>
    <s v="GBP"/>
    <n v="1459180229"/>
    <n v="1457023829"/>
    <b v="0"/>
    <n v="3"/>
    <b v="1"/>
    <s v="theater/plays"/>
    <n v="65"/>
    <n v="0.33333333333333331"/>
    <x v="1"/>
    <s v="plays"/>
  </r>
  <r>
    <n v="10000"/>
    <n v="872"/>
    <x v="2"/>
    <x v="0"/>
    <s v="USD"/>
    <n v="1405882287"/>
    <n v="1400698287"/>
    <b v="1"/>
    <n v="34"/>
    <b v="0"/>
    <s v="theater/plays"/>
    <n v="8.72E-2"/>
    <n v="294.11764705882354"/>
    <x v="1"/>
    <s v="plays"/>
  </r>
  <r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s v="plays"/>
  </r>
  <r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s v="plays"/>
  </r>
  <r>
    <n v="9800"/>
    <n v="4066"/>
    <x v="2"/>
    <x v="0"/>
    <s v="USD"/>
    <n v="1401778740"/>
    <n v="1399474134"/>
    <b v="1"/>
    <n v="50"/>
    <b v="0"/>
    <s v="theater/plays"/>
    <n v="0.41489795918367345"/>
    <n v="196"/>
    <x v="1"/>
    <s v="plays"/>
  </r>
  <r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s v="plays"/>
  </r>
  <r>
    <n v="7000"/>
    <n v="189"/>
    <x v="2"/>
    <x v="0"/>
    <s v="USD"/>
    <n v="1412405940"/>
    <n v="1409721542"/>
    <b v="1"/>
    <n v="8"/>
    <b v="0"/>
    <s v="theater/plays"/>
    <n v="2.7E-2"/>
    <n v="875"/>
    <x v="1"/>
    <s v="plays"/>
  </r>
  <r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s v="plays"/>
  </r>
  <r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s v="plays"/>
  </r>
  <r>
    <n v="1000"/>
    <n v="38"/>
    <x v="2"/>
    <x v="0"/>
    <s v="USD"/>
    <n v="1420081143"/>
    <n v="1417489143"/>
    <b v="1"/>
    <n v="4"/>
    <b v="0"/>
    <s v="theater/plays"/>
    <n v="3.7999999999999999E-2"/>
    <n v="250"/>
    <x v="1"/>
    <s v="plays"/>
  </r>
  <r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s v="plays"/>
  </r>
  <r>
    <n v="10000"/>
    <n v="20"/>
    <x v="2"/>
    <x v="0"/>
    <s v="USD"/>
    <n v="1427427276"/>
    <n v="1425270876"/>
    <b v="0"/>
    <n v="2"/>
    <b v="0"/>
    <s v="theater/plays"/>
    <n v="2E-3"/>
    <n v="500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8E-4"/>
    <n v="50000"/>
    <x v="1"/>
    <s v="plays"/>
  </r>
  <r>
    <n v="11000"/>
    <n v="1788"/>
    <x v="2"/>
    <x v="0"/>
    <s v="USD"/>
    <n v="1431206058"/>
    <n v="1428614058"/>
    <b v="0"/>
    <n v="20"/>
    <b v="0"/>
    <s v="theater/plays"/>
    <n v="0.16254545454545455"/>
    <n v="550"/>
    <x v="1"/>
    <s v="plays"/>
  </r>
  <r>
    <n v="1000"/>
    <n v="25"/>
    <x v="2"/>
    <x v="0"/>
    <s v="USD"/>
    <n v="1427408271"/>
    <n v="1424819871"/>
    <b v="0"/>
    <n v="1"/>
    <b v="0"/>
    <s v="theater/plays"/>
    <n v="2.5000000000000001E-2"/>
    <n v="1000"/>
    <x v="1"/>
    <s v="plays"/>
  </r>
  <r>
    <n v="5000"/>
    <n v="1"/>
    <x v="2"/>
    <x v="0"/>
    <s v="USD"/>
    <n v="1425833403"/>
    <n v="1423245003"/>
    <b v="0"/>
    <n v="1"/>
    <b v="0"/>
    <s v="theater/plays"/>
    <n v="2.0000000000000001E-4"/>
    <n v="5000"/>
    <x v="1"/>
    <s v="plays"/>
  </r>
  <r>
    <n v="5000"/>
    <n v="260"/>
    <x v="2"/>
    <x v="0"/>
    <s v="USD"/>
    <n v="1406913120"/>
    <n v="1404927690"/>
    <b v="0"/>
    <n v="4"/>
    <b v="0"/>
    <s v="theater/plays"/>
    <n v="5.1999999999999998E-2"/>
    <n v="1250"/>
    <x v="1"/>
    <s v="plays"/>
  </r>
  <r>
    <n v="500"/>
    <n v="10"/>
    <x v="2"/>
    <x v="1"/>
    <s v="GBP"/>
    <n v="1432328400"/>
    <n v="1430734844"/>
    <b v="0"/>
    <n v="1"/>
    <b v="0"/>
    <s v="theater/plays"/>
    <n v="0.02"/>
    <n v="500"/>
    <x v="1"/>
    <s v="plays"/>
  </r>
  <r>
    <n v="2500"/>
    <n v="1"/>
    <x v="2"/>
    <x v="0"/>
    <s v="USD"/>
    <n v="1403730000"/>
    <n v="1401485207"/>
    <b v="0"/>
    <n v="1"/>
    <b v="0"/>
    <s v="theater/plays"/>
    <n v="4.0000000000000002E-4"/>
    <n v="2500"/>
    <x v="1"/>
    <s v="plays"/>
  </r>
  <r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s v="plays"/>
  </r>
  <r>
    <n v="2000"/>
    <n v="100"/>
    <x v="2"/>
    <x v="0"/>
    <s v="USD"/>
    <n v="1415828820"/>
    <n v="1412258977"/>
    <b v="0"/>
    <n v="1"/>
    <b v="0"/>
    <s v="theater/plays"/>
    <n v="0.05"/>
    <n v="20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4"/>
    <n v="7500"/>
    <x v="1"/>
    <s v="plays"/>
  </r>
  <r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5000"/>
    <n v="60"/>
    <x v="2"/>
    <x v="0"/>
    <s v="USD"/>
    <n v="1447799054"/>
    <n v="1445203454"/>
    <b v="0"/>
    <n v="3"/>
    <b v="0"/>
    <s v="theater/plays"/>
    <n v="1.2E-2"/>
    <n v="1666.6666666666667"/>
    <x v="1"/>
    <s v="plays"/>
  </r>
  <r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s v="plays"/>
  </r>
  <r>
    <n v="2000"/>
    <n v="11"/>
    <x v="2"/>
    <x v="0"/>
    <s v="USD"/>
    <n v="1458703740"/>
    <n v="1454453021"/>
    <b v="0"/>
    <n v="2"/>
    <b v="0"/>
    <s v="theater/plays"/>
    <n v="5.4999999999999997E-3"/>
    <n v="1000"/>
    <x v="1"/>
    <s v="plays"/>
  </r>
  <r>
    <n v="2000"/>
    <n v="251"/>
    <x v="2"/>
    <x v="0"/>
    <s v="USD"/>
    <n v="1466278339"/>
    <n v="1463686339"/>
    <b v="0"/>
    <n v="5"/>
    <b v="0"/>
    <s v="theater/plays"/>
    <n v="0.1255"/>
    <n v="400"/>
    <x v="1"/>
    <s v="plays"/>
  </r>
  <r>
    <n v="5000"/>
    <n v="10"/>
    <x v="1"/>
    <x v="1"/>
    <s v="GBP"/>
    <n v="1410191405"/>
    <n v="1408031405"/>
    <b v="0"/>
    <n v="1"/>
    <b v="0"/>
    <s v="theater/musical"/>
    <n v="2E-3"/>
    <n v="500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s v="musical"/>
  </r>
  <r>
    <n v="10000"/>
    <n v="1500"/>
    <x v="1"/>
    <x v="0"/>
    <s v="USD"/>
    <n v="1404360478"/>
    <n v="1401768478"/>
    <b v="0"/>
    <n v="10"/>
    <b v="0"/>
    <s v="theater/musical"/>
    <n v="0.15"/>
    <n v="100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68E-2"/>
    <n v="500"/>
    <x v="1"/>
    <s v="musical"/>
  </r>
  <r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s v="musical"/>
  </r>
  <r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s v="musical"/>
  </r>
  <r>
    <n v="500"/>
    <n v="25"/>
    <x v="1"/>
    <x v="0"/>
    <s v="USD"/>
    <n v="1487550399"/>
    <n v="1484958399"/>
    <b v="0"/>
    <n v="1"/>
    <b v="0"/>
    <s v="theater/musical"/>
    <n v="0.05"/>
    <n v="500"/>
    <x v="1"/>
    <s v="musical"/>
  </r>
  <r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E-2"/>
    <n v="1000"/>
    <x v="1"/>
    <s v="musical"/>
  </r>
  <r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s v="plays"/>
  </r>
  <r>
    <n v="15000"/>
    <n v="2524"/>
    <x v="2"/>
    <x v="0"/>
    <s v="USD"/>
    <n v="1439662344"/>
    <n v="1434478344"/>
    <b v="0"/>
    <n v="8"/>
    <b v="0"/>
    <s v="theater/plays"/>
    <n v="0.16826666666666668"/>
    <n v="1875"/>
    <x v="1"/>
    <s v="plays"/>
  </r>
  <r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s v="plays"/>
  </r>
  <r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s v="plays"/>
  </r>
  <r>
    <n v="1000"/>
    <n v="50"/>
    <x v="2"/>
    <x v="0"/>
    <s v="USD"/>
    <n v="1425103218"/>
    <n v="1422424818"/>
    <b v="0"/>
    <n v="1"/>
    <b v="0"/>
    <s v="theater/plays"/>
    <n v="0.05"/>
    <n v="1000"/>
    <x v="1"/>
    <s v="plays"/>
  </r>
  <r>
    <n v="1600"/>
    <n v="170"/>
    <x v="2"/>
    <x v="0"/>
    <s v="USD"/>
    <n v="1402979778"/>
    <n v="1401770178"/>
    <b v="0"/>
    <n v="4"/>
    <b v="0"/>
    <s v="theater/plays"/>
    <n v="0.10625"/>
    <n v="400"/>
    <x v="1"/>
    <s v="plays"/>
  </r>
  <r>
    <n v="2500"/>
    <n v="440"/>
    <x v="2"/>
    <x v="4"/>
    <s v="NZD"/>
    <n v="1420750683"/>
    <n v="1418158683"/>
    <b v="0"/>
    <n v="10"/>
    <b v="0"/>
    <s v="theater/plays"/>
    <n v="0.17599999999999999"/>
    <n v="250"/>
    <x v="1"/>
    <s v="plays"/>
  </r>
  <r>
    <n v="2500"/>
    <n v="814"/>
    <x v="2"/>
    <x v="1"/>
    <s v="GBP"/>
    <n v="1439827200"/>
    <n v="1436355270"/>
    <b v="0"/>
    <n v="16"/>
    <b v="0"/>
    <s v="theater/plays"/>
    <n v="0.3256"/>
    <n v="156.25"/>
    <x v="1"/>
    <s v="plays"/>
  </r>
  <r>
    <n v="10000"/>
    <n v="125"/>
    <x v="2"/>
    <x v="0"/>
    <s v="USD"/>
    <n v="1407868561"/>
    <n v="1406140561"/>
    <b v="0"/>
    <n v="2"/>
    <b v="0"/>
    <s v="theater/plays"/>
    <n v="1.2500000000000001E-2"/>
    <n v="5000"/>
    <x v="1"/>
    <s v="plays"/>
  </r>
  <r>
    <n v="2500"/>
    <n v="135"/>
    <x v="2"/>
    <x v="0"/>
    <s v="USD"/>
    <n v="1433988791"/>
    <n v="1431396791"/>
    <b v="0"/>
    <n v="5"/>
    <b v="0"/>
    <s v="theater/plays"/>
    <n v="5.3999999999999999E-2"/>
    <n v="500"/>
    <x v="1"/>
    <s v="plays"/>
  </r>
  <r>
    <n v="3000"/>
    <n v="25"/>
    <x v="2"/>
    <x v="0"/>
    <s v="USD"/>
    <n v="1450554599"/>
    <n v="1447098599"/>
    <b v="0"/>
    <n v="1"/>
    <b v="0"/>
    <s v="theater/plays"/>
    <n v="8.3333333333333332E-3"/>
    <n v="3000"/>
    <x v="1"/>
    <s v="plays"/>
  </r>
  <r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s v="plays"/>
  </r>
  <r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10000"/>
    <n v="3"/>
    <x v="2"/>
    <x v="0"/>
    <s v="USD"/>
    <n v="1429074240"/>
    <n v="1427866200"/>
    <b v="0"/>
    <n v="2"/>
    <b v="0"/>
    <s v="theater/plays"/>
    <n v="2.9999999999999997E-4"/>
    <n v="5000"/>
    <x v="1"/>
    <s v="plays"/>
  </r>
  <r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s v="plays"/>
  </r>
  <r>
    <n v="1500"/>
    <n v="1010"/>
    <x v="2"/>
    <x v="1"/>
    <s v="GBP"/>
    <n v="1435325100"/>
    <n v="1432072893"/>
    <b v="0"/>
    <n v="16"/>
    <b v="0"/>
    <s v="theater/plays"/>
    <n v="0.67333333333333334"/>
    <n v="93.75"/>
    <x v="1"/>
    <s v="plays"/>
  </r>
  <r>
    <n v="1000"/>
    <n v="153"/>
    <x v="2"/>
    <x v="0"/>
    <s v="USD"/>
    <n v="1414354080"/>
    <n v="1411587606"/>
    <b v="0"/>
    <n v="4"/>
    <b v="0"/>
    <s v="theater/plays"/>
    <n v="0.153"/>
    <n v="250"/>
    <x v="1"/>
    <s v="plays"/>
  </r>
  <r>
    <n v="750"/>
    <n v="65"/>
    <x v="2"/>
    <x v="0"/>
    <s v="USD"/>
    <n v="1406603696"/>
    <n v="1405307696"/>
    <b v="0"/>
    <n v="4"/>
    <b v="0"/>
    <s v="theater/plays"/>
    <n v="8.666666666666667E-2"/>
    <n v="187.5"/>
    <x v="1"/>
    <s v="plays"/>
  </r>
  <r>
    <n v="60000"/>
    <n v="135"/>
    <x v="2"/>
    <x v="0"/>
    <s v="USD"/>
    <n v="1410424642"/>
    <n v="1407832642"/>
    <b v="0"/>
    <n v="4"/>
    <b v="0"/>
    <s v="theater/plays"/>
    <n v="2.2499999999999998E-3"/>
    <n v="15000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4E-2"/>
    <n v="2000"/>
    <x v="1"/>
    <s v="plays"/>
  </r>
  <r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s v="plays"/>
  </r>
  <r>
    <n v="15000"/>
    <n v="1"/>
    <x v="2"/>
    <x v="0"/>
    <s v="USD"/>
    <n v="1429936500"/>
    <n v="1424759330"/>
    <b v="0"/>
    <n v="1"/>
    <b v="0"/>
    <s v="theater/plays"/>
    <n v="6.666666666666667E-5"/>
    <n v="15000"/>
    <x v="1"/>
    <s v="plays"/>
  </r>
  <r>
    <n v="10000"/>
    <n v="1000"/>
    <x v="2"/>
    <x v="0"/>
    <s v="USD"/>
    <n v="1448863449"/>
    <n v="1446267849"/>
    <b v="0"/>
    <n v="7"/>
    <b v="0"/>
    <s v="theater/plays"/>
    <n v="0.1"/>
    <n v="1428.5714285714287"/>
    <x v="1"/>
    <s v="plays"/>
  </r>
  <r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s v="plays"/>
  </r>
  <r>
    <n v="1500"/>
    <n v="5"/>
    <x v="2"/>
    <x v="1"/>
    <s v="GBP"/>
    <n v="1464824309"/>
    <n v="1462232309"/>
    <b v="0"/>
    <n v="1"/>
    <b v="0"/>
    <s v="theater/plays"/>
    <n v="3.3333333333333335E-3"/>
    <n v="1500"/>
    <x v="1"/>
    <s v="plays"/>
  </r>
  <r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500"/>
    <n v="10"/>
    <x v="2"/>
    <x v="1"/>
    <s v="GBP"/>
    <n v="1410439161"/>
    <n v="1407847161"/>
    <b v="0"/>
    <n v="1"/>
    <b v="0"/>
    <s v="theater/plays"/>
    <n v="2.8571428571428571E-3"/>
    <n v="3500"/>
    <x v="1"/>
    <s v="plays"/>
  </r>
  <r>
    <n v="60000"/>
    <n v="120"/>
    <x v="2"/>
    <x v="1"/>
    <s v="GBP"/>
    <n v="1407168000"/>
    <n v="1406131023"/>
    <b v="0"/>
    <n v="3"/>
    <b v="0"/>
    <s v="theater/plays"/>
    <n v="2E-3"/>
    <n v="2000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s v="plays"/>
  </r>
  <r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s v="plays"/>
  </r>
  <r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750"/>
    <n v="61"/>
    <x v="2"/>
    <x v="0"/>
    <s v="USD"/>
    <n v="1425337200"/>
    <n v="1421432810"/>
    <b v="0"/>
    <n v="6"/>
    <b v="0"/>
    <s v="theater/plays"/>
    <n v="8.1333333333333327E-2"/>
    <n v="125"/>
    <x v="1"/>
    <s v="plays"/>
  </r>
  <r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s v="plays"/>
  </r>
  <r>
    <n v="15000"/>
    <n v="2290"/>
    <x v="2"/>
    <x v="0"/>
    <s v="USD"/>
    <n v="1403823722"/>
    <n v="1401231722"/>
    <b v="0"/>
    <n v="40"/>
    <b v="0"/>
    <s v="theater/plays"/>
    <n v="0.15266666666666667"/>
    <n v="375"/>
    <x v="1"/>
    <s v="plays"/>
  </r>
  <r>
    <n v="150"/>
    <n v="15"/>
    <x v="2"/>
    <x v="0"/>
    <s v="USD"/>
    <n v="1406753639"/>
    <n v="1404161639"/>
    <b v="0"/>
    <n v="3"/>
    <b v="0"/>
    <s v="theater/plays"/>
    <n v="0.1"/>
    <n v="50"/>
    <x v="1"/>
    <s v="plays"/>
  </r>
  <r>
    <n v="5000"/>
    <n v="15"/>
    <x v="2"/>
    <x v="2"/>
    <s v="AUD"/>
    <n v="1419645748"/>
    <n v="1417053748"/>
    <b v="0"/>
    <n v="1"/>
    <b v="0"/>
    <s v="theater/plays"/>
    <n v="3.0000000000000001E-3"/>
    <n v="5000"/>
    <x v="1"/>
    <s v="plays"/>
  </r>
  <r>
    <n v="2500"/>
    <n v="25"/>
    <x v="2"/>
    <x v="1"/>
    <s v="GBP"/>
    <n v="1407565504"/>
    <n v="1404973504"/>
    <b v="0"/>
    <n v="2"/>
    <b v="0"/>
    <s v="theater/plays"/>
    <n v="0.01"/>
    <n v="1250"/>
    <x v="1"/>
    <s v="plays"/>
  </r>
  <r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s v="plays"/>
  </r>
  <r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s v="plays"/>
  </r>
  <r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12000"/>
    <n v="1"/>
    <x v="2"/>
    <x v="0"/>
    <s v="USD"/>
    <n v="1458097364"/>
    <n v="1455508964"/>
    <b v="0"/>
    <n v="1"/>
    <b v="0"/>
    <s v="theater/plays"/>
    <n v="8.3333333333333331E-5"/>
    <n v="12000"/>
    <x v="1"/>
    <s v="plays"/>
  </r>
  <r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s v="plays"/>
  </r>
  <r>
    <n v="5000"/>
    <n v="550"/>
    <x v="2"/>
    <x v="0"/>
    <s v="USD"/>
    <n v="1443704400"/>
    <n v="1439827639"/>
    <b v="0"/>
    <n v="12"/>
    <b v="0"/>
    <s v="theater/plays"/>
    <n v="0.11"/>
    <n v="416.66666666666669"/>
    <x v="1"/>
    <s v="plays"/>
  </r>
  <r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s v="plays"/>
  </r>
  <r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2885"/>
    <n v="2485"/>
    <x v="2"/>
    <x v="0"/>
    <s v="USD"/>
    <n v="1468249760"/>
    <n v="1465830560"/>
    <b v="0"/>
    <n v="10"/>
    <b v="0"/>
    <s v="theater/plays"/>
    <n v="0.86135181975736563"/>
    <n v="288.5"/>
    <x v="1"/>
    <s v="plays"/>
  </r>
  <r>
    <n v="3255"/>
    <n v="397"/>
    <x v="2"/>
    <x v="0"/>
    <s v="USD"/>
    <n v="1435441454"/>
    <n v="1432763054"/>
    <b v="0"/>
    <n v="5"/>
    <b v="0"/>
    <s v="theater/plays"/>
    <n v="0.12196620583717357"/>
    <n v="651"/>
    <x v="1"/>
    <s v="plays"/>
  </r>
  <r>
    <n v="5000"/>
    <n v="5"/>
    <x v="2"/>
    <x v="2"/>
    <s v="AUD"/>
    <n v="1412656200"/>
    <n v="1412328979"/>
    <b v="0"/>
    <n v="1"/>
    <b v="0"/>
    <s v="theater/plays"/>
    <n v="1E-3"/>
    <n v="5000"/>
    <x v="1"/>
    <s v="plays"/>
  </r>
  <r>
    <n v="5000"/>
    <n v="11"/>
    <x v="2"/>
    <x v="0"/>
    <s v="USD"/>
    <n v="1420199351"/>
    <n v="1416311351"/>
    <b v="0"/>
    <n v="2"/>
    <b v="0"/>
    <s v="theater/plays"/>
    <n v="2.2000000000000001E-3"/>
    <n v="2500"/>
    <x v="1"/>
    <s v="plays"/>
  </r>
  <r>
    <n v="5500"/>
    <n v="50"/>
    <x v="2"/>
    <x v="0"/>
    <s v="USD"/>
    <n v="1416877200"/>
    <n v="1414505137"/>
    <b v="0"/>
    <n v="2"/>
    <b v="0"/>
    <s v="theater/plays"/>
    <n v="9.0909090909090905E-3"/>
    <n v="2750"/>
    <x v="1"/>
    <s v="plays"/>
  </r>
  <r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s v="plays"/>
  </r>
  <r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2000"/>
    <n v="5"/>
    <x v="2"/>
    <x v="0"/>
    <s v="USD"/>
    <n v="1431717268"/>
    <n v="1429125268"/>
    <b v="0"/>
    <n v="1"/>
    <b v="0"/>
    <s v="theater/plays"/>
    <n v="2.5000000000000001E-3"/>
    <n v="2000"/>
    <x v="1"/>
    <s v="plays"/>
  </r>
  <r>
    <n v="6000"/>
    <n v="195"/>
    <x v="2"/>
    <x v="0"/>
    <s v="USD"/>
    <n v="1425110400"/>
    <n v="1422388822"/>
    <b v="0"/>
    <n v="5"/>
    <b v="0"/>
    <s v="theater/plays"/>
    <n v="3.2500000000000001E-2"/>
    <n v="1200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4E-2"/>
    <n v="1500"/>
    <x v="1"/>
    <s v="plays"/>
  </r>
  <r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10000"/>
    <n v="1577"/>
    <x v="2"/>
    <x v="2"/>
    <s v="AUD"/>
    <n v="1423623221"/>
    <n v="1421031221"/>
    <b v="0"/>
    <n v="32"/>
    <b v="0"/>
    <s v="theater/plays"/>
    <n v="0.15770000000000001"/>
    <n v="312.5"/>
    <x v="1"/>
    <s v="plays"/>
  </r>
  <r>
    <n v="4000"/>
    <n v="25"/>
    <x v="2"/>
    <x v="0"/>
    <s v="USD"/>
    <n v="1460140500"/>
    <n v="1457628680"/>
    <b v="0"/>
    <n v="1"/>
    <b v="0"/>
    <s v="theater/plays"/>
    <n v="6.2500000000000003E-3"/>
    <n v="4000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4"/>
    <n v="26000"/>
    <x v="1"/>
    <s v="plays"/>
  </r>
  <r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1750"/>
    <n v="425"/>
    <x v="2"/>
    <x v="0"/>
    <s v="USD"/>
    <n v="1448745741"/>
    <n v="1446150141"/>
    <b v="0"/>
    <n v="8"/>
    <b v="0"/>
    <s v="theater/plays"/>
    <n v="0.24285714285714285"/>
    <n v="218.75"/>
    <x v="1"/>
    <s v="plays"/>
  </r>
  <r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4"/>
    <n v="28000"/>
    <x v="1"/>
    <s v="plays"/>
  </r>
  <r>
    <n v="2000"/>
    <n v="641"/>
    <x v="2"/>
    <x v="0"/>
    <s v="USD"/>
    <n v="1406988000"/>
    <n v="1403822912"/>
    <b v="0"/>
    <n v="16"/>
    <b v="0"/>
    <s v="theater/plays"/>
    <n v="0.32050000000000001"/>
    <n v="125"/>
    <x v="1"/>
    <s v="plays"/>
  </r>
  <r>
    <n v="1200"/>
    <n v="292"/>
    <x v="2"/>
    <x v="0"/>
    <s v="USD"/>
    <n v="1411930556"/>
    <n v="1409338556"/>
    <b v="0"/>
    <n v="12"/>
    <b v="0"/>
    <s v="theater/plays"/>
    <n v="0.24333333333333335"/>
    <n v="100"/>
    <x v="1"/>
    <s v="plays"/>
  </r>
  <r>
    <n v="3000"/>
    <n v="45"/>
    <x v="2"/>
    <x v="0"/>
    <s v="USD"/>
    <n v="1451852256"/>
    <n v="1449260256"/>
    <b v="0"/>
    <n v="4"/>
    <b v="0"/>
    <s v="theater/plays"/>
    <n v="1.4999999999999999E-2"/>
    <n v="750"/>
    <x v="1"/>
    <s v="plays"/>
  </r>
  <r>
    <n v="5000"/>
    <n v="21"/>
    <x v="2"/>
    <x v="1"/>
    <s v="GBP"/>
    <n v="1399584210"/>
    <n v="1397683410"/>
    <b v="0"/>
    <n v="2"/>
    <b v="0"/>
    <s v="theater/plays"/>
    <n v="4.1999999999999997E-3"/>
    <n v="2500"/>
    <x v="1"/>
    <s v="plays"/>
  </r>
  <r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s v="plays"/>
  </r>
  <r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2000"/>
    <n v="126"/>
    <x v="2"/>
    <x v="0"/>
    <s v="USD"/>
    <n v="1429460386"/>
    <n v="1424279986"/>
    <b v="0"/>
    <n v="3"/>
    <b v="0"/>
    <s v="theater/plays"/>
    <n v="6.3E-2"/>
    <n v="666.66666666666663"/>
    <x v="1"/>
    <s v="plays"/>
  </r>
  <r>
    <n v="2000"/>
    <n v="285"/>
    <x v="2"/>
    <x v="0"/>
    <s v="USD"/>
    <n v="1460608780"/>
    <n v="1455428380"/>
    <b v="0"/>
    <n v="4"/>
    <b v="0"/>
    <s v="theater/plays"/>
    <n v="0.14249999999999999"/>
    <n v="500"/>
    <x v="1"/>
    <s v="plays"/>
  </r>
  <r>
    <n v="7500"/>
    <n v="45"/>
    <x v="2"/>
    <x v="0"/>
    <s v="USD"/>
    <n v="1406170740"/>
    <n v="1402506278"/>
    <b v="0"/>
    <n v="2"/>
    <b v="0"/>
    <s v="theater/plays"/>
    <n v="6.0000000000000001E-3"/>
    <n v="3750"/>
    <x v="1"/>
    <s v="plays"/>
  </r>
  <r>
    <n v="1700"/>
    <n v="410"/>
    <x v="2"/>
    <x v="0"/>
    <s v="USD"/>
    <n v="1488783507"/>
    <n v="1486191507"/>
    <b v="0"/>
    <n v="10"/>
    <b v="0"/>
    <s v="theater/plays"/>
    <n v="0.2411764705882353"/>
    <n v="170"/>
    <x v="1"/>
    <s v="plays"/>
  </r>
  <r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4"/>
    <n v="7500"/>
    <x v="1"/>
    <s v="plays"/>
  </r>
  <r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s v="plays"/>
  </r>
  <r>
    <n v="1000"/>
    <n v="211"/>
    <x v="2"/>
    <x v="0"/>
    <s v="USD"/>
    <n v="1423186634"/>
    <n v="1418002634"/>
    <b v="0"/>
    <n v="8"/>
    <b v="0"/>
    <s v="theater/plays"/>
    <n v="0.21099999999999999"/>
    <n v="125"/>
    <x v="1"/>
    <s v="plays"/>
  </r>
  <r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s v="plays"/>
  </r>
  <r>
    <n v="1000"/>
    <n v="320"/>
    <x v="2"/>
    <x v="1"/>
    <s v="GBP"/>
    <n v="1464872848"/>
    <n v="1462280848"/>
    <b v="0"/>
    <n v="11"/>
    <b v="0"/>
    <s v="theater/plays"/>
    <n v="0.32"/>
    <n v="90.909090909090907"/>
    <x v="1"/>
    <s v="plays"/>
  </r>
  <r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1300"/>
    <n v="620"/>
    <x v="2"/>
    <x v="0"/>
    <s v="USD"/>
    <n v="1406876400"/>
    <n v="1405024561"/>
    <b v="0"/>
    <n v="10"/>
    <b v="0"/>
    <s v="theater/plays"/>
    <n v="0.47692307692307695"/>
    <n v="130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s v="plays"/>
  </r>
  <r>
    <n v="2000"/>
    <n v="214"/>
    <x v="2"/>
    <x v="0"/>
    <s v="USD"/>
    <n v="1422717953"/>
    <n v="1417533953"/>
    <b v="0"/>
    <n v="8"/>
    <b v="0"/>
    <s v="theater/plays"/>
    <n v="0.107"/>
    <n v="250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E-2"/>
    <n v="1000"/>
    <x v="1"/>
    <s v="plays"/>
  </r>
  <r>
    <n v="2500"/>
    <n v="450"/>
    <x v="2"/>
    <x v="0"/>
    <s v="USD"/>
    <n v="1404570147"/>
    <n v="1401978147"/>
    <b v="0"/>
    <n v="7"/>
    <b v="0"/>
    <s v="theater/plays"/>
    <n v="0.18"/>
    <n v="357.14285714285717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s v="plays"/>
  </r>
  <r>
    <n v="850"/>
    <n v="170"/>
    <x v="2"/>
    <x v="1"/>
    <s v="GBP"/>
    <n v="1436297180"/>
    <n v="1431113180"/>
    <b v="0"/>
    <n v="5"/>
    <b v="0"/>
    <s v="theater/plays"/>
    <n v="0.2"/>
    <n v="170"/>
    <x v="1"/>
    <s v="plays"/>
  </r>
  <r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E-2"/>
    <n v="150"/>
    <x v="1"/>
    <s v="plays"/>
  </r>
  <r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s v="plays"/>
  </r>
  <r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s v="plays"/>
  </r>
  <r>
    <n v="400"/>
    <n v="151"/>
    <x v="2"/>
    <x v="1"/>
    <s v="GBP"/>
    <n v="1400278290"/>
    <n v="1399414290"/>
    <b v="0"/>
    <n v="13"/>
    <b v="0"/>
    <s v="theater/plays"/>
    <n v="0.3775"/>
    <n v="30.76923076923077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E-2"/>
    <n v="375"/>
    <x v="1"/>
    <s v="plays"/>
  </r>
  <r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E-2"/>
    <n v="550"/>
    <x v="1"/>
    <s v="plays"/>
  </r>
  <r>
    <n v="500"/>
    <n v="100"/>
    <x v="2"/>
    <x v="0"/>
    <s v="USD"/>
    <n v="1433086082"/>
    <n v="1430494082"/>
    <b v="0"/>
    <n v="1"/>
    <b v="0"/>
    <s v="theater/plays"/>
    <n v="0.2"/>
    <n v="500"/>
    <x v="1"/>
    <s v="plays"/>
  </r>
  <r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s v="plays"/>
  </r>
  <r>
    <n v="50000"/>
    <n v="3"/>
    <x v="2"/>
    <x v="0"/>
    <s v="USD"/>
    <n v="1431549912"/>
    <n v="1428957912"/>
    <b v="0"/>
    <n v="1"/>
    <b v="0"/>
    <s v="theater/plays"/>
    <n v="6.0000000000000002E-5"/>
    <n v="50000"/>
    <x v="1"/>
    <s v="plays"/>
  </r>
  <r>
    <n v="2000"/>
    <n v="5"/>
    <x v="2"/>
    <x v="0"/>
    <s v="USD"/>
    <n v="1405761690"/>
    <n v="1403169690"/>
    <b v="0"/>
    <n v="1"/>
    <b v="0"/>
    <s v="theater/plays"/>
    <n v="2.5000000000000001E-3"/>
    <n v="2000"/>
    <x v="1"/>
    <s v="plays"/>
  </r>
  <r>
    <n v="200"/>
    <n v="70"/>
    <x v="2"/>
    <x v="1"/>
    <s v="GBP"/>
    <n v="1423913220"/>
    <n v="1421339077"/>
    <b v="0"/>
    <n v="4"/>
    <b v="0"/>
    <s v="theater/plays"/>
    <n v="0.35"/>
    <n v="50"/>
    <x v="1"/>
    <s v="plays"/>
  </r>
  <r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s v="plays"/>
  </r>
  <r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s v="plays"/>
  </r>
  <r>
    <n v="7000"/>
    <n v="1156"/>
    <x v="2"/>
    <x v="0"/>
    <s v="USD"/>
    <n v="1409514709"/>
    <n v="1406058798"/>
    <b v="0"/>
    <n v="14"/>
    <b v="0"/>
    <s v="theater/plays"/>
    <n v="0.16514285714285715"/>
    <n v="500"/>
    <x v="1"/>
    <s v="plays"/>
  </r>
  <r>
    <n v="8000"/>
    <n v="10"/>
    <x v="2"/>
    <x v="0"/>
    <s v="USD"/>
    <n v="1462631358"/>
    <n v="1457450958"/>
    <b v="0"/>
    <n v="1"/>
    <b v="0"/>
    <s v="theater/plays"/>
    <n v="1.25E-3"/>
    <n v="8000"/>
    <x v="1"/>
    <s v="plays"/>
  </r>
  <r>
    <n v="1200"/>
    <n v="453"/>
    <x v="2"/>
    <x v="1"/>
    <s v="GBP"/>
    <n v="1488394800"/>
    <n v="1486681708"/>
    <b v="0"/>
    <n v="14"/>
    <b v="0"/>
    <s v="theater/plays"/>
    <n v="0.3775"/>
    <n v="85.714285714285708"/>
    <x v="1"/>
    <s v="plays"/>
  </r>
  <r>
    <n v="1250"/>
    <n v="23"/>
    <x v="2"/>
    <x v="0"/>
    <s v="USD"/>
    <n v="1411779761"/>
    <n v="1409187761"/>
    <b v="0"/>
    <n v="4"/>
    <b v="0"/>
    <s v="theater/plays"/>
    <n v="1.84E-2"/>
    <n v="312.5"/>
    <x v="1"/>
    <s v="plays"/>
  </r>
  <r>
    <n v="2000"/>
    <n v="201"/>
    <x v="2"/>
    <x v="0"/>
    <s v="USD"/>
    <n v="1424009147"/>
    <n v="1421417147"/>
    <b v="0"/>
    <n v="2"/>
    <b v="0"/>
    <s v="theater/plays"/>
    <n v="0.10050000000000001"/>
    <n v="1000"/>
    <x v="1"/>
    <s v="plays"/>
  </r>
  <r>
    <n v="500"/>
    <n v="1"/>
    <x v="2"/>
    <x v="0"/>
    <s v="USD"/>
    <n v="1412740457"/>
    <n v="1410148457"/>
    <b v="0"/>
    <n v="1"/>
    <b v="0"/>
    <s v="theater/plays"/>
    <n v="2E-3"/>
    <n v="500"/>
    <x v="1"/>
    <s v="plays"/>
  </r>
  <r>
    <n v="3000"/>
    <n v="40"/>
    <x v="2"/>
    <x v="0"/>
    <s v="USD"/>
    <n v="1413832985"/>
    <n v="1408648985"/>
    <b v="0"/>
    <n v="2"/>
    <b v="0"/>
    <s v="theater/plays"/>
    <n v="1.3333333333333334E-2"/>
    <n v="150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E-5"/>
    <n v="30000"/>
    <x v="1"/>
    <s v="plays"/>
  </r>
  <r>
    <n v="2000"/>
    <n v="5"/>
    <x v="2"/>
    <x v="0"/>
    <s v="USD"/>
    <n v="1409070480"/>
    <n v="1406572381"/>
    <b v="0"/>
    <n v="1"/>
    <b v="0"/>
    <s v="theater/plays"/>
    <n v="2.5000000000000001E-3"/>
    <n v="2000"/>
    <x v="1"/>
    <s v="plays"/>
  </r>
  <r>
    <n v="1000"/>
    <n v="60"/>
    <x v="2"/>
    <x v="1"/>
    <s v="GBP"/>
    <n v="1437606507"/>
    <n v="1435014507"/>
    <b v="0"/>
    <n v="4"/>
    <b v="0"/>
    <s v="theater/plays"/>
    <n v="0.06"/>
    <n v="250"/>
    <x v="1"/>
    <s v="plays"/>
  </r>
  <r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s v="plays"/>
  </r>
  <r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s v="plays"/>
  </r>
  <r>
    <n v="250"/>
    <n v="19"/>
    <x v="2"/>
    <x v="1"/>
    <s v="GBP"/>
    <n v="1422450278"/>
    <n v="1419858278"/>
    <b v="0"/>
    <n v="4"/>
    <b v="0"/>
    <s v="theater/plays"/>
    <n v="7.5999999999999998E-2"/>
    <n v="62.5"/>
    <x v="1"/>
    <s v="plays"/>
  </r>
  <r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2000"/>
    <n v="26"/>
    <x v="2"/>
    <x v="0"/>
    <s v="USD"/>
    <n v="1424070823"/>
    <n v="1421478823"/>
    <b v="0"/>
    <n v="2"/>
    <b v="0"/>
    <s v="theater/plays"/>
    <n v="1.2999999999999999E-2"/>
    <n v="1000"/>
    <x v="1"/>
    <s v="plays"/>
  </r>
  <r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4"/>
    <n v="7000"/>
    <x v="1"/>
    <s v="plays"/>
  </r>
  <r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s v="plays"/>
  </r>
  <r>
    <n v="10000"/>
    <n v="105"/>
    <x v="2"/>
    <x v="0"/>
    <s v="USD"/>
    <n v="1409846874"/>
    <n v="1407254874"/>
    <b v="0"/>
    <n v="2"/>
    <b v="0"/>
    <s v="theater/plays"/>
    <n v="1.0500000000000001E-2"/>
    <n v="5000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E-2"/>
    <n v="375"/>
    <x v="1"/>
    <s v="plays"/>
  </r>
  <r>
    <n v="3500"/>
    <n v="29"/>
    <x v="2"/>
    <x v="0"/>
    <s v="USD"/>
    <n v="1460737680"/>
    <n v="1455725596"/>
    <b v="0"/>
    <n v="4"/>
    <b v="0"/>
    <s v="theater/plays"/>
    <n v="8.2857142857142851E-3"/>
    <n v="875"/>
    <x v="1"/>
    <s v="plays"/>
  </r>
  <r>
    <n v="600"/>
    <n v="100"/>
    <x v="2"/>
    <x v="0"/>
    <s v="USD"/>
    <n v="1427168099"/>
    <n v="1424579699"/>
    <b v="0"/>
    <n v="3"/>
    <b v="0"/>
    <s v="theater/plays"/>
    <n v="0.16666666666666666"/>
    <n v="200"/>
    <x v="1"/>
    <s v="plays"/>
  </r>
  <r>
    <n v="15000"/>
    <n v="125"/>
    <x v="2"/>
    <x v="0"/>
    <s v="USD"/>
    <n v="1414360358"/>
    <n v="1409176358"/>
    <b v="0"/>
    <n v="2"/>
    <b v="0"/>
    <s v="theater/plays"/>
    <n v="8.3333333333333332E-3"/>
    <n v="7500"/>
    <x v="1"/>
    <s v="plays"/>
  </r>
  <r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s v="plays"/>
  </r>
  <r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800"/>
    <n v="10"/>
    <x v="2"/>
    <x v="0"/>
    <s v="USD"/>
    <n v="1441037097"/>
    <n v="1438445097"/>
    <b v="0"/>
    <n v="1"/>
    <b v="0"/>
    <s v="theater/plays"/>
    <n v="1.2500000000000001E-2"/>
    <n v="800"/>
    <x v="1"/>
    <s v="plays"/>
  </r>
  <r>
    <n v="5000"/>
    <n v="250"/>
    <x v="2"/>
    <x v="6"/>
    <s v="EUR"/>
    <n v="1437889336"/>
    <n v="1432705336"/>
    <b v="0"/>
    <n v="4"/>
    <b v="0"/>
    <s v="theater/plays"/>
    <n v="0.05"/>
    <n v="1250"/>
    <x v="1"/>
    <s v="plays"/>
  </r>
  <r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s v="plays"/>
  </r>
  <r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s v="plays"/>
  </r>
  <r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2500"/>
    <n v="400"/>
    <x v="2"/>
    <x v="0"/>
    <s v="USD"/>
    <n v="1454525340"/>
    <n v="1452008599"/>
    <b v="0"/>
    <n v="6"/>
    <b v="0"/>
    <s v="theater/plays"/>
    <n v="0.16"/>
    <n v="416.66666666666669"/>
    <x v="1"/>
    <s v="plays"/>
  </r>
  <r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5E-2"/>
    <n v="864"/>
    <x v="1"/>
    <s v="plays"/>
  </r>
  <r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5E-2"/>
    <n v="6750"/>
    <x v="1"/>
    <s v="plays"/>
  </r>
  <r>
    <n v="10000"/>
    <n v="3685"/>
    <x v="2"/>
    <x v="0"/>
    <s v="USD"/>
    <n v="1413925887"/>
    <n v="1411333887"/>
    <b v="0"/>
    <n v="25"/>
    <b v="0"/>
    <s v="theater/plays"/>
    <n v="0.36849999999999999"/>
    <n v="400"/>
    <x v="1"/>
    <s v="plays"/>
  </r>
  <r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s v="plays"/>
  </r>
  <r>
    <n v="700"/>
    <n v="80"/>
    <x v="2"/>
    <x v="0"/>
    <s v="USD"/>
    <n v="1464099900"/>
    <n v="1462585315"/>
    <b v="0"/>
    <n v="2"/>
    <b v="0"/>
    <s v="theater/plays"/>
    <n v="0.11428571428571428"/>
    <n v="350"/>
    <x v="1"/>
    <s v="plays"/>
  </r>
  <r>
    <n v="2500"/>
    <n v="301"/>
    <x v="2"/>
    <x v="0"/>
    <s v="USD"/>
    <n v="1413573010"/>
    <n v="1408389010"/>
    <b v="0"/>
    <n v="4"/>
    <b v="0"/>
    <s v="theater/plays"/>
    <n v="0.12039999999999999"/>
    <n v="625"/>
    <x v="1"/>
    <s v="plays"/>
  </r>
  <r>
    <n v="500"/>
    <n v="300"/>
    <x v="2"/>
    <x v="0"/>
    <s v="USD"/>
    <n v="1448949540"/>
    <n v="1446048367"/>
    <b v="0"/>
    <n v="5"/>
    <b v="0"/>
    <s v="theater/plays"/>
    <n v="0.6"/>
    <n v="100"/>
    <x v="1"/>
    <s v="plays"/>
  </r>
  <r>
    <n v="8000"/>
    <n v="2500"/>
    <x v="2"/>
    <x v="0"/>
    <s v="USD"/>
    <n v="1437188400"/>
    <n v="1432100004"/>
    <b v="0"/>
    <n v="2"/>
    <b v="0"/>
    <s v="theater/plays"/>
    <n v="0.3125"/>
    <n v="4000"/>
    <x v="1"/>
    <s v="plays"/>
  </r>
  <r>
    <n v="5000"/>
    <n v="21"/>
    <x v="2"/>
    <x v="1"/>
    <s v="GBP"/>
    <n v="1473160954"/>
    <n v="1467976954"/>
    <b v="0"/>
    <n v="2"/>
    <b v="0"/>
    <s v="theater/plays"/>
    <n v="4.1999999999999997E-3"/>
    <n v="2500"/>
    <x v="1"/>
    <s v="plays"/>
  </r>
  <r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s v="plays"/>
  </r>
  <r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600"/>
    <n v="225"/>
    <x v="2"/>
    <x v="0"/>
    <s v="USD"/>
    <n v="1428642000"/>
    <n v="1426050982"/>
    <b v="0"/>
    <n v="4"/>
    <b v="0"/>
    <s v="theater/plays"/>
    <n v="0.375"/>
    <n v="150"/>
    <x v="1"/>
    <s v="plays"/>
  </r>
  <r>
    <n v="5000"/>
    <n v="1"/>
    <x v="2"/>
    <x v="2"/>
    <s v="AUD"/>
    <n v="1408596589"/>
    <n v="1406004589"/>
    <b v="0"/>
    <n v="1"/>
    <b v="0"/>
    <s v="theater/plays"/>
    <n v="2.0000000000000001E-4"/>
    <n v="5000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9E-2"/>
    <n v="1250"/>
    <x v="1"/>
    <s v="plays"/>
  </r>
  <r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s v="plays"/>
  </r>
  <r>
    <n v="20000"/>
    <n v="16"/>
    <x v="2"/>
    <x v="0"/>
    <s v="USD"/>
    <n v="1436914815"/>
    <n v="1434322815"/>
    <b v="0"/>
    <n v="1"/>
    <b v="0"/>
    <s v="theater/plays"/>
    <n v="8.0000000000000004E-4"/>
    <n v="20000"/>
    <x v="1"/>
    <s v="plays"/>
  </r>
  <r>
    <n v="1500"/>
    <n v="1"/>
    <x v="2"/>
    <x v="0"/>
    <s v="USD"/>
    <n v="1414077391"/>
    <n v="1411485391"/>
    <b v="0"/>
    <n v="1"/>
    <b v="0"/>
    <s v="theater/plays"/>
    <n v="6.6666666666666664E-4"/>
    <n v="1500"/>
    <x v="1"/>
    <s v="plays"/>
  </r>
  <r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s v="plays"/>
  </r>
  <r>
    <n v="500"/>
    <n v="110"/>
    <x v="2"/>
    <x v="1"/>
    <s v="GBP"/>
    <n v="1416081600"/>
    <n v="1413477228"/>
    <b v="0"/>
    <n v="2"/>
    <b v="0"/>
    <s v="theater/plays"/>
    <n v="0.22"/>
    <n v="250"/>
    <x v="1"/>
    <s v="plays"/>
  </r>
  <r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5000"/>
    <n v="881"/>
    <x v="2"/>
    <x v="1"/>
    <s v="GBP"/>
    <n v="1403192031"/>
    <n v="1400600031"/>
    <b v="0"/>
    <n v="21"/>
    <b v="0"/>
    <s v="theater/plays"/>
    <n v="0.1762"/>
    <n v="238.0952380952381"/>
    <x v="1"/>
    <s v="plays"/>
  </r>
  <r>
    <n v="1500"/>
    <n v="795"/>
    <x v="2"/>
    <x v="0"/>
    <s v="USD"/>
    <n v="1467575940"/>
    <n v="1465856639"/>
    <b v="0"/>
    <n v="9"/>
    <b v="0"/>
    <s v="theater/plays"/>
    <n v="0.53"/>
    <n v="166.66666666666666"/>
    <x v="1"/>
    <s v="plays"/>
  </r>
  <r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s v="plays"/>
  </r>
  <r>
    <n v="3750"/>
    <n v="95"/>
    <x v="2"/>
    <x v="0"/>
    <s v="USD"/>
    <n v="1459483140"/>
    <n v="1458178044"/>
    <b v="0"/>
    <n v="4"/>
    <b v="0"/>
    <s v="theater/plays"/>
    <n v="2.5333333333333333E-2"/>
    <n v="937.5"/>
    <x v="1"/>
    <s v="plays"/>
  </r>
  <r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s v="plays"/>
  </r>
  <r>
    <n v="10000"/>
    <n v="285"/>
    <x v="2"/>
    <x v="5"/>
    <s v="CAD"/>
    <n v="1403539200"/>
    <n v="1400604056"/>
    <b v="0"/>
    <n v="5"/>
    <b v="0"/>
    <s v="theater/plays"/>
    <n v="2.8500000000000001E-2"/>
    <n v="2000"/>
    <x v="1"/>
    <s v="plays"/>
  </r>
  <r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s v="plays"/>
  </r>
  <r>
    <n v="2000"/>
    <n v="385"/>
    <x v="2"/>
    <x v="2"/>
    <s v="AUD"/>
    <n v="1430316426"/>
    <n v="1427724426"/>
    <b v="0"/>
    <n v="6"/>
    <b v="0"/>
    <s v="theater/plays"/>
    <n v="0.1925"/>
    <n v="333.33333333333331"/>
    <x v="1"/>
    <s v="plays"/>
  </r>
  <r>
    <n v="4000"/>
    <n v="27"/>
    <x v="2"/>
    <x v="0"/>
    <s v="USD"/>
    <n v="1407883811"/>
    <n v="1405291811"/>
    <b v="0"/>
    <n v="4"/>
    <b v="0"/>
    <s v="theater/plays"/>
    <n v="6.7499999999999999E-3"/>
    <n v="1000"/>
    <x v="1"/>
    <s v="plays"/>
  </r>
  <r>
    <n v="15000"/>
    <n v="25"/>
    <x v="2"/>
    <x v="0"/>
    <s v="USD"/>
    <n v="1463619388"/>
    <n v="1461027388"/>
    <b v="0"/>
    <n v="1"/>
    <b v="0"/>
    <s v="theater/plays"/>
    <n v="1.6666666666666668E-3"/>
    <n v="15000"/>
    <x v="1"/>
    <s v="plays"/>
  </r>
  <r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0.01"/>
    <n v="3495"/>
    <x v="1"/>
    <s v="plays"/>
  </r>
  <r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s v="plays"/>
  </r>
  <r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s v="plays"/>
  </r>
  <r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1000"/>
    <n v="4"/>
    <x v="2"/>
    <x v="1"/>
    <s v="GBP"/>
    <n v="1408646111"/>
    <n v="1403462111"/>
    <b v="0"/>
    <n v="2"/>
    <b v="0"/>
    <s v="theater/plays"/>
    <n v="4.0000000000000001E-3"/>
    <n v="500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E-2"/>
    <n v="1750"/>
    <x v="1"/>
    <s v="plays"/>
  </r>
  <r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s v="plays"/>
  </r>
  <r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s v="plays"/>
  </r>
  <r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15000"/>
    <n v="1335"/>
    <x v="2"/>
    <x v="0"/>
    <s v="USD"/>
    <n v="1482339794"/>
    <n v="1479747794"/>
    <b v="0"/>
    <n v="6"/>
    <b v="0"/>
    <s v="theater/plays"/>
    <n v="8.8999999999999996E-2"/>
    <n v="2500"/>
    <x v="1"/>
    <s v="plays"/>
  </r>
  <r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3000"/>
    <n v="5"/>
    <x v="2"/>
    <x v="0"/>
    <s v="USD"/>
    <n v="1466375521"/>
    <n v="1463783521"/>
    <b v="0"/>
    <n v="1"/>
    <b v="0"/>
    <s v="theater/plays"/>
    <n v="1.6666666666666668E-3"/>
    <n v="3000"/>
    <x v="1"/>
    <s v="plays"/>
  </r>
  <r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s v="plays"/>
  </r>
  <r>
    <n v="150"/>
    <n v="3"/>
    <x v="2"/>
    <x v="0"/>
    <s v="USD"/>
    <n v="1447542000"/>
    <n v="1446179553"/>
    <b v="0"/>
    <n v="2"/>
    <b v="0"/>
    <s v="theater/plays"/>
    <n v="0.02"/>
    <n v="75"/>
    <x v="1"/>
    <s v="plays"/>
  </r>
  <r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s v="plays"/>
  </r>
  <r>
    <n v="3000"/>
    <n v="10"/>
    <x v="2"/>
    <x v="13"/>
    <s v="EUR"/>
    <n v="1476008906"/>
    <n v="1473416906"/>
    <b v="0"/>
    <n v="1"/>
    <b v="0"/>
    <s v="theater/plays"/>
    <n v="3.3333333333333335E-3"/>
    <n v="3000"/>
    <x v="1"/>
    <s v="plays"/>
  </r>
  <r>
    <n v="3500"/>
    <n v="10"/>
    <x v="2"/>
    <x v="0"/>
    <s v="USD"/>
    <n v="1427169540"/>
    <n v="1424701775"/>
    <b v="0"/>
    <n v="1"/>
    <b v="0"/>
    <s v="theater/plays"/>
    <n v="2.8571428571428571E-3"/>
    <n v="3500"/>
    <x v="1"/>
    <s v="plays"/>
  </r>
  <r>
    <n v="1000"/>
    <n v="47"/>
    <x v="2"/>
    <x v="0"/>
    <s v="USD"/>
    <n v="1448078400"/>
    <n v="1445985299"/>
    <b v="0"/>
    <n v="5"/>
    <b v="0"/>
    <s v="theater/plays"/>
    <n v="4.7E-2"/>
    <n v="200"/>
    <x v="1"/>
    <s v="plays"/>
  </r>
  <r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2000"/>
    <n v="216"/>
    <x v="2"/>
    <x v="1"/>
    <s v="GBP"/>
    <n v="1421403960"/>
    <n v="1418827324"/>
    <b v="0"/>
    <n v="3"/>
    <b v="0"/>
    <s v="theater/plays"/>
    <n v="0.108"/>
    <n v="666.66666666666663"/>
    <x v="1"/>
    <s v="plays"/>
  </r>
  <r>
    <n v="5000"/>
    <n v="240"/>
    <x v="2"/>
    <x v="0"/>
    <s v="USD"/>
    <n v="1433093700"/>
    <n v="1430242488"/>
    <b v="0"/>
    <n v="8"/>
    <b v="0"/>
    <s v="theater/plays"/>
    <n v="4.8000000000000001E-2"/>
    <n v="625"/>
    <x v="1"/>
    <s v="plays"/>
  </r>
  <r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s v="plays"/>
  </r>
  <r>
    <n v="1600"/>
    <n v="204"/>
    <x v="2"/>
    <x v="0"/>
    <s v="USD"/>
    <n v="1421410151"/>
    <n v="1418818151"/>
    <b v="0"/>
    <n v="8"/>
    <b v="0"/>
    <s v="theater/plays"/>
    <n v="0.1275"/>
    <n v="200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s v="plays"/>
  </r>
  <r>
    <n v="2500"/>
    <n v="60"/>
    <x v="2"/>
    <x v="1"/>
    <s v="GBP"/>
    <n v="1440272093"/>
    <n v="1435088093"/>
    <b v="0"/>
    <n v="4"/>
    <b v="0"/>
    <s v="theater/plays"/>
    <n v="2.4E-2"/>
    <n v="625"/>
    <x v="1"/>
    <s v="plays"/>
  </r>
  <r>
    <n v="2000"/>
    <n v="730"/>
    <x v="2"/>
    <x v="0"/>
    <s v="USD"/>
    <n v="1413953940"/>
    <n v="1410141900"/>
    <b v="0"/>
    <n v="8"/>
    <b v="0"/>
    <s v="theater/plays"/>
    <n v="0.36499999999999999"/>
    <n v="250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s v="plays"/>
  </r>
  <r>
    <n v="3500"/>
    <n v="400"/>
    <x v="2"/>
    <x v="1"/>
    <s v="GBP"/>
    <n v="1488271860"/>
    <n v="1484484219"/>
    <b v="0"/>
    <n v="5"/>
    <b v="0"/>
    <s v="theater/plays"/>
    <n v="0.11428571428571428"/>
    <n v="700"/>
    <x v="1"/>
    <s v="plays"/>
  </r>
  <r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E-2"/>
    <n v="4500"/>
    <x v="1"/>
    <s v="plays"/>
  </r>
  <r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s v="plays"/>
  </r>
  <r>
    <n v="1000"/>
    <n v="100"/>
    <x v="2"/>
    <x v="0"/>
    <s v="USD"/>
    <n v="1440613920"/>
    <n v="1435953566"/>
    <b v="0"/>
    <n v="6"/>
    <b v="0"/>
    <s v="theater/plays"/>
    <n v="0.1"/>
    <n v="166.66666666666666"/>
    <x v="1"/>
    <s v="plays"/>
  </r>
  <r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s v="plays"/>
  </r>
  <r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s v="plays"/>
  </r>
  <r>
    <n v="2000"/>
    <n v="41"/>
    <x v="2"/>
    <x v="0"/>
    <s v="USD"/>
    <n v="1411596001"/>
    <n v="1409608801"/>
    <b v="0"/>
    <n v="4"/>
    <b v="0"/>
    <s v="theater/plays"/>
    <n v="2.0500000000000001E-2"/>
    <n v="500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E-2"/>
    <n v="3000"/>
    <x v="1"/>
    <s v="plays"/>
  </r>
  <r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300"/>
    <n v="86"/>
    <x v="2"/>
    <x v="1"/>
    <s v="GBP"/>
    <n v="1469113351"/>
    <n v="1463929351"/>
    <b v="0"/>
    <n v="6"/>
    <b v="0"/>
    <s v="theater/plays"/>
    <n v="0.28666666666666668"/>
    <n v="50"/>
    <x v="1"/>
    <s v="plays"/>
  </r>
  <r>
    <n v="3000"/>
    <n v="94"/>
    <x v="2"/>
    <x v="0"/>
    <s v="USD"/>
    <n v="1424747740"/>
    <n v="1422155740"/>
    <b v="0"/>
    <n v="6"/>
    <b v="0"/>
    <s v="theater/plays"/>
    <n v="3.1333333333333331E-2"/>
    <n v="500"/>
    <x v="1"/>
    <s v="plays"/>
  </r>
  <r>
    <n v="2500"/>
    <n v="1"/>
    <x v="2"/>
    <x v="17"/>
    <s v="EUR"/>
    <n v="1456617600"/>
    <n v="1454280186"/>
    <b v="0"/>
    <n v="1"/>
    <b v="0"/>
    <s v="theater/plays"/>
    <n v="4.0000000000000002E-4"/>
    <n v="2500"/>
    <x v="1"/>
    <s v="plays"/>
  </r>
  <r>
    <n v="1500"/>
    <n v="3"/>
    <x v="2"/>
    <x v="0"/>
    <s v="USD"/>
    <n v="1452234840"/>
    <n v="1450619123"/>
    <b v="0"/>
    <n v="3"/>
    <b v="0"/>
    <s v="theater/plays"/>
    <n v="2E-3"/>
    <n v="500"/>
    <x v="1"/>
    <s v="plays"/>
  </r>
  <r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x v="0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x v="0"/>
  </r>
  <r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x v="0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x v="0"/>
  </r>
  <r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x v="0"/>
  </r>
  <r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x v="0"/>
  </r>
  <r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x v="0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x v="0"/>
  </r>
  <r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x v="0"/>
  </r>
  <r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x v="0"/>
  </r>
  <r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x v="0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x v="0"/>
  </r>
  <r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x v="0"/>
  </r>
  <r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x v="0"/>
  </r>
  <r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x v="0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x v="0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x v="0"/>
  </r>
  <r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x v="0"/>
  </r>
  <r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x v="0"/>
  </r>
  <r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x v="0"/>
  </r>
  <r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x v="0"/>
  </r>
  <r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x v="0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x v="0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x v="0"/>
  </r>
  <r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x v="0"/>
  </r>
  <r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x v="0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x v="0"/>
  </r>
  <r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x v="0"/>
  </r>
  <r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x v="0"/>
  </r>
  <r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x v="0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x v="0"/>
  </r>
  <r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x v="0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x v="0"/>
  </r>
  <r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x v="0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x v="0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x v="0"/>
  </r>
  <r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x v="0"/>
  </r>
  <r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x v="0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x v="0"/>
  </r>
  <r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x v="0"/>
  </r>
  <r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x v="0"/>
  </r>
  <r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x v="0"/>
  </r>
  <r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x v="0"/>
  </r>
  <r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x v="0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x v="0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x v="0"/>
  </r>
  <r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x v="1"/>
  </r>
  <r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x v="1"/>
  </r>
  <r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x v="1"/>
  </r>
  <r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x v="1"/>
  </r>
  <r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x v="1"/>
  </r>
  <r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x v="1"/>
  </r>
  <r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x v="1"/>
  </r>
  <r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x v="1"/>
  </r>
  <r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x v="1"/>
  </r>
  <r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x v="1"/>
  </r>
  <r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x v="1"/>
  </r>
  <r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x v="1"/>
  </r>
  <r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x v="1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x v="1"/>
  </r>
  <r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x v="1"/>
  </r>
  <r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x v="1"/>
  </r>
  <r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x v="1"/>
  </r>
  <r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x v="1"/>
  </r>
  <r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x v="1"/>
  </r>
  <r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x v="1"/>
  </r>
  <r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x v="1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x v="1"/>
  </r>
  <r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x v="1"/>
  </r>
  <r>
    <n v="2500"/>
    <n v="2615"/>
    <x v="0"/>
    <x v="0"/>
    <s v="USD"/>
    <n v="1275529260"/>
    <n v="1274705803"/>
    <b v="0"/>
    <n v="25"/>
    <b v="1"/>
    <s v="film &amp; video/shorts"/>
    <n v="1.046"/>
    <n v="100"/>
    <x v="0"/>
    <x v="1"/>
  </r>
  <r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x v="1"/>
  </r>
  <r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x v="1"/>
  </r>
  <r>
    <n v="500"/>
    <n v="502"/>
    <x v="0"/>
    <x v="0"/>
    <s v="USD"/>
    <n v="1310454499"/>
    <n v="1307862499"/>
    <b v="0"/>
    <n v="16"/>
    <b v="1"/>
    <s v="film &amp; video/shorts"/>
    <n v="1.004"/>
    <n v="31.25"/>
    <x v="0"/>
    <x v="1"/>
  </r>
  <r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x v="1"/>
  </r>
  <r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x v="1"/>
  </r>
  <r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x v="1"/>
  </r>
  <r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x v="1"/>
  </r>
  <r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x v="1"/>
  </r>
  <r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x v="1"/>
  </r>
  <r>
    <n v="400"/>
    <n v="425"/>
    <x v="0"/>
    <x v="0"/>
    <s v="USD"/>
    <n v="1310440482"/>
    <n v="1307848482"/>
    <b v="0"/>
    <n v="8"/>
    <b v="1"/>
    <s v="film &amp; video/shorts"/>
    <n v="1.0625"/>
    <n v="50"/>
    <x v="0"/>
    <x v="1"/>
  </r>
  <r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x v="1"/>
  </r>
  <r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x v="1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x v="1"/>
  </r>
  <r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x v="1"/>
  </r>
  <r>
    <n v="500"/>
    <n v="600"/>
    <x v="0"/>
    <x v="0"/>
    <s v="USD"/>
    <n v="1301792400"/>
    <n v="1299775266"/>
    <b v="0"/>
    <n v="10"/>
    <b v="1"/>
    <s v="film &amp; video/shorts"/>
    <n v="1.2"/>
    <n v="50"/>
    <x v="0"/>
    <x v="1"/>
  </r>
  <r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x v="1"/>
  </r>
  <r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x v="1"/>
  </r>
  <r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x v="1"/>
  </r>
  <r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x v="1"/>
  </r>
  <r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x v="1"/>
  </r>
  <r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x v="1"/>
  </r>
  <r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x v="1"/>
  </r>
  <r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x v="1"/>
  </r>
  <r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x v="1"/>
  </r>
  <r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x v="1"/>
  </r>
  <r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x v="1"/>
  </r>
  <r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x v="1"/>
  </r>
  <r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x v="1"/>
  </r>
  <r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x v="1"/>
  </r>
  <r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x v="2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x v="2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x v="2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x v="2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x v="2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drama"/>
    <n v="1E-4"/>
    <n v="50000"/>
    <x v="0"/>
    <x v="3"/>
  </r>
  <r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drama"/>
    <n v="0.6"/>
    <n v="5000"/>
    <x v="0"/>
    <x v="3"/>
  </r>
  <r>
    <n v="110000"/>
    <n v="11"/>
    <x v="2"/>
    <x v="0"/>
    <s v="USD"/>
    <n v="1438726535"/>
    <n v="1433542535"/>
    <b v="0"/>
    <n v="2"/>
    <b v="0"/>
    <s v="film &amp; video/drama"/>
    <n v="1E-4"/>
    <n v="55000"/>
    <x v="0"/>
    <x v="3"/>
  </r>
  <r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x v="3"/>
  </r>
  <r>
    <n v="2500"/>
    <n v="560"/>
    <x v="2"/>
    <x v="1"/>
    <s v="GBP"/>
    <n v="1413634059"/>
    <n v="1411042059"/>
    <b v="0"/>
    <n v="10"/>
    <b v="0"/>
    <s v="film &amp; video/drama"/>
    <n v="0.224"/>
    <n v="250"/>
    <x v="0"/>
    <x v="3"/>
  </r>
  <r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x v="3"/>
  </r>
  <r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drama"/>
    <n v="0.2"/>
    <n v="500"/>
    <x v="0"/>
    <x v="3"/>
  </r>
  <r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x v="3"/>
  </r>
  <r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x v="3"/>
  </r>
  <r>
    <n v="40000"/>
    <n v="2200"/>
    <x v="2"/>
    <x v="10"/>
    <s v="NOK"/>
    <n v="1471557139"/>
    <n v="1468965139"/>
    <b v="0"/>
    <n v="10"/>
    <b v="0"/>
    <s v="film &amp; video/drama"/>
    <n v="5.5E-2"/>
    <n v="4000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drama"/>
    <n v="0.16"/>
    <n v="1000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x v="3"/>
  </r>
  <r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x v="3"/>
  </r>
  <r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x v="3"/>
  </r>
  <r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x v="3"/>
  </r>
  <r>
    <n v="2500"/>
    <n v="262"/>
    <x v="2"/>
    <x v="1"/>
    <s v="GBP"/>
    <n v="1487365200"/>
    <n v="1483734100"/>
    <b v="0"/>
    <n v="8"/>
    <b v="0"/>
    <s v="film &amp; video/drama"/>
    <n v="0.1048"/>
    <n v="312.5"/>
    <x v="0"/>
    <x v="3"/>
  </r>
  <r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x v="3"/>
  </r>
  <r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drama"/>
    <n v="0.2984"/>
    <n v="312.5"/>
    <x v="0"/>
    <x v="3"/>
  </r>
  <r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x v="3"/>
  </r>
  <r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x v="3"/>
  </r>
  <r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x v="3"/>
  </r>
  <r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x v="3"/>
  </r>
  <r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x v="3"/>
  </r>
  <r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x v="3"/>
  </r>
  <r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x v="3"/>
  </r>
  <r>
    <n v="5000"/>
    <n v="100"/>
    <x v="2"/>
    <x v="0"/>
    <s v="USD"/>
    <n v="1431702289"/>
    <n v="1426518289"/>
    <b v="0"/>
    <n v="1"/>
    <b v="0"/>
    <s v="film &amp; video/drama"/>
    <n v="0.02"/>
    <n v="5000"/>
    <x v="0"/>
    <x v="3"/>
  </r>
  <r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x v="3"/>
  </r>
  <r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drama"/>
    <n v="0.13"/>
    <n v="500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drama"/>
    <n v="0.25"/>
    <n v="20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x v="4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x v="4"/>
  </r>
  <r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x v="4"/>
  </r>
  <r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x v="4"/>
  </r>
  <r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x v="4"/>
  </r>
  <r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x v="4"/>
  </r>
  <r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x v="4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x v="4"/>
  </r>
  <r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x v="4"/>
  </r>
  <r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x v="4"/>
  </r>
  <r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x v="4"/>
  </r>
  <r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x v="4"/>
  </r>
  <r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x v="4"/>
  </r>
  <r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x v="4"/>
  </r>
  <r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x v="4"/>
  </r>
  <r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x v="4"/>
  </r>
  <r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x v="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x v="4"/>
  </r>
  <r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x v="4"/>
  </r>
  <r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x v="4"/>
  </r>
  <r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x v="4"/>
  </r>
  <r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x v="4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x v="4"/>
  </r>
  <r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x v="4"/>
  </r>
  <r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x v="4"/>
  </r>
  <r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x v="4"/>
  </r>
  <r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x v="4"/>
  </r>
  <r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x v="4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x v="4"/>
  </r>
  <r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x v="4"/>
  </r>
  <r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x v="4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x v="4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x v="4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x v="4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x v="4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x v="4"/>
  </r>
  <r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x v="4"/>
  </r>
  <r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x v="4"/>
  </r>
  <r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x v="4"/>
  </r>
  <r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x v="4"/>
  </r>
  <r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x v="4"/>
  </r>
  <r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x v="4"/>
  </r>
  <r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x v="4"/>
  </r>
  <r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x v="4"/>
  </r>
  <r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x v="4"/>
  </r>
  <r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x v="4"/>
  </r>
  <r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x v="4"/>
  </r>
  <r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x v="4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x v="4"/>
  </r>
  <r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x v="4"/>
  </r>
  <r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x v="4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x v="4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x v="4"/>
  </r>
  <r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x v="4"/>
  </r>
  <r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x v="4"/>
  </r>
  <r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x v="4"/>
  </r>
  <r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x v="4"/>
  </r>
  <r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x v="4"/>
  </r>
  <r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x v="4"/>
  </r>
  <r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x v="4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x v="4"/>
  </r>
  <r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x v="4"/>
  </r>
  <r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x v="5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x v="5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x v="5"/>
  </r>
  <r>
    <n v="50000"/>
    <n v="6"/>
    <x v="2"/>
    <x v="0"/>
    <s v="USD"/>
    <n v="1448660404"/>
    <n v="1443472804"/>
    <b v="0"/>
    <n v="2"/>
    <b v="0"/>
    <s v="film &amp; video/animation"/>
    <n v="1.2E-4"/>
    <n v="25000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animation"/>
    <n v="2.4E-2"/>
    <n v="200"/>
    <x v="0"/>
    <x v="5"/>
  </r>
  <r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x v="5"/>
  </r>
  <r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animation"/>
    <n v="0.05"/>
    <n v="1250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animation"/>
    <n v="1E-3"/>
    <n v="5000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x v="5"/>
  </r>
  <r>
    <n v="10000"/>
    <n v="10"/>
    <x v="2"/>
    <x v="5"/>
    <s v="CAD"/>
    <n v="1391991701"/>
    <n v="1389399701"/>
    <b v="0"/>
    <n v="2"/>
    <b v="0"/>
    <s v="film &amp; video/animation"/>
    <n v="1E-3"/>
    <n v="5000"/>
    <x v="0"/>
    <x v="5"/>
  </r>
  <r>
    <n v="1000"/>
    <n v="50"/>
    <x v="2"/>
    <x v="0"/>
    <s v="USD"/>
    <n v="1329342361"/>
    <n v="1324158361"/>
    <b v="0"/>
    <n v="1"/>
    <b v="0"/>
    <s v="film &amp; video/animation"/>
    <n v="0.05"/>
    <n v="100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E-2"/>
    <n v="625"/>
    <x v="0"/>
    <x v="5"/>
  </r>
  <r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x v="5"/>
  </r>
  <r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animation"/>
    <n v="0.64"/>
    <n v="62.5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x v="5"/>
  </r>
  <r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x v="5"/>
  </r>
  <r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x v="5"/>
  </r>
  <r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x v="5"/>
  </r>
  <r>
    <n v="512"/>
    <n v="138"/>
    <x v="2"/>
    <x v="0"/>
    <s v="USD"/>
    <n v="1403837574"/>
    <n v="1402455174"/>
    <b v="0"/>
    <n v="8"/>
    <b v="0"/>
    <s v="film &amp; video/animation"/>
    <n v="0.26953125"/>
    <n v="64"/>
    <x v="0"/>
    <x v="5"/>
  </r>
  <r>
    <n v="10000"/>
    <n v="76"/>
    <x v="2"/>
    <x v="0"/>
    <s v="USD"/>
    <n v="1347057464"/>
    <n v="1344465464"/>
    <b v="0"/>
    <n v="5"/>
    <b v="0"/>
    <s v="film &amp; video/animation"/>
    <n v="7.6E-3"/>
    <n v="2000"/>
    <x v="0"/>
    <x v="5"/>
  </r>
  <r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x v="5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x v="5"/>
  </r>
  <r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x v="5"/>
  </r>
  <r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x v="5"/>
  </r>
  <r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x v="5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x v="5"/>
  </r>
  <r>
    <n v="10000"/>
    <n v="10"/>
    <x v="2"/>
    <x v="0"/>
    <s v="USD"/>
    <n v="1460644440"/>
    <n v="1458336690"/>
    <b v="0"/>
    <n v="1"/>
    <b v="0"/>
    <s v="film &amp; video/animation"/>
    <n v="1E-3"/>
    <n v="10000"/>
    <x v="0"/>
    <x v="5"/>
  </r>
  <r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x v="5"/>
  </r>
  <r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x v="5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x v="5"/>
  </r>
  <r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animation"/>
    <n v="1.15E-2"/>
    <n v="5000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x v="5"/>
  </r>
  <r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x v="5"/>
  </r>
  <r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x v="5"/>
  </r>
  <r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x v="5"/>
  </r>
  <r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x v="5"/>
  </r>
  <r>
    <n v="5000"/>
    <n v="10"/>
    <x v="2"/>
    <x v="1"/>
    <s v="GBP"/>
    <n v="1435504170"/>
    <n v="1432912170"/>
    <b v="0"/>
    <n v="1"/>
    <b v="0"/>
    <s v="film &amp; video/animation"/>
    <n v="2E-3"/>
    <n v="500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animation"/>
    <n v="0.03"/>
    <n v="1000"/>
    <x v="0"/>
    <x v="5"/>
  </r>
  <r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x v="5"/>
  </r>
  <r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x v="5"/>
  </r>
  <r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x v="5"/>
  </r>
  <r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x v="6"/>
  </r>
  <r>
    <n v="5000"/>
    <n v="5232"/>
    <x v="0"/>
    <x v="0"/>
    <s v="USD"/>
    <n v="1477976340"/>
    <n v="1475460819"/>
    <b v="0"/>
    <n v="56"/>
    <b v="1"/>
    <s v="theater/plays"/>
    <n v="1.0464"/>
    <n v="89.285714285714292"/>
    <x v="1"/>
    <x v="6"/>
  </r>
  <r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x v="6"/>
  </r>
  <r>
    <n v="5000"/>
    <n v="6030"/>
    <x v="0"/>
    <x v="0"/>
    <s v="USD"/>
    <n v="1442805076"/>
    <n v="1440213076"/>
    <b v="0"/>
    <n v="84"/>
    <b v="1"/>
    <s v="theater/plays"/>
    <n v="1.206"/>
    <n v="59.523809523809526"/>
    <x v="1"/>
    <x v="6"/>
  </r>
  <r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x v="6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x v="6"/>
  </r>
  <r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x v="6"/>
  </r>
  <r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x v="6"/>
  </r>
  <r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x v="6"/>
  </r>
  <r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x v="6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x v="6"/>
  </r>
  <r>
    <n v="2000"/>
    <n v="2004"/>
    <x v="0"/>
    <x v="1"/>
    <s v="GBP"/>
    <n v="1463394365"/>
    <n v="1461320765"/>
    <b v="0"/>
    <n v="17"/>
    <b v="1"/>
    <s v="theater/plays"/>
    <n v="1.002"/>
    <n v="117.64705882352941"/>
    <x v="1"/>
    <x v="6"/>
  </r>
  <r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x v="6"/>
  </r>
  <r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x v="6"/>
  </r>
  <r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x v="6"/>
  </r>
  <r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x v="6"/>
  </r>
  <r>
    <n v="5000"/>
    <n v="15121"/>
    <x v="0"/>
    <x v="0"/>
    <s v="USD"/>
    <n v="1463166263"/>
    <n v="1460574263"/>
    <b v="0"/>
    <n v="60"/>
    <b v="1"/>
    <s v="theater/plays"/>
    <n v="3.0242"/>
    <n v="83.333333333333329"/>
    <x v="1"/>
    <x v="6"/>
  </r>
  <r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15000"/>
    <n v="1"/>
    <x v="2"/>
    <x v="0"/>
    <s v="USD"/>
    <n v="1423078606"/>
    <n v="1420486606"/>
    <b v="0"/>
    <n v="1"/>
    <b v="0"/>
    <s v="technology/web"/>
    <n v="6.666666666666667E-5"/>
    <n v="15000"/>
    <x v="2"/>
    <x v="7"/>
  </r>
  <r>
    <n v="4500"/>
    <n v="25"/>
    <x v="2"/>
    <x v="0"/>
    <s v="USD"/>
    <n v="1446080834"/>
    <n v="1443488834"/>
    <b v="0"/>
    <n v="1"/>
    <b v="0"/>
    <s v="technology/web"/>
    <n v="5.5555555555555558E-3"/>
    <n v="4500"/>
    <x v="2"/>
    <x v="7"/>
  </r>
  <r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x v="7"/>
  </r>
  <r>
    <n v="22000"/>
    <n v="70"/>
    <x v="2"/>
    <x v="2"/>
    <s v="AUD"/>
    <n v="1414807962"/>
    <n v="1412215962"/>
    <b v="0"/>
    <n v="2"/>
    <b v="0"/>
    <s v="technology/web"/>
    <n v="3.1818181818181819E-3"/>
    <n v="11000"/>
    <x v="2"/>
    <x v="7"/>
  </r>
  <r>
    <n v="500"/>
    <n v="6"/>
    <x v="2"/>
    <x v="0"/>
    <s v="USD"/>
    <n v="1467647160"/>
    <n v="1465055160"/>
    <b v="0"/>
    <n v="2"/>
    <b v="0"/>
    <s v="technology/web"/>
    <n v="1.2E-2"/>
    <n v="250"/>
    <x v="2"/>
    <x v="7"/>
  </r>
  <r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x v="7"/>
  </r>
  <r>
    <n v="60000"/>
    <n v="52"/>
    <x v="2"/>
    <x v="0"/>
    <s v="USD"/>
    <n v="1445097715"/>
    <n v="1441209715"/>
    <b v="0"/>
    <n v="2"/>
    <b v="0"/>
    <s v="technology/web"/>
    <n v="8.6666666666666663E-4"/>
    <n v="30000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web"/>
    <n v="8.9999999999999998E-4"/>
    <n v="10000"/>
    <x v="2"/>
    <x v="7"/>
  </r>
  <r>
    <n v="2500"/>
    <n v="68"/>
    <x v="2"/>
    <x v="1"/>
    <s v="GBP"/>
    <n v="1436368622"/>
    <n v="1433776622"/>
    <b v="0"/>
    <n v="8"/>
    <b v="0"/>
    <s v="technology/web"/>
    <n v="2.7199999999999998E-2"/>
    <n v="312.5"/>
    <x v="2"/>
    <x v="7"/>
  </r>
  <r>
    <n v="5000"/>
    <n v="35"/>
    <x v="2"/>
    <x v="5"/>
    <s v="CAD"/>
    <n v="1485838800"/>
    <n v="1484756245"/>
    <b v="0"/>
    <n v="4"/>
    <b v="0"/>
    <s v="technology/web"/>
    <n v="7.0000000000000001E-3"/>
    <n v="1250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x v="7"/>
  </r>
  <r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web"/>
    <n v="2.5000000000000001E-2"/>
    <n v="8000"/>
    <x v="2"/>
    <x v="7"/>
  </r>
  <r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x v="7"/>
  </r>
  <r>
    <n v="100000"/>
    <n v="12"/>
    <x v="2"/>
    <x v="5"/>
    <s v="CAD"/>
    <n v="1418841045"/>
    <n v="1416249045"/>
    <b v="0"/>
    <n v="3"/>
    <b v="0"/>
    <s v="technology/web"/>
    <n v="1.2E-4"/>
    <n v="33333.333333333336"/>
    <x v="2"/>
    <x v="7"/>
  </r>
  <r>
    <n v="15000"/>
    <n v="55"/>
    <x v="2"/>
    <x v="0"/>
    <s v="USD"/>
    <n v="1445874513"/>
    <n v="1442850513"/>
    <b v="0"/>
    <n v="2"/>
    <b v="0"/>
    <s v="technology/web"/>
    <n v="3.6666666666666666E-3"/>
    <n v="7500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web"/>
    <n v="9.0666666666666662E-4"/>
    <n v="37500"/>
    <x v="2"/>
    <x v="7"/>
  </r>
  <r>
    <n v="18000"/>
    <n v="1"/>
    <x v="2"/>
    <x v="6"/>
    <s v="EUR"/>
    <n v="1457822275"/>
    <n v="1455230275"/>
    <b v="0"/>
    <n v="1"/>
    <b v="0"/>
    <s v="technology/web"/>
    <n v="5.5555555555555558E-5"/>
    <n v="18000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web"/>
    <n v="2.0000000000000001E-4"/>
    <n v="5000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web"/>
    <n v="0.01"/>
    <n v="4900"/>
    <x v="2"/>
    <x v="7"/>
  </r>
  <r>
    <n v="2500"/>
    <n v="20"/>
    <x v="2"/>
    <x v="5"/>
    <s v="CAD"/>
    <n v="1451679612"/>
    <n v="1449087612"/>
    <b v="0"/>
    <n v="1"/>
    <b v="0"/>
    <s v="technology/web"/>
    <n v="8.0000000000000002E-3"/>
    <n v="2500"/>
    <x v="2"/>
    <x v="7"/>
  </r>
  <r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x v="7"/>
  </r>
  <r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x v="7"/>
  </r>
  <r>
    <n v="11180"/>
    <n v="80"/>
    <x v="2"/>
    <x v="1"/>
    <s v="GBP"/>
    <n v="1476873507"/>
    <n v="1474281507"/>
    <b v="0"/>
    <n v="4"/>
    <b v="0"/>
    <s v="technology/web"/>
    <n v="7.1556350626118068E-3"/>
    <n v="2795"/>
    <x v="2"/>
    <x v="7"/>
  </r>
  <r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x v="7"/>
  </r>
  <r>
    <n v="80000"/>
    <n v="1"/>
    <x v="2"/>
    <x v="0"/>
    <s v="USD"/>
    <n v="1427537952"/>
    <n v="1422357552"/>
    <b v="0"/>
    <n v="1"/>
    <b v="0"/>
    <s v="technology/web"/>
    <n v="1.2500000000000001E-5"/>
    <n v="80000"/>
    <x v="2"/>
    <x v="7"/>
  </r>
  <r>
    <n v="5000"/>
    <n v="10"/>
    <x v="2"/>
    <x v="0"/>
    <s v="USD"/>
    <n v="1463753302"/>
    <n v="1458569302"/>
    <b v="0"/>
    <n v="1"/>
    <b v="0"/>
    <s v="technology/web"/>
    <n v="2E-3"/>
    <n v="5000"/>
    <x v="2"/>
    <x v="7"/>
  </r>
  <r>
    <n v="125000"/>
    <n v="14"/>
    <x v="2"/>
    <x v="1"/>
    <s v="GBP"/>
    <n v="1441633993"/>
    <n v="1439560393"/>
    <b v="0"/>
    <n v="7"/>
    <b v="0"/>
    <s v="technology/web"/>
    <n v="1.12E-4"/>
    <n v="17857.142857142859"/>
    <x v="2"/>
    <x v="7"/>
  </r>
  <r>
    <n v="12000"/>
    <n v="175"/>
    <x v="2"/>
    <x v="0"/>
    <s v="USD"/>
    <n v="1419539223"/>
    <n v="1416947223"/>
    <b v="0"/>
    <n v="5"/>
    <b v="0"/>
    <s v="technology/web"/>
    <n v="1.4583333333333334E-2"/>
    <n v="2400"/>
    <x v="2"/>
    <x v="7"/>
  </r>
  <r>
    <n v="3000"/>
    <n v="1"/>
    <x v="2"/>
    <x v="0"/>
    <s v="USD"/>
    <n v="1474580867"/>
    <n v="1471988867"/>
    <b v="0"/>
    <n v="1"/>
    <b v="0"/>
    <s v="technology/web"/>
    <n v="3.3333333333333332E-4"/>
    <n v="3000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web"/>
    <n v="1.1111111111111112E-4"/>
    <n v="9000"/>
    <x v="2"/>
    <x v="7"/>
  </r>
  <r>
    <n v="1000"/>
    <n v="10"/>
    <x v="2"/>
    <x v="0"/>
    <s v="USD"/>
    <n v="1426522316"/>
    <n v="1423933916"/>
    <b v="0"/>
    <n v="2"/>
    <b v="0"/>
    <s v="technology/web"/>
    <n v="0.01"/>
    <n v="500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web"/>
    <n v="5.5999999999999999E-3"/>
    <n v="2500"/>
    <x v="2"/>
    <x v="7"/>
  </r>
  <r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x v="7"/>
  </r>
  <r>
    <n v="9000"/>
    <n v="301"/>
    <x v="2"/>
    <x v="13"/>
    <s v="EUR"/>
    <n v="1479410886"/>
    <n v="1474223286"/>
    <b v="0"/>
    <n v="2"/>
    <b v="0"/>
    <s v="technology/web"/>
    <n v="3.3444444444444443E-2"/>
    <n v="4500"/>
    <x v="2"/>
    <x v="7"/>
  </r>
  <r>
    <n v="7500"/>
    <n v="1"/>
    <x v="2"/>
    <x v="0"/>
    <s v="USD"/>
    <n v="1436366699"/>
    <n v="1435070699"/>
    <b v="0"/>
    <n v="1"/>
    <b v="0"/>
    <s v="technology/web"/>
    <n v="1.3333333333333334E-4"/>
    <n v="7500"/>
    <x v="2"/>
    <x v="7"/>
  </r>
  <r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x v="7"/>
  </r>
  <r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x v="7"/>
  </r>
  <r>
    <n v="7500"/>
    <n v="250"/>
    <x v="2"/>
    <x v="0"/>
    <s v="USD"/>
    <n v="1417584860"/>
    <n v="1414992860"/>
    <b v="0"/>
    <n v="1"/>
    <b v="0"/>
    <s v="technology/web"/>
    <n v="3.3333333333333333E-2"/>
    <n v="7500"/>
    <x v="2"/>
    <x v="7"/>
  </r>
  <r>
    <n v="500"/>
    <n v="115"/>
    <x v="2"/>
    <x v="1"/>
    <s v="GBP"/>
    <n v="1428333345"/>
    <n v="1425744945"/>
    <b v="0"/>
    <n v="7"/>
    <b v="0"/>
    <s v="technology/web"/>
    <n v="0.23"/>
    <n v="71.428571428571431"/>
    <x v="2"/>
    <x v="7"/>
  </r>
  <r>
    <n v="25000"/>
    <n v="26"/>
    <x v="2"/>
    <x v="0"/>
    <s v="USD"/>
    <n v="1460832206"/>
    <n v="1458240206"/>
    <b v="0"/>
    <n v="2"/>
    <b v="0"/>
    <s v="technology/web"/>
    <n v="1.0399999999999999E-3"/>
    <n v="12500"/>
    <x v="2"/>
    <x v="7"/>
  </r>
  <r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x v="7"/>
  </r>
  <r>
    <n v="20000"/>
    <n v="6"/>
    <x v="2"/>
    <x v="0"/>
    <s v="USD"/>
    <n v="1478122292"/>
    <n v="1475530292"/>
    <b v="0"/>
    <n v="2"/>
    <b v="0"/>
    <s v="technology/web"/>
    <n v="2.9999999999999997E-4"/>
    <n v="10000"/>
    <x v="2"/>
    <x v="7"/>
  </r>
  <r>
    <n v="7500"/>
    <n v="20"/>
    <x v="2"/>
    <x v="0"/>
    <s v="USD"/>
    <n v="1469980800"/>
    <n v="1466787335"/>
    <b v="0"/>
    <n v="2"/>
    <b v="0"/>
    <s v="technology/web"/>
    <n v="2.6666666666666666E-3"/>
    <n v="3750"/>
    <x v="2"/>
    <x v="7"/>
  </r>
  <r>
    <n v="2500"/>
    <n v="850"/>
    <x v="2"/>
    <x v="0"/>
    <s v="USD"/>
    <n v="1417737781"/>
    <n v="1415145781"/>
    <b v="0"/>
    <n v="7"/>
    <b v="0"/>
    <s v="technology/web"/>
    <n v="0.34"/>
    <n v="357.14285714285717"/>
    <x v="2"/>
    <x v="7"/>
  </r>
  <r>
    <n v="50000"/>
    <n v="31"/>
    <x v="2"/>
    <x v="0"/>
    <s v="USD"/>
    <n v="1425827760"/>
    <n v="1423769402"/>
    <b v="0"/>
    <n v="2"/>
    <b v="0"/>
    <s v="technology/web"/>
    <n v="6.2E-4"/>
    <n v="25000"/>
    <x v="2"/>
    <x v="7"/>
  </r>
  <r>
    <n v="5000"/>
    <n v="100"/>
    <x v="1"/>
    <x v="0"/>
    <s v="USD"/>
    <n v="1431198562"/>
    <n v="1426014562"/>
    <b v="0"/>
    <n v="1"/>
    <b v="0"/>
    <s v="technology/web"/>
    <n v="0.02"/>
    <n v="5000"/>
    <x v="2"/>
    <x v="7"/>
  </r>
  <r>
    <n v="10000"/>
    <n v="140"/>
    <x v="1"/>
    <x v="5"/>
    <s v="CAD"/>
    <n v="1419626139"/>
    <n v="1417034139"/>
    <b v="0"/>
    <n v="6"/>
    <b v="0"/>
    <s v="technology/web"/>
    <n v="1.4E-2"/>
    <n v="1666.6666666666667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web"/>
    <n v="2.6200000000000001E-2"/>
    <n v="625"/>
    <x v="2"/>
    <x v="7"/>
  </r>
  <r>
    <n v="5000"/>
    <n v="10"/>
    <x v="1"/>
    <x v="9"/>
    <s v="EUR"/>
    <n v="1432479600"/>
    <n v="1428507409"/>
    <b v="0"/>
    <n v="1"/>
    <b v="0"/>
    <s v="technology/web"/>
    <n v="2E-3"/>
    <n v="5000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x v="7"/>
  </r>
  <r>
    <n v="780"/>
    <n v="5"/>
    <x v="1"/>
    <x v="1"/>
    <s v="GBP"/>
    <n v="1448761744"/>
    <n v="1446166144"/>
    <b v="0"/>
    <n v="1"/>
    <b v="0"/>
    <s v="technology/web"/>
    <n v="6.41025641025641E-3"/>
    <n v="780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web"/>
    <n v="0.03"/>
    <n v="666.66666666666663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x v="7"/>
  </r>
  <r>
    <n v="30000"/>
    <n v="300"/>
    <x v="1"/>
    <x v="5"/>
    <s v="CAD"/>
    <n v="1408986738"/>
    <n v="1405098738"/>
    <b v="0"/>
    <n v="1"/>
    <b v="0"/>
    <s v="technology/web"/>
    <n v="0.01"/>
    <n v="30000"/>
    <x v="2"/>
    <x v="7"/>
  </r>
  <r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x v="7"/>
  </r>
  <r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x v="7"/>
  </r>
  <r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x v="7"/>
  </r>
  <r>
    <n v="11999"/>
    <n v="10"/>
    <x v="1"/>
    <x v="0"/>
    <s v="USD"/>
    <n v="1441516200"/>
    <n v="1438959121"/>
    <b v="0"/>
    <n v="1"/>
    <b v="0"/>
    <s v="technology/web"/>
    <n v="8.3340278356529708E-4"/>
    <n v="11999"/>
    <x v="2"/>
    <x v="7"/>
  </r>
  <r>
    <n v="50000"/>
    <n v="690"/>
    <x v="1"/>
    <x v="5"/>
    <s v="CAD"/>
    <n v="1464460329"/>
    <n v="1461954729"/>
    <b v="0"/>
    <n v="9"/>
    <b v="0"/>
    <s v="technology/web"/>
    <n v="1.38E-2"/>
    <n v="5555.5555555555557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web"/>
    <n v="0.1245"/>
    <n v="400"/>
    <x v="2"/>
    <x v="7"/>
  </r>
  <r>
    <n v="5000"/>
    <n v="1"/>
    <x v="1"/>
    <x v="0"/>
    <s v="USD"/>
    <n v="1424989029"/>
    <n v="1422397029"/>
    <b v="0"/>
    <n v="1"/>
    <b v="0"/>
    <s v="technology/web"/>
    <n v="2.0000000000000001E-4"/>
    <n v="5000"/>
    <x v="2"/>
    <x v="7"/>
  </r>
  <r>
    <n v="25000"/>
    <n v="2"/>
    <x v="1"/>
    <x v="0"/>
    <s v="USD"/>
    <n v="1428804762"/>
    <n v="1426212762"/>
    <b v="0"/>
    <n v="1"/>
    <b v="0"/>
    <s v="technology/web"/>
    <n v="8.0000000000000007E-5"/>
    <n v="25000"/>
    <x v="2"/>
    <x v="7"/>
  </r>
  <r>
    <n v="2000"/>
    <n v="4"/>
    <x v="1"/>
    <x v="1"/>
    <s v="GBP"/>
    <n v="1433587620"/>
    <n v="1430996150"/>
    <b v="0"/>
    <n v="1"/>
    <b v="0"/>
    <s v="technology/web"/>
    <n v="2E-3"/>
    <n v="2000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x v="7"/>
  </r>
  <r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x v="7"/>
  </r>
  <r>
    <n v="70"/>
    <n v="101"/>
    <x v="0"/>
    <x v="6"/>
    <s v="EUR"/>
    <n v="1480028400"/>
    <n v="1478685915"/>
    <b v="0"/>
    <n v="2"/>
    <b v="1"/>
    <s v="technology/wearables"/>
    <n v="1.4428571428571428"/>
    <n v="35"/>
    <x v="2"/>
    <x v="8"/>
  </r>
  <r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x v="8"/>
  </r>
  <r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x v="8"/>
  </r>
  <r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x v="8"/>
  </r>
  <r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x v="8"/>
  </r>
  <r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x v="8"/>
  </r>
  <r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x v="8"/>
  </r>
  <r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x v="8"/>
  </r>
  <r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x v="8"/>
  </r>
  <r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x v="8"/>
  </r>
  <r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x v="8"/>
  </r>
  <r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x v="8"/>
  </r>
  <r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x v="8"/>
  </r>
  <r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x v="8"/>
  </r>
  <r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x v="8"/>
  </r>
  <r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x v="8"/>
  </r>
  <r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x v="8"/>
  </r>
  <r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x v="8"/>
  </r>
  <r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x v="8"/>
  </r>
  <r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x v="8"/>
  </r>
  <r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x v="8"/>
  </r>
  <r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x v="8"/>
  </r>
  <r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x v="8"/>
  </r>
  <r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x v="8"/>
  </r>
  <r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x v="8"/>
  </r>
  <r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x v="8"/>
  </r>
  <r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x v="8"/>
  </r>
  <r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x v="8"/>
  </r>
  <r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x v="8"/>
  </r>
  <r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x v="8"/>
  </r>
  <r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x v="8"/>
  </r>
  <r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x v="8"/>
  </r>
  <r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x v="8"/>
  </r>
  <r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x v="8"/>
  </r>
  <r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x v="8"/>
  </r>
  <r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x v="8"/>
  </r>
  <r>
    <n v="50000"/>
    <n v="53"/>
    <x v="2"/>
    <x v="0"/>
    <s v="USD"/>
    <n v="1489512122"/>
    <n v="1486923722"/>
    <b v="0"/>
    <n v="4"/>
    <b v="0"/>
    <s v="technology/wearables"/>
    <n v="1.06E-3"/>
    <n v="12500"/>
    <x v="2"/>
    <x v="8"/>
  </r>
  <r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x v="8"/>
  </r>
  <r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x v="8"/>
  </r>
  <r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x v="8"/>
  </r>
  <r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x v="8"/>
  </r>
  <r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x v="8"/>
  </r>
  <r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x v="8"/>
  </r>
  <r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x v="8"/>
  </r>
  <r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x v="8"/>
  </r>
  <r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x v="8"/>
  </r>
  <r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x v="8"/>
  </r>
  <r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x v="8"/>
  </r>
  <r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x v="8"/>
  </r>
  <r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x v="8"/>
  </r>
  <r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x v="8"/>
  </r>
  <r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x v="8"/>
  </r>
  <r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x v="8"/>
  </r>
  <r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x v="8"/>
  </r>
  <r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x v="8"/>
  </r>
  <r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x v="8"/>
  </r>
  <r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x v="8"/>
  </r>
  <r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x v="8"/>
  </r>
  <r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x v="8"/>
  </r>
  <r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x v="8"/>
  </r>
  <r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x v="8"/>
  </r>
  <r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x v="8"/>
  </r>
  <r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x v="9"/>
  </r>
  <r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x v="9"/>
  </r>
  <r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x v="9"/>
  </r>
  <r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x v="9"/>
  </r>
  <r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x v="9"/>
  </r>
  <r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x v="9"/>
  </r>
  <r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x v="9"/>
  </r>
  <r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x v="9"/>
  </r>
  <r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x v="9"/>
  </r>
  <r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x v="9"/>
  </r>
  <r>
    <n v="40"/>
    <n v="64"/>
    <x v="0"/>
    <x v="1"/>
    <s v="GBP"/>
    <n v="1380449461"/>
    <n v="1375265461"/>
    <b v="0"/>
    <n v="13"/>
    <b v="1"/>
    <s v="publishing/nonfiction"/>
    <n v="1.6"/>
    <n v="3.0769230769230771"/>
    <x v="3"/>
    <x v="9"/>
  </r>
  <r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x v="9"/>
  </r>
  <r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x v="9"/>
  </r>
  <r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x v="9"/>
  </r>
  <r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x v="9"/>
  </r>
  <r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x v="9"/>
  </r>
  <r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x v="9"/>
  </r>
  <r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x v="9"/>
  </r>
  <r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x v="9"/>
  </r>
  <r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x v="9"/>
  </r>
  <r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x v="9"/>
  </r>
  <r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x v="9"/>
  </r>
  <r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x v="9"/>
  </r>
  <r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x v="9"/>
  </r>
  <r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x v="9"/>
  </r>
  <r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x v="9"/>
  </r>
  <r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x v="9"/>
  </r>
  <r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x v="9"/>
  </r>
  <r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x v="9"/>
  </r>
  <r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x v="9"/>
  </r>
  <r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x v="9"/>
  </r>
  <r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x v="9"/>
  </r>
  <r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x v="9"/>
  </r>
  <r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x v="9"/>
  </r>
  <r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x v="9"/>
  </r>
  <r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x v="9"/>
  </r>
  <r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x v="9"/>
  </r>
  <r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x v="10"/>
  </r>
  <r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x v="10"/>
  </r>
  <r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x v="10"/>
  </r>
  <r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x v="10"/>
  </r>
  <r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x v="10"/>
  </r>
  <r>
    <n v="500"/>
    <n v="2"/>
    <x v="2"/>
    <x v="0"/>
    <s v="USD"/>
    <n v="1398876680"/>
    <n v="1396284680"/>
    <b v="0"/>
    <n v="1"/>
    <b v="0"/>
    <s v="publishing/fiction"/>
    <n v="4.0000000000000001E-3"/>
    <n v="500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x v="10"/>
  </r>
  <r>
    <n v="1000"/>
    <n v="1040"/>
    <x v="0"/>
    <x v="0"/>
    <s v="USD"/>
    <n v="1304439025"/>
    <n v="1301847025"/>
    <b v="0"/>
    <n v="27"/>
    <b v="1"/>
    <s v="music/rock"/>
    <n v="1.04"/>
    <n v="37.037037037037038"/>
    <x v="4"/>
    <x v="11"/>
  </r>
  <r>
    <n v="800"/>
    <n v="1065.23"/>
    <x v="0"/>
    <x v="0"/>
    <s v="USD"/>
    <n v="1370649674"/>
    <n v="1368057674"/>
    <b v="0"/>
    <n v="25"/>
    <b v="1"/>
    <s v="music/rock"/>
    <n v="1.3315375"/>
    <n v="32"/>
    <x v="4"/>
    <x v="11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x v="11"/>
  </r>
  <r>
    <n v="1000"/>
    <n v="1025"/>
    <x v="0"/>
    <x v="0"/>
    <s v="USD"/>
    <n v="1395023719"/>
    <n v="1391571319"/>
    <b v="0"/>
    <n v="10"/>
    <b v="1"/>
    <s v="music/rock"/>
    <n v="1.0249999999999999"/>
    <n v="100"/>
    <x v="4"/>
    <x v="11"/>
  </r>
  <r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x v="11"/>
  </r>
  <r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x v="11"/>
  </r>
  <r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.03505"/>
    <n v="29.411764705882351"/>
    <x v="4"/>
    <x v="11"/>
  </r>
  <r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x v="11"/>
  </r>
  <r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x v="11"/>
  </r>
  <r>
    <n v="7500"/>
    <n v="7790"/>
    <x v="0"/>
    <x v="0"/>
    <s v="USD"/>
    <n v="1384322340"/>
    <n v="1381430646"/>
    <b v="0"/>
    <n v="128"/>
    <b v="1"/>
    <s v="music/rock"/>
    <n v="1.0386666666666666"/>
    <n v="58.59375"/>
    <x v="4"/>
    <x v="11"/>
  </r>
  <r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x v="11"/>
  </r>
  <r>
    <n v="2750"/>
    <n v="2826.43"/>
    <x v="0"/>
    <x v="0"/>
    <s v="USD"/>
    <n v="1372827540"/>
    <n v="1371491244"/>
    <b v="0"/>
    <n v="32"/>
    <b v="1"/>
    <s v="music/rock"/>
    <n v="1.0277927272727272"/>
    <n v="85.9375"/>
    <x v="4"/>
    <x v="11"/>
  </r>
  <r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x v="11"/>
  </r>
  <r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x v="11"/>
  </r>
  <r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x v="11"/>
  </r>
  <r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x v="11"/>
  </r>
  <r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x v="11"/>
  </r>
  <r>
    <n v="5000"/>
    <n v="5001"/>
    <x v="0"/>
    <x v="0"/>
    <s v="USD"/>
    <n v="1335542446"/>
    <n v="1332950446"/>
    <b v="0"/>
    <n v="28"/>
    <b v="1"/>
    <s v="music/rock"/>
    <n v="1.0002"/>
    <n v="178.57142857142858"/>
    <x v="4"/>
    <x v="11"/>
  </r>
  <r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x v="11"/>
  </r>
  <r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x v="11"/>
  </r>
  <r>
    <n v="6000"/>
    <n v="6080"/>
    <x v="0"/>
    <x v="0"/>
    <s v="USD"/>
    <n v="1347854700"/>
    <n v="1343867524"/>
    <b v="0"/>
    <n v="75"/>
    <b v="1"/>
    <s v="music/rock"/>
    <n v="1.0133333333333334"/>
    <n v="80"/>
    <x v="4"/>
    <x v="11"/>
  </r>
  <r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x v="11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.05"/>
    <n v="55.555555555555557"/>
    <x v="4"/>
    <x v="11"/>
  </r>
  <r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x v="11"/>
  </r>
  <r>
    <n v="4000"/>
    <n v="4205"/>
    <x v="0"/>
    <x v="0"/>
    <s v="USD"/>
    <n v="1488333600"/>
    <n v="1485270311"/>
    <b v="0"/>
    <n v="57"/>
    <b v="1"/>
    <s v="music/rock"/>
    <n v="1.05125"/>
    <n v="70.175438596491233"/>
    <x v="4"/>
    <x v="11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.03775"/>
    <n v="76.92307692307692"/>
    <x v="4"/>
    <x v="11"/>
  </r>
  <r>
    <n v="1500"/>
    <n v="1575"/>
    <x v="0"/>
    <x v="0"/>
    <s v="USD"/>
    <n v="1346462462"/>
    <n v="1343870462"/>
    <b v="0"/>
    <n v="27"/>
    <b v="1"/>
    <s v="music/rock"/>
    <n v="1.05"/>
    <n v="55.555555555555557"/>
    <x v="4"/>
    <x v="11"/>
  </r>
  <r>
    <n v="1000"/>
    <n v="1040"/>
    <x v="0"/>
    <x v="0"/>
    <s v="USD"/>
    <n v="1373475120"/>
    <n v="1371569202"/>
    <b v="0"/>
    <n v="12"/>
    <b v="1"/>
    <s v="music/rock"/>
    <n v="1.04"/>
    <n v="83.333333333333329"/>
    <x v="4"/>
    <x v="11"/>
  </r>
  <r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x v="11"/>
  </r>
  <r>
    <n v="1500"/>
    <n v="2399.94"/>
    <x v="0"/>
    <x v="0"/>
    <s v="USD"/>
    <n v="1342825365"/>
    <n v="1340233365"/>
    <b v="0"/>
    <n v="96"/>
    <b v="1"/>
    <s v="music/rock"/>
    <n v="1.59996"/>
    <n v="15.625"/>
    <x v="4"/>
    <x v="11"/>
  </r>
  <r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x v="11"/>
  </r>
  <r>
    <n v="4000"/>
    <n v="4280"/>
    <x v="0"/>
    <x v="0"/>
    <s v="USD"/>
    <n v="1414879303"/>
    <n v="1412287303"/>
    <b v="0"/>
    <n v="43"/>
    <b v="1"/>
    <s v="music/rock"/>
    <n v="1.07"/>
    <n v="93.023255813953483"/>
    <x v="4"/>
    <x v="11"/>
  </r>
  <r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x v="11"/>
  </r>
  <r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x v="11"/>
  </r>
  <r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x v="11"/>
  </r>
  <r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x v="11"/>
  </r>
  <r>
    <n v="2000"/>
    <n v="2681"/>
    <x v="0"/>
    <x v="0"/>
    <s v="USD"/>
    <n v="1402290000"/>
    <n v="1399666342"/>
    <b v="0"/>
    <n v="38"/>
    <b v="1"/>
    <s v="music/rock"/>
    <n v="1.3405"/>
    <n v="52.631578947368418"/>
    <x v="4"/>
    <x v="11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x v="11"/>
  </r>
  <r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x v="11"/>
  </r>
  <r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x v="11"/>
  </r>
  <r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x v="11"/>
  </r>
  <r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x v="11"/>
  </r>
  <r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x v="11"/>
  </r>
  <r>
    <n v="1300"/>
    <n v="1391"/>
    <x v="0"/>
    <x v="0"/>
    <s v="USD"/>
    <n v="1340641440"/>
    <n v="1339549982"/>
    <b v="0"/>
    <n v="38"/>
    <b v="1"/>
    <s v="music/rock"/>
    <n v="1.07"/>
    <n v="34.210526315789473"/>
    <x v="4"/>
    <x v="11"/>
  </r>
  <r>
    <n v="500"/>
    <n v="520"/>
    <x v="0"/>
    <x v="1"/>
    <s v="GBP"/>
    <n v="1468437240"/>
    <n v="1463253240"/>
    <b v="0"/>
    <n v="16"/>
    <b v="1"/>
    <s v="music/rock"/>
    <n v="1.04"/>
    <n v="31.25"/>
    <x v="4"/>
    <x v="11"/>
  </r>
  <r>
    <n v="1800"/>
    <n v="1941"/>
    <x v="0"/>
    <x v="0"/>
    <s v="USD"/>
    <n v="1363952225"/>
    <n v="1361363825"/>
    <b v="0"/>
    <n v="32"/>
    <b v="1"/>
    <s v="music/rock"/>
    <n v="1.0783333333333334"/>
    <n v="56.25"/>
    <x v="4"/>
    <x v="11"/>
  </r>
  <r>
    <n v="1500"/>
    <n v="3500"/>
    <x v="0"/>
    <x v="0"/>
    <s v="USD"/>
    <n v="1335540694"/>
    <n v="1332948694"/>
    <b v="0"/>
    <n v="20"/>
    <b v="1"/>
    <s v="music/rock"/>
    <n v="2.3333333333333335"/>
    <n v="75"/>
    <x v="4"/>
    <x v="11"/>
  </r>
  <r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x v="11"/>
  </r>
  <r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x v="11"/>
  </r>
  <r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x v="11"/>
  </r>
  <r>
    <n v="2000"/>
    <n v="2345"/>
    <x v="0"/>
    <x v="0"/>
    <s v="USD"/>
    <n v="1337396400"/>
    <n v="1333709958"/>
    <b v="0"/>
    <n v="40"/>
    <b v="1"/>
    <s v="music/rock"/>
    <n v="1.1725000000000001"/>
    <n v="50"/>
    <x v="4"/>
    <x v="11"/>
  </r>
  <r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x v="11"/>
  </r>
  <r>
    <n v="2500"/>
    <n v="3045"/>
    <x v="0"/>
    <x v="0"/>
    <s v="USD"/>
    <n v="1398988662"/>
    <n v="1396396662"/>
    <b v="0"/>
    <n v="62"/>
    <b v="1"/>
    <s v="music/rock"/>
    <n v="1.218"/>
    <n v="40.322580645161288"/>
    <x v="4"/>
    <x v="11"/>
  </r>
  <r>
    <n v="2000"/>
    <n v="2908"/>
    <x v="0"/>
    <x v="0"/>
    <s v="USD"/>
    <n v="1326835985"/>
    <n v="1324243985"/>
    <b v="0"/>
    <n v="61"/>
    <b v="1"/>
    <s v="music/rock"/>
    <n v="1.454"/>
    <n v="32.786885245901637"/>
    <x v="4"/>
    <x v="11"/>
  </r>
  <r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x v="11"/>
  </r>
  <r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x v="12"/>
  </r>
  <r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x v="12"/>
  </r>
  <r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x v="12"/>
  </r>
  <r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x v="12"/>
  </r>
  <r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x v="12"/>
  </r>
  <r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x v="12"/>
  </r>
  <r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x v="12"/>
  </r>
  <r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x v="12"/>
  </r>
  <r>
    <n v="4000"/>
    <n v="6207"/>
    <x v="0"/>
    <x v="0"/>
    <s v="USD"/>
    <n v="1461560340"/>
    <n v="1458762717"/>
    <b v="0"/>
    <n v="133"/>
    <b v="1"/>
    <s v="music/metal"/>
    <n v="1.55175"/>
    <n v="30.075187969924812"/>
    <x v="4"/>
    <x v="12"/>
  </r>
  <r>
    <n v="2000"/>
    <n v="2609"/>
    <x v="0"/>
    <x v="6"/>
    <s v="EUR"/>
    <n v="1469994300"/>
    <n v="1464815253"/>
    <b v="0"/>
    <n v="70"/>
    <b v="1"/>
    <s v="music/metal"/>
    <n v="1.3045"/>
    <n v="28.571428571428573"/>
    <x v="4"/>
    <x v="12"/>
  </r>
  <r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x v="12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x v="12"/>
  </r>
  <r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x v="12"/>
  </r>
  <r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x v="12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x v="12"/>
  </r>
  <r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x v="12"/>
  </r>
  <r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x v="13"/>
  </r>
  <r>
    <n v="4500"/>
    <n v="101"/>
    <x v="2"/>
    <x v="0"/>
    <s v="USD"/>
    <n v="1474067404"/>
    <n v="1471475404"/>
    <b v="0"/>
    <n v="2"/>
    <b v="0"/>
    <s v="music/jazz"/>
    <n v="2.2444444444444444E-2"/>
    <n v="2250"/>
    <x v="4"/>
    <x v="13"/>
  </r>
  <r>
    <n v="50000"/>
    <n v="170"/>
    <x v="2"/>
    <x v="1"/>
    <s v="GBP"/>
    <n v="1384179548"/>
    <n v="1381583948"/>
    <b v="0"/>
    <n v="4"/>
    <b v="0"/>
    <s v="music/jazz"/>
    <n v="3.3999999999999998E-3"/>
    <n v="12500"/>
    <x v="4"/>
    <x v="13"/>
  </r>
  <r>
    <n v="2000"/>
    <n v="90"/>
    <x v="2"/>
    <x v="0"/>
    <s v="USD"/>
    <n v="1329014966"/>
    <n v="1326422966"/>
    <b v="0"/>
    <n v="5"/>
    <b v="0"/>
    <s v="music/jazz"/>
    <n v="4.4999999999999998E-2"/>
    <n v="400"/>
    <x v="4"/>
    <x v="13"/>
  </r>
  <r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x v="13"/>
  </r>
  <r>
    <n v="2200"/>
    <n v="45"/>
    <x v="2"/>
    <x v="0"/>
    <s v="USD"/>
    <n v="1358361197"/>
    <n v="1353177197"/>
    <b v="0"/>
    <n v="2"/>
    <b v="0"/>
    <s v="music/jazz"/>
    <n v="2.0454545454545454E-2"/>
    <n v="1100"/>
    <x v="4"/>
    <x v="13"/>
  </r>
  <r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x v="13"/>
  </r>
  <r>
    <n v="5000"/>
    <n v="1201"/>
    <x v="2"/>
    <x v="0"/>
    <s v="USD"/>
    <n v="1259643540"/>
    <n v="1254450706"/>
    <b v="0"/>
    <n v="11"/>
    <b v="0"/>
    <s v="music/jazz"/>
    <n v="0.2402"/>
    <n v="454.54545454545456"/>
    <x v="4"/>
    <x v="13"/>
  </r>
  <r>
    <n v="45000"/>
    <n v="50"/>
    <x v="2"/>
    <x v="0"/>
    <s v="USD"/>
    <n v="1389055198"/>
    <n v="1386463198"/>
    <b v="0"/>
    <n v="1"/>
    <b v="0"/>
    <s v="music/jazz"/>
    <n v="1.1111111111111111E-3"/>
    <n v="45000"/>
    <x v="4"/>
    <x v="13"/>
  </r>
  <r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x v="13"/>
  </r>
  <r>
    <n v="20000"/>
    <n v="62"/>
    <x v="2"/>
    <x v="1"/>
    <s v="GBP"/>
    <n v="1377995523"/>
    <n v="1375403523"/>
    <b v="0"/>
    <n v="5"/>
    <b v="0"/>
    <s v="music/jazz"/>
    <n v="3.0999999999999999E-3"/>
    <n v="4000"/>
    <x v="4"/>
    <x v="13"/>
  </r>
  <r>
    <n v="6000"/>
    <n v="325"/>
    <x v="2"/>
    <x v="0"/>
    <s v="USD"/>
    <n v="1385735295"/>
    <n v="1383139695"/>
    <b v="0"/>
    <n v="12"/>
    <b v="0"/>
    <s v="music/jazz"/>
    <n v="5.4166666666666669E-2"/>
    <n v="500"/>
    <x v="4"/>
    <x v="13"/>
  </r>
  <r>
    <n v="8000"/>
    <n v="65"/>
    <x v="2"/>
    <x v="0"/>
    <s v="USD"/>
    <n v="1299786527"/>
    <n v="1295898527"/>
    <b v="0"/>
    <n v="2"/>
    <b v="0"/>
    <s v="music/jazz"/>
    <n v="8.1250000000000003E-3"/>
    <n v="4000"/>
    <x v="4"/>
    <x v="13"/>
  </r>
  <r>
    <n v="3500"/>
    <n v="45"/>
    <x v="2"/>
    <x v="0"/>
    <s v="USD"/>
    <n v="1352610040"/>
    <n v="1349150440"/>
    <b v="0"/>
    <n v="5"/>
    <b v="0"/>
    <s v="music/jazz"/>
    <n v="1.2857142857142857E-2"/>
    <n v="700"/>
    <x v="4"/>
    <x v="13"/>
  </r>
  <r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x v="13"/>
  </r>
  <r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x v="13"/>
  </r>
  <r>
    <n v="5000"/>
    <n v="65"/>
    <x v="2"/>
    <x v="0"/>
    <s v="USD"/>
    <n v="1293082524"/>
    <n v="1290490524"/>
    <b v="0"/>
    <n v="2"/>
    <b v="0"/>
    <s v="music/jazz"/>
    <n v="1.2999999999999999E-2"/>
    <n v="2500"/>
    <x v="4"/>
    <x v="13"/>
  </r>
  <r>
    <n v="2100"/>
    <n v="644"/>
    <x v="2"/>
    <x v="0"/>
    <s v="USD"/>
    <n v="1338321305"/>
    <n v="1336506905"/>
    <b v="0"/>
    <n v="30"/>
    <b v="0"/>
    <s v="music/jazz"/>
    <n v="0.30666666666666664"/>
    <n v="70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x v="14"/>
  </r>
  <r>
    <n v="3750"/>
    <n v="30"/>
    <x v="2"/>
    <x v="0"/>
    <s v="USD"/>
    <n v="1326520886"/>
    <n v="1322632886"/>
    <b v="0"/>
    <n v="1"/>
    <b v="0"/>
    <s v="music/indie rock"/>
    <n v="8.0000000000000002E-3"/>
    <n v="3750"/>
    <x v="4"/>
    <x v="14"/>
  </r>
  <r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x v="14"/>
  </r>
  <r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x v="14"/>
  </r>
  <r>
    <n v="2000"/>
    <n v="20"/>
    <x v="2"/>
    <x v="0"/>
    <s v="USD"/>
    <n v="1336789860"/>
    <n v="1331666146"/>
    <b v="0"/>
    <n v="2"/>
    <b v="0"/>
    <s v="music/indie rock"/>
    <n v="0.01"/>
    <n v="1000"/>
    <x v="4"/>
    <x v="14"/>
  </r>
  <r>
    <n v="1000"/>
    <n v="750"/>
    <x v="2"/>
    <x v="0"/>
    <s v="USD"/>
    <n v="1483137311"/>
    <n v="1481322911"/>
    <b v="0"/>
    <n v="21"/>
    <b v="0"/>
    <s v="music/indie rock"/>
    <n v="0.75"/>
    <n v="47.61904761904762"/>
    <x v="4"/>
    <x v="14"/>
  </r>
  <r>
    <n v="500"/>
    <n v="205"/>
    <x v="2"/>
    <x v="0"/>
    <s v="USD"/>
    <n v="1473972813"/>
    <n v="1471812813"/>
    <b v="0"/>
    <n v="7"/>
    <b v="0"/>
    <s v="music/indie rock"/>
    <n v="0.41"/>
    <n v="71.428571428571431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indie rock"/>
    <n v="7.1999999999999995E-2"/>
    <n v="250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4E-2"/>
    <n v="750"/>
    <x v="4"/>
    <x v="14"/>
  </r>
  <r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x v="14"/>
  </r>
  <r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x v="14"/>
  </r>
  <r>
    <n v="2000"/>
    <n v="200"/>
    <x v="2"/>
    <x v="0"/>
    <s v="USD"/>
    <n v="1427920363"/>
    <n v="1425331963"/>
    <b v="0"/>
    <n v="5"/>
    <b v="0"/>
    <s v="music/indie rock"/>
    <n v="0.1"/>
    <n v="400"/>
    <x v="4"/>
    <x v="14"/>
  </r>
  <r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x v="14"/>
  </r>
  <r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x v="14"/>
  </r>
  <r>
    <n v="8000"/>
    <n v="3200"/>
    <x v="2"/>
    <x v="0"/>
    <s v="USD"/>
    <n v="1440734400"/>
    <n v="1438549026"/>
    <b v="0"/>
    <n v="72"/>
    <b v="0"/>
    <s v="music/indie rock"/>
    <n v="0.4"/>
    <n v="111.11111111111111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indie rock"/>
    <n v="2.8000000000000001E-2"/>
    <n v="1250"/>
    <x v="4"/>
    <x v="14"/>
  </r>
  <r>
    <n v="750"/>
    <n v="280"/>
    <x v="2"/>
    <x v="0"/>
    <s v="USD"/>
    <n v="1306549362"/>
    <n v="1302661362"/>
    <b v="0"/>
    <n v="8"/>
    <b v="0"/>
    <s v="music/indie rock"/>
    <n v="0.37333333333333335"/>
    <n v="93.75"/>
    <x v="4"/>
    <x v="14"/>
  </r>
  <r>
    <n v="5000"/>
    <n v="21"/>
    <x v="2"/>
    <x v="0"/>
    <s v="USD"/>
    <n v="1459365802"/>
    <n v="1456777402"/>
    <b v="0"/>
    <n v="2"/>
    <b v="0"/>
    <s v="music/jazz"/>
    <n v="4.1999999999999997E-3"/>
    <n v="2500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30000"/>
    <n v="90"/>
    <x v="2"/>
    <x v="0"/>
    <s v="USD"/>
    <n v="1409412600"/>
    <n v="1404947422"/>
    <b v="0"/>
    <n v="3"/>
    <b v="0"/>
    <s v="music/jazz"/>
    <n v="3.0000000000000001E-3"/>
    <n v="10000"/>
    <x v="4"/>
    <x v="13"/>
  </r>
  <r>
    <n v="5000"/>
    <n v="160"/>
    <x v="2"/>
    <x v="0"/>
    <s v="USD"/>
    <n v="1348367100"/>
    <n v="1346180780"/>
    <b v="0"/>
    <n v="4"/>
    <b v="0"/>
    <s v="music/jazz"/>
    <n v="3.2000000000000001E-2"/>
    <n v="1250"/>
    <x v="4"/>
    <x v="13"/>
  </r>
  <r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x v="13"/>
  </r>
  <r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jazz"/>
    <n v="3.2500000000000001E-2"/>
    <n v="2000"/>
    <x v="4"/>
    <x v="13"/>
  </r>
  <r>
    <n v="550"/>
    <n v="123"/>
    <x v="2"/>
    <x v="1"/>
    <s v="GBP"/>
    <n v="1488546319"/>
    <n v="1483362319"/>
    <b v="0"/>
    <n v="5"/>
    <b v="0"/>
    <s v="music/jazz"/>
    <n v="0.22363636363636363"/>
    <n v="110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3500"/>
    <n v="30"/>
    <x v="2"/>
    <x v="0"/>
    <s v="USD"/>
    <n v="1355197047"/>
    <n v="1350009447"/>
    <b v="0"/>
    <n v="2"/>
    <b v="0"/>
    <s v="music/jazz"/>
    <n v="8.5714285714285719E-3"/>
    <n v="1750"/>
    <x v="4"/>
    <x v="13"/>
  </r>
  <r>
    <n v="30000"/>
    <n v="1982"/>
    <x v="2"/>
    <x v="0"/>
    <s v="USD"/>
    <n v="1336188019"/>
    <n v="1333596019"/>
    <b v="0"/>
    <n v="24"/>
    <b v="0"/>
    <s v="music/jazz"/>
    <n v="6.6066666666666662E-2"/>
    <n v="1250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5000"/>
    <n v="30"/>
    <x v="2"/>
    <x v="0"/>
    <s v="USD"/>
    <n v="1405305000"/>
    <n v="1402612730"/>
    <b v="0"/>
    <n v="1"/>
    <b v="0"/>
    <s v="music/jazz"/>
    <n v="6.0000000000000001E-3"/>
    <n v="5000"/>
    <x v="4"/>
    <x v="13"/>
  </r>
  <r>
    <n v="3900"/>
    <n v="196"/>
    <x v="2"/>
    <x v="1"/>
    <s v="GBP"/>
    <n v="1417474761"/>
    <n v="1414879161"/>
    <b v="0"/>
    <n v="10"/>
    <b v="0"/>
    <s v="music/jazz"/>
    <n v="5.0256410256410255E-2"/>
    <n v="390"/>
    <x v="4"/>
    <x v="13"/>
  </r>
  <r>
    <n v="20000"/>
    <n v="100"/>
    <x v="2"/>
    <x v="0"/>
    <s v="USD"/>
    <n v="1355930645"/>
    <n v="1352906645"/>
    <b v="0"/>
    <n v="1"/>
    <b v="0"/>
    <s v="music/jazz"/>
    <n v="5.0000000000000001E-3"/>
    <n v="20000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jazz"/>
    <n v="0.309"/>
    <n v="750"/>
    <x v="4"/>
    <x v="13"/>
  </r>
  <r>
    <n v="27000"/>
    <n v="5680"/>
    <x v="2"/>
    <x v="0"/>
    <s v="USD"/>
    <n v="1412167393"/>
    <n v="1409143393"/>
    <b v="0"/>
    <n v="30"/>
    <b v="0"/>
    <s v="music/jazz"/>
    <n v="0.21037037037037037"/>
    <n v="900"/>
    <x v="4"/>
    <x v="13"/>
  </r>
  <r>
    <n v="15000"/>
    <n v="330"/>
    <x v="2"/>
    <x v="0"/>
    <s v="USD"/>
    <n v="1416614523"/>
    <n v="1414018923"/>
    <b v="0"/>
    <n v="6"/>
    <b v="0"/>
    <s v="music/jazz"/>
    <n v="2.1999999999999999E-2"/>
    <n v="2500"/>
    <x v="4"/>
    <x v="13"/>
  </r>
  <r>
    <n v="3000"/>
    <n v="327"/>
    <x v="2"/>
    <x v="0"/>
    <s v="USD"/>
    <n v="1360795069"/>
    <n v="1358203069"/>
    <b v="0"/>
    <n v="15"/>
    <b v="0"/>
    <s v="music/jazz"/>
    <n v="0.109"/>
    <n v="200"/>
    <x v="4"/>
    <x v="13"/>
  </r>
  <r>
    <n v="6000"/>
    <n v="160"/>
    <x v="2"/>
    <x v="0"/>
    <s v="USD"/>
    <n v="1385590111"/>
    <n v="1382994511"/>
    <b v="0"/>
    <n v="5"/>
    <b v="0"/>
    <s v="music/jazz"/>
    <n v="2.6666666666666668E-2"/>
    <n v="1200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00"/>
    <n v="345"/>
    <x v="2"/>
    <x v="0"/>
    <s v="USD"/>
    <n v="1277501520"/>
    <n v="1273874306"/>
    <b v="0"/>
    <n v="5"/>
    <b v="0"/>
    <s v="music/jazz"/>
    <n v="0.38333333333333336"/>
    <n v="180"/>
    <x v="4"/>
    <x v="13"/>
  </r>
  <r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x v="13"/>
  </r>
  <r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x v="13"/>
  </r>
  <r>
    <n v="2000"/>
    <n v="120"/>
    <x v="2"/>
    <x v="0"/>
    <s v="USD"/>
    <n v="1399867409"/>
    <n v="1394683409"/>
    <b v="0"/>
    <n v="2"/>
    <b v="0"/>
    <s v="music/jazz"/>
    <n v="0.06"/>
    <n v="1000"/>
    <x v="4"/>
    <x v="13"/>
  </r>
  <r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x v="13"/>
  </r>
  <r>
    <n v="3500"/>
    <n v="50"/>
    <x v="2"/>
    <x v="0"/>
    <s v="USD"/>
    <n v="1454054429"/>
    <n v="1451462429"/>
    <b v="0"/>
    <n v="2"/>
    <b v="0"/>
    <s v="music/jazz"/>
    <n v="1.4285714285714285E-2"/>
    <n v="1750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3500"/>
    <n v="40"/>
    <x v="2"/>
    <x v="0"/>
    <s v="USD"/>
    <n v="1383509357"/>
    <n v="1380913757"/>
    <b v="0"/>
    <n v="2"/>
    <b v="0"/>
    <s v="music/jazz"/>
    <n v="1.1428571428571429E-2"/>
    <n v="1750"/>
    <x v="4"/>
    <x v="13"/>
  </r>
  <r>
    <n v="7000"/>
    <n v="25"/>
    <x v="2"/>
    <x v="0"/>
    <s v="USD"/>
    <n v="1346585448"/>
    <n v="1343993448"/>
    <b v="0"/>
    <n v="1"/>
    <b v="0"/>
    <s v="music/jazz"/>
    <n v="3.5714285714285713E-3"/>
    <n v="7000"/>
    <x v="4"/>
    <x v="13"/>
  </r>
  <r>
    <n v="2750"/>
    <n v="40"/>
    <x v="2"/>
    <x v="0"/>
    <s v="USD"/>
    <n v="1372622280"/>
    <n v="1369246738"/>
    <b v="0"/>
    <n v="2"/>
    <b v="0"/>
    <s v="music/jazz"/>
    <n v="1.4545454545454545E-2"/>
    <n v="1375"/>
    <x v="4"/>
    <x v="13"/>
  </r>
  <r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x v="8"/>
  </r>
  <r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x v="8"/>
  </r>
  <r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wearables"/>
    <n v="0.12"/>
    <n v="500"/>
    <x v="2"/>
    <x v="8"/>
  </r>
  <r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x v="8"/>
  </r>
  <r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x v="8"/>
  </r>
  <r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x v="8"/>
  </r>
  <r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x v="8"/>
  </r>
  <r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x v="8"/>
  </r>
  <r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x v="8"/>
  </r>
  <r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x v="8"/>
  </r>
  <r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x v="8"/>
  </r>
  <r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x v="8"/>
  </r>
  <r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x v="8"/>
  </r>
  <r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x v="8"/>
  </r>
  <r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x v="8"/>
  </r>
  <r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x v="8"/>
  </r>
  <r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x v="8"/>
  </r>
  <r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x v="8"/>
  </r>
  <r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x v="8"/>
  </r>
  <r>
    <n v="8000"/>
    <n v="106"/>
    <x v="2"/>
    <x v="0"/>
    <s v="USD"/>
    <n v="1408134034"/>
    <n v="1405542034"/>
    <b v="0"/>
    <n v="4"/>
    <b v="0"/>
    <s v="technology/wearables"/>
    <n v="1.325E-2"/>
    <n v="2000"/>
    <x v="2"/>
    <x v="8"/>
  </r>
  <r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x v="8"/>
  </r>
  <r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x v="8"/>
  </r>
  <r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x v="8"/>
  </r>
  <r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x v="8"/>
  </r>
  <r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x v="8"/>
  </r>
  <r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x v="8"/>
  </r>
  <r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x v="8"/>
  </r>
  <r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x v="8"/>
  </r>
  <r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x v="8"/>
  </r>
  <r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x v="8"/>
  </r>
  <r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x v="8"/>
  </r>
  <r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x v="8"/>
  </r>
  <r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x v="8"/>
  </r>
  <r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x v="8"/>
  </r>
  <r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x v="8"/>
  </r>
  <r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x v="8"/>
  </r>
  <r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x v="8"/>
  </r>
  <r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x v="8"/>
  </r>
  <r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x v="8"/>
  </r>
  <r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x v="8"/>
  </r>
  <r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x v="8"/>
  </r>
  <r>
    <n v="5000"/>
    <n v="5200"/>
    <x v="1"/>
    <x v="1"/>
    <s v="GBP"/>
    <n v="1485796613"/>
    <n v="1481908613"/>
    <b v="0"/>
    <n v="4"/>
    <b v="0"/>
    <s v="technology/wearables"/>
    <n v="1.04"/>
    <n v="1250"/>
    <x v="2"/>
    <x v="8"/>
  </r>
  <r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x v="8"/>
  </r>
  <r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x v="8"/>
  </r>
  <r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x v="8"/>
  </r>
  <r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x v="8"/>
  </r>
  <r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x v="8"/>
  </r>
  <r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x v="8"/>
  </r>
  <r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x v="8"/>
  </r>
  <r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x v="8"/>
  </r>
  <r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x v="8"/>
  </r>
  <r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x v="8"/>
  </r>
  <r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x v="8"/>
  </r>
  <r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x v="8"/>
  </r>
  <r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x v="8"/>
  </r>
  <r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x v="8"/>
  </r>
  <r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x v="8"/>
  </r>
  <r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x v="15"/>
  </r>
  <r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x v="15"/>
  </r>
  <r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x v="15"/>
  </r>
  <r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x v="15"/>
  </r>
  <r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x v="15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x v="15"/>
  </r>
  <r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x v="15"/>
  </r>
  <r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x v="15"/>
  </r>
  <r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x v="15"/>
  </r>
  <r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x v="15"/>
  </r>
  <r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x v="15"/>
  </r>
  <r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x v="15"/>
  </r>
  <r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x v="15"/>
  </r>
  <r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x v="15"/>
  </r>
  <r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x v="15"/>
  </r>
  <r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x v="15"/>
  </r>
  <r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x v="15"/>
  </r>
  <r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x v="15"/>
  </r>
  <r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audio"/>
    <n v="1.5384615384615385E-2"/>
    <n v="65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x v="16"/>
  </r>
  <r>
    <n v="7000"/>
    <n v="6"/>
    <x v="1"/>
    <x v="0"/>
    <s v="USD"/>
    <n v="1425587220"/>
    <n v="1420668801"/>
    <b v="0"/>
    <n v="2"/>
    <b v="0"/>
    <s v="journalism/audio"/>
    <n v="8.571428571428571E-4"/>
    <n v="3500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audio"/>
    <n v="5.0000000000000001E-4"/>
    <n v="2000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audio"/>
    <n v="0.01"/>
    <n v="1500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audio"/>
    <n v="0.01"/>
    <n v="5000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audio"/>
    <n v="0.95477386934673369"/>
    <n v="49.75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x v="17"/>
  </r>
  <r>
    <n v="3000"/>
    <n v="81"/>
    <x v="2"/>
    <x v="2"/>
    <s v="AUD"/>
    <n v="1392800922"/>
    <n v="1390381722"/>
    <b v="0"/>
    <n v="5"/>
    <b v="0"/>
    <s v="games/video games"/>
    <n v="2.7E-2"/>
    <n v="600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x v="17"/>
  </r>
  <r>
    <n v="500"/>
    <n v="130"/>
    <x v="2"/>
    <x v="0"/>
    <s v="USD"/>
    <n v="1387657931"/>
    <n v="1385065931"/>
    <b v="0"/>
    <n v="10"/>
    <b v="0"/>
    <s v="games/video games"/>
    <n v="0.26"/>
    <n v="50"/>
    <x v="6"/>
    <x v="17"/>
  </r>
  <r>
    <n v="30000"/>
    <n v="45"/>
    <x v="2"/>
    <x v="0"/>
    <s v="USD"/>
    <n v="1460274864"/>
    <n v="1457686464"/>
    <b v="0"/>
    <n v="4"/>
    <b v="0"/>
    <s v="games/video games"/>
    <n v="1.5E-3"/>
    <n v="7500"/>
    <x v="6"/>
    <x v="17"/>
  </r>
  <r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x v="17"/>
  </r>
  <r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x v="17"/>
  </r>
  <r>
    <n v="750"/>
    <n v="10"/>
    <x v="2"/>
    <x v="0"/>
    <s v="USD"/>
    <n v="1318806541"/>
    <n v="1316214541"/>
    <b v="0"/>
    <n v="1"/>
    <b v="0"/>
    <s v="games/video games"/>
    <n v="1.3333333333333334E-2"/>
    <n v="75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x v="17"/>
  </r>
  <r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x v="17"/>
  </r>
  <r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x v="17"/>
  </r>
  <r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x v="17"/>
  </r>
  <r>
    <n v="600"/>
    <n v="45"/>
    <x v="2"/>
    <x v="0"/>
    <s v="USD"/>
    <n v="1311309721"/>
    <n v="1307421721"/>
    <b v="0"/>
    <n v="5"/>
    <b v="0"/>
    <s v="games/video games"/>
    <n v="7.4999999999999997E-2"/>
    <n v="120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x v="17"/>
  </r>
  <r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x v="17"/>
  </r>
  <r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x v="17"/>
  </r>
  <r>
    <n v="200"/>
    <n v="25"/>
    <x v="2"/>
    <x v="1"/>
    <s v="GBP"/>
    <n v="1460313672"/>
    <n v="1457725272"/>
    <b v="0"/>
    <n v="2"/>
    <b v="0"/>
    <s v="games/video games"/>
    <n v="0.125"/>
    <n v="100"/>
    <x v="6"/>
    <x v="17"/>
  </r>
  <r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x v="17"/>
  </r>
  <r>
    <n v="300"/>
    <n v="42.25"/>
    <x v="2"/>
    <x v="5"/>
    <s v="CAD"/>
    <n v="1455232937"/>
    <n v="1453936937"/>
    <b v="0"/>
    <n v="4"/>
    <b v="0"/>
    <s v="games/video games"/>
    <n v="0.14083333333333334"/>
    <n v="75"/>
    <x v="6"/>
    <x v="17"/>
  </r>
  <r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x v="17"/>
  </r>
  <r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x v="17"/>
  </r>
  <r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x v="17"/>
  </r>
  <r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x v="17"/>
  </r>
  <r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x v="17"/>
  </r>
  <r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x v="17"/>
  </r>
  <r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x v="17"/>
  </r>
  <r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x v="17"/>
  </r>
  <r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x v="17"/>
  </r>
  <r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x v="17"/>
  </r>
  <r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x v="17"/>
  </r>
  <r>
    <n v="2500"/>
    <n v="1"/>
    <x v="2"/>
    <x v="0"/>
    <s v="USD"/>
    <n v="1452228790"/>
    <n v="1449636790"/>
    <b v="0"/>
    <n v="1"/>
    <b v="0"/>
    <s v="games/video games"/>
    <n v="4.0000000000000002E-4"/>
    <n v="2500"/>
    <x v="6"/>
    <x v="17"/>
  </r>
  <r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x v="17"/>
  </r>
  <r>
    <n v="1000"/>
    <n v="5"/>
    <x v="2"/>
    <x v="1"/>
    <s v="GBP"/>
    <n v="1408058820"/>
    <n v="1405466820"/>
    <b v="0"/>
    <n v="1"/>
    <b v="0"/>
    <s v="games/video games"/>
    <n v="5.0000000000000001E-3"/>
    <n v="1000"/>
    <x v="6"/>
    <x v="17"/>
  </r>
  <r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x v="17"/>
  </r>
  <r>
    <n v="40000"/>
    <n v="53"/>
    <x v="2"/>
    <x v="0"/>
    <s v="USD"/>
    <n v="1459352495"/>
    <n v="1456764095"/>
    <b v="0"/>
    <n v="4"/>
    <b v="0"/>
    <s v="games/video games"/>
    <n v="1.325E-3"/>
    <n v="10000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x v="17"/>
  </r>
  <r>
    <n v="2100"/>
    <n v="5"/>
    <x v="2"/>
    <x v="0"/>
    <s v="USD"/>
    <n v="1396810864"/>
    <n v="1395687664"/>
    <b v="0"/>
    <n v="1"/>
    <b v="0"/>
    <s v="games/video games"/>
    <n v="2.3809523809523812E-3"/>
    <n v="2100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video games"/>
    <n v="1.16E-4"/>
    <n v="50000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x v="17"/>
  </r>
  <r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x v="18"/>
  </r>
  <r>
    <n v="1000"/>
    <n v="1"/>
    <x v="2"/>
    <x v="1"/>
    <s v="GBP"/>
    <n v="1407425717"/>
    <n v="1404833717"/>
    <b v="0"/>
    <n v="1"/>
    <b v="0"/>
    <s v="games/mobile games"/>
    <n v="1E-3"/>
    <n v="1000"/>
    <x v="6"/>
    <x v="18"/>
  </r>
  <r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x v="18"/>
  </r>
  <r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x v="18"/>
  </r>
  <r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x v="18"/>
  </r>
  <r>
    <n v="1000"/>
    <n v="50"/>
    <x v="2"/>
    <x v="12"/>
    <s v="EUR"/>
    <n v="1470527094"/>
    <n v="1467935094"/>
    <b v="0"/>
    <n v="1"/>
    <b v="0"/>
    <s v="games/mobile games"/>
    <n v="0.05"/>
    <n v="100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x v="18"/>
  </r>
  <r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x v="18"/>
  </r>
  <r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x v="18"/>
  </r>
  <r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food trucks"/>
    <n v="1.25E-3"/>
    <n v="800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x v="19"/>
  </r>
  <r>
    <n v="50000"/>
    <n v="75"/>
    <x v="2"/>
    <x v="0"/>
    <s v="USD"/>
    <n v="1466096566"/>
    <n v="1463504566"/>
    <b v="0"/>
    <n v="2"/>
    <b v="0"/>
    <s v="food/food trucks"/>
    <n v="1.5E-3"/>
    <n v="25000"/>
    <x v="7"/>
    <x v="19"/>
  </r>
  <r>
    <n v="2500"/>
    <n v="252"/>
    <x v="2"/>
    <x v="0"/>
    <s v="USD"/>
    <n v="1452293675"/>
    <n v="1447109675"/>
    <b v="0"/>
    <n v="6"/>
    <b v="0"/>
    <s v="food/food trucks"/>
    <n v="0.1008"/>
    <n v="416.66666666666669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x v="19"/>
  </r>
  <r>
    <n v="8000"/>
    <n v="50"/>
    <x v="2"/>
    <x v="0"/>
    <s v="USD"/>
    <n v="1434647305"/>
    <n v="1432055305"/>
    <b v="0"/>
    <n v="1"/>
    <b v="0"/>
    <s v="food/food trucks"/>
    <n v="6.2500000000000003E-3"/>
    <n v="8000"/>
    <x v="7"/>
    <x v="19"/>
  </r>
  <r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x v="19"/>
  </r>
  <r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x v="19"/>
  </r>
  <r>
    <n v="7500"/>
    <n v="35"/>
    <x v="2"/>
    <x v="0"/>
    <s v="USD"/>
    <n v="1418091128"/>
    <n v="1415499128"/>
    <b v="0"/>
    <n v="3"/>
    <b v="0"/>
    <s v="food/food trucks"/>
    <n v="4.6666666666666671E-3"/>
    <n v="2500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x v="19"/>
  </r>
  <r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x v="19"/>
  </r>
  <r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x v="19"/>
  </r>
  <r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x v="19"/>
  </r>
  <r>
    <n v="25000"/>
    <n v="25"/>
    <x v="2"/>
    <x v="0"/>
    <s v="USD"/>
    <n v="1415909927"/>
    <n v="1414351127"/>
    <b v="0"/>
    <n v="1"/>
    <b v="0"/>
    <s v="food/food trucks"/>
    <n v="1E-3"/>
    <n v="25000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food trucks"/>
    <n v="6.666666666666667E-5"/>
    <n v="75000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x v="19"/>
  </r>
  <r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x v="19"/>
  </r>
  <r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x v="19"/>
  </r>
  <r>
    <n v="1000"/>
    <n v="42"/>
    <x v="2"/>
    <x v="0"/>
    <s v="USD"/>
    <n v="1484239320"/>
    <n v="1482609088"/>
    <b v="0"/>
    <n v="4"/>
    <b v="0"/>
    <s v="food/food trucks"/>
    <n v="4.2000000000000003E-2"/>
    <n v="250"/>
    <x v="7"/>
    <x v="19"/>
  </r>
  <r>
    <n v="2500"/>
    <n v="100"/>
    <x v="2"/>
    <x v="0"/>
    <s v="USD"/>
    <n v="1478059140"/>
    <n v="1476391223"/>
    <b v="0"/>
    <n v="3"/>
    <b v="0"/>
    <s v="food/food trucks"/>
    <n v="0.04"/>
    <n v="833.33333333333337"/>
    <x v="7"/>
    <x v="19"/>
  </r>
  <r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x v="20"/>
  </r>
  <r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x v="20"/>
  </r>
  <r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x v="20"/>
  </r>
  <r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x v="20"/>
  </r>
  <r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x v="20"/>
  </r>
  <r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x v="20"/>
  </r>
  <r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x v="20"/>
  </r>
  <r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x v="20"/>
  </r>
  <r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x v="20"/>
  </r>
  <r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x v="20"/>
  </r>
  <r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x v="20"/>
  </r>
  <r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x v="20"/>
  </r>
  <r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x v="20"/>
  </r>
  <r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x v="20"/>
  </r>
  <r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x v="20"/>
  </r>
  <r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x v="20"/>
  </r>
  <r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x v="20"/>
  </r>
  <r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x v="20"/>
  </r>
  <r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x v="20"/>
  </r>
  <r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x v="20"/>
  </r>
  <r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x v="20"/>
  </r>
  <r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x v="20"/>
  </r>
  <r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x v="20"/>
  </r>
  <r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x v="20"/>
  </r>
  <r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x v="20"/>
  </r>
  <r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x v="20"/>
  </r>
  <r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x v="20"/>
  </r>
  <r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x v="20"/>
  </r>
  <r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x v="20"/>
  </r>
  <r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x v="20"/>
  </r>
  <r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x v="20"/>
  </r>
  <r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x v="20"/>
  </r>
  <r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x v="20"/>
  </r>
  <r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x v="20"/>
  </r>
  <r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x v="20"/>
  </r>
  <r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x v="20"/>
  </r>
  <r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x v="20"/>
  </r>
  <r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x v="20"/>
  </r>
  <r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x v="21"/>
  </r>
  <r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x v="21"/>
  </r>
  <r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x v="21"/>
  </r>
  <r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x v="21"/>
  </r>
  <r>
    <n v="911"/>
    <n v="5"/>
    <x v="1"/>
    <x v="0"/>
    <s v="USD"/>
    <n v="1315747080"/>
    <n v="1314417502"/>
    <b v="0"/>
    <n v="1"/>
    <b v="0"/>
    <s v="music/world music"/>
    <n v="5.4884742041712408E-3"/>
    <n v="911"/>
    <x v="4"/>
    <x v="21"/>
  </r>
  <r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x v="21"/>
  </r>
  <r>
    <n v="2000"/>
    <n v="2076"/>
    <x v="0"/>
    <x v="0"/>
    <s v="USD"/>
    <n v="1366664400"/>
    <n v="1363981723"/>
    <b v="1"/>
    <n v="45"/>
    <b v="1"/>
    <s v="music/rock"/>
    <n v="1.038"/>
    <n v="44.444444444444443"/>
    <x v="4"/>
    <x v="11"/>
  </r>
  <r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x v="11"/>
  </r>
  <r>
    <n v="2000"/>
    <n v="2340"/>
    <x v="0"/>
    <x v="0"/>
    <s v="USD"/>
    <n v="1323136949"/>
    <n v="1319245349"/>
    <b v="1"/>
    <n v="31"/>
    <b v="1"/>
    <s v="music/rock"/>
    <n v="1.17"/>
    <n v="64.516129032258064"/>
    <x v="4"/>
    <x v="11"/>
  </r>
  <r>
    <n v="3500"/>
    <n v="4275"/>
    <x v="0"/>
    <x v="0"/>
    <s v="USD"/>
    <n v="1367823655"/>
    <n v="1365231655"/>
    <b v="1"/>
    <n v="50"/>
    <b v="1"/>
    <s v="music/rock"/>
    <n v="1.2214285714285715"/>
    <n v="70"/>
    <x v="4"/>
    <x v="11"/>
  </r>
  <r>
    <n v="2500"/>
    <n v="3791"/>
    <x v="0"/>
    <x v="0"/>
    <s v="USD"/>
    <n v="1402642740"/>
    <n v="1399563953"/>
    <b v="1"/>
    <n v="59"/>
    <b v="1"/>
    <s v="music/rock"/>
    <n v="1.5164"/>
    <n v="42.372881355932201"/>
    <x v="4"/>
    <x v="11"/>
  </r>
  <r>
    <n v="5000"/>
    <n v="5222"/>
    <x v="0"/>
    <x v="0"/>
    <s v="USD"/>
    <n v="1341683211"/>
    <n v="1339091211"/>
    <b v="1"/>
    <n v="81"/>
    <b v="1"/>
    <s v="music/rock"/>
    <n v="1.0444"/>
    <n v="61.728395061728392"/>
    <x v="4"/>
    <x v="11"/>
  </r>
  <r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x v="11"/>
  </r>
  <r>
    <n v="6000"/>
    <n v="6108"/>
    <x v="0"/>
    <x v="0"/>
    <s v="USD"/>
    <n v="1316979167"/>
    <n v="1311795167"/>
    <b v="1"/>
    <n v="74"/>
    <b v="1"/>
    <s v="music/rock"/>
    <n v="1.018"/>
    <n v="81.081081081081081"/>
    <x v="4"/>
    <x v="11"/>
  </r>
  <r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x v="11"/>
  </r>
  <r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x v="11"/>
  </r>
  <r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x v="11"/>
  </r>
  <r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x v="11"/>
  </r>
  <r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x v="11"/>
  </r>
  <r>
    <n v="5500"/>
    <n v="16210"/>
    <x v="0"/>
    <x v="0"/>
    <s v="USD"/>
    <n v="1301792590"/>
    <n v="1297562590"/>
    <b v="1"/>
    <n v="176"/>
    <b v="1"/>
    <s v="music/rock"/>
    <n v="2.9472727272727273"/>
    <n v="31.25"/>
    <x v="4"/>
    <x v="11"/>
  </r>
  <r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x v="11"/>
  </r>
  <r>
    <n v="2500"/>
    <n v="2606"/>
    <x v="0"/>
    <x v="0"/>
    <s v="USD"/>
    <n v="1402286340"/>
    <n v="1399504664"/>
    <b v="1"/>
    <n v="96"/>
    <b v="1"/>
    <s v="music/rock"/>
    <n v="1.0424"/>
    <n v="26.041666666666668"/>
    <x v="4"/>
    <x v="11"/>
  </r>
  <r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x v="11"/>
  </r>
  <r>
    <n v="2000"/>
    <n v="2025"/>
    <x v="0"/>
    <x v="0"/>
    <s v="USD"/>
    <n v="1390983227"/>
    <n v="1388391227"/>
    <b v="1"/>
    <n v="52"/>
    <b v="1"/>
    <s v="music/rock"/>
    <n v="1.0125"/>
    <n v="38.46153846153846"/>
    <x v="4"/>
    <x v="11"/>
  </r>
  <r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x v="11"/>
  </r>
  <r>
    <n v="1500"/>
    <n v="1785"/>
    <x v="0"/>
    <x v="0"/>
    <s v="USD"/>
    <n v="1396054800"/>
    <n v="1393034470"/>
    <b v="1"/>
    <n v="41"/>
    <b v="1"/>
    <s v="music/rock"/>
    <n v="1.19"/>
    <n v="36.585365853658537"/>
    <x v="4"/>
    <x v="11"/>
  </r>
  <r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x v="11"/>
  </r>
  <r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x v="11"/>
  </r>
  <r>
    <n v="9500"/>
    <n v="9545"/>
    <x v="0"/>
    <x v="0"/>
    <s v="USD"/>
    <n v="1389474145"/>
    <n v="1386882145"/>
    <b v="1"/>
    <n v="50"/>
    <b v="1"/>
    <s v="music/rock"/>
    <n v="1.0047368421052632"/>
    <n v="190"/>
    <x v="4"/>
    <x v="11"/>
  </r>
  <r>
    <n v="22000"/>
    <n v="22396"/>
    <x v="0"/>
    <x v="0"/>
    <s v="USD"/>
    <n v="1374674558"/>
    <n v="1372082558"/>
    <b v="1"/>
    <n v="159"/>
    <b v="1"/>
    <s v="music/rock"/>
    <n v="1.018"/>
    <n v="138.36477987421384"/>
    <x v="4"/>
    <x v="11"/>
  </r>
  <r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x v="11"/>
  </r>
  <r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x v="11"/>
  </r>
  <r>
    <n v="10000"/>
    <n v="11472"/>
    <x v="0"/>
    <x v="0"/>
    <s v="USD"/>
    <n v="1332704042"/>
    <n v="1327523642"/>
    <b v="1"/>
    <n v="169"/>
    <b v="1"/>
    <s v="music/rock"/>
    <n v="1.1472"/>
    <n v="59.171597633136095"/>
    <x v="4"/>
    <x v="11"/>
  </r>
  <r>
    <n v="7500"/>
    <n v="7635"/>
    <x v="0"/>
    <x v="0"/>
    <s v="USD"/>
    <n v="1384363459"/>
    <n v="1381767859"/>
    <b v="1"/>
    <n v="31"/>
    <b v="1"/>
    <s v="music/rock"/>
    <n v="1.018"/>
    <n v="241.93548387096774"/>
    <x v="4"/>
    <x v="11"/>
  </r>
  <r>
    <n v="5000"/>
    <n v="5300"/>
    <x v="0"/>
    <x v="0"/>
    <s v="USD"/>
    <n v="1276574400"/>
    <n v="1270576379"/>
    <b v="1"/>
    <n v="28"/>
    <b v="1"/>
    <s v="music/rock"/>
    <n v="1.06"/>
    <n v="178.57142857142858"/>
    <x v="4"/>
    <x v="11"/>
  </r>
  <r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x v="11"/>
  </r>
  <r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x v="11"/>
  </r>
  <r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x v="11"/>
  </r>
  <r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x v="11"/>
  </r>
  <r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x v="11"/>
  </r>
  <r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x v="11"/>
  </r>
  <r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x v="11"/>
  </r>
  <r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x v="11"/>
  </r>
  <r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x v="11"/>
  </r>
  <r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x v="11"/>
  </r>
  <r>
    <n v="1000"/>
    <n v="2110.5"/>
    <x v="0"/>
    <x v="0"/>
    <s v="USD"/>
    <n v="1362974400"/>
    <n v="1360948389"/>
    <b v="1"/>
    <n v="22"/>
    <b v="1"/>
    <s v="music/rock"/>
    <n v="2.1105"/>
    <n v="45.454545454545453"/>
    <x v="4"/>
    <x v="11"/>
  </r>
  <r>
    <n v="2000"/>
    <n v="2020"/>
    <x v="0"/>
    <x v="0"/>
    <s v="USD"/>
    <n v="1483203540"/>
    <n v="1481175482"/>
    <b v="0"/>
    <n v="31"/>
    <b v="1"/>
    <s v="theater/plays"/>
    <n v="1.01"/>
    <n v="64.516129032258064"/>
    <x v="1"/>
    <x v="6"/>
  </r>
  <r>
    <n v="2000"/>
    <n v="2033"/>
    <x v="0"/>
    <x v="1"/>
    <s v="GBP"/>
    <n v="1434808775"/>
    <n v="1433512775"/>
    <b v="0"/>
    <n v="63"/>
    <b v="1"/>
    <s v="theater/plays"/>
    <n v="1.0165"/>
    <n v="31.746031746031747"/>
    <x v="1"/>
    <x v="6"/>
  </r>
  <r>
    <n v="1500"/>
    <n v="1625"/>
    <x v="0"/>
    <x v="1"/>
    <s v="GBP"/>
    <n v="1424181600"/>
    <n v="1423041227"/>
    <b v="0"/>
    <n v="20"/>
    <b v="1"/>
    <s v="theater/plays"/>
    <n v="1.0833333333333333"/>
    <n v="75"/>
    <x v="1"/>
    <x v="6"/>
  </r>
  <r>
    <n v="250"/>
    <n v="605"/>
    <x v="0"/>
    <x v="1"/>
    <s v="GBP"/>
    <n v="1434120856"/>
    <n v="1428936856"/>
    <b v="0"/>
    <n v="25"/>
    <b v="1"/>
    <s v="theater/plays"/>
    <n v="2.42"/>
    <n v="10"/>
    <x v="1"/>
    <x v="6"/>
  </r>
  <r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x v="6"/>
  </r>
  <r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x v="6"/>
  </r>
  <r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x v="6"/>
  </r>
  <r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x v="6"/>
  </r>
  <r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x v="6"/>
  </r>
  <r>
    <n v="15000"/>
    <n v="15335"/>
    <x v="0"/>
    <x v="0"/>
    <s v="USD"/>
    <n v="1447523371"/>
    <n v="1444927771"/>
    <b v="0"/>
    <n v="120"/>
    <b v="1"/>
    <s v="theater/plays"/>
    <n v="1.0223333333333333"/>
    <n v="125"/>
    <x v="1"/>
    <x v="6"/>
  </r>
  <r>
    <n v="500"/>
    <n v="610"/>
    <x v="0"/>
    <x v="1"/>
    <s v="GBP"/>
    <n v="1445252400"/>
    <n v="1443696797"/>
    <b v="0"/>
    <n v="22"/>
    <b v="1"/>
    <s v="theater/plays"/>
    <n v="1.22"/>
    <n v="22.727272727272727"/>
    <x v="1"/>
    <x v="6"/>
  </r>
  <r>
    <n v="2500"/>
    <n v="2549"/>
    <x v="0"/>
    <x v="1"/>
    <s v="GBP"/>
    <n v="1438189200"/>
    <n v="1435585497"/>
    <b v="0"/>
    <n v="64"/>
    <b v="1"/>
    <s v="theater/plays"/>
    <n v="1.0196000000000001"/>
    <n v="39.0625"/>
    <x v="1"/>
    <x v="6"/>
  </r>
  <r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x v="6"/>
  </r>
  <r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x v="6"/>
  </r>
  <r>
    <n v="2000"/>
    <n v="2093"/>
    <x v="0"/>
    <x v="1"/>
    <s v="GBP"/>
    <n v="1461860432"/>
    <n v="1459268432"/>
    <b v="0"/>
    <n v="33"/>
    <b v="1"/>
    <s v="theater/plays"/>
    <n v="1.0465"/>
    <n v="60.606060606060609"/>
    <x v="1"/>
    <x v="6"/>
  </r>
  <r>
    <n v="3500"/>
    <n v="4340"/>
    <x v="0"/>
    <x v="0"/>
    <s v="USD"/>
    <n v="1436902359"/>
    <n v="1434310359"/>
    <b v="0"/>
    <n v="32"/>
    <b v="1"/>
    <s v="theater/plays"/>
    <n v="1.24"/>
    <n v="109.375"/>
    <x v="1"/>
    <x v="6"/>
  </r>
  <r>
    <n v="3000"/>
    <n v="4050"/>
    <x v="0"/>
    <x v="0"/>
    <s v="USD"/>
    <n v="1464807420"/>
    <n v="1461427938"/>
    <b v="0"/>
    <n v="24"/>
    <b v="1"/>
    <s v="theater/plays"/>
    <n v="1.35"/>
    <n v="125"/>
    <x v="1"/>
    <x v="6"/>
  </r>
  <r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x v="6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x v="6"/>
  </r>
  <r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x v="8"/>
  </r>
  <r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x v="8"/>
  </r>
  <r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x v="8"/>
  </r>
  <r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x v="8"/>
  </r>
  <r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x v="8"/>
  </r>
  <r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x v="8"/>
  </r>
  <r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x v="8"/>
  </r>
  <r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x v="8"/>
  </r>
  <r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x v="8"/>
  </r>
  <r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x v="8"/>
  </r>
  <r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x v="8"/>
  </r>
  <r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x v="8"/>
  </r>
  <r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x v="8"/>
  </r>
  <r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x v="8"/>
  </r>
  <r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x v="8"/>
  </r>
  <r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x v="8"/>
  </r>
  <r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x v="8"/>
  </r>
  <r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x v="8"/>
  </r>
  <r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x v="8"/>
  </r>
  <r>
    <n v="25000"/>
    <n v="4940"/>
    <x v="1"/>
    <x v="0"/>
    <s v="USD"/>
    <n v="1449354502"/>
    <n v="1446762502"/>
    <b v="0"/>
    <n v="16"/>
    <b v="0"/>
    <s v="technology/wearables"/>
    <n v="0.1976"/>
    <n v="1562.5"/>
    <x v="2"/>
    <x v="8"/>
  </r>
  <r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x v="8"/>
  </r>
  <r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x v="8"/>
  </r>
  <r>
    <n v="50000"/>
    <n v="100"/>
    <x v="1"/>
    <x v="0"/>
    <s v="USD"/>
    <n v="1437161739"/>
    <n v="1434569739"/>
    <b v="0"/>
    <n v="1"/>
    <b v="0"/>
    <s v="technology/wearables"/>
    <n v="2E-3"/>
    <n v="50000"/>
    <x v="2"/>
    <x v="8"/>
  </r>
  <r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x v="8"/>
  </r>
  <r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x v="9"/>
  </r>
  <r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x v="9"/>
  </r>
  <r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x v="9"/>
  </r>
  <r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x v="9"/>
  </r>
  <r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x v="9"/>
  </r>
  <r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x v="9"/>
  </r>
  <r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x v="9"/>
  </r>
  <r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x v="9"/>
  </r>
  <r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x v="9"/>
  </r>
  <r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.3025"/>
    <n v="18.75"/>
    <x v="3"/>
    <x v="9"/>
  </r>
  <r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x v="9"/>
  </r>
  <r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x v="9"/>
  </r>
  <r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x v="9"/>
  </r>
  <r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x v="9"/>
  </r>
  <r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x v="9"/>
  </r>
  <r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x v="9"/>
  </r>
  <r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x v="9"/>
  </r>
  <r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x v="11"/>
  </r>
  <r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x v="11"/>
  </r>
  <r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x v="11"/>
  </r>
  <r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x v="11"/>
  </r>
  <r>
    <n v="5000"/>
    <n v="5535"/>
    <x v="0"/>
    <x v="0"/>
    <s v="USD"/>
    <n v="1434342894"/>
    <n v="1432269294"/>
    <b v="0"/>
    <n v="87"/>
    <b v="1"/>
    <s v="music/rock"/>
    <n v="1.107"/>
    <n v="57.47126436781609"/>
    <x v="4"/>
    <x v="11"/>
  </r>
  <r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x v="11"/>
  </r>
  <r>
    <n v="1500"/>
    <n v="1555"/>
    <x v="0"/>
    <x v="0"/>
    <s v="USD"/>
    <n v="1381881890"/>
    <n v="1380585890"/>
    <b v="0"/>
    <n v="20"/>
    <b v="1"/>
    <s v="music/rock"/>
    <n v="1.0366666666666666"/>
    <n v="75"/>
    <x v="4"/>
    <x v="11"/>
  </r>
  <r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x v="11"/>
  </r>
  <r>
    <n v="500"/>
    <n v="620"/>
    <x v="0"/>
    <x v="0"/>
    <s v="USD"/>
    <n v="1342115132"/>
    <n v="1339523132"/>
    <b v="0"/>
    <n v="16"/>
    <b v="1"/>
    <s v="music/rock"/>
    <n v="1.24"/>
    <n v="31.25"/>
    <x v="4"/>
    <x v="11"/>
  </r>
  <r>
    <n v="10000"/>
    <n v="10501"/>
    <x v="0"/>
    <x v="0"/>
    <s v="USD"/>
    <n v="1483138233"/>
    <n v="1480546233"/>
    <b v="0"/>
    <n v="52"/>
    <b v="1"/>
    <s v="music/rock"/>
    <n v="1.0501"/>
    <n v="192.30769230769232"/>
    <x v="4"/>
    <x v="11"/>
  </r>
  <r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x v="11"/>
  </r>
  <r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x v="11"/>
  </r>
  <r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x v="11"/>
  </r>
  <r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x v="11"/>
  </r>
  <r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x v="11"/>
  </r>
  <r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x v="11"/>
  </r>
  <r>
    <n v="25"/>
    <n v="106"/>
    <x v="0"/>
    <x v="0"/>
    <s v="USD"/>
    <n v="1433815200"/>
    <n v="1431886706"/>
    <b v="0"/>
    <n v="5"/>
    <b v="1"/>
    <s v="music/rock"/>
    <n v="4.24"/>
    <n v="5"/>
    <x v="4"/>
    <x v="11"/>
  </r>
  <r>
    <n v="5000"/>
    <n v="5355"/>
    <x v="0"/>
    <x v="0"/>
    <s v="USD"/>
    <n v="1482988125"/>
    <n v="1480396125"/>
    <b v="0"/>
    <n v="73"/>
    <b v="1"/>
    <s v="music/rock"/>
    <n v="1.071"/>
    <n v="68.493150684931507"/>
    <x v="4"/>
    <x v="11"/>
  </r>
  <r>
    <n v="8000"/>
    <n v="8349"/>
    <x v="0"/>
    <x v="0"/>
    <s v="USD"/>
    <n v="1367867536"/>
    <n v="1365275536"/>
    <b v="0"/>
    <n v="148"/>
    <b v="1"/>
    <s v="music/rock"/>
    <n v="1.043625"/>
    <n v="54.054054054054056"/>
    <x v="4"/>
    <x v="11"/>
  </r>
  <r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x v="11"/>
  </r>
  <r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x v="11"/>
  </r>
  <r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x v="11"/>
  </r>
  <r>
    <n v="400"/>
    <n v="875"/>
    <x v="0"/>
    <x v="0"/>
    <s v="USD"/>
    <n v="1438183889"/>
    <n v="1435591889"/>
    <b v="0"/>
    <n v="14"/>
    <b v="1"/>
    <s v="music/rock"/>
    <n v="2.1875"/>
    <n v="28.571428571428573"/>
    <x v="4"/>
    <x v="11"/>
  </r>
  <r>
    <n v="4000"/>
    <n v="5465"/>
    <x v="0"/>
    <x v="0"/>
    <s v="USD"/>
    <n v="1433305800"/>
    <n v="1430604395"/>
    <b v="0"/>
    <n v="78"/>
    <b v="1"/>
    <s v="music/rock"/>
    <n v="1.36625"/>
    <n v="51.282051282051285"/>
    <x v="4"/>
    <x v="11"/>
  </r>
  <r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x v="11"/>
  </r>
  <r>
    <n v="500"/>
    <n v="727"/>
    <x v="0"/>
    <x v="1"/>
    <s v="GBP"/>
    <n v="1471087957"/>
    <n v="1468495957"/>
    <b v="0"/>
    <n v="34"/>
    <b v="1"/>
    <s v="music/rock"/>
    <n v="1.454"/>
    <n v="14.705882352941176"/>
    <x v="4"/>
    <x v="11"/>
  </r>
  <r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x v="11"/>
  </r>
  <r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x v="11"/>
  </r>
  <r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x v="11"/>
  </r>
  <r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x v="11"/>
  </r>
  <r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x v="11"/>
  </r>
  <r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x v="11"/>
  </r>
  <r>
    <n v="6000"/>
    <n v="6438"/>
    <x v="0"/>
    <x v="0"/>
    <s v="USD"/>
    <n v="1423871882"/>
    <n v="1421279882"/>
    <b v="0"/>
    <n v="73"/>
    <b v="1"/>
    <s v="music/rock"/>
    <n v="1.073"/>
    <n v="82.191780821917803"/>
    <x v="4"/>
    <x v="11"/>
  </r>
  <r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x v="11"/>
  </r>
  <r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x v="11"/>
  </r>
  <r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x v="11"/>
  </r>
  <r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x v="11"/>
  </r>
  <r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x v="11"/>
  </r>
  <r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x v="11"/>
  </r>
  <r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x v="22"/>
  </r>
  <r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x v="22"/>
  </r>
  <r>
    <n v="12000"/>
    <n v="15"/>
    <x v="2"/>
    <x v="13"/>
    <s v="EUR"/>
    <n v="1449914400"/>
    <n v="1445336607"/>
    <b v="0"/>
    <n v="3"/>
    <b v="0"/>
    <s v="publishing/translations"/>
    <n v="1.25E-3"/>
    <n v="4000"/>
    <x v="3"/>
    <x v="22"/>
  </r>
  <r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x v="22"/>
  </r>
  <r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x v="22"/>
  </r>
  <r>
    <n v="2000"/>
    <n v="100"/>
    <x v="2"/>
    <x v="13"/>
    <s v="EUR"/>
    <n v="1455964170"/>
    <n v="1450780170"/>
    <b v="0"/>
    <n v="1"/>
    <b v="0"/>
    <s v="publishing/translations"/>
    <n v="0.05"/>
    <n v="2000"/>
    <x v="3"/>
    <x v="22"/>
  </r>
  <r>
    <n v="500"/>
    <n v="1"/>
    <x v="2"/>
    <x v="0"/>
    <s v="USD"/>
    <n v="1483423467"/>
    <n v="1480831467"/>
    <b v="0"/>
    <n v="1"/>
    <b v="0"/>
    <s v="publishing/translations"/>
    <n v="2E-3"/>
    <n v="500"/>
    <x v="3"/>
    <x v="22"/>
  </r>
  <r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x v="22"/>
  </r>
  <r>
    <n v="3000"/>
    <n v="6"/>
    <x v="2"/>
    <x v="3"/>
    <s v="EUR"/>
    <n v="1456397834"/>
    <n v="1453805834"/>
    <b v="0"/>
    <n v="1"/>
    <b v="0"/>
    <s v="publishing/translations"/>
    <n v="2E-3"/>
    <n v="3000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x v="22"/>
  </r>
  <r>
    <n v="200000"/>
    <n v="200"/>
    <x v="2"/>
    <x v="11"/>
    <s v="SEK"/>
    <n v="1423432709"/>
    <n v="1420840709"/>
    <b v="0"/>
    <n v="2"/>
    <b v="0"/>
    <s v="publishing/translations"/>
    <n v="1E-3"/>
    <n v="100000"/>
    <x v="3"/>
    <x v="22"/>
  </r>
  <r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x v="22"/>
  </r>
  <r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x v="22"/>
  </r>
  <r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x v="22"/>
  </r>
  <r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x v="22"/>
  </r>
  <r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x v="22"/>
  </r>
  <r>
    <n v="15000"/>
    <n v="15"/>
    <x v="2"/>
    <x v="13"/>
    <s v="EUR"/>
    <n v="1444589020"/>
    <n v="1441997020"/>
    <b v="0"/>
    <n v="2"/>
    <b v="0"/>
    <s v="publishing/translations"/>
    <n v="1E-3"/>
    <n v="7500"/>
    <x v="3"/>
    <x v="22"/>
  </r>
  <r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x v="22"/>
  </r>
  <r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x v="22"/>
  </r>
  <r>
    <n v="20000"/>
    <n v="600"/>
    <x v="2"/>
    <x v="8"/>
    <s v="DKK"/>
    <n v="1461765300"/>
    <n v="1459198499"/>
    <b v="0"/>
    <n v="8"/>
    <b v="0"/>
    <s v="publishing/translations"/>
    <n v="0.03"/>
    <n v="2500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x v="22"/>
  </r>
  <r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x v="23"/>
  </r>
  <r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x v="23"/>
  </r>
  <r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x v="10"/>
  </r>
  <r>
    <n v="5000"/>
    <n v="5"/>
    <x v="2"/>
    <x v="0"/>
    <s v="USD"/>
    <n v="1347004260"/>
    <n v="1345062936"/>
    <b v="0"/>
    <n v="1"/>
    <b v="0"/>
    <s v="publishing/fiction"/>
    <n v="1E-3"/>
    <n v="5000"/>
    <x v="3"/>
    <x v="10"/>
  </r>
  <r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x v="10"/>
  </r>
  <r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fiction"/>
    <n v="2.4E-2"/>
    <n v="2500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x v="10"/>
  </r>
  <r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x v="10"/>
  </r>
  <r>
    <n v="3000"/>
    <n v="57"/>
    <x v="2"/>
    <x v="0"/>
    <s v="USD"/>
    <n v="1409787378"/>
    <n v="1405899378"/>
    <b v="0"/>
    <n v="3"/>
    <b v="0"/>
    <s v="publishing/fiction"/>
    <n v="1.9E-2"/>
    <n v="1000"/>
    <x v="3"/>
    <x v="10"/>
  </r>
  <r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x v="10"/>
  </r>
  <r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x v="10"/>
  </r>
  <r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x v="20"/>
  </r>
  <r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x v="20"/>
  </r>
  <r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x v="20"/>
  </r>
  <r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x v="20"/>
  </r>
  <r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x v="20"/>
  </r>
  <r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x v="20"/>
  </r>
  <r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x v="20"/>
  </r>
  <r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x v="20"/>
  </r>
  <r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x v="20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x v="20"/>
  </r>
  <r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x v="20"/>
  </r>
  <r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x v="20"/>
  </r>
  <r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x v="20"/>
  </r>
  <r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x v="20"/>
  </r>
  <r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x v="20"/>
  </r>
  <r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x v="20"/>
  </r>
  <r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x v="20"/>
  </r>
  <r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x v="20"/>
  </r>
  <r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x v="20"/>
  </r>
  <r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x v="20"/>
  </r>
  <r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x v="20"/>
  </r>
  <r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x v="20"/>
  </r>
  <r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x v="20"/>
  </r>
  <r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x v="20"/>
  </r>
  <r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x v="20"/>
  </r>
  <r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x v="20"/>
  </r>
  <r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x v="20"/>
  </r>
  <r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x v="20"/>
  </r>
  <r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x v="20"/>
  </r>
  <r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x v="20"/>
  </r>
  <r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x v="20"/>
  </r>
  <r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x v="20"/>
  </r>
  <r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x v="20"/>
  </r>
  <r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x v="20"/>
  </r>
  <r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x v="20"/>
  </r>
  <r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x v="20"/>
  </r>
  <r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x v="20"/>
  </r>
  <r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x v="24"/>
  </r>
  <r>
    <n v="500"/>
    <n v="20"/>
    <x v="2"/>
    <x v="5"/>
    <s v="CAD"/>
    <n v="1435708500"/>
    <n v="1434412500"/>
    <b v="0"/>
    <n v="1"/>
    <b v="0"/>
    <s v="photography/nature"/>
    <n v="0.04"/>
    <n v="500"/>
    <x v="8"/>
    <x v="24"/>
  </r>
  <r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x v="24"/>
  </r>
  <r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5E-2"/>
    <n v="700"/>
    <x v="8"/>
    <x v="24"/>
  </r>
  <r>
    <n v="500"/>
    <n v="170"/>
    <x v="2"/>
    <x v="0"/>
    <s v="USD"/>
    <n v="1446524159"/>
    <n v="1443928559"/>
    <b v="0"/>
    <n v="6"/>
    <b v="0"/>
    <s v="photography/nature"/>
    <n v="0.34"/>
    <n v="83.333333333333329"/>
    <x v="8"/>
    <x v="24"/>
  </r>
  <r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x v="24"/>
  </r>
  <r>
    <n v="2500"/>
    <n v="100"/>
    <x v="2"/>
    <x v="0"/>
    <s v="USD"/>
    <n v="1411227633"/>
    <n v="1408549233"/>
    <b v="0"/>
    <n v="1"/>
    <b v="0"/>
    <s v="photography/nature"/>
    <n v="0.04"/>
    <n v="25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69E-2"/>
    <n v="250"/>
    <x v="8"/>
    <x v="24"/>
  </r>
  <r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x v="24"/>
  </r>
  <r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x v="25"/>
  </r>
  <r>
    <n v="10000"/>
    <n v="10"/>
    <x v="1"/>
    <x v="0"/>
    <s v="USD"/>
    <n v="1432843500"/>
    <n v="1430124509"/>
    <b v="0"/>
    <n v="1"/>
    <b v="0"/>
    <s v="publishing/art books"/>
    <n v="1E-3"/>
    <n v="10000"/>
    <x v="3"/>
    <x v="25"/>
  </r>
  <r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x v="25"/>
  </r>
  <r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x v="25"/>
  </r>
  <r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x v="25"/>
  </r>
  <r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x v="25"/>
  </r>
  <r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x v="25"/>
  </r>
  <r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x v="25"/>
  </r>
  <r>
    <n v="5000"/>
    <n v="650"/>
    <x v="1"/>
    <x v="0"/>
    <s v="USD"/>
    <n v="1435698368"/>
    <n v="1431810368"/>
    <b v="0"/>
    <n v="10"/>
    <b v="0"/>
    <s v="publishing/art books"/>
    <n v="0.13"/>
    <n v="500"/>
    <x v="3"/>
    <x v="25"/>
  </r>
  <r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x v="25"/>
  </r>
  <r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x v="25"/>
  </r>
  <r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x v="26"/>
  </r>
  <r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x v="26"/>
  </r>
  <r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x v="26"/>
  </r>
  <r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x v="26"/>
  </r>
  <r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x v="26"/>
  </r>
  <r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places"/>
    <n v="1.25E-3"/>
    <n v="800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x v="26"/>
  </r>
  <r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x v="11"/>
  </r>
  <r>
    <n v="1500"/>
    <n v="1502.5"/>
    <x v="0"/>
    <x v="0"/>
    <s v="USD"/>
    <n v="1318633200"/>
    <n v="1314947317"/>
    <b v="0"/>
    <n v="32"/>
    <b v="1"/>
    <s v="music/rock"/>
    <n v="1.0016666666666667"/>
    <n v="46.875"/>
    <x v="4"/>
    <x v="11"/>
  </r>
  <r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x v="11"/>
  </r>
  <r>
    <n v="2800"/>
    <n v="3419"/>
    <x v="0"/>
    <x v="0"/>
    <s v="USD"/>
    <n v="1332011835"/>
    <n v="1328559435"/>
    <b v="0"/>
    <n v="70"/>
    <b v="1"/>
    <s v="music/rock"/>
    <n v="1.2210714285714286"/>
    <n v="40"/>
    <x v="4"/>
    <x v="11"/>
  </r>
  <r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x v="11"/>
  </r>
  <r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x v="11"/>
  </r>
  <r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x v="11"/>
  </r>
  <r>
    <n v="1200"/>
    <n v="1215"/>
    <x v="0"/>
    <x v="0"/>
    <s v="USD"/>
    <n v="1388553960"/>
    <n v="1385754986"/>
    <b v="0"/>
    <n v="23"/>
    <b v="1"/>
    <s v="music/rock"/>
    <n v="1.0125"/>
    <n v="52.173913043478258"/>
    <x v="4"/>
    <x v="11"/>
  </r>
  <r>
    <n v="1500"/>
    <n v="1775"/>
    <x v="0"/>
    <x v="0"/>
    <s v="USD"/>
    <n v="1320220800"/>
    <n v="1315612909"/>
    <b v="0"/>
    <n v="4"/>
    <b v="1"/>
    <s v="music/rock"/>
    <n v="1.1833333333333333"/>
    <n v="375"/>
    <x v="4"/>
    <x v="11"/>
  </r>
  <r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x v="11"/>
  </r>
  <r>
    <n v="800"/>
    <n v="1001"/>
    <x v="0"/>
    <x v="0"/>
    <s v="USD"/>
    <n v="1370390432"/>
    <n v="1368576032"/>
    <b v="0"/>
    <n v="27"/>
    <b v="1"/>
    <s v="music/rock"/>
    <n v="1.25125"/>
    <n v="29.62962962962963"/>
    <x v="4"/>
    <x v="11"/>
  </r>
  <r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x v="11"/>
  </r>
  <r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x v="11"/>
  </r>
  <r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x v="11"/>
  </r>
  <r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x v="11"/>
  </r>
  <r>
    <n v="10000"/>
    <n v="10420"/>
    <x v="0"/>
    <x v="0"/>
    <s v="USD"/>
    <n v="1353621600"/>
    <n v="1350061821"/>
    <b v="0"/>
    <n v="157"/>
    <b v="1"/>
    <s v="music/rock"/>
    <n v="1.042"/>
    <n v="63.694267515923563"/>
    <x v="4"/>
    <x v="11"/>
  </r>
  <r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x v="11"/>
  </r>
  <r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x v="11"/>
  </r>
  <r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x v="11"/>
  </r>
  <r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x v="11"/>
  </r>
  <r>
    <n v="5000"/>
    <n v="6060"/>
    <x v="0"/>
    <x v="0"/>
    <s v="USD"/>
    <n v="1338177540"/>
    <n v="1333550015"/>
    <b v="0"/>
    <n v="37"/>
    <b v="1"/>
    <s v="music/rock"/>
    <n v="1.212"/>
    <n v="135.13513513513513"/>
    <x v="4"/>
    <x v="11"/>
  </r>
  <r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x v="11"/>
  </r>
  <r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x v="11"/>
  </r>
  <r>
    <n v="1000"/>
    <n v="1180"/>
    <x v="0"/>
    <x v="0"/>
    <s v="USD"/>
    <n v="1357721335"/>
    <n v="1354265335"/>
    <b v="0"/>
    <n v="25"/>
    <b v="1"/>
    <s v="music/rock"/>
    <n v="1.18"/>
    <n v="40"/>
    <x v="4"/>
    <x v="11"/>
  </r>
  <r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x v="11"/>
  </r>
  <r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x v="11"/>
  </r>
  <r>
    <n v="2000"/>
    <n v="2340"/>
    <x v="0"/>
    <x v="0"/>
    <s v="USD"/>
    <n v="1353905940"/>
    <n v="1351011489"/>
    <b v="0"/>
    <n v="38"/>
    <b v="1"/>
    <s v="music/rock"/>
    <n v="1.17"/>
    <n v="52.631578947368418"/>
    <x v="4"/>
    <x v="11"/>
  </r>
  <r>
    <n v="4000"/>
    <n v="4037"/>
    <x v="0"/>
    <x v="0"/>
    <s v="USD"/>
    <n v="1403026882"/>
    <n v="1400175682"/>
    <b v="0"/>
    <n v="88"/>
    <b v="1"/>
    <s v="music/rock"/>
    <n v="1.00925"/>
    <n v="45.454545454545453"/>
    <x v="4"/>
    <x v="11"/>
  </r>
  <r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x v="11"/>
  </r>
  <r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x v="11"/>
  </r>
  <r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x v="11"/>
  </r>
  <r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x v="11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.0049999999999999"/>
    <n v="62.5"/>
    <x v="4"/>
    <x v="11"/>
  </r>
  <r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x v="11"/>
  </r>
  <r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x v="11"/>
  </r>
  <r>
    <n v="500"/>
    <n v="519"/>
    <x v="0"/>
    <x v="0"/>
    <s v="USD"/>
    <n v="1262302740"/>
    <n v="1257444140"/>
    <b v="0"/>
    <n v="15"/>
    <b v="1"/>
    <s v="music/rock"/>
    <n v="1.038"/>
    <n v="33.333333333333336"/>
    <x v="4"/>
    <x v="11"/>
  </r>
  <r>
    <n v="1000"/>
    <n v="1050"/>
    <x v="0"/>
    <x v="0"/>
    <s v="USD"/>
    <n v="1362086700"/>
    <n v="1358180968"/>
    <b v="0"/>
    <n v="27"/>
    <b v="1"/>
    <s v="music/rock"/>
    <n v="1.05"/>
    <n v="37.037037037037038"/>
    <x v="4"/>
    <x v="11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x v="11"/>
  </r>
  <r>
    <n v="2500"/>
    <n v="2535"/>
    <x v="0"/>
    <x v="0"/>
    <s v="USD"/>
    <n v="1418998744"/>
    <n v="1416406744"/>
    <b v="0"/>
    <n v="26"/>
    <b v="1"/>
    <s v="music/pop"/>
    <n v="1.014"/>
    <n v="96.15384615384616"/>
    <x v="4"/>
    <x v="27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x v="27"/>
  </r>
  <r>
    <n v="10000"/>
    <n v="10950"/>
    <x v="0"/>
    <x v="0"/>
    <s v="USD"/>
    <n v="1353551160"/>
    <n v="1348363560"/>
    <b v="0"/>
    <n v="128"/>
    <b v="1"/>
    <s v="music/pop"/>
    <n v="1.095"/>
    <n v="78.125"/>
    <x v="4"/>
    <x v="27"/>
  </r>
  <r>
    <n v="5000"/>
    <n v="5540"/>
    <x v="0"/>
    <x v="0"/>
    <s v="USD"/>
    <n v="1379515740"/>
    <n v="1378306140"/>
    <b v="0"/>
    <n v="10"/>
    <b v="1"/>
    <s v="music/pop"/>
    <n v="1.1080000000000001"/>
    <n v="500"/>
    <x v="4"/>
    <x v="27"/>
  </r>
  <r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x v="27"/>
  </r>
  <r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x v="27"/>
  </r>
  <r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x v="27"/>
  </r>
  <r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x v="27"/>
  </r>
  <r>
    <n v="2000"/>
    <n v="2831"/>
    <x v="0"/>
    <x v="0"/>
    <s v="USD"/>
    <n v="1381314437"/>
    <n v="1378722437"/>
    <b v="0"/>
    <n v="32"/>
    <b v="1"/>
    <s v="music/pop"/>
    <n v="1.4155"/>
    <n v="62.5"/>
    <x v="4"/>
    <x v="27"/>
  </r>
  <r>
    <n v="2000"/>
    <n v="2015"/>
    <x v="0"/>
    <x v="0"/>
    <s v="USD"/>
    <n v="1303801140"/>
    <n v="1300916220"/>
    <b v="0"/>
    <n v="20"/>
    <b v="1"/>
    <s v="music/pop"/>
    <n v="1.0075000000000001"/>
    <n v="100"/>
    <x v="4"/>
    <x v="27"/>
  </r>
  <r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x v="27"/>
  </r>
  <r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x v="27"/>
  </r>
  <r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x v="27"/>
  </r>
  <r>
    <n v="1500"/>
    <n v="2143"/>
    <x v="0"/>
    <x v="0"/>
    <s v="USD"/>
    <n v="1333648820"/>
    <n v="1331060420"/>
    <b v="0"/>
    <n v="48"/>
    <b v="1"/>
    <s v="music/pop"/>
    <n v="1.4286666666666668"/>
    <n v="31.25"/>
    <x v="4"/>
    <x v="27"/>
  </r>
  <r>
    <n v="7500"/>
    <n v="7525.12"/>
    <x v="0"/>
    <x v="0"/>
    <s v="USD"/>
    <n v="1355437052"/>
    <n v="1352845052"/>
    <b v="0"/>
    <n v="48"/>
    <b v="1"/>
    <s v="music/pop"/>
    <n v="1.0033493333333334"/>
    <n v="156.25"/>
    <x v="4"/>
    <x v="27"/>
  </r>
  <r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x v="27"/>
  </r>
  <r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x v="27"/>
  </r>
  <r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x v="27"/>
  </r>
  <r>
    <n v="80"/>
    <n v="1003"/>
    <x v="0"/>
    <x v="13"/>
    <s v="EUR"/>
    <n v="1462053540"/>
    <n v="1459355950"/>
    <b v="0"/>
    <n v="36"/>
    <b v="1"/>
    <s v="music/pop"/>
    <n v="12.5375"/>
    <n v="2.2222222222222223"/>
    <x v="4"/>
    <x v="27"/>
  </r>
  <r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x v="27"/>
  </r>
  <r>
    <n v="8000"/>
    <n v="8211"/>
    <x v="0"/>
    <x v="0"/>
    <s v="USD"/>
    <n v="1325310336"/>
    <n v="1320122736"/>
    <b v="0"/>
    <n v="62"/>
    <b v="1"/>
    <s v="music/pop"/>
    <n v="1.026375"/>
    <n v="129.03225806451613"/>
    <x v="4"/>
    <x v="27"/>
  </r>
  <r>
    <n v="1000"/>
    <n v="1080"/>
    <x v="0"/>
    <x v="0"/>
    <s v="USD"/>
    <n v="1422750707"/>
    <n v="1420158707"/>
    <b v="0"/>
    <n v="32"/>
    <b v="1"/>
    <s v="music/pop"/>
    <n v="1.08"/>
    <n v="31.25"/>
    <x v="4"/>
    <x v="27"/>
  </r>
  <r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x v="27"/>
  </r>
  <r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x v="27"/>
  </r>
  <r>
    <n v="2500"/>
    <n v="4022"/>
    <x v="0"/>
    <x v="0"/>
    <s v="USD"/>
    <n v="1364447073"/>
    <n v="1361858673"/>
    <b v="0"/>
    <n v="98"/>
    <b v="1"/>
    <s v="music/pop"/>
    <n v="1.6088"/>
    <n v="25.510204081632654"/>
    <x v="4"/>
    <x v="27"/>
  </r>
  <r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x v="27"/>
  </r>
  <r>
    <n v="8000"/>
    <n v="8211"/>
    <x v="0"/>
    <x v="0"/>
    <s v="USD"/>
    <n v="1322454939"/>
    <n v="1319859339"/>
    <b v="0"/>
    <n v="116"/>
    <b v="1"/>
    <s v="music/pop"/>
    <n v="1.026375"/>
    <n v="68.965517241379317"/>
    <x v="4"/>
    <x v="27"/>
  </r>
  <r>
    <n v="2000"/>
    <n v="2795"/>
    <x v="0"/>
    <x v="0"/>
    <s v="USD"/>
    <n v="1464729276"/>
    <n v="1459545276"/>
    <b v="0"/>
    <n v="52"/>
    <b v="1"/>
    <s v="music/pop"/>
    <n v="1.3975"/>
    <n v="38.46153846153846"/>
    <x v="4"/>
    <x v="27"/>
  </r>
  <r>
    <n v="1000"/>
    <n v="1026"/>
    <x v="0"/>
    <x v="0"/>
    <s v="USD"/>
    <n v="1278302400"/>
    <n v="1273961999"/>
    <b v="0"/>
    <n v="23"/>
    <b v="1"/>
    <s v="music/pop"/>
    <n v="1.026"/>
    <n v="43.478260869565219"/>
    <x v="4"/>
    <x v="27"/>
  </r>
  <r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x v="27"/>
  </r>
  <r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x v="27"/>
  </r>
  <r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x v="27"/>
  </r>
  <r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x v="27"/>
  </r>
  <r>
    <n v="1000"/>
    <n v="1374.16"/>
    <x v="0"/>
    <x v="0"/>
    <s v="USD"/>
    <n v="1318802580"/>
    <n v="1316194540"/>
    <b v="0"/>
    <n v="34"/>
    <b v="1"/>
    <s v="music/pop"/>
    <n v="1.37416"/>
    <n v="29.411764705882351"/>
    <x v="4"/>
    <x v="27"/>
  </r>
  <r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x v="27"/>
  </r>
  <r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x v="27"/>
  </r>
  <r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x v="27"/>
  </r>
  <r>
    <n v="2000"/>
    <n v="3500"/>
    <x v="0"/>
    <x v="0"/>
    <s v="USD"/>
    <n v="1311298745"/>
    <n v="1309311545"/>
    <b v="0"/>
    <n v="56"/>
    <b v="1"/>
    <s v="music/pop"/>
    <n v="1.75"/>
    <n v="35.714285714285715"/>
    <x v="4"/>
    <x v="27"/>
  </r>
  <r>
    <n v="1000"/>
    <n v="1175"/>
    <x v="0"/>
    <x v="0"/>
    <s v="USD"/>
    <n v="1405188667"/>
    <n v="1402596667"/>
    <b v="0"/>
    <n v="25"/>
    <b v="1"/>
    <s v="music/pop"/>
    <n v="1.175"/>
    <n v="40"/>
    <x v="4"/>
    <x v="27"/>
  </r>
  <r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faith"/>
    <n v="0.21714285714285714"/>
    <n v="350"/>
    <x v="4"/>
    <x v="28"/>
  </r>
  <r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x v="28"/>
  </r>
  <r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x v="28"/>
  </r>
  <r>
    <n v="5000"/>
    <n v="18"/>
    <x v="3"/>
    <x v="5"/>
    <s v="CAD"/>
    <n v="1493320519"/>
    <n v="1488140119"/>
    <b v="0"/>
    <n v="1"/>
    <b v="0"/>
    <s v="music/faith"/>
    <n v="3.5999999999999999E-3"/>
    <n v="5000"/>
    <x v="4"/>
    <x v="28"/>
  </r>
  <r>
    <n v="10000"/>
    <n v="3125"/>
    <x v="3"/>
    <x v="0"/>
    <s v="USD"/>
    <n v="1491855300"/>
    <n v="1488935245"/>
    <b v="0"/>
    <n v="39"/>
    <b v="0"/>
    <s v="music/faith"/>
    <n v="0.3125"/>
    <n v="256.41025641025641"/>
    <x v="4"/>
    <x v="28"/>
  </r>
  <r>
    <n v="4000"/>
    <n v="1772"/>
    <x v="3"/>
    <x v="0"/>
    <s v="USD"/>
    <n v="1491738594"/>
    <n v="1489150194"/>
    <b v="0"/>
    <n v="7"/>
    <b v="0"/>
    <s v="music/faith"/>
    <n v="0.443"/>
    <n v="571.42857142857144"/>
    <x v="4"/>
    <x v="28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0.254"/>
    <n v="227.27272727272728"/>
    <x v="4"/>
    <x v="28"/>
  </r>
  <r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x v="28"/>
  </r>
  <r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x v="28"/>
  </r>
  <r>
    <n v="3000"/>
    <n v="280"/>
    <x v="3"/>
    <x v="1"/>
    <s v="GBP"/>
    <n v="1491768000"/>
    <n v="1489097112"/>
    <b v="0"/>
    <n v="8"/>
    <b v="0"/>
    <s v="music/faith"/>
    <n v="9.3333333333333338E-2"/>
    <n v="375"/>
    <x v="4"/>
    <x v="28"/>
  </r>
  <r>
    <n v="10000"/>
    <n v="5"/>
    <x v="3"/>
    <x v="0"/>
    <s v="USD"/>
    <n v="1490589360"/>
    <n v="1488038674"/>
    <b v="0"/>
    <n v="1"/>
    <b v="0"/>
    <s v="music/faith"/>
    <n v="5.0000000000000001E-4"/>
    <n v="10000"/>
    <x v="4"/>
    <x v="28"/>
  </r>
  <r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faith"/>
    <n v="4.2311459353574929E-2"/>
    <n v="1276.25"/>
    <x v="4"/>
    <x v="28"/>
  </r>
  <r>
    <n v="20000"/>
    <n v="5212"/>
    <x v="3"/>
    <x v="0"/>
    <s v="USD"/>
    <n v="1491019200"/>
    <n v="1488418990"/>
    <b v="0"/>
    <n v="79"/>
    <b v="0"/>
    <s v="music/faith"/>
    <n v="0.2606"/>
    <n v="253.16455696202533"/>
    <x v="4"/>
    <x v="28"/>
  </r>
  <r>
    <n v="5050"/>
    <n v="10"/>
    <x v="2"/>
    <x v="0"/>
    <s v="USD"/>
    <n v="1421337405"/>
    <n v="1418745405"/>
    <b v="0"/>
    <n v="2"/>
    <b v="0"/>
    <s v="music/faith"/>
    <n v="1.9801980198019802E-3"/>
    <n v="2525"/>
    <x v="4"/>
    <x v="28"/>
  </r>
  <r>
    <n v="16500"/>
    <n v="1"/>
    <x v="2"/>
    <x v="0"/>
    <s v="USD"/>
    <n v="1427745150"/>
    <n v="1425156750"/>
    <b v="0"/>
    <n v="1"/>
    <b v="0"/>
    <s v="music/faith"/>
    <n v="6.0606060606060605E-5"/>
    <n v="16500"/>
    <x v="4"/>
    <x v="28"/>
  </r>
  <r>
    <n v="5000"/>
    <n v="51"/>
    <x v="2"/>
    <x v="0"/>
    <s v="USD"/>
    <n v="1441003537"/>
    <n v="1435819537"/>
    <b v="0"/>
    <n v="2"/>
    <b v="0"/>
    <s v="music/faith"/>
    <n v="1.0200000000000001E-2"/>
    <n v="2500"/>
    <x v="4"/>
    <x v="28"/>
  </r>
  <r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faith"/>
    <n v="9.74E-2"/>
    <n v="555.55555555555554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50"/>
    <n v="85"/>
    <x v="2"/>
    <x v="0"/>
    <s v="USD"/>
    <n v="1409513940"/>
    <n v="1405949514"/>
    <b v="0"/>
    <n v="4"/>
    <b v="0"/>
    <s v="music/faith"/>
    <n v="4.8571428571428571E-2"/>
    <n v="437.5"/>
    <x v="4"/>
    <x v="28"/>
  </r>
  <r>
    <n v="5000"/>
    <n v="34"/>
    <x v="2"/>
    <x v="12"/>
    <s v="EUR"/>
    <n v="1453122000"/>
    <n v="1449151888"/>
    <b v="0"/>
    <n v="1"/>
    <b v="0"/>
    <s v="music/faith"/>
    <n v="6.7999999999999996E-3"/>
    <n v="5000"/>
    <x v="4"/>
    <x v="28"/>
  </r>
  <r>
    <n v="10000"/>
    <n v="1050"/>
    <x v="2"/>
    <x v="0"/>
    <s v="USD"/>
    <n v="1409585434"/>
    <n v="1406907034"/>
    <b v="0"/>
    <n v="2"/>
    <b v="0"/>
    <s v="music/faith"/>
    <n v="0.105"/>
    <n v="5000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3000"/>
    <n v="50"/>
    <x v="2"/>
    <x v="0"/>
    <s v="USD"/>
    <n v="1412536412"/>
    <n v="1409944412"/>
    <b v="0"/>
    <n v="1"/>
    <b v="0"/>
    <s v="music/faith"/>
    <n v="1.6666666666666666E-2"/>
    <n v="3000"/>
    <x v="4"/>
    <x v="28"/>
  </r>
  <r>
    <n v="25000"/>
    <n v="1967"/>
    <x v="2"/>
    <x v="0"/>
    <s v="USD"/>
    <n v="1430517761"/>
    <n v="1427925761"/>
    <b v="0"/>
    <n v="17"/>
    <b v="0"/>
    <s v="music/faith"/>
    <n v="7.868E-2"/>
    <n v="1470.5882352941176"/>
    <x v="4"/>
    <x v="28"/>
  </r>
  <r>
    <n v="5000"/>
    <n v="11"/>
    <x v="2"/>
    <x v="0"/>
    <s v="USD"/>
    <n v="1427772120"/>
    <n v="1425186785"/>
    <b v="0"/>
    <n v="2"/>
    <b v="0"/>
    <s v="music/faith"/>
    <n v="2.2000000000000001E-3"/>
    <n v="2500"/>
    <x v="4"/>
    <x v="28"/>
  </r>
  <r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x v="28"/>
  </r>
  <r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x v="28"/>
  </r>
  <r>
    <n v="35000"/>
    <n v="75"/>
    <x v="2"/>
    <x v="0"/>
    <s v="USD"/>
    <n v="1463201940"/>
    <n v="1459435149"/>
    <b v="0"/>
    <n v="2"/>
    <b v="0"/>
    <s v="music/faith"/>
    <n v="2.142857142857143E-3"/>
    <n v="17500"/>
    <x v="4"/>
    <x v="28"/>
  </r>
  <r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x v="28"/>
  </r>
  <r>
    <n v="4000"/>
    <n v="225"/>
    <x v="2"/>
    <x v="0"/>
    <s v="USD"/>
    <n v="1415562471"/>
    <n v="1412966871"/>
    <b v="0"/>
    <n v="8"/>
    <b v="0"/>
    <s v="music/faith"/>
    <n v="5.6250000000000001E-2"/>
    <n v="500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2880"/>
    <n v="1"/>
    <x v="2"/>
    <x v="0"/>
    <s v="USD"/>
    <n v="1459642200"/>
    <n v="1456441429"/>
    <b v="0"/>
    <n v="1"/>
    <b v="0"/>
    <s v="music/faith"/>
    <n v="3.4722222222222224E-4"/>
    <n v="2880"/>
    <x v="4"/>
    <x v="28"/>
  </r>
  <r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x v="28"/>
  </r>
  <r>
    <n v="6000"/>
    <n v="35"/>
    <x v="2"/>
    <x v="0"/>
    <s v="USD"/>
    <n v="1414707762"/>
    <n v="1412115762"/>
    <b v="0"/>
    <n v="4"/>
    <b v="0"/>
    <s v="music/faith"/>
    <n v="5.8333333333333336E-3"/>
    <n v="1500"/>
    <x v="4"/>
    <x v="28"/>
  </r>
  <r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x v="28"/>
  </r>
  <r>
    <n v="6500"/>
    <n v="2196"/>
    <x v="2"/>
    <x v="0"/>
    <s v="USD"/>
    <n v="1403906664"/>
    <n v="1401401064"/>
    <b v="0"/>
    <n v="16"/>
    <b v="0"/>
    <s v="music/faith"/>
    <n v="0.33784615384615385"/>
    <n v="406.25"/>
    <x v="4"/>
    <x v="28"/>
  </r>
  <r>
    <n v="3000"/>
    <n v="1"/>
    <x v="2"/>
    <x v="1"/>
    <s v="GBP"/>
    <n v="1428231600"/>
    <n v="1423520177"/>
    <b v="0"/>
    <n v="1"/>
    <b v="0"/>
    <s v="music/faith"/>
    <n v="3.3333333333333332E-4"/>
    <n v="3000"/>
    <x v="4"/>
    <x v="28"/>
  </r>
  <r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4500"/>
    <n v="1"/>
    <x v="2"/>
    <x v="0"/>
    <s v="USD"/>
    <n v="1431046356"/>
    <n v="1428454356"/>
    <b v="0"/>
    <n v="1"/>
    <b v="0"/>
    <s v="music/faith"/>
    <n v="2.2222222222222223E-4"/>
    <n v="4500"/>
    <x v="4"/>
    <x v="28"/>
  </r>
  <r>
    <n v="1000"/>
    <n v="110"/>
    <x v="2"/>
    <x v="0"/>
    <s v="USD"/>
    <n v="1470598345"/>
    <n v="1468006345"/>
    <b v="0"/>
    <n v="2"/>
    <b v="0"/>
    <s v="music/faith"/>
    <n v="0.11"/>
    <n v="500"/>
    <x v="4"/>
    <x v="28"/>
  </r>
  <r>
    <n v="3000"/>
    <n v="22"/>
    <x v="2"/>
    <x v="0"/>
    <s v="USD"/>
    <n v="1447018833"/>
    <n v="1444423233"/>
    <b v="0"/>
    <n v="1"/>
    <b v="0"/>
    <s v="music/faith"/>
    <n v="7.3333333333333332E-3"/>
    <n v="3000"/>
    <x v="4"/>
    <x v="28"/>
  </r>
  <r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x v="28"/>
  </r>
  <r>
    <n v="5000"/>
    <n v="20"/>
    <x v="2"/>
    <x v="0"/>
    <s v="USD"/>
    <n v="1412283542"/>
    <n v="1409691542"/>
    <b v="0"/>
    <n v="1"/>
    <b v="0"/>
    <s v="music/faith"/>
    <n v="4.0000000000000001E-3"/>
    <n v="5000"/>
    <x v="4"/>
    <x v="28"/>
  </r>
  <r>
    <n v="1000"/>
    <n v="1"/>
    <x v="2"/>
    <x v="0"/>
    <s v="USD"/>
    <n v="1462391932"/>
    <n v="1457297932"/>
    <b v="0"/>
    <n v="1"/>
    <b v="0"/>
    <s v="music/faith"/>
    <n v="1E-3"/>
    <n v="1000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x v="20"/>
  </r>
  <r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x v="20"/>
  </r>
  <r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x v="20"/>
  </r>
  <r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x v="20"/>
  </r>
  <r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x v="20"/>
  </r>
  <r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x v="20"/>
  </r>
  <r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x v="20"/>
  </r>
  <r>
    <n v="5000"/>
    <n v="10081"/>
    <x v="0"/>
    <x v="0"/>
    <s v="USD"/>
    <n v="1461096304"/>
    <n v="1458936304"/>
    <b v="0"/>
    <n v="125"/>
    <b v="1"/>
    <s v="photography/photobooks"/>
    <n v="2.0162"/>
    <n v="40"/>
    <x v="8"/>
    <x v="20"/>
  </r>
  <r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x v="20"/>
  </r>
  <r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x v="20"/>
  </r>
  <r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x v="20"/>
  </r>
  <r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x v="20"/>
  </r>
  <r>
    <n v="25"/>
    <n v="30"/>
    <x v="0"/>
    <x v="0"/>
    <s v="USD"/>
    <n v="1444071361"/>
    <n v="1441479361"/>
    <b v="0"/>
    <n v="4"/>
    <b v="1"/>
    <s v="photography/photobooks"/>
    <n v="1.2"/>
    <n v="6.25"/>
    <x v="8"/>
    <x v="20"/>
  </r>
  <r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x v="20"/>
  </r>
  <r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x v="20"/>
  </r>
  <r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x v="20"/>
  </r>
  <r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x v="20"/>
  </r>
  <r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x v="20"/>
  </r>
  <r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x v="20"/>
  </r>
  <r>
    <n v="100"/>
    <n v="885"/>
    <x v="0"/>
    <x v="0"/>
    <s v="USD"/>
    <n v="1457739245"/>
    <n v="1455147245"/>
    <b v="0"/>
    <n v="25"/>
    <b v="1"/>
    <s v="photography/photobooks"/>
    <n v="8.85"/>
    <n v="4"/>
    <x v="8"/>
    <x v="20"/>
  </r>
  <r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x v="20"/>
  </r>
  <r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x v="20"/>
  </r>
  <r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x v="20"/>
  </r>
  <r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x v="20"/>
  </r>
  <r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x v="20"/>
  </r>
  <r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x v="20"/>
  </r>
  <r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x v="20"/>
  </r>
  <r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x v="20"/>
  </r>
  <r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x v="20"/>
  </r>
  <r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x v="20"/>
  </r>
  <r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x v="20"/>
  </r>
  <r>
    <n v="4800"/>
    <n v="651"/>
    <x v="2"/>
    <x v="9"/>
    <s v="EUR"/>
    <n v="1424421253"/>
    <n v="1421829253"/>
    <b v="1"/>
    <n v="10"/>
    <b v="0"/>
    <s v="photography/photobooks"/>
    <n v="0.135625"/>
    <n v="480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x v="20"/>
  </r>
  <r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x v="20"/>
  </r>
  <r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x v="20"/>
  </r>
  <r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x v="20"/>
  </r>
  <r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x v="20"/>
  </r>
  <r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x v="20"/>
  </r>
  <r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x v="20"/>
  </r>
  <r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x v="20"/>
  </r>
  <r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x v="20"/>
  </r>
  <r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x v="20"/>
  </r>
  <r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x v="20"/>
  </r>
  <r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x v="20"/>
  </r>
  <r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x v="20"/>
  </r>
  <r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x v="20"/>
  </r>
  <r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x v="20"/>
  </r>
  <r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x v="20"/>
  </r>
  <r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x v="20"/>
  </r>
  <r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x v="20"/>
  </r>
  <r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x v="20"/>
  </r>
  <r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x v="20"/>
  </r>
  <r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x v="20"/>
  </r>
  <r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x v="20"/>
  </r>
  <r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x v="20"/>
  </r>
  <r>
    <n v="20000"/>
    <n v="591"/>
    <x v="2"/>
    <x v="1"/>
    <s v="GBP"/>
    <n v="1412090349"/>
    <n v="1409066349"/>
    <b v="1"/>
    <n v="8"/>
    <b v="0"/>
    <s v="photography/photobooks"/>
    <n v="2.955E-2"/>
    <n v="2500"/>
    <x v="8"/>
    <x v="20"/>
  </r>
  <r>
    <n v="5000"/>
    <n v="553"/>
    <x v="2"/>
    <x v="0"/>
    <s v="USD"/>
    <n v="1411868313"/>
    <n v="1409276313"/>
    <b v="1"/>
    <n v="8"/>
    <b v="0"/>
    <s v="photography/photobooks"/>
    <n v="0.1106"/>
    <n v="625"/>
    <x v="8"/>
    <x v="20"/>
  </r>
  <r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x v="20"/>
  </r>
  <r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x v="20"/>
  </r>
  <r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x v="20"/>
  </r>
  <r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x v="20"/>
  </r>
  <r>
    <n v="2500"/>
    <n v="3372.25"/>
    <x v="0"/>
    <x v="0"/>
    <s v="USD"/>
    <n v="1330760367"/>
    <n v="1326872367"/>
    <b v="0"/>
    <n v="57"/>
    <b v="1"/>
    <s v="music/rock"/>
    <n v="1.3489"/>
    <n v="43.859649122807021"/>
    <x v="4"/>
    <x v="11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x v="11"/>
  </r>
  <r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2000"/>
    <n v="2101"/>
    <x v="0"/>
    <x v="0"/>
    <s v="USD"/>
    <n v="1373572903"/>
    <n v="1371585703"/>
    <b v="0"/>
    <n v="50"/>
    <b v="1"/>
    <s v="music/rock"/>
    <n v="1.0505"/>
    <n v="40"/>
    <x v="4"/>
    <x v="11"/>
  </r>
  <r>
    <n v="2000"/>
    <n v="2020"/>
    <x v="0"/>
    <x v="0"/>
    <s v="USD"/>
    <n v="1392675017"/>
    <n v="1390083017"/>
    <b v="0"/>
    <n v="38"/>
    <b v="1"/>
    <s v="music/rock"/>
    <n v="1.01"/>
    <n v="52.631578947368418"/>
    <x v="4"/>
    <x v="11"/>
  </r>
  <r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x v="11"/>
  </r>
  <r>
    <n v="20000"/>
    <n v="20032"/>
    <x v="0"/>
    <x v="0"/>
    <s v="USD"/>
    <n v="1399672800"/>
    <n v="1396906530"/>
    <b v="0"/>
    <n v="48"/>
    <b v="1"/>
    <s v="music/rock"/>
    <n v="1.0016"/>
    <n v="416.66666666666669"/>
    <x v="4"/>
    <x v="11"/>
  </r>
  <r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x v="11"/>
  </r>
  <r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x v="11"/>
  </r>
  <r>
    <n v="1000"/>
    <n v="1030"/>
    <x v="0"/>
    <x v="0"/>
    <s v="USD"/>
    <n v="1336866863"/>
    <n v="1335570863"/>
    <b v="0"/>
    <n v="14"/>
    <b v="1"/>
    <s v="music/rock"/>
    <n v="1.03"/>
    <n v="71.428571428571431"/>
    <x v="4"/>
    <x v="11"/>
  </r>
  <r>
    <n v="350"/>
    <n v="500"/>
    <x v="0"/>
    <x v="0"/>
    <s v="USD"/>
    <n v="1299243427"/>
    <n v="1296651427"/>
    <b v="0"/>
    <n v="20"/>
    <b v="1"/>
    <s v="music/rock"/>
    <n v="1.4285714285714286"/>
    <n v="17.5"/>
    <x v="4"/>
    <x v="11"/>
  </r>
  <r>
    <n v="400"/>
    <n v="1050"/>
    <x v="0"/>
    <x v="0"/>
    <s v="USD"/>
    <n v="1362211140"/>
    <n v="1359421403"/>
    <b v="0"/>
    <n v="25"/>
    <b v="1"/>
    <s v="music/rock"/>
    <n v="2.625"/>
    <n v="16"/>
    <x v="4"/>
    <x v="11"/>
  </r>
  <r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x v="11"/>
  </r>
  <r>
    <n v="500"/>
    <n v="520"/>
    <x v="0"/>
    <x v="1"/>
    <s v="GBP"/>
    <n v="1459439471"/>
    <n v="1456851071"/>
    <b v="0"/>
    <n v="11"/>
    <b v="1"/>
    <s v="music/rock"/>
    <n v="1.04"/>
    <n v="45.454545454545453"/>
    <x v="4"/>
    <x v="11"/>
  </r>
  <r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x v="11"/>
  </r>
  <r>
    <n v="600"/>
    <n v="1841"/>
    <x v="0"/>
    <x v="0"/>
    <s v="USD"/>
    <n v="1332029335"/>
    <n v="1326848935"/>
    <b v="0"/>
    <n v="30"/>
    <b v="1"/>
    <s v="music/rock"/>
    <n v="3.0683333333333334"/>
    <n v="20"/>
    <x v="4"/>
    <x v="11"/>
  </r>
  <r>
    <n v="1000"/>
    <n v="1001.49"/>
    <x v="0"/>
    <x v="0"/>
    <s v="USD"/>
    <n v="1317438000"/>
    <n v="1314989557"/>
    <b v="0"/>
    <n v="28"/>
    <b v="1"/>
    <s v="music/rock"/>
    <n v="1.00149"/>
    <n v="35.714285714285715"/>
    <x v="4"/>
    <x v="11"/>
  </r>
  <r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x v="11"/>
  </r>
  <r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x v="11"/>
  </r>
  <r>
    <n v="2000"/>
    <n v="2035"/>
    <x v="0"/>
    <x v="0"/>
    <s v="USD"/>
    <n v="1400561940"/>
    <n v="1397679445"/>
    <b v="0"/>
    <n v="40"/>
    <b v="1"/>
    <s v="music/rock"/>
    <n v="1.0175000000000001"/>
    <n v="50"/>
    <x v="4"/>
    <x v="11"/>
  </r>
  <r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x v="11"/>
  </r>
  <r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x v="11"/>
  </r>
  <r>
    <n v="1500"/>
    <n v="1521"/>
    <x v="0"/>
    <x v="0"/>
    <s v="USD"/>
    <n v="1307761200"/>
    <n v="1304464914"/>
    <b v="0"/>
    <n v="20"/>
    <b v="1"/>
    <s v="music/rock"/>
    <n v="1.014"/>
    <n v="75"/>
    <x v="4"/>
    <x v="11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x v="11"/>
  </r>
  <r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x v="11"/>
  </r>
  <r>
    <n v="3000"/>
    <n v="3221"/>
    <x v="0"/>
    <x v="0"/>
    <s v="USD"/>
    <n v="1312095540"/>
    <n v="1306608888"/>
    <b v="0"/>
    <n v="24"/>
    <b v="1"/>
    <s v="music/rock"/>
    <n v="1.0736666666666668"/>
    <n v="125"/>
    <x v="4"/>
    <x v="11"/>
  </r>
  <r>
    <n v="300"/>
    <n v="301"/>
    <x v="0"/>
    <x v="0"/>
    <s v="USD"/>
    <n v="1350505059"/>
    <n v="1347913059"/>
    <b v="0"/>
    <n v="8"/>
    <b v="1"/>
    <s v="music/rock"/>
    <n v="1.0033333333333334"/>
    <n v="37.5"/>
    <x v="4"/>
    <x v="11"/>
  </r>
  <r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x v="11"/>
  </r>
  <r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x v="11"/>
  </r>
  <r>
    <n v="800"/>
    <n v="815"/>
    <x v="0"/>
    <x v="0"/>
    <s v="USD"/>
    <n v="1352860017"/>
    <n v="1348536417"/>
    <b v="0"/>
    <n v="14"/>
    <b v="1"/>
    <s v="music/rock"/>
    <n v="1.01875"/>
    <n v="57.142857142857146"/>
    <x v="4"/>
    <x v="11"/>
  </r>
  <r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x v="11"/>
  </r>
  <r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x v="11"/>
  </r>
  <r>
    <n v="2000"/>
    <n v="2025"/>
    <x v="0"/>
    <x v="0"/>
    <s v="USD"/>
    <n v="1405715472"/>
    <n v="1403901072"/>
    <b v="0"/>
    <n v="38"/>
    <b v="1"/>
    <s v="music/rock"/>
    <n v="1.0125"/>
    <n v="52.631578947368418"/>
    <x v="4"/>
    <x v="11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x v="11"/>
  </r>
  <r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x v="11"/>
  </r>
  <r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x v="18"/>
  </r>
  <r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x v="18"/>
  </r>
  <r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x v="18"/>
  </r>
  <r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x v="18"/>
  </r>
  <r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x v="18"/>
  </r>
  <r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x v="18"/>
  </r>
  <r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x v="18"/>
  </r>
  <r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x v="18"/>
  </r>
  <r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x v="18"/>
  </r>
  <r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x v="18"/>
  </r>
  <r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x v="18"/>
  </r>
  <r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x v="14"/>
  </r>
  <r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x v="14"/>
  </r>
  <r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x v="14"/>
  </r>
  <r>
    <n v="1000"/>
    <n v="1351"/>
    <x v="0"/>
    <x v="0"/>
    <s v="USD"/>
    <n v="1354017600"/>
    <n v="1350967535"/>
    <b v="0"/>
    <n v="26"/>
    <b v="1"/>
    <s v="music/indie rock"/>
    <n v="1.351"/>
    <n v="38.4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x v="14"/>
  </r>
  <r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x v="14"/>
  </r>
  <r>
    <n v="3000"/>
    <n v="3335"/>
    <x v="0"/>
    <x v="3"/>
    <s v="EUR"/>
    <n v="1449178200"/>
    <n v="1447614732"/>
    <b v="0"/>
    <n v="8"/>
    <b v="1"/>
    <s v="music/indie rock"/>
    <n v="1.1116666666666666"/>
    <n v="375"/>
    <x v="4"/>
    <x v="14"/>
  </r>
  <r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x v="14"/>
  </r>
  <r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x v="14"/>
  </r>
  <r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x v="14"/>
  </r>
  <r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x v="14"/>
  </r>
  <r>
    <n v="2500"/>
    <n v="2600"/>
    <x v="0"/>
    <x v="0"/>
    <s v="USD"/>
    <n v="1302926340"/>
    <n v="1301524585"/>
    <b v="0"/>
    <n v="45"/>
    <b v="1"/>
    <s v="music/indie rock"/>
    <n v="1.04"/>
    <n v="55.555555555555557"/>
    <x v="4"/>
    <x v="14"/>
  </r>
  <r>
    <n v="1000"/>
    <n v="1145"/>
    <x v="0"/>
    <x v="0"/>
    <s v="USD"/>
    <n v="1329082983"/>
    <n v="1326404583"/>
    <b v="0"/>
    <n v="20"/>
    <b v="1"/>
    <s v="music/indie rock"/>
    <n v="1.145"/>
    <n v="50"/>
    <x v="4"/>
    <x v="14"/>
  </r>
  <r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x v="14"/>
  </r>
  <r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x v="14"/>
  </r>
  <r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x v="14"/>
  </r>
  <r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x v="14"/>
  </r>
  <r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x v="14"/>
  </r>
  <r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x v="29"/>
  </r>
  <r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x v="29"/>
  </r>
  <r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x v="29"/>
  </r>
  <r>
    <n v="50000"/>
    <n v="50"/>
    <x v="2"/>
    <x v="0"/>
    <s v="USD"/>
    <n v="1451752021"/>
    <n v="1447864021"/>
    <b v="0"/>
    <n v="2"/>
    <b v="0"/>
    <s v="technology/gadgets"/>
    <n v="1E-3"/>
    <n v="25000"/>
    <x v="2"/>
    <x v="29"/>
  </r>
  <r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x v="29"/>
  </r>
  <r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x v="29"/>
  </r>
  <r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x v="29"/>
  </r>
  <r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x v="29"/>
  </r>
  <r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x v="29"/>
  </r>
  <r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x v="29"/>
  </r>
  <r>
    <n v="666"/>
    <n v="60"/>
    <x v="2"/>
    <x v="0"/>
    <s v="USD"/>
    <n v="1414814340"/>
    <n v="1413519073"/>
    <b v="0"/>
    <n v="2"/>
    <b v="0"/>
    <s v="technology/gadgets"/>
    <n v="9.0090090090090086E-2"/>
    <n v="333"/>
    <x v="2"/>
    <x v="29"/>
  </r>
  <r>
    <n v="500"/>
    <n v="8"/>
    <x v="2"/>
    <x v="0"/>
    <s v="USD"/>
    <n v="1409620222"/>
    <n v="1407892222"/>
    <b v="0"/>
    <n v="4"/>
    <b v="0"/>
    <s v="technology/gadgets"/>
    <n v="1.6E-2"/>
    <n v="125"/>
    <x v="2"/>
    <x v="29"/>
  </r>
  <r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x v="29"/>
  </r>
  <r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x v="29"/>
  </r>
  <r>
    <n v="500"/>
    <n v="237"/>
    <x v="2"/>
    <x v="0"/>
    <s v="USD"/>
    <n v="1432069249"/>
    <n v="1429477249"/>
    <b v="0"/>
    <n v="8"/>
    <b v="0"/>
    <s v="technology/gadgets"/>
    <n v="0.47399999999999998"/>
    <n v="62.5"/>
    <x v="2"/>
    <x v="29"/>
  </r>
  <r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x v="29"/>
  </r>
  <r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x v="14"/>
  </r>
  <r>
    <n v="2000"/>
    <n v="2311"/>
    <x v="0"/>
    <x v="0"/>
    <s v="USD"/>
    <n v="1386828507"/>
    <n v="1384236507"/>
    <b v="0"/>
    <n v="64"/>
    <b v="1"/>
    <s v="music/indie rock"/>
    <n v="1.1555"/>
    <n v="31.25"/>
    <x v="4"/>
    <x v="14"/>
  </r>
  <r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x v="14"/>
  </r>
  <r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x v="14"/>
  </r>
  <r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x v="14"/>
  </r>
  <r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x v="14"/>
  </r>
  <r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x v="14"/>
  </r>
  <r>
    <n v="2550"/>
    <n v="2630"/>
    <x v="0"/>
    <x v="0"/>
    <s v="USD"/>
    <n v="1367940794"/>
    <n v="1365348794"/>
    <b v="0"/>
    <n v="34"/>
    <b v="1"/>
    <s v="music/indie rock"/>
    <n v="1.031372549019608"/>
    <n v="75"/>
    <x v="4"/>
    <x v="14"/>
  </r>
  <r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x v="14"/>
  </r>
  <r>
    <n v="1000"/>
    <n v="1270"/>
    <x v="0"/>
    <x v="0"/>
    <s v="USD"/>
    <n v="1373203482"/>
    <n v="1368019482"/>
    <b v="0"/>
    <n v="26"/>
    <b v="1"/>
    <s v="music/indie rock"/>
    <n v="1.27"/>
    <n v="38.46153846153846"/>
    <x v="4"/>
    <x v="14"/>
  </r>
  <r>
    <n v="2000"/>
    <n v="2412.02"/>
    <x v="0"/>
    <x v="0"/>
    <s v="USD"/>
    <n v="1337657400"/>
    <n v="1336512309"/>
    <b v="0"/>
    <n v="50"/>
    <b v="1"/>
    <s v="music/indie rock"/>
    <n v="1.20601"/>
    <n v="40"/>
    <x v="4"/>
    <x v="14"/>
  </r>
  <r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x v="14"/>
  </r>
  <r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x v="14"/>
  </r>
  <r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x v="14"/>
  </r>
  <r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</r>
  <r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x v="14"/>
  </r>
  <r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x v="14"/>
  </r>
  <r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x v="14"/>
  </r>
  <r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x v="14"/>
  </r>
  <r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x v="14"/>
  </r>
  <r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x v="30"/>
  </r>
  <r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x v="30"/>
  </r>
  <r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x v="30"/>
  </r>
  <r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x v="30"/>
  </r>
  <r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x v="30"/>
  </r>
  <r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x v="30"/>
  </r>
  <r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x v="30"/>
  </r>
  <r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x v="30"/>
  </r>
  <r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x v="30"/>
  </r>
  <r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x v="30"/>
  </r>
  <r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x v="30"/>
  </r>
  <r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x v="30"/>
  </r>
  <r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x v="30"/>
  </r>
  <r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x v="30"/>
  </r>
  <r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x v="30"/>
  </r>
  <r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x v="30"/>
  </r>
  <r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x v="30"/>
  </r>
  <r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x v="30"/>
  </r>
  <r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x v="30"/>
  </r>
  <r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x v="30"/>
  </r>
  <r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x v="30"/>
  </r>
  <r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x v="30"/>
  </r>
  <r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x v="30"/>
  </r>
  <r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x v="30"/>
  </r>
  <r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x v="30"/>
  </r>
  <r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x v="30"/>
  </r>
  <r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x v="30"/>
  </r>
  <r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x v="30"/>
  </r>
  <r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x v="30"/>
  </r>
  <r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x v="30"/>
  </r>
  <r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x v="30"/>
  </r>
  <r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x v="30"/>
  </r>
  <r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x v="30"/>
  </r>
  <r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x v="30"/>
  </r>
  <r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x v="30"/>
  </r>
  <r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x v="31"/>
  </r>
  <r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x v="31"/>
  </r>
  <r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x v="31"/>
  </r>
  <r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x v="31"/>
  </r>
  <r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x v="31"/>
  </r>
  <r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x v="31"/>
  </r>
  <r>
    <n v="5000"/>
    <n v="50"/>
    <x v="2"/>
    <x v="0"/>
    <s v="USD"/>
    <n v="1481473208"/>
    <n v="1478881208"/>
    <b v="0"/>
    <n v="1"/>
    <b v="0"/>
    <s v="photography/people"/>
    <n v="0.01"/>
    <n v="5000"/>
    <x v="8"/>
    <x v="31"/>
  </r>
  <r>
    <n v="3000"/>
    <n v="509"/>
    <x v="2"/>
    <x v="0"/>
    <s v="USD"/>
    <n v="1455338532"/>
    <n v="1454042532"/>
    <b v="0"/>
    <n v="5"/>
    <b v="0"/>
    <s v="photography/people"/>
    <n v="0.16966666666666666"/>
    <n v="600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x v="31"/>
  </r>
  <r>
    <n v="1500"/>
    <n v="2"/>
    <x v="2"/>
    <x v="0"/>
    <s v="USD"/>
    <n v="1424229991"/>
    <n v="1421637991"/>
    <b v="0"/>
    <n v="2"/>
    <b v="0"/>
    <s v="photography/people"/>
    <n v="1.3333333333333333E-3"/>
    <n v="750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x v="31"/>
  </r>
  <r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x v="31"/>
  </r>
  <r>
    <n v="5000"/>
    <n v="625"/>
    <x v="2"/>
    <x v="5"/>
    <s v="CAD"/>
    <n v="1452120613"/>
    <n v="1449528613"/>
    <b v="0"/>
    <n v="25"/>
    <b v="0"/>
    <s v="photography/people"/>
    <n v="0.125"/>
    <n v="200"/>
    <x v="8"/>
    <x v="31"/>
  </r>
  <r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x v="30"/>
  </r>
  <r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x v="30"/>
  </r>
  <r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x v="30"/>
  </r>
  <r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x v="30"/>
  </r>
  <r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x v="30"/>
  </r>
  <r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x v="30"/>
  </r>
  <r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x v="30"/>
  </r>
  <r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x v="30"/>
  </r>
  <r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x v="30"/>
  </r>
  <r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x v="30"/>
  </r>
  <r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x v="30"/>
  </r>
  <r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x v="30"/>
  </r>
  <r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x v="30"/>
  </r>
  <r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x v="30"/>
  </r>
  <r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x v="30"/>
  </r>
  <r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x v="30"/>
  </r>
  <r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x v="30"/>
  </r>
  <r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x v="30"/>
  </r>
  <r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x v="30"/>
  </r>
  <r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x v="30"/>
  </r>
  <r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x v="30"/>
  </r>
  <r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x v="30"/>
  </r>
  <r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x v="30"/>
  </r>
  <r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x v="30"/>
  </r>
  <r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x v="30"/>
  </r>
  <r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x v="30"/>
  </r>
  <r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x v="30"/>
  </r>
  <r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x v="30"/>
  </r>
  <r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x v="30"/>
  </r>
  <r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x v="30"/>
  </r>
  <r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x v="30"/>
  </r>
  <r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x v="30"/>
  </r>
  <r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x v="30"/>
  </r>
  <r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x v="30"/>
  </r>
  <r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x v="30"/>
  </r>
  <r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x v="30"/>
  </r>
  <r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x v="30"/>
  </r>
  <r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x v="30"/>
  </r>
  <r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x v="30"/>
  </r>
  <r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x v="30"/>
  </r>
  <r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x v="30"/>
  </r>
  <r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x v="30"/>
  </r>
  <r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x v="30"/>
  </r>
  <r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x v="30"/>
  </r>
  <r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x v="30"/>
  </r>
  <r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x v="30"/>
  </r>
  <r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x v="30"/>
  </r>
  <r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x v="30"/>
  </r>
  <r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x v="30"/>
  </r>
  <r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x v="30"/>
  </r>
  <r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x v="30"/>
  </r>
  <r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x v="30"/>
  </r>
  <r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x v="30"/>
  </r>
  <r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x v="30"/>
  </r>
  <r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x v="30"/>
  </r>
  <r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x v="30"/>
  </r>
  <r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x v="30"/>
  </r>
  <r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x v="30"/>
  </r>
  <r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x v="30"/>
  </r>
  <r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x v="30"/>
  </r>
  <r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x v="30"/>
  </r>
  <r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x v="30"/>
  </r>
  <r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x v="30"/>
  </r>
  <r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x v="30"/>
  </r>
  <r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x v="30"/>
  </r>
  <r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x v="30"/>
  </r>
  <r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x v="30"/>
  </r>
  <r>
    <n v="600"/>
    <n v="615"/>
    <x v="0"/>
    <x v="0"/>
    <s v="USD"/>
    <n v="1462564182"/>
    <n v="1459972182"/>
    <b v="0"/>
    <n v="3"/>
    <b v="1"/>
    <s v="technology/hardware"/>
    <n v="1.0249999999999999"/>
    <n v="200"/>
    <x v="2"/>
    <x v="30"/>
  </r>
  <r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x v="30"/>
  </r>
  <r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x v="30"/>
  </r>
  <r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x v="30"/>
  </r>
  <r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x v="30"/>
  </r>
  <r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x v="30"/>
  </r>
  <r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x v="14"/>
  </r>
  <r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x v="14"/>
  </r>
  <r>
    <n v="750"/>
    <n v="850"/>
    <x v="0"/>
    <x v="0"/>
    <s v="USD"/>
    <n v="1338830395"/>
    <n v="1336238395"/>
    <b v="0"/>
    <n v="25"/>
    <b v="1"/>
    <s v="music/indie rock"/>
    <n v="1.1333333333333333"/>
    <n v="30"/>
    <x v="4"/>
    <x v="14"/>
  </r>
  <r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x v="14"/>
  </r>
  <r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x v="14"/>
  </r>
  <r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x v="14"/>
  </r>
  <r>
    <n v="1500"/>
    <n v="1553"/>
    <x v="0"/>
    <x v="0"/>
    <s v="USD"/>
    <n v="1315457658"/>
    <n v="1312865658"/>
    <b v="0"/>
    <n v="25"/>
    <b v="1"/>
    <s v="music/indie rock"/>
    <n v="1.0353333333333334"/>
    <n v="60"/>
    <x v="4"/>
    <x v="14"/>
  </r>
  <r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x v="14"/>
  </r>
  <r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x v="14"/>
  </r>
  <r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x v="14"/>
  </r>
  <r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x v="14"/>
  </r>
  <r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x v="14"/>
  </r>
  <r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x v="14"/>
  </r>
  <r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x v="14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x v="14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x v="14"/>
  </r>
  <r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x v="14"/>
  </r>
  <r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x v="14"/>
  </r>
  <r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x v="14"/>
  </r>
  <r>
    <n v="1000"/>
    <n v="1360"/>
    <x v="0"/>
    <x v="0"/>
    <s v="USD"/>
    <n v="1304628648"/>
    <n v="1302036648"/>
    <b v="0"/>
    <n v="38"/>
    <b v="1"/>
    <s v="music/indie rock"/>
    <n v="1.36"/>
    <n v="26.315789473684209"/>
    <x v="4"/>
    <x v="14"/>
  </r>
  <r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x v="14"/>
  </r>
  <r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x v="14"/>
  </r>
  <r>
    <n v="2000"/>
    <n v="5080"/>
    <x v="0"/>
    <x v="0"/>
    <s v="USD"/>
    <n v="1416542400"/>
    <n v="1415472953"/>
    <b v="0"/>
    <n v="99"/>
    <b v="1"/>
    <s v="music/indie rock"/>
    <n v="2.54"/>
    <n v="20.202020202020201"/>
    <x v="4"/>
    <x v="14"/>
  </r>
  <r>
    <n v="2200"/>
    <n v="2355"/>
    <x v="0"/>
    <x v="0"/>
    <s v="USD"/>
    <n v="1359176974"/>
    <n v="1356584974"/>
    <b v="0"/>
    <n v="44"/>
    <b v="1"/>
    <s v="music/indie rock"/>
    <n v="1.0704545454545455"/>
    <n v="50"/>
    <x v="4"/>
    <x v="14"/>
  </r>
  <r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x v="14"/>
  </r>
  <r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x v="14"/>
  </r>
  <r>
    <n v="4000"/>
    <n v="4261"/>
    <x v="0"/>
    <x v="0"/>
    <s v="USD"/>
    <n v="1436115617"/>
    <n v="1433523617"/>
    <b v="0"/>
    <n v="40"/>
    <b v="1"/>
    <s v="music/indie rock"/>
    <n v="1.06525"/>
    <n v="100"/>
    <x v="4"/>
    <x v="14"/>
  </r>
  <r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x v="14"/>
  </r>
  <r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x v="14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x v="14"/>
  </r>
  <r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x v="14"/>
  </r>
  <r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x v="14"/>
  </r>
  <r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x v="14"/>
  </r>
  <r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x v="14"/>
  </r>
  <r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x v="14"/>
  </r>
  <r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x v="14"/>
  </r>
  <r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x v="14"/>
  </r>
  <r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x v="17"/>
  </r>
  <r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x v="17"/>
  </r>
  <r>
    <n v="500"/>
    <n v="50"/>
    <x v="2"/>
    <x v="0"/>
    <s v="USD"/>
    <n v="1268636340"/>
    <n v="1263982307"/>
    <b v="0"/>
    <n v="5"/>
    <b v="0"/>
    <s v="games/video games"/>
    <n v="0.1"/>
    <n v="100"/>
    <x v="6"/>
    <x v="17"/>
  </r>
  <r>
    <n v="1100"/>
    <n v="115"/>
    <x v="2"/>
    <x v="0"/>
    <s v="USD"/>
    <n v="1291093200"/>
    <n v="1286930435"/>
    <b v="0"/>
    <n v="5"/>
    <b v="0"/>
    <s v="games/video games"/>
    <n v="0.10454545454545454"/>
    <n v="220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x v="17"/>
  </r>
  <r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x v="17"/>
  </r>
  <r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x v="17"/>
  </r>
  <r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x v="17"/>
  </r>
  <r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x v="17"/>
  </r>
  <r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x v="17"/>
  </r>
  <r>
    <n v="500"/>
    <n v="25"/>
    <x v="2"/>
    <x v="0"/>
    <s v="USD"/>
    <n v="1436677091"/>
    <n v="1434085091"/>
    <b v="0"/>
    <n v="3"/>
    <b v="0"/>
    <s v="games/video games"/>
    <n v="0.05"/>
    <n v="166.66666666666666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x v="17"/>
  </r>
  <r>
    <n v="1000"/>
    <n v="16"/>
    <x v="2"/>
    <x v="0"/>
    <s v="USD"/>
    <n v="1303628340"/>
    <n v="1300328399"/>
    <b v="0"/>
    <n v="3"/>
    <b v="0"/>
    <s v="games/video games"/>
    <n v="1.6E-2"/>
    <n v="333.33333333333331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x v="17"/>
  </r>
  <r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x v="17"/>
  </r>
  <r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x v="17"/>
  </r>
  <r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x v="17"/>
  </r>
  <r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x v="17"/>
  </r>
  <r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x v="17"/>
  </r>
  <r>
    <n v="2000"/>
    <n v="225"/>
    <x v="2"/>
    <x v="0"/>
    <s v="USD"/>
    <n v="1279738800"/>
    <n v="1275599812"/>
    <b v="0"/>
    <n v="5"/>
    <b v="0"/>
    <s v="games/video games"/>
    <n v="0.1125"/>
    <n v="400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x v="17"/>
  </r>
  <r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x v="17"/>
  </r>
  <r>
    <n v="5000"/>
    <n v="1"/>
    <x v="2"/>
    <x v="0"/>
    <s v="USD"/>
    <n v="1455207510"/>
    <n v="1453997910"/>
    <b v="0"/>
    <n v="1"/>
    <b v="0"/>
    <s v="games/video games"/>
    <n v="2.0000000000000001E-4"/>
    <n v="5000"/>
    <x v="6"/>
    <x v="17"/>
  </r>
  <r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x v="17"/>
  </r>
  <r>
    <n v="100"/>
    <n v="2"/>
    <x v="2"/>
    <x v="1"/>
    <s v="GBP"/>
    <n v="1427992582"/>
    <n v="1425404182"/>
    <b v="0"/>
    <n v="2"/>
    <b v="0"/>
    <s v="games/video games"/>
    <n v="0.02"/>
    <n v="50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x v="17"/>
  </r>
  <r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x v="17"/>
  </r>
  <r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x v="17"/>
  </r>
  <r>
    <n v="250"/>
    <n v="2"/>
    <x v="2"/>
    <x v="0"/>
    <s v="USD"/>
    <n v="1390921827"/>
    <n v="1389193827"/>
    <b v="0"/>
    <n v="2"/>
    <b v="0"/>
    <s v="games/video games"/>
    <n v="8.0000000000000002E-3"/>
    <n v="125"/>
    <x v="6"/>
    <x v="17"/>
  </r>
  <r>
    <n v="5000"/>
    <n v="115"/>
    <x v="2"/>
    <x v="1"/>
    <s v="GBP"/>
    <n v="1459443385"/>
    <n v="1456854985"/>
    <b v="0"/>
    <n v="5"/>
    <b v="0"/>
    <s v="games/video games"/>
    <n v="2.3E-2"/>
    <n v="1000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x v="17"/>
  </r>
  <r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x v="17"/>
  </r>
  <r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x v="17"/>
  </r>
  <r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x v="17"/>
  </r>
  <r>
    <n v="400"/>
    <n v="463"/>
    <x v="0"/>
    <x v="0"/>
    <s v="USD"/>
    <n v="1443040059"/>
    <n v="1440448059"/>
    <b v="0"/>
    <n v="13"/>
    <b v="1"/>
    <s v="music/rock"/>
    <n v="1.1575"/>
    <n v="30.76923076923077"/>
    <x v="4"/>
    <x v="11"/>
  </r>
  <r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x v="11"/>
  </r>
  <r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x v="11"/>
  </r>
  <r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x v="11"/>
  </r>
  <r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x v="11"/>
  </r>
  <r>
    <n v="2000"/>
    <n v="2932"/>
    <x v="0"/>
    <x v="0"/>
    <s v="USD"/>
    <n v="1417813618"/>
    <n v="1413922018"/>
    <b v="0"/>
    <n v="32"/>
    <b v="1"/>
    <s v="music/rock"/>
    <n v="1.466"/>
    <n v="62.5"/>
    <x v="4"/>
    <x v="11"/>
  </r>
  <r>
    <n v="150"/>
    <n v="180"/>
    <x v="0"/>
    <x v="0"/>
    <s v="USD"/>
    <n v="1347672937"/>
    <n v="1346463337"/>
    <b v="0"/>
    <n v="8"/>
    <b v="1"/>
    <s v="music/rock"/>
    <n v="1.2"/>
    <n v="18.75"/>
    <x v="4"/>
    <x v="11"/>
  </r>
  <r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x v="11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x v="11"/>
  </r>
  <r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x v="11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x v="11"/>
  </r>
  <r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x v="11"/>
  </r>
  <r>
    <n v="700"/>
    <n v="1750"/>
    <x v="0"/>
    <x v="0"/>
    <s v="USD"/>
    <n v="1469059986"/>
    <n v="1468455186"/>
    <b v="0"/>
    <n v="26"/>
    <b v="1"/>
    <s v="music/rock"/>
    <n v="2.5"/>
    <n v="26.923076923076923"/>
    <x v="4"/>
    <x v="11"/>
  </r>
  <r>
    <n v="5000"/>
    <n v="6301"/>
    <x v="0"/>
    <x v="0"/>
    <s v="USD"/>
    <n v="1430579509"/>
    <n v="1427987509"/>
    <b v="0"/>
    <n v="71"/>
    <b v="1"/>
    <s v="music/rock"/>
    <n v="1.2602"/>
    <n v="70.422535211267601"/>
    <x v="4"/>
    <x v="11"/>
  </r>
  <r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x v="11"/>
  </r>
  <r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x v="11"/>
  </r>
  <r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x v="11"/>
  </r>
  <r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x v="11"/>
  </r>
  <r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x v="32"/>
  </r>
  <r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x v="32"/>
  </r>
  <r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x v="32"/>
  </r>
  <r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x v="32"/>
  </r>
  <r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x v="32"/>
  </r>
  <r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x v="32"/>
  </r>
  <r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x v="32"/>
  </r>
  <r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x v="32"/>
  </r>
  <r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x v="32"/>
  </r>
  <r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x v="32"/>
  </r>
  <r>
    <n v="750"/>
    <n v="898"/>
    <x v="0"/>
    <x v="1"/>
    <s v="GBP"/>
    <n v="1487102427"/>
    <n v="1486065627"/>
    <b v="0"/>
    <n v="25"/>
    <b v="1"/>
    <s v="games/tabletop games"/>
    <n v="1.1973333333333334"/>
    <n v="30"/>
    <x v="6"/>
    <x v="32"/>
  </r>
  <r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x v="32"/>
  </r>
  <r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x v="32"/>
  </r>
  <r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x v="32"/>
  </r>
  <r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x v="32"/>
  </r>
  <r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x v="32"/>
  </r>
  <r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x v="32"/>
  </r>
  <r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x v="32"/>
  </r>
  <r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x v="32"/>
  </r>
  <r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x v="32"/>
  </r>
  <r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x v="15"/>
  </r>
  <r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x v="15"/>
  </r>
  <r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x v="15"/>
  </r>
  <r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x v="15"/>
  </r>
  <r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x v="15"/>
  </r>
  <r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x v="15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x v="15"/>
  </r>
  <r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x v="15"/>
  </r>
  <r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x v="15"/>
  </r>
  <r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x v="15"/>
  </r>
  <r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x v="15"/>
  </r>
  <r>
    <n v="5"/>
    <n v="10"/>
    <x v="0"/>
    <x v="0"/>
    <s v="USD"/>
    <n v="1431719379"/>
    <n v="1429127379"/>
    <b v="0"/>
    <n v="1"/>
    <b v="1"/>
    <s v="music/electronic music"/>
    <n v="2"/>
    <n v="5"/>
    <x v="4"/>
    <x v="15"/>
  </r>
  <r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x v="15"/>
  </r>
  <r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x v="15"/>
  </r>
  <r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x v="15"/>
  </r>
  <r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x v="15"/>
  </r>
  <r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x v="15"/>
  </r>
  <r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x v="15"/>
  </r>
  <r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x v="15"/>
  </r>
  <r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x v="32"/>
  </r>
  <r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x v="32"/>
  </r>
  <r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x v="32"/>
  </r>
  <r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x v="32"/>
  </r>
  <r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x v="32"/>
  </r>
  <r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x v="32"/>
  </r>
  <r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x v="32"/>
  </r>
  <r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x v="32"/>
  </r>
  <r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x v="32"/>
  </r>
  <r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x v="32"/>
  </r>
  <r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x v="32"/>
  </r>
  <r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x v="32"/>
  </r>
  <r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x v="32"/>
  </r>
  <r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x v="32"/>
  </r>
  <r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x v="32"/>
  </r>
  <r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x v="32"/>
  </r>
  <r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x v="32"/>
  </r>
  <r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x v="32"/>
  </r>
  <r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x v="32"/>
  </r>
  <r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x v="32"/>
  </r>
  <r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x v="32"/>
  </r>
  <r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x v="32"/>
  </r>
  <r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x v="32"/>
  </r>
  <r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x v="32"/>
  </r>
  <r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x v="32"/>
  </r>
  <r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x v="32"/>
  </r>
  <r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x v="32"/>
  </r>
  <r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x v="32"/>
  </r>
  <r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x v="32"/>
  </r>
  <r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x v="32"/>
  </r>
  <r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x v="32"/>
  </r>
  <r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x v="32"/>
  </r>
  <r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x v="32"/>
  </r>
  <r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x v="32"/>
  </r>
  <r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x v="32"/>
  </r>
  <r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x v="32"/>
  </r>
  <r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x v="32"/>
  </r>
  <r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x v="32"/>
  </r>
  <r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x v="32"/>
  </r>
  <r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x v="32"/>
  </r>
  <r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x v="32"/>
  </r>
  <r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x v="32"/>
  </r>
  <r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x v="32"/>
  </r>
  <r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x v="32"/>
  </r>
  <r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x v="32"/>
  </r>
  <r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x v="32"/>
  </r>
  <r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x v="32"/>
  </r>
  <r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x v="32"/>
  </r>
  <r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x v="32"/>
  </r>
  <r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x v="32"/>
  </r>
  <r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x v="32"/>
  </r>
  <r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x v="32"/>
  </r>
  <r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x v="32"/>
  </r>
  <r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x v="32"/>
  </r>
  <r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x v="32"/>
  </r>
  <r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x v="32"/>
  </r>
  <r>
    <n v="1000"/>
    <n v="1538"/>
    <x v="0"/>
    <x v="0"/>
    <s v="USD"/>
    <n v="1423022400"/>
    <n v="1421436099"/>
    <b v="0"/>
    <n v="32"/>
    <b v="1"/>
    <s v="games/tabletop games"/>
    <n v="1.538"/>
    <n v="31.25"/>
    <x v="6"/>
    <x v="32"/>
  </r>
  <r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x v="32"/>
  </r>
  <r>
    <n v="300"/>
    <n v="555"/>
    <x v="0"/>
    <x v="0"/>
    <s v="USD"/>
    <n v="1311576600"/>
    <n v="1306219897"/>
    <b v="0"/>
    <n v="11"/>
    <b v="1"/>
    <s v="music/rock"/>
    <n v="1.85"/>
    <n v="27.272727272727273"/>
    <x v="4"/>
    <x v="11"/>
  </r>
  <r>
    <n v="750"/>
    <n v="1390"/>
    <x v="0"/>
    <x v="0"/>
    <s v="USD"/>
    <n v="1452744686"/>
    <n v="1447560686"/>
    <b v="0"/>
    <n v="12"/>
    <b v="1"/>
    <s v="music/rock"/>
    <n v="1.8533333333333333"/>
    <n v="62.5"/>
    <x v="4"/>
    <x v="11"/>
  </r>
  <r>
    <n v="3000"/>
    <n v="3025.66"/>
    <x v="0"/>
    <x v="0"/>
    <s v="USD"/>
    <n v="1336528804"/>
    <n v="1331348404"/>
    <b v="0"/>
    <n v="48"/>
    <b v="1"/>
    <s v="music/rock"/>
    <n v="1.0085533333333332"/>
    <n v="62.5"/>
    <x v="4"/>
    <x v="11"/>
  </r>
  <r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x v="11"/>
  </r>
  <r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x v="11"/>
  </r>
  <r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x v="11"/>
  </r>
  <r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x v="11"/>
  </r>
  <r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1500"/>
    <n v="1611"/>
    <x v="0"/>
    <x v="0"/>
    <s v="USD"/>
    <n v="1386372120"/>
    <n v="1382659060"/>
    <b v="0"/>
    <n v="25"/>
    <b v="1"/>
    <s v="music/rock"/>
    <n v="1.0740000000000001"/>
    <n v="60"/>
    <x v="4"/>
    <x v="11"/>
  </r>
  <r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x v="11"/>
  </r>
  <r>
    <n v="2500"/>
    <n v="4320"/>
    <x v="0"/>
    <x v="0"/>
    <s v="USD"/>
    <n v="1335153600"/>
    <n v="1332199618"/>
    <b v="0"/>
    <n v="43"/>
    <b v="1"/>
    <s v="music/rock"/>
    <n v="1.728"/>
    <n v="58.139534883720927"/>
    <x v="4"/>
    <x v="11"/>
  </r>
  <r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x v="11"/>
  </r>
  <r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x v="11"/>
  </r>
  <r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x v="11"/>
  </r>
  <r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x v="11"/>
  </r>
  <r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x v="11"/>
  </r>
  <r>
    <n v="1000"/>
    <n v="1006"/>
    <x v="0"/>
    <x v="0"/>
    <s v="USD"/>
    <n v="1331697540"/>
    <n v="1328749249"/>
    <b v="0"/>
    <n v="19"/>
    <b v="1"/>
    <s v="music/rock"/>
    <n v="1.006"/>
    <n v="52.631578947368418"/>
    <x v="4"/>
    <x v="11"/>
  </r>
  <r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x v="11"/>
  </r>
  <r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x v="11"/>
  </r>
  <r>
    <n v="800"/>
    <n v="810"/>
    <x v="0"/>
    <x v="0"/>
    <s v="USD"/>
    <n v="1340904416"/>
    <n v="1339694816"/>
    <b v="0"/>
    <n v="7"/>
    <b v="1"/>
    <s v="music/rock"/>
    <n v="1.0125"/>
    <n v="114.28571428571429"/>
    <x v="4"/>
    <x v="11"/>
  </r>
  <r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x v="14"/>
  </r>
  <r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x v="14"/>
  </r>
  <r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x v="14"/>
  </r>
  <r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x v="14"/>
  </r>
  <r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x v="14"/>
  </r>
  <r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x v="14"/>
  </r>
  <r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x v="14"/>
  </r>
  <r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x v="14"/>
  </r>
  <r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x v="14"/>
  </r>
  <r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x v="14"/>
  </r>
  <r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x v="14"/>
  </r>
  <r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x v="14"/>
  </r>
  <r>
    <n v="2500"/>
    <n v="2565"/>
    <x v="0"/>
    <x v="0"/>
    <s v="USD"/>
    <n v="1336238743"/>
    <n v="1333646743"/>
    <b v="1"/>
    <n v="64"/>
    <b v="1"/>
    <s v="music/indie rock"/>
    <n v="1.026"/>
    <n v="39.0625"/>
    <x v="4"/>
    <x v="14"/>
  </r>
  <r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x v="14"/>
  </r>
  <r>
    <n v="400"/>
    <n v="416"/>
    <x v="0"/>
    <x v="0"/>
    <s v="USD"/>
    <n v="1266210000"/>
    <n v="1263474049"/>
    <b v="1"/>
    <n v="22"/>
    <b v="1"/>
    <s v="music/indie rock"/>
    <n v="1.04"/>
    <n v="18.181818181818183"/>
    <x v="4"/>
    <x v="14"/>
  </r>
  <r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x v="14"/>
  </r>
  <r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x v="14"/>
  </r>
  <r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8E-2"/>
    <n v="675"/>
    <x v="7"/>
    <x v="33"/>
  </r>
  <r>
    <n v="250"/>
    <n v="120"/>
    <x v="3"/>
    <x v="0"/>
    <s v="USD"/>
    <n v="1490033247"/>
    <n v="1489428447"/>
    <b v="0"/>
    <n v="4"/>
    <b v="0"/>
    <s v="food/small batch"/>
    <n v="0.48"/>
    <n v="62.5"/>
    <x v="7"/>
    <x v="33"/>
  </r>
  <r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x v="33"/>
  </r>
  <r>
    <n v="1000"/>
    <n v="80"/>
    <x v="3"/>
    <x v="0"/>
    <s v="USD"/>
    <n v="1490830331"/>
    <n v="1488241931"/>
    <b v="0"/>
    <n v="7"/>
    <b v="0"/>
    <s v="food/small batch"/>
    <n v="0.08"/>
    <n v="142.85714285714286"/>
    <x v="7"/>
    <x v="33"/>
  </r>
  <r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x v="33"/>
  </r>
  <r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x v="33"/>
  </r>
  <r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x v="33"/>
  </r>
  <r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x v="33"/>
  </r>
  <r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x v="33"/>
  </r>
  <r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x v="33"/>
  </r>
  <r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x v="33"/>
  </r>
  <r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x v="33"/>
  </r>
  <r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x v="33"/>
  </r>
  <r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x v="33"/>
  </r>
  <r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x v="33"/>
  </r>
  <r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x v="33"/>
  </r>
  <r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x v="33"/>
  </r>
  <r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x v="33"/>
  </r>
  <r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web"/>
    <n v="0.03"/>
    <n v="10000"/>
    <x v="2"/>
    <x v="7"/>
  </r>
  <r>
    <n v="1000"/>
    <n v="1"/>
    <x v="1"/>
    <x v="5"/>
    <s v="CAD"/>
    <n v="1466789269"/>
    <n v="1464197269"/>
    <b v="0"/>
    <n v="1"/>
    <b v="0"/>
    <s v="technology/web"/>
    <n v="1E-3"/>
    <n v="1000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web"/>
    <n v="6.4999999999999997E-4"/>
    <n v="20000"/>
    <x v="2"/>
    <x v="7"/>
  </r>
  <r>
    <n v="1000"/>
    <n v="15"/>
    <x v="1"/>
    <x v="0"/>
    <s v="USD"/>
    <n v="1472135676"/>
    <n v="1469543676"/>
    <b v="0"/>
    <n v="1"/>
    <b v="0"/>
    <s v="technology/web"/>
    <n v="1.4999999999999999E-2"/>
    <n v="1000"/>
    <x v="2"/>
    <x v="7"/>
  </r>
  <r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web"/>
    <n v="5.7142857142857143E-3"/>
    <n v="2700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web"/>
    <n v="7.1428571428571429E-4"/>
    <n v="35000"/>
    <x v="2"/>
    <x v="7"/>
  </r>
  <r>
    <n v="8000"/>
    <n v="55"/>
    <x v="1"/>
    <x v="2"/>
    <s v="AUD"/>
    <n v="1430604136"/>
    <n v="1428012136"/>
    <b v="0"/>
    <n v="2"/>
    <b v="0"/>
    <s v="technology/web"/>
    <n v="6.875E-3"/>
    <n v="4000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web"/>
    <n v="0.14680000000000001"/>
    <n v="2500"/>
    <x v="2"/>
    <x v="7"/>
  </r>
  <r>
    <n v="5000"/>
    <n v="2"/>
    <x v="1"/>
    <x v="5"/>
    <s v="CAD"/>
    <n v="1454864280"/>
    <n v="1452272280"/>
    <b v="0"/>
    <n v="1"/>
    <b v="0"/>
    <s v="technology/web"/>
    <n v="4.0000000000000002E-4"/>
    <n v="5000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web"/>
    <n v="0.2857142857142857"/>
    <n v="210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x v="7"/>
  </r>
  <r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x v="7"/>
  </r>
  <r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web"/>
    <n v="3.2799999999999999E-3"/>
    <n v="6250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x v="7"/>
  </r>
  <r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x v="7"/>
  </r>
  <r>
    <n v="22000"/>
    <n v="10"/>
    <x v="1"/>
    <x v="0"/>
    <s v="USD"/>
    <n v="1423772060"/>
    <n v="1421180060"/>
    <b v="0"/>
    <n v="1"/>
    <b v="0"/>
    <s v="technology/web"/>
    <n v="4.5454545454545455E-4"/>
    <n v="22000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web"/>
    <n v="0.10877666666666666"/>
    <n v="750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web"/>
    <n v="3.6666666666666666E-3"/>
    <n v="5000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x v="7"/>
  </r>
  <r>
    <n v="3000"/>
    <n v="75"/>
    <x v="1"/>
    <x v="0"/>
    <s v="USD"/>
    <n v="1438662603"/>
    <n v="1436502603"/>
    <b v="0"/>
    <n v="2"/>
    <b v="0"/>
    <s v="technology/web"/>
    <n v="2.5000000000000001E-2"/>
    <n v="1500"/>
    <x v="2"/>
    <x v="7"/>
  </r>
  <r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x v="7"/>
  </r>
  <r>
    <n v="1000"/>
    <n v="8"/>
    <x v="1"/>
    <x v="0"/>
    <s v="USD"/>
    <n v="1415932643"/>
    <n v="1413337043"/>
    <b v="0"/>
    <n v="8"/>
    <b v="0"/>
    <s v="technology/web"/>
    <n v="8.0000000000000002E-3"/>
    <n v="125"/>
    <x v="2"/>
    <x v="7"/>
  </r>
  <r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x v="7"/>
  </r>
  <r>
    <n v="37000"/>
    <n v="463"/>
    <x v="1"/>
    <x v="0"/>
    <s v="USD"/>
    <n v="1421350140"/>
    <n v="1418761759"/>
    <b v="0"/>
    <n v="8"/>
    <b v="0"/>
    <s v="technology/web"/>
    <n v="1.2513513513513513E-2"/>
    <n v="4625"/>
    <x v="2"/>
    <x v="7"/>
  </r>
  <r>
    <n v="16000"/>
    <n v="30"/>
    <x v="1"/>
    <x v="6"/>
    <s v="EUR"/>
    <n v="1437861540"/>
    <n v="1435160452"/>
    <b v="0"/>
    <n v="1"/>
    <b v="0"/>
    <s v="technology/web"/>
    <n v="1.8749999999999999E-3"/>
    <n v="16000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web"/>
    <n v="1.25E-3"/>
    <n v="20000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x v="7"/>
  </r>
  <r>
    <n v="5000"/>
    <n v="3"/>
    <x v="1"/>
    <x v="17"/>
    <s v="EUR"/>
    <n v="1424940093"/>
    <n v="1422348093"/>
    <b v="0"/>
    <n v="2"/>
    <b v="0"/>
    <s v="technology/web"/>
    <n v="5.9999999999999995E-4"/>
    <n v="2500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web"/>
    <n v="2E-3"/>
    <n v="5000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x v="19"/>
  </r>
  <r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x v="19"/>
  </r>
  <r>
    <n v="1200"/>
    <n v="202"/>
    <x v="2"/>
    <x v="1"/>
    <s v="GBP"/>
    <n v="1459368658"/>
    <n v="1454188258"/>
    <b v="0"/>
    <n v="12"/>
    <b v="0"/>
    <s v="food/food trucks"/>
    <n v="0.16833333333333333"/>
    <n v="100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food trucks"/>
    <n v="0.22520000000000001"/>
    <n v="250"/>
    <x v="7"/>
    <x v="19"/>
  </r>
  <r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x v="19"/>
  </r>
  <r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x v="19"/>
  </r>
  <r>
    <n v="15000"/>
    <n v="30"/>
    <x v="2"/>
    <x v="0"/>
    <s v="USD"/>
    <n v="1415247757"/>
    <n v="1412652157"/>
    <b v="0"/>
    <n v="2"/>
    <b v="0"/>
    <s v="food/food trucks"/>
    <n v="2E-3"/>
    <n v="7500"/>
    <x v="7"/>
    <x v="19"/>
  </r>
  <r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food trucks"/>
    <n v="8.3333333333333332E-3"/>
    <n v="1000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x v="19"/>
  </r>
  <r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food trucks"/>
    <n v="2.0000000000000001E-4"/>
    <n v="5000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4"/>
    <n v="6000"/>
    <x v="7"/>
    <x v="19"/>
  </r>
  <r>
    <n v="500"/>
    <n v="1"/>
    <x v="2"/>
    <x v="0"/>
    <s v="USD"/>
    <n v="1426091036"/>
    <n v="1423502636"/>
    <b v="0"/>
    <n v="1"/>
    <b v="0"/>
    <s v="food/food trucks"/>
    <n v="2E-3"/>
    <n v="500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x v="19"/>
  </r>
  <r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4"/>
    <n v="3500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x v="19"/>
  </r>
  <r>
    <n v="3000"/>
    <n v="21"/>
    <x v="2"/>
    <x v="0"/>
    <s v="USD"/>
    <n v="1455246504"/>
    <n v="1452654504"/>
    <b v="0"/>
    <n v="2"/>
    <b v="0"/>
    <s v="food/food trucks"/>
    <n v="7.0000000000000001E-3"/>
    <n v="1500"/>
    <x v="7"/>
    <x v="19"/>
  </r>
  <r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4"/>
    <n v="7000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x v="19"/>
  </r>
  <r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food trucks"/>
    <n v="2E-3"/>
    <n v="2500"/>
    <x v="7"/>
    <x v="19"/>
  </r>
  <r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x v="33"/>
  </r>
  <r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x v="33"/>
  </r>
  <r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x v="33"/>
  </r>
  <r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x v="33"/>
  </r>
  <r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x v="33"/>
  </r>
  <r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x v="33"/>
  </r>
  <r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x v="33"/>
  </r>
  <r>
    <n v="400"/>
    <n v="430"/>
    <x v="0"/>
    <x v="0"/>
    <s v="USD"/>
    <n v="1472621760"/>
    <n v="1472110513"/>
    <b v="0"/>
    <n v="9"/>
    <b v="1"/>
    <s v="food/small batch"/>
    <n v="1.075"/>
    <n v="44.444444444444443"/>
    <x v="7"/>
    <x v="33"/>
  </r>
  <r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x v="33"/>
  </r>
  <r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x v="33"/>
  </r>
  <r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x v="33"/>
  </r>
  <r>
    <n v="600"/>
    <n v="801"/>
    <x v="0"/>
    <x v="0"/>
    <s v="USD"/>
    <n v="1451430000"/>
    <n v="1448914500"/>
    <b v="0"/>
    <n v="15"/>
    <b v="1"/>
    <s v="food/small batch"/>
    <n v="1.335"/>
    <n v="40"/>
    <x v="7"/>
    <x v="33"/>
  </r>
  <r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x v="33"/>
  </r>
  <r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x v="33"/>
  </r>
  <r>
    <n v="300"/>
    <n v="546"/>
    <x v="0"/>
    <x v="0"/>
    <s v="USD"/>
    <n v="1461177950"/>
    <n v="1458758750"/>
    <b v="0"/>
    <n v="16"/>
    <b v="1"/>
    <s v="food/small batch"/>
    <n v="1.82"/>
    <n v="18.75"/>
    <x v="7"/>
    <x v="33"/>
  </r>
  <r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x v="33"/>
  </r>
  <r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x v="33"/>
  </r>
  <r>
    <n v="5000"/>
    <n v="5509"/>
    <x v="0"/>
    <x v="0"/>
    <s v="USD"/>
    <n v="1465498800"/>
    <n v="1462481718"/>
    <b v="0"/>
    <n v="80"/>
    <b v="1"/>
    <s v="food/small batch"/>
    <n v="1.1017999999999999"/>
    <n v="62.5"/>
    <x v="7"/>
    <x v="33"/>
  </r>
  <r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x v="33"/>
  </r>
  <r>
    <n v="8500"/>
    <n v="8567"/>
    <x v="0"/>
    <x v="0"/>
    <s v="USD"/>
    <n v="1483417020"/>
    <n v="1480480167"/>
    <b v="0"/>
    <n v="68"/>
    <b v="1"/>
    <s v="food/small batch"/>
    <n v="1.0078823529411765"/>
    <n v="125"/>
    <x v="7"/>
    <x v="33"/>
  </r>
  <r>
    <n v="7500"/>
    <n v="7785"/>
    <x v="0"/>
    <x v="0"/>
    <s v="USD"/>
    <n v="1317438000"/>
    <n v="1314577097"/>
    <b v="0"/>
    <n v="86"/>
    <b v="1"/>
    <s v="music/indie rock"/>
    <n v="1.038"/>
    <n v="87.20930232558139"/>
    <x v="4"/>
    <x v="14"/>
  </r>
  <r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x v="14"/>
  </r>
  <r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x v="14"/>
  </r>
  <r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x v="14"/>
  </r>
  <r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x v="14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x v="14"/>
  </r>
  <r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x v="14"/>
  </r>
  <r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x v="14"/>
  </r>
  <r>
    <n v="500"/>
    <n v="640"/>
    <x v="0"/>
    <x v="0"/>
    <s v="USD"/>
    <n v="1327535392"/>
    <n v="1324079392"/>
    <b v="0"/>
    <n v="17"/>
    <b v="1"/>
    <s v="music/indie rock"/>
    <n v="1.28"/>
    <n v="29.411764705882351"/>
    <x v="4"/>
    <x v="14"/>
  </r>
  <r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x v="14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x v="14"/>
  </r>
  <r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x v="14"/>
  </r>
  <r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x v="14"/>
  </r>
  <r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x v="14"/>
  </r>
  <r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x v="14"/>
  </r>
  <r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x v="14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x v="14"/>
  </r>
  <r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x v="14"/>
  </r>
  <r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x v="14"/>
  </r>
  <r>
    <n v="300"/>
    <n v="797"/>
    <x v="0"/>
    <x v="0"/>
    <s v="USD"/>
    <n v="1335113976"/>
    <n v="1332521976"/>
    <b v="0"/>
    <n v="30"/>
    <b v="1"/>
    <s v="music/indie rock"/>
    <n v="2.6566666666666667"/>
    <n v="10"/>
    <x v="4"/>
    <x v="14"/>
  </r>
  <r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x v="14"/>
  </r>
  <r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x v="14"/>
  </r>
  <r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x v="14"/>
  </r>
  <r>
    <n v="500"/>
    <n v="607"/>
    <x v="0"/>
    <x v="0"/>
    <s v="USD"/>
    <n v="1340429276"/>
    <n v="1335245276"/>
    <b v="0"/>
    <n v="16"/>
    <b v="1"/>
    <s v="music/indie rock"/>
    <n v="1.214"/>
    <n v="31.25"/>
    <x v="4"/>
    <x v="14"/>
  </r>
  <r>
    <n v="500"/>
    <n v="516"/>
    <x v="0"/>
    <x v="0"/>
    <s v="USD"/>
    <n v="1295142660"/>
    <n v="1293739714"/>
    <b v="0"/>
    <n v="10"/>
    <b v="1"/>
    <s v="music/indie rock"/>
    <n v="1.032"/>
    <n v="50"/>
    <x v="4"/>
    <x v="14"/>
  </r>
  <r>
    <n v="600"/>
    <n v="750"/>
    <x v="0"/>
    <x v="0"/>
    <s v="USD"/>
    <n v="1339840740"/>
    <n v="1335397188"/>
    <b v="0"/>
    <n v="27"/>
    <b v="1"/>
    <s v="music/indie rock"/>
    <n v="1.25"/>
    <n v="22.222222222222221"/>
    <x v="4"/>
    <x v="14"/>
  </r>
  <r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x v="14"/>
  </r>
  <r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x v="14"/>
  </r>
  <r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x v="14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x v="14"/>
  </r>
  <r>
    <n v="1000"/>
    <n v="1056"/>
    <x v="0"/>
    <x v="0"/>
    <s v="USD"/>
    <n v="1422400387"/>
    <n v="1421190787"/>
    <b v="0"/>
    <n v="20"/>
    <b v="1"/>
    <s v="music/indie rock"/>
    <n v="1.056"/>
    <n v="50"/>
    <x v="4"/>
    <x v="14"/>
  </r>
  <r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x v="14"/>
  </r>
  <r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restaurants"/>
    <n v="6.0000000000000001E-3"/>
    <n v="2500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x v="34"/>
  </r>
  <r>
    <n v="50000"/>
    <n v="75"/>
    <x v="2"/>
    <x v="0"/>
    <s v="USD"/>
    <n v="1431647772"/>
    <n v="1426463772"/>
    <b v="0"/>
    <n v="2"/>
    <b v="0"/>
    <s v="food/restaurants"/>
    <n v="1.5E-3"/>
    <n v="25000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x v="34"/>
  </r>
  <r>
    <n v="5000"/>
    <n v="930"/>
    <x v="2"/>
    <x v="0"/>
    <s v="USD"/>
    <n v="1424635753"/>
    <n v="1422043753"/>
    <b v="0"/>
    <n v="12"/>
    <b v="0"/>
    <s v="food/restaurants"/>
    <n v="0.186"/>
    <n v="416.66666666666669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x v="35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x v="35"/>
  </r>
  <r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x v="35"/>
  </r>
  <r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x v="35"/>
  </r>
  <r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x v="35"/>
  </r>
  <r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x v="35"/>
  </r>
  <r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x v="35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x v="35"/>
  </r>
  <r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x v="35"/>
  </r>
  <r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x v="35"/>
  </r>
  <r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x v="35"/>
  </r>
  <r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x v="35"/>
  </r>
  <r>
    <n v="25"/>
    <n v="29"/>
    <x v="0"/>
    <x v="0"/>
    <s v="USD"/>
    <n v="1375151566"/>
    <n v="1373337166"/>
    <b v="0"/>
    <n v="4"/>
    <b v="1"/>
    <s v="music/classical music"/>
    <n v="1.1599999999999999"/>
    <n v="6.25"/>
    <x v="4"/>
    <x v="35"/>
  </r>
  <r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x v="35"/>
  </r>
  <r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x v="35"/>
  </r>
  <r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x v="35"/>
  </r>
  <r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x v="35"/>
  </r>
  <r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x v="35"/>
  </r>
  <r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x v="35"/>
  </r>
  <r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x v="35"/>
  </r>
  <r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x v="35"/>
  </r>
  <r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x v="35"/>
  </r>
  <r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x v="35"/>
  </r>
  <r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x v="35"/>
  </r>
  <r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x v="35"/>
  </r>
  <r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x v="35"/>
  </r>
  <r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x v="35"/>
  </r>
  <r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x v="35"/>
  </r>
  <r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x v="35"/>
  </r>
  <r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x v="35"/>
  </r>
  <r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x v="35"/>
  </r>
  <r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x v="35"/>
  </r>
  <r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x v="35"/>
  </r>
  <r>
    <n v="800"/>
    <n v="890"/>
    <x v="0"/>
    <x v="0"/>
    <s v="USD"/>
    <n v="1321385820"/>
    <n v="1318539484"/>
    <b v="0"/>
    <n v="25"/>
    <b v="1"/>
    <s v="music/classical music"/>
    <n v="1.1125"/>
    <n v="32"/>
    <x v="4"/>
    <x v="35"/>
  </r>
  <r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food trucks"/>
    <n v="0.01"/>
    <n v="10000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x v="19"/>
  </r>
  <r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x v="19"/>
  </r>
  <r>
    <n v="7000"/>
    <n v="59"/>
    <x v="1"/>
    <x v="0"/>
    <s v="USD"/>
    <n v="1486590035"/>
    <n v="1483998035"/>
    <b v="0"/>
    <n v="2"/>
    <b v="0"/>
    <s v="food/food trucks"/>
    <n v="8.4285714285714294E-3"/>
    <n v="3500"/>
    <x v="7"/>
    <x v="19"/>
  </r>
  <r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x v="19"/>
  </r>
  <r>
    <n v="8500"/>
    <n v="51"/>
    <x v="1"/>
    <x v="0"/>
    <s v="USD"/>
    <n v="1431745200"/>
    <n v="1429170603"/>
    <b v="0"/>
    <n v="2"/>
    <b v="0"/>
    <s v="food/food trucks"/>
    <n v="6.0000000000000001E-3"/>
    <n v="4250"/>
    <x v="7"/>
    <x v="19"/>
  </r>
  <r>
    <n v="5000"/>
    <n v="530"/>
    <x v="2"/>
    <x v="0"/>
    <s v="USD"/>
    <n v="1447689898"/>
    <n v="1445094298"/>
    <b v="0"/>
    <n v="11"/>
    <b v="0"/>
    <s v="food/food trucks"/>
    <n v="0.106"/>
    <n v="454.54545454545456"/>
    <x v="7"/>
    <x v="19"/>
  </r>
  <r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x v="19"/>
  </r>
  <r>
    <n v="1000"/>
    <n v="5"/>
    <x v="2"/>
    <x v="0"/>
    <s v="USD"/>
    <n v="1426526880"/>
    <n v="1421346480"/>
    <b v="0"/>
    <n v="5"/>
    <b v="0"/>
    <s v="food/food trucks"/>
    <n v="5.0000000000000001E-3"/>
    <n v="200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x v="19"/>
  </r>
  <r>
    <n v="3000"/>
    <n v="5"/>
    <x v="2"/>
    <x v="1"/>
    <s v="GBP"/>
    <n v="1451030136"/>
    <n v="1448438136"/>
    <b v="0"/>
    <n v="1"/>
    <b v="0"/>
    <s v="food/food trucks"/>
    <n v="1.6666666666666668E-3"/>
    <n v="3000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x v="19"/>
  </r>
  <r>
    <n v="6000"/>
    <n v="233"/>
    <x v="2"/>
    <x v="0"/>
    <s v="USD"/>
    <n v="1427807640"/>
    <n v="1423325626"/>
    <b v="0"/>
    <n v="8"/>
    <b v="0"/>
    <s v="food/food trucks"/>
    <n v="3.8833333333333331E-2"/>
    <n v="750"/>
    <x v="7"/>
    <x v="19"/>
  </r>
  <r>
    <n v="50000"/>
    <n v="5"/>
    <x v="2"/>
    <x v="8"/>
    <s v="DKK"/>
    <n v="1458733927"/>
    <n v="1456145527"/>
    <b v="0"/>
    <n v="1"/>
    <b v="0"/>
    <s v="food/food trucks"/>
    <n v="1E-4"/>
    <n v="50000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food trucks"/>
    <n v="1.7333333333333333E-2"/>
    <n v="750"/>
    <x v="7"/>
    <x v="19"/>
  </r>
  <r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x v="19"/>
  </r>
  <r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x v="19"/>
  </r>
  <r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x v="19"/>
  </r>
  <r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x v="19"/>
  </r>
  <r>
    <n v="3000"/>
    <n v="1170"/>
    <x v="2"/>
    <x v="0"/>
    <s v="USD"/>
    <n v="1443039001"/>
    <n v="1440447001"/>
    <b v="0"/>
    <n v="14"/>
    <b v="0"/>
    <s v="food/food trucks"/>
    <n v="0.39"/>
    <n v="214.28571428571428"/>
    <x v="7"/>
    <x v="19"/>
  </r>
  <r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x v="19"/>
  </r>
  <r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x v="36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x v="36"/>
  </r>
  <r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.02"/>
    <n v="105"/>
    <x v="2"/>
    <x v="36"/>
  </r>
  <r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x v="36"/>
  </r>
  <r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x v="36"/>
  </r>
  <r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x v="3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x v="36"/>
  </r>
  <r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x v="36"/>
  </r>
  <r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</r>
  <r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x v="36"/>
  </r>
  <r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x v="36"/>
  </r>
  <r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x v="36"/>
  </r>
  <r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x v="36"/>
  </r>
  <r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x v="36"/>
  </r>
  <r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.873"/>
    <n v="20"/>
    <x v="2"/>
    <x v="36"/>
  </r>
  <r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x v="36"/>
  </r>
  <r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x v="36"/>
  </r>
  <r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x v="36"/>
  </r>
  <r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x v="36"/>
  </r>
  <r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x v="36"/>
  </r>
  <r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x v="36"/>
  </r>
  <r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x v="36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x v="36"/>
  </r>
  <r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x v="36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x v="36"/>
  </r>
  <r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x v="36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x v="36"/>
  </r>
  <r>
    <n v="20000"/>
    <n v="19"/>
    <x v="1"/>
    <x v="0"/>
    <s v="USD"/>
    <n v="1448388418"/>
    <n v="1443200818"/>
    <b v="0"/>
    <n v="5"/>
    <b v="0"/>
    <s v="technology/space exploration"/>
    <n v="9.5E-4"/>
    <n v="4000"/>
    <x v="2"/>
    <x v="36"/>
  </r>
  <r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x v="37"/>
  </r>
  <r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x v="37"/>
  </r>
  <r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x v="37"/>
  </r>
  <r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x v="37"/>
  </r>
  <r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x v="37"/>
  </r>
  <r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x v="37"/>
  </r>
  <r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x v="37"/>
  </r>
  <r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x v="37"/>
  </r>
  <r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x v="37"/>
  </r>
  <r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x v="37"/>
  </r>
  <r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x v="37"/>
  </r>
  <r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x v="37"/>
  </r>
  <r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x v="37"/>
  </r>
  <r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x v="37"/>
  </r>
  <r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x v="37"/>
  </r>
  <r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x v="37"/>
  </r>
  <r>
    <n v="8000"/>
    <n v="55"/>
    <x v="2"/>
    <x v="0"/>
    <s v="USD"/>
    <n v="1405027750"/>
    <n v="1402867750"/>
    <b v="0"/>
    <n v="2"/>
    <b v="0"/>
    <s v="food/food trucks"/>
    <n v="6.875E-3"/>
    <n v="4000"/>
    <x v="7"/>
    <x v="19"/>
  </r>
  <r>
    <n v="6000"/>
    <n v="1698"/>
    <x v="2"/>
    <x v="0"/>
    <s v="USD"/>
    <n v="1416635940"/>
    <n v="1413838540"/>
    <b v="0"/>
    <n v="20"/>
    <b v="0"/>
    <s v="food/food trucks"/>
    <n v="0.28299999999999997"/>
    <n v="300"/>
    <x v="7"/>
    <x v="19"/>
  </r>
  <r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x v="19"/>
  </r>
  <r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x v="19"/>
  </r>
  <r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x v="19"/>
  </r>
  <r>
    <n v="3500"/>
    <n v="25"/>
    <x v="2"/>
    <x v="0"/>
    <s v="USD"/>
    <n v="1427266860"/>
    <n v="1424678460"/>
    <b v="0"/>
    <n v="1"/>
    <b v="0"/>
    <s v="food/food trucks"/>
    <n v="7.1428571428571426E-3"/>
    <n v="3500"/>
    <x v="7"/>
    <x v="19"/>
  </r>
  <r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x v="19"/>
  </r>
  <r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x v="19"/>
  </r>
  <r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x v="19"/>
  </r>
  <r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x v="19"/>
  </r>
  <r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x v="19"/>
  </r>
  <r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x v="38"/>
  </r>
  <r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x v="38"/>
  </r>
  <r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x v="38"/>
  </r>
  <r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x v="38"/>
  </r>
  <r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x v="38"/>
  </r>
  <r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x v="38"/>
  </r>
  <r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x v="38"/>
  </r>
  <r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x v="38"/>
  </r>
  <r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x v="38"/>
  </r>
  <r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x v="38"/>
  </r>
  <r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x v="38"/>
  </r>
  <r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x v="38"/>
  </r>
  <r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x v="38"/>
  </r>
  <r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x v="38"/>
  </r>
  <r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x v="38"/>
  </r>
  <r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x v="38"/>
  </r>
  <r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x v="38"/>
  </r>
  <r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x v="38"/>
  </r>
  <r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x v="38"/>
  </r>
  <r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x v="30"/>
  </r>
  <r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x v="30"/>
  </r>
  <r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x v="30"/>
  </r>
  <r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x v="30"/>
  </r>
  <r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x v="30"/>
  </r>
  <r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x v="30"/>
  </r>
  <r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x v="30"/>
  </r>
  <r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x v="30"/>
  </r>
  <r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x v="30"/>
  </r>
  <r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x v="30"/>
  </r>
  <r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x v="30"/>
  </r>
  <r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x v="30"/>
  </r>
  <r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x v="30"/>
  </r>
  <r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x v="30"/>
  </r>
  <r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x v="30"/>
  </r>
  <r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x v="30"/>
  </r>
  <r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x v="30"/>
  </r>
  <r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x v="30"/>
  </r>
  <r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x v="39"/>
  </r>
  <r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x v="39"/>
  </r>
  <r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x v="39"/>
  </r>
  <r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x v="39"/>
  </r>
  <r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x v="39"/>
  </r>
  <r>
    <n v="5000"/>
    <n v="53"/>
    <x v="2"/>
    <x v="0"/>
    <s v="USD"/>
    <n v="1472835802"/>
    <n v="1470243802"/>
    <b v="0"/>
    <n v="4"/>
    <b v="0"/>
    <s v="publishing/children's books"/>
    <n v="1.06E-2"/>
    <n v="1250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x v="39"/>
  </r>
  <r>
    <n v="2000"/>
    <n v="380"/>
    <x v="2"/>
    <x v="0"/>
    <s v="USD"/>
    <n v="1346017023"/>
    <n v="1343425023"/>
    <b v="0"/>
    <n v="8"/>
    <b v="0"/>
    <s v="publishing/children's books"/>
    <n v="0.19"/>
    <n v="250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x v="39"/>
  </r>
  <r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x v="39"/>
  </r>
  <r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x v="39"/>
  </r>
  <r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x v="39"/>
  </r>
  <r>
    <n v="1000"/>
    <n v="105"/>
    <x v="2"/>
    <x v="2"/>
    <s v="AUD"/>
    <n v="1468658866"/>
    <n v="1464943666"/>
    <b v="0"/>
    <n v="2"/>
    <b v="0"/>
    <s v="publishing/children's books"/>
    <n v="0.105"/>
    <n v="500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x v="39"/>
  </r>
  <r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x v="39"/>
  </r>
  <r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x v="39"/>
  </r>
  <r>
    <n v="4000"/>
    <n v="45"/>
    <x v="2"/>
    <x v="0"/>
    <s v="USD"/>
    <n v="1338404400"/>
    <n v="1335855631"/>
    <b v="0"/>
    <n v="4"/>
    <b v="0"/>
    <s v="publishing/children's books"/>
    <n v="1.125E-2"/>
    <n v="1000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children's books"/>
    <n v="0.02"/>
    <n v="1250"/>
    <x v="3"/>
    <x v="39"/>
  </r>
  <r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x v="39"/>
  </r>
  <r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x v="39"/>
  </r>
  <r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x v="39"/>
  </r>
  <r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x v="39"/>
  </r>
  <r>
    <n v="5000"/>
    <n v="150"/>
    <x v="2"/>
    <x v="0"/>
    <s v="USD"/>
    <n v="1323994754"/>
    <n v="1321402754"/>
    <b v="0"/>
    <n v="2"/>
    <b v="0"/>
    <s v="publishing/children's books"/>
    <n v="0.03"/>
    <n v="2500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x v="39"/>
  </r>
  <r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x v="39"/>
  </r>
  <r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x v="39"/>
  </r>
  <r>
    <n v="2500"/>
    <n v="53"/>
    <x v="2"/>
    <x v="0"/>
    <s v="USD"/>
    <n v="1448204621"/>
    <n v="1445609021"/>
    <b v="0"/>
    <n v="1"/>
    <b v="0"/>
    <s v="publishing/children's books"/>
    <n v="2.12E-2"/>
    <n v="2500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plays"/>
    <n v="1.0528"/>
    <n v="44.642857142857146"/>
    <x v="1"/>
    <x v="6"/>
  </r>
  <r>
    <n v="1000"/>
    <n v="1200"/>
    <x v="0"/>
    <x v="0"/>
    <s v="USD"/>
    <n v="1424149140"/>
    <n v="1421964718"/>
    <b v="0"/>
    <n v="18"/>
    <b v="1"/>
    <s v="theater/plays"/>
    <n v="1.2"/>
    <n v="55.555555555555557"/>
    <x v="1"/>
    <x v="6"/>
  </r>
  <r>
    <n v="1000"/>
    <n v="1145"/>
    <x v="0"/>
    <x v="1"/>
    <s v="GBP"/>
    <n v="1429793446"/>
    <n v="1428583846"/>
    <b v="0"/>
    <n v="61"/>
    <b v="1"/>
    <s v="theater/plays"/>
    <n v="1.145"/>
    <n v="16.393442622950818"/>
    <x v="1"/>
    <x v="6"/>
  </r>
  <r>
    <n v="6000"/>
    <n v="7140"/>
    <x v="0"/>
    <x v="0"/>
    <s v="USD"/>
    <n v="1414608843"/>
    <n v="1412794443"/>
    <b v="0"/>
    <n v="108"/>
    <b v="1"/>
    <s v="theater/plays"/>
    <n v="1.19"/>
    <n v="55.555555555555557"/>
    <x v="1"/>
    <x v="6"/>
  </r>
  <r>
    <n v="5000"/>
    <n v="5234"/>
    <x v="0"/>
    <x v="0"/>
    <s v="USD"/>
    <n v="1470430800"/>
    <n v="1467865967"/>
    <b v="0"/>
    <n v="142"/>
    <b v="1"/>
    <s v="theater/plays"/>
    <n v="1.0468"/>
    <n v="35.2112676056338"/>
    <x v="1"/>
    <x v="6"/>
  </r>
  <r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x v="6"/>
  </r>
  <r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x v="6"/>
  </r>
  <r>
    <n v="2000"/>
    <n v="2050"/>
    <x v="0"/>
    <x v="0"/>
    <s v="USD"/>
    <n v="1469811043"/>
    <n v="1467219043"/>
    <b v="0"/>
    <n v="20"/>
    <b v="1"/>
    <s v="theater/plays"/>
    <n v="1.0249999999999999"/>
    <n v="100"/>
    <x v="1"/>
    <x v="6"/>
  </r>
  <r>
    <n v="3000"/>
    <n v="3035"/>
    <x v="0"/>
    <x v="0"/>
    <s v="USD"/>
    <n v="1426132800"/>
    <n v="1424477934"/>
    <b v="0"/>
    <n v="24"/>
    <b v="1"/>
    <s v="theater/plays"/>
    <n v="1.0116666666666667"/>
    <n v="125"/>
    <x v="1"/>
    <x v="6"/>
  </r>
  <r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x v="6"/>
  </r>
  <r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x v="6"/>
  </r>
  <r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x v="6"/>
  </r>
  <r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x v="6"/>
  </r>
  <r>
    <n v="50"/>
    <n v="75"/>
    <x v="0"/>
    <x v="1"/>
    <s v="GBP"/>
    <n v="1457031600"/>
    <n v="1455640559"/>
    <b v="0"/>
    <n v="3"/>
    <b v="1"/>
    <s v="theater/plays"/>
    <n v="1.5"/>
    <n v="16.666666666666668"/>
    <x v="1"/>
    <x v="6"/>
  </r>
  <r>
    <n v="700"/>
    <n v="730"/>
    <x v="0"/>
    <x v="0"/>
    <s v="USD"/>
    <n v="1402095600"/>
    <n v="1400675841"/>
    <b v="0"/>
    <n v="20"/>
    <b v="1"/>
    <s v="theater/plays"/>
    <n v="1.0428571428571429"/>
    <n v="35"/>
    <x v="1"/>
    <x v="6"/>
  </r>
  <r>
    <n v="800"/>
    <n v="924"/>
    <x v="0"/>
    <x v="1"/>
    <s v="GBP"/>
    <n v="1404564028"/>
    <n v="1401972028"/>
    <b v="0"/>
    <n v="21"/>
    <b v="1"/>
    <s v="theater/plays"/>
    <n v="1.155"/>
    <n v="38.095238095238095"/>
    <x v="1"/>
    <x v="6"/>
  </r>
  <r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x v="6"/>
  </r>
  <r>
    <n v="5000"/>
    <n v="5070"/>
    <x v="0"/>
    <x v="1"/>
    <s v="GBP"/>
    <n v="1438358400"/>
    <n v="1437063121"/>
    <b v="0"/>
    <n v="139"/>
    <b v="1"/>
    <s v="theater/plays"/>
    <n v="1.014"/>
    <n v="35.97122302158273"/>
    <x v="1"/>
    <x v="6"/>
  </r>
  <r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x v="6"/>
  </r>
  <r>
    <n v="1000"/>
    <n v="1330"/>
    <x v="0"/>
    <x v="1"/>
    <s v="GBP"/>
    <n v="1420377366"/>
    <n v="1415193366"/>
    <b v="0"/>
    <n v="31"/>
    <b v="1"/>
    <s v="theater/plays"/>
    <n v="1.33"/>
    <n v="32.258064516129032"/>
    <x v="1"/>
    <x v="6"/>
  </r>
  <r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x v="6"/>
  </r>
  <r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x v="6"/>
  </r>
  <r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x v="6"/>
  </r>
  <r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x v="6"/>
  </r>
  <r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x v="6"/>
  </r>
  <r>
    <n v="3000"/>
    <n v="3363"/>
    <x v="0"/>
    <x v="1"/>
    <s v="GBP"/>
    <n v="1438772400"/>
    <n v="1435645490"/>
    <b v="0"/>
    <n v="76"/>
    <b v="1"/>
    <s v="theater/plays"/>
    <n v="1.121"/>
    <n v="39.473684210526315"/>
    <x v="1"/>
    <x v="6"/>
  </r>
  <r>
    <n v="5000"/>
    <n v="6300"/>
    <x v="0"/>
    <x v="0"/>
    <s v="USD"/>
    <n v="1435611438"/>
    <n v="1433019438"/>
    <b v="0"/>
    <n v="93"/>
    <b v="1"/>
    <s v="theater/plays"/>
    <n v="1.26"/>
    <n v="53.763440860215056"/>
    <x v="1"/>
    <x v="6"/>
  </r>
  <r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x v="6"/>
  </r>
  <r>
    <n v="2500"/>
    <n v="2560"/>
    <x v="0"/>
    <x v="0"/>
    <s v="USD"/>
    <n v="1459348740"/>
    <n v="1458647725"/>
    <b v="0"/>
    <n v="21"/>
    <b v="1"/>
    <s v="theater/plays"/>
    <n v="1.024"/>
    <n v="119.04761904761905"/>
    <x v="1"/>
    <x v="6"/>
  </r>
  <r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x v="6"/>
  </r>
  <r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x v="6"/>
  </r>
  <r>
    <n v="5000"/>
    <n v="5665"/>
    <x v="0"/>
    <x v="5"/>
    <s v="CAD"/>
    <n v="1428292800"/>
    <n v="1424368298"/>
    <b v="0"/>
    <n v="83"/>
    <b v="1"/>
    <s v="theater/plays"/>
    <n v="1.133"/>
    <n v="60.24096385542169"/>
    <x v="1"/>
    <x v="6"/>
  </r>
  <r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x v="6"/>
  </r>
  <r>
    <n v="1500"/>
    <n v="1616"/>
    <x v="0"/>
    <x v="1"/>
    <s v="GBP"/>
    <n v="1431164115"/>
    <n v="1428572115"/>
    <b v="0"/>
    <n v="64"/>
    <b v="1"/>
    <s v="theater/plays"/>
    <n v="1.0773333333333333"/>
    <n v="23.4375"/>
    <x v="1"/>
    <x v="6"/>
  </r>
  <r>
    <n v="250"/>
    <n v="605"/>
    <x v="0"/>
    <x v="5"/>
    <s v="CAD"/>
    <n v="1470595109"/>
    <n v="1468003109"/>
    <b v="0"/>
    <n v="14"/>
    <b v="1"/>
    <s v="theater/plays"/>
    <n v="2.42"/>
    <n v="17.857142857142858"/>
    <x v="1"/>
    <x v="6"/>
  </r>
  <r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x v="6"/>
  </r>
  <r>
    <n v="600"/>
    <n v="780"/>
    <x v="0"/>
    <x v="1"/>
    <s v="GBP"/>
    <n v="1425136462"/>
    <n v="1421680462"/>
    <b v="0"/>
    <n v="33"/>
    <b v="1"/>
    <s v="theater/plays"/>
    <n v="1.3"/>
    <n v="18.181818181818183"/>
    <x v="1"/>
    <x v="6"/>
  </r>
  <r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x v="6"/>
  </r>
  <r>
    <n v="5000"/>
    <n v="5240"/>
    <x v="0"/>
    <x v="1"/>
    <s v="GBP"/>
    <n v="1434285409"/>
    <n v="1431693409"/>
    <b v="0"/>
    <n v="104"/>
    <b v="1"/>
    <s v="theater/plays"/>
    <n v="1.048"/>
    <n v="48.07692307692308"/>
    <x v="1"/>
    <x v="6"/>
  </r>
  <r>
    <n v="200"/>
    <n v="272"/>
    <x v="0"/>
    <x v="1"/>
    <s v="GBP"/>
    <n v="1456444800"/>
    <n v="1454337589"/>
    <b v="0"/>
    <n v="20"/>
    <b v="1"/>
    <s v="theater/plays"/>
    <n v="1.36"/>
    <n v="10"/>
    <x v="1"/>
    <x v="6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.24"/>
    <n v="7.1428571428571432"/>
    <x v="1"/>
    <x v="6"/>
  </r>
  <r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x v="6"/>
  </r>
  <r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x v="6"/>
  </r>
  <r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x v="6"/>
  </r>
  <r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x v="6"/>
  </r>
  <r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x v="6"/>
  </r>
  <r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x v="6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x v="6"/>
  </r>
  <r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x v="6"/>
  </r>
  <r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x v="6"/>
  </r>
  <r>
    <n v="800"/>
    <n v="1360"/>
    <x v="0"/>
    <x v="1"/>
    <s v="GBP"/>
    <n v="1422658930"/>
    <n v="1421362930"/>
    <b v="0"/>
    <n v="21"/>
    <b v="1"/>
    <s v="theater/plays"/>
    <n v="1.7"/>
    <n v="38.095238095238095"/>
    <x v="1"/>
    <x v="6"/>
  </r>
  <r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x v="6"/>
  </r>
  <r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x v="6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x v="6"/>
  </r>
  <r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x v="6"/>
  </r>
  <r>
    <n v="2500"/>
    <n v="2600"/>
    <x v="0"/>
    <x v="1"/>
    <s v="GBP"/>
    <n v="1426698000"/>
    <n v="1424825479"/>
    <b v="0"/>
    <n v="132"/>
    <b v="1"/>
    <s v="theater/plays"/>
    <n v="1.04"/>
    <n v="18.939393939393938"/>
    <x v="1"/>
    <x v="6"/>
  </r>
  <r>
    <n v="1000"/>
    <n v="10"/>
    <x v="2"/>
    <x v="1"/>
    <s v="GBP"/>
    <n v="1450032297"/>
    <n v="1444844697"/>
    <b v="0"/>
    <n v="1"/>
    <b v="0"/>
    <s v="theater/plays"/>
    <n v="0.01"/>
    <n v="1000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plays"/>
    <n v="5.4545454545454543E-2"/>
    <n v="550"/>
    <x v="1"/>
    <x v="6"/>
  </r>
  <r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plays"/>
    <n v="2E-3"/>
    <n v="11666.666666666666"/>
    <x v="1"/>
    <x v="6"/>
  </r>
  <r>
    <n v="500"/>
    <n v="5"/>
    <x v="2"/>
    <x v="1"/>
    <s v="GBP"/>
    <n v="1461406600"/>
    <n v="1458814600"/>
    <b v="0"/>
    <n v="1"/>
    <b v="0"/>
    <s v="theater/plays"/>
    <n v="0.01"/>
    <n v="500"/>
    <x v="1"/>
    <x v="6"/>
  </r>
  <r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plays"/>
    <n v="1.9E-2"/>
    <n v="833.33333333333337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x v="6"/>
  </r>
  <r>
    <n v="600"/>
    <n v="300"/>
    <x v="2"/>
    <x v="0"/>
    <s v="USD"/>
    <n v="1454110440"/>
    <n v="1451607071"/>
    <b v="0"/>
    <n v="5"/>
    <b v="0"/>
    <s v="theater/plays"/>
    <n v="0.5"/>
    <n v="120"/>
    <x v="1"/>
    <x v="6"/>
  </r>
  <r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</r>
  <r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plays"/>
    <n v="1.7500000000000002E-2"/>
    <n v="2000"/>
    <x v="1"/>
    <x v="6"/>
  </r>
  <r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x v="6"/>
  </r>
  <r>
    <n v="250"/>
    <n v="80"/>
    <x v="2"/>
    <x v="2"/>
    <s v="AUD"/>
    <n v="1443103848"/>
    <n v="1441894248"/>
    <b v="0"/>
    <n v="3"/>
    <b v="0"/>
    <s v="theater/plays"/>
    <n v="0.32"/>
    <n v="83.333333333333329"/>
    <x v="1"/>
    <x v="6"/>
  </r>
  <r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x v="6"/>
  </r>
  <r>
    <n v="50000"/>
    <n v="20"/>
    <x v="2"/>
    <x v="0"/>
    <s v="USD"/>
    <n v="1410279123"/>
    <n v="1405095123"/>
    <b v="0"/>
    <n v="1"/>
    <b v="0"/>
    <s v="theater/plays"/>
    <n v="4.0000000000000002E-4"/>
    <n v="50000"/>
    <x v="1"/>
    <x v="6"/>
  </r>
  <r>
    <n v="2500"/>
    <n v="40"/>
    <x v="2"/>
    <x v="1"/>
    <s v="GBP"/>
    <n v="1437139080"/>
    <n v="1434552207"/>
    <b v="0"/>
    <n v="3"/>
    <b v="0"/>
    <s v="theater/plays"/>
    <n v="1.6E-2"/>
    <n v="833.33333333333337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plays"/>
    <n v="8.9999999999999993E-3"/>
    <n v="2500"/>
    <x v="1"/>
    <x v="6"/>
  </r>
  <r>
    <n v="2500"/>
    <n v="504"/>
    <x v="2"/>
    <x v="0"/>
    <s v="USD"/>
    <n v="1467604800"/>
    <n v="1465533672"/>
    <b v="0"/>
    <n v="10"/>
    <b v="0"/>
    <s v="theater/plays"/>
    <n v="0.2016"/>
    <n v="250"/>
    <x v="1"/>
    <x v="6"/>
  </r>
  <r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x v="6"/>
  </r>
  <r>
    <n v="20000"/>
    <n v="177"/>
    <x v="2"/>
    <x v="0"/>
    <s v="USD"/>
    <n v="1468937681"/>
    <n v="1466345681"/>
    <b v="0"/>
    <n v="5"/>
    <b v="0"/>
    <s v="theater/plays"/>
    <n v="8.8500000000000002E-3"/>
    <n v="4000"/>
    <x v="1"/>
    <x v="6"/>
  </r>
  <r>
    <n v="5000"/>
    <n v="750"/>
    <x v="2"/>
    <x v="0"/>
    <s v="USD"/>
    <n v="1400301165"/>
    <n v="1397709165"/>
    <b v="0"/>
    <n v="9"/>
    <b v="0"/>
    <s v="theater/plays"/>
    <n v="0.15"/>
    <n v="555.55555555555554"/>
    <x v="1"/>
    <x v="6"/>
  </r>
  <r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plays"/>
    <n v="0.38119999999999998"/>
    <n v="312.5"/>
    <x v="1"/>
    <x v="6"/>
  </r>
  <r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x v="6"/>
  </r>
  <r>
    <n v="20000"/>
    <n v="7"/>
    <x v="2"/>
    <x v="0"/>
    <s v="USD"/>
    <n v="1462417493"/>
    <n v="1459825493"/>
    <b v="0"/>
    <n v="3"/>
    <b v="0"/>
    <s v="theater/plays"/>
    <n v="3.5E-4"/>
    <n v="6666.666666666667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plays"/>
    <n v="0.10833333333333334"/>
    <n v="1000"/>
    <x v="1"/>
    <x v="6"/>
  </r>
  <r>
    <n v="3000"/>
    <n v="63"/>
    <x v="2"/>
    <x v="1"/>
    <s v="GBP"/>
    <n v="1435934795"/>
    <n v="1430750795"/>
    <b v="0"/>
    <n v="4"/>
    <b v="0"/>
    <s v="theater/plays"/>
    <n v="2.1000000000000001E-2"/>
    <n v="750"/>
    <x v="1"/>
    <x v="6"/>
  </r>
  <r>
    <n v="11200"/>
    <n v="29"/>
    <x v="2"/>
    <x v="0"/>
    <s v="USD"/>
    <n v="1453310661"/>
    <n v="1450718661"/>
    <b v="0"/>
    <n v="1"/>
    <b v="0"/>
    <s v="theater/plays"/>
    <n v="2.5892857142857141E-3"/>
    <n v="11200"/>
    <x v="1"/>
    <x v="6"/>
  </r>
  <r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plays"/>
    <n v="0.33600000000000002"/>
    <n v="187.5"/>
    <x v="1"/>
    <x v="6"/>
  </r>
  <r>
    <n v="10000"/>
    <n v="1908"/>
    <x v="2"/>
    <x v="0"/>
    <s v="USD"/>
    <n v="1454734740"/>
    <n v="1451684437"/>
    <b v="0"/>
    <n v="5"/>
    <b v="0"/>
    <s v="theater/plays"/>
    <n v="0.1908"/>
    <n v="2000"/>
    <x v="1"/>
    <x v="6"/>
  </r>
  <r>
    <n v="45000"/>
    <n v="185"/>
    <x v="2"/>
    <x v="0"/>
    <s v="USD"/>
    <n v="1417800435"/>
    <n v="1415208435"/>
    <b v="0"/>
    <n v="4"/>
    <b v="0"/>
    <s v="theater/plays"/>
    <n v="4.1111111111111114E-3"/>
    <n v="11250"/>
    <x v="1"/>
    <x v="6"/>
  </r>
  <r>
    <n v="400"/>
    <n v="130"/>
    <x v="2"/>
    <x v="0"/>
    <s v="USD"/>
    <n v="1426294201"/>
    <n v="1423705801"/>
    <b v="0"/>
    <n v="5"/>
    <b v="0"/>
    <s v="theater/plays"/>
    <n v="0.32500000000000001"/>
    <n v="80"/>
    <x v="1"/>
    <x v="6"/>
  </r>
  <r>
    <n v="200"/>
    <n v="10"/>
    <x v="2"/>
    <x v="0"/>
    <s v="USD"/>
    <n v="1442635140"/>
    <n v="1442243484"/>
    <b v="0"/>
    <n v="1"/>
    <b v="0"/>
    <s v="theater/plays"/>
    <n v="0.05"/>
    <n v="200"/>
    <x v="1"/>
    <x v="6"/>
  </r>
  <r>
    <n v="3000"/>
    <n v="5"/>
    <x v="2"/>
    <x v="0"/>
    <s v="USD"/>
    <n v="1420971324"/>
    <n v="1418379324"/>
    <b v="0"/>
    <n v="1"/>
    <b v="0"/>
    <s v="theater/plays"/>
    <n v="1.6666666666666668E-3"/>
    <n v="3000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x v="6"/>
  </r>
  <r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x v="6"/>
  </r>
  <r>
    <n v="10000"/>
    <n v="273"/>
    <x v="2"/>
    <x v="0"/>
    <s v="USD"/>
    <n v="1460751128"/>
    <n v="1455570728"/>
    <b v="0"/>
    <n v="10"/>
    <b v="0"/>
    <s v="theater/plays"/>
    <n v="2.7300000000000001E-2"/>
    <n v="1000"/>
    <x v="1"/>
    <x v="6"/>
  </r>
  <r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x v="6"/>
  </r>
  <r>
    <n v="5000"/>
    <n v="25"/>
    <x v="2"/>
    <x v="0"/>
    <s v="USD"/>
    <n v="1420768800"/>
    <n v="1415644395"/>
    <b v="0"/>
    <n v="2"/>
    <b v="0"/>
    <s v="theater/plays"/>
    <n v="5.0000000000000001E-3"/>
    <n v="2500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500"/>
    <n v="23"/>
    <x v="2"/>
    <x v="0"/>
    <s v="USD"/>
    <n v="1403470800"/>
    <n v="1403356792"/>
    <b v="0"/>
    <n v="4"/>
    <b v="0"/>
    <s v="theater/plays"/>
    <n v="4.5999999999999999E-2"/>
    <n v="125"/>
    <x v="1"/>
    <x v="6"/>
  </r>
  <r>
    <n v="3000"/>
    <n v="625"/>
    <x v="2"/>
    <x v="0"/>
    <s v="USD"/>
    <n v="1481522400"/>
    <n v="1480283321"/>
    <b v="0"/>
    <n v="12"/>
    <b v="0"/>
    <s v="theater/plays"/>
    <n v="0.20833333333333334"/>
    <n v="250"/>
    <x v="1"/>
    <x v="6"/>
  </r>
  <r>
    <n v="12000"/>
    <n v="550"/>
    <x v="2"/>
    <x v="0"/>
    <s v="USD"/>
    <n v="1444577345"/>
    <n v="1441985458"/>
    <b v="0"/>
    <n v="3"/>
    <b v="0"/>
    <s v="theater/plays"/>
    <n v="4.583333333333333E-2"/>
    <n v="4000"/>
    <x v="1"/>
    <x v="6"/>
  </r>
  <r>
    <n v="7500"/>
    <n v="316"/>
    <x v="2"/>
    <x v="0"/>
    <s v="USD"/>
    <n v="1446307053"/>
    <n v="1443715053"/>
    <b v="0"/>
    <n v="12"/>
    <b v="0"/>
    <s v="theater/plays"/>
    <n v="4.2133333333333335E-2"/>
    <n v="625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x v="6"/>
  </r>
  <r>
    <n v="750"/>
    <n v="6"/>
    <x v="2"/>
    <x v="0"/>
    <s v="USD"/>
    <n v="1423345339"/>
    <n v="1418161339"/>
    <b v="0"/>
    <n v="2"/>
    <b v="0"/>
    <s v="theater/plays"/>
    <n v="8.0000000000000002E-3"/>
    <n v="375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x v="6"/>
  </r>
  <r>
    <n v="5000"/>
    <n v="39"/>
    <x v="2"/>
    <x v="0"/>
    <s v="USD"/>
    <n v="1441771218"/>
    <n v="1436587218"/>
    <b v="0"/>
    <n v="4"/>
    <b v="0"/>
    <s v="theater/plays"/>
    <n v="7.7999999999999996E-3"/>
    <n v="1250"/>
    <x v="1"/>
    <x v="6"/>
  </r>
  <r>
    <n v="1500"/>
    <n v="75"/>
    <x v="2"/>
    <x v="1"/>
    <s v="GBP"/>
    <n v="1415534400"/>
    <n v="1414538031"/>
    <b v="0"/>
    <n v="4"/>
    <b v="0"/>
    <s v="theater/plays"/>
    <n v="0.05"/>
    <n v="375"/>
    <x v="1"/>
    <x v="6"/>
  </r>
  <r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x v="6"/>
  </r>
  <r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x v="6"/>
  </r>
  <r>
    <n v="2500"/>
    <n v="2"/>
    <x v="2"/>
    <x v="0"/>
    <s v="USD"/>
    <n v="1463259837"/>
    <n v="1458075837"/>
    <b v="0"/>
    <n v="2"/>
    <b v="0"/>
    <s v="theater/plays"/>
    <n v="8.0000000000000004E-4"/>
    <n v="1250"/>
    <x v="1"/>
    <x v="6"/>
  </r>
  <r>
    <n v="9600"/>
    <n v="264"/>
    <x v="2"/>
    <x v="0"/>
    <s v="USD"/>
    <n v="1465407219"/>
    <n v="1462815219"/>
    <b v="0"/>
    <n v="5"/>
    <b v="0"/>
    <s v="theater/plays"/>
    <n v="2.75E-2"/>
    <n v="1920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x v="6"/>
  </r>
  <r>
    <n v="30000"/>
    <n v="1"/>
    <x v="2"/>
    <x v="1"/>
    <s v="GBP"/>
    <n v="1434139887"/>
    <n v="1428955887"/>
    <b v="0"/>
    <n v="1"/>
    <b v="0"/>
    <s v="theater/plays"/>
    <n v="3.3333333333333335E-5"/>
    <n v="30000"/>
    <x v="1"/>
    <x v="6"/>
  </r>
  <r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x v="6"/>
  </r>
  <r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x v="6"/>
  </r>
  <r>
    <n v="10000"/>
    <n v="2"/>
    <x v="2"/>
    <x v="0"/>
    <s v="USD"/>
    <n v="1410041339"/>
    <n v="1404857339"/>
    <b v="0"/>
    <n v="2"/>
    <b v="0"/>
    <s v="theater/plays"/>
    <n v="2.0000000000000001E-4"/>
    <n v="5000"/>
    <x v="1"/>
    <x v="6"/>
  </r>
  <r>
    <n v="25000"/>
    <n v="1"/>
    <x v="2"/>
    <x v="1"/>
    <s v="GBP"/>
    <n v="1426365994"/>
    <n v="1421185594"/>
    <b v="0"/>
    <n v="1"/>
    <b v="0"/>
    <s v="theater/plays"/>
    <n v="4.0000000000000003E-5"/>
    <n v="25000"/>
    <x v="1"/>
    <x v="6"/>
  </r>
  <r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x v="6"/>
  </r>
  <r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x v="6"/>
  </r>
  <r>
    <n v="2000"/>
    <n v="437"/>
    <x v="2"/>
    <x v="0"/>
    <s v="USD"/>
    <n v="1442381847"/>
    <n v="1440826647"/>
    <b v="0"/>
    <n v="9"/>
    <b v="0"/>
    <s v="theater/plays"/>
    <n v="0.2185"/>
    <n v="222.22222222222223"/>
    <x v="1"/>
    <x v="6"/>
  </r>
  <r>
    <n v="5000"/>
    <n v="1362"/>
    <x v="2"/>
    <x v="0"/>
    <s v="USD"/>
    <n v="1446131207"/>
    <n v="1443712007"/>
    <b v="0"/>
    <n v="20"/>
    <b v="0"/>
    <s v="theater/plays"/>
    <n v="0.27239999999999998"/>
    <n v="250"/>
    <x v="1"/>
    <x v="6"/>
  </r>
  <r>
    <n v="600"/>
    <n v="51"/>
    <x v="2"/>
    <x v="0"/>
    <s v="USD"/>
    <n v="1407250329"/>
    <n v="1404658329"/>
    <b v="0"/>
    <n v="6"/>
    <b v="0"/>
    <s v="theater/plays"/>
    <n v="8.5000000000000006E-2"/>
    <n v="100"/>
    <x v="1"/>
    <x v="6"/>
  </r>
  <r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x v="6"/>
  </r>
  <r>
    <n v="100"/>
    <n v="129"/>
    <x v="0"/>
    <x v="0"/>
    <s v="USD"/>
    <n v="1411679804"/>
    <n v="1409087804"/>
    <b v="0"/>
    <n v="3"/>
    <b v="1"/>
    <s v="theater/musical"/>
    <n v="1.29"/>
    <n v="33.333333333333336"/>
    <x v="1"/>
    <x v="40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x v="40"/>
  </r>
  <r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x v="40"/>
  </r>
  <r>
    <n v="3000"/>
    <n v="3750"/>
    <x v="0"/>
    <x v="0"/>
    <s v="USD"/>
    <n v="1424715779"/>
    <n v="1423506179"/>
    <b v="0"/>
    <n v="50"/>
    <b v="1"/>
    <s v="theater/musical"/>
    <n v="1.25"/>
    <n v="60"/>
    <x v="1"/>
    <x v="40"/>
  </r>
  <r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x v="40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.02069375"/>
    <n v="250"/>
    <x v="1"/>
    <x v="40"/>
  </r>
  <r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x v="40"/>
  </r>
  <r>
    <n v="750"/>
    <n v="795"/>
    <x v="0"/>
    <x v="5"/>
    <s v="CAD"/>
    <n v="1410761280"/>
    <n v="1408604363"/>
    <b v="0"/>
    <n v="9"/>
    <b v="1"/>
    <s v="theater/musical"/>
    <n v="1.06"/>
    <n v="83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x v="40"/>
  </r>
  <r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x v="40"/>
  </r>
  <r>
    <n v="2500"/>
    <n v="2700"/>
    <x v="0"/>
    <x v="5"/>
    <s v="CAD"/>
    <n v="1402845364"/>
    <n v="1400253364"/>
    <b v="0"/>
    <n v="37"/>
    <b v="1"/>
    <s v="theater/musical"/>
    <n v="1.08"/>
    <n v="67.567567567567565"/>
    <x v="1"/>
    <x v="40"/>
  </r>
  <r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x v="40"/>
  </r>
  <r>
    <n v="1000"/>
    <n v="1280"/>
    <x v="0"/>
    <x v="0"/>
    <s v="USD"/>
    <n v="1413176340"/>
    <n v="1412091423"/>
    <b v="0"/>
    <n v="34"/>
    <b v="1"/>
    <s v="theater/musical"/>
    <n v="1.28"/>
    <n v="29.411764705882351"/>
    <x v="1"/>
    <x v="40"/>
  </r>
  <r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x v="40"/>
  </r>
  <r>
    <n v="4000"/>
    <n v="4055"/>
    <x v="0"/>
    <x v="0"/>
    <s v="USD"/>
    <n v="1422636814"/>
    <n v="1420044814"/>
    <b v="0"/>
    <n v="32"/>
    <b v="1"/>
    <s v="theater/musical"/>
    <n v="1.0137499999999999"/>
    <n v="125"/>
    <x v="1"/>
    <x v="40"/>
  </r>
  <r>
    <n v="8000"/>
    <n v="8230"/>
    <x v="0"/>
    <x v="0"/>
    <s v="USD"/>
    <n v="1409187600"/>
    <n v="1406316312"/>
    <b v="0"/>
    <n v="25"/>
    <b v="1"/>
    <s v="theater/musical"/>
    <n v="1.0287500000000001"/>
    <n v="320"/>
    <x v="1"/>
    <x v="40"/>
  </r>
  <r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x v="40"/>
  </r>
  <r>
    <n v="25000"/>
    <n v="1"/>
    <x v="2"/>
    <x v="0"/>
    <s v="USD"/>
    <n v="1425250955"/>
    <n v="1422658955"/>
    <b v="0"/>
    <n v="1"/>
    <b v="0"/>
    <s v="theater/spaces"/>
    <n v="4.0000000000000003E-5"/>
    <n v="25000"/>
    <x v="1"/>
    <x v="38"/>
  </r>
  <r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spaces"/>
    <n v="0.01"/>
    <n v="10000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spaces"/>
    <n v="1E-3"/>
    <n v="1000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x v="38"/>
  </r>
  <r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x v="38"/>
  </r>
  <r>
    <n v="1000"/>
    <n v="25"/>
    <x v="2"/>
    <x v="0"/>
    <s v="USD"/>
    <n v="1447965917"/>
    <n v="1445370317"/>
    <b v="0"/>
    <n v="2"/>
    <b v="0"/>
    <s v="theater/spaces"/>
    <n v="2.5000000000000001E-2"/>
    <n v="500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x v="38"/>
  </r>
  <r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x v="38"/>
  </r>
  <r>
    <n v="7900"/>
    <n v="1322"/>
    <x v="1"/>
    <x v="0"/>
    <s v="USD"/>
    <n v="1462402850"/>
    <n v="1459810850"/>
    <b v="0"/>
    <n v="20"/>
    <b v="0"/>
    <s v="theater/spaces"/>
    <n v="0.16734177215189874"/>
    <n v="395"/>
    <x v="1"/>
    <x v="38"/>
  </r>
  <r>
    <n v="15000"/>
    <n v="280"/>
    <x v="1"/>
    <x v="0"/>
    <s v="USD"/>
    <n v="1427498172"/>
    <n v="1422317772"/>
    <b v="0"/>
    <n v="3"/>
    <b v="0"/>
    <s v="theater/spaces"/>
    <n v="1.8666666666666668E-2"/>
    <n v="5000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x v="6"/>
  </r>
  <r>
    <n v="1000"/>
    <n v="1218"/>
    <x v="0"/>
    <x v="0"/>
    <s v="USD"/>
    <n v="1425193140"/>
    <n v="1422769906"/>
    <b v="0"/>
    <n v="20"/>
    <b v="1"/>
    <s v="theater/plays"/>
    <n v="1.218"/>
    <n v="50"/>
    <x v="1"/>
    <x v="6"/>
  </r>
  <r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x v="6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x v="6"/>
  </r>
  <r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x v="6"/>
  </r>
  <r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x v="6"/>
  </r>
  <r>
    <n v="5000"/>
    <n v="5696"/>
    <x v="0"/>
    <x v="0"/>
    <s v="USD"/>
    <n v="1425872692"/>
    <n v="1423284292"/>
    <b v="0"/>
    <n v="71"/>
    <b v="1"/>
    <s v="theater/plays"/>
    <n v="1.1392"/>
    <n v="70.422535211267601"/>
    <x v="1"/>
    <x v="6"/>
  </r>
  <r>
    <n v="3500"/>
    <n v="3710"/>
    <x v="0"/>
    <x v="0"/>
    <s v="USD"/>
    <n v="1471406340"/>
    <n v="1470227660"/>
    <b v="0"/>
    <n v="47"/>
    <b v="1"/>
    <s v="theater/plays"/>
    <n v="1.06"/>
    <n v="74.468085106382972"/>
    <x v="1"/>
    <x v="6"/>
  </r>
  <r>
    <n v="1000"/>
    <n v="1625"/>
    <x v="0"/>
    <x v="5"/>
    <s v="CAD"/>
    <n v="1430693460"/>
    <n v="1428087153"/>
    <b v="0"/>
    <n v="17"/>
    <b v="1"/>
    <s v="theater/plays"/>
    <n v="1.625"/>
    <n v="58.823529411764703"/>
    <x v="1"/>
    <x v="6"/>
  </r>
  <r>
    <n v="6000"/>
    <n v="6360"/>
    <x v="0"/>
    <x v="0"/>
    <s v="USD"/>
    <n v="1405699451"/>
    <n v="1403107451"/>
    <b v="0"/>
    <n v="91"/>
    <b v="1"/>
    <s v="theater/plays"/>
    <n v="1.06"/>
    <n v="65.934065934065927"/>
    <x v="1"/>
    <x v="6"/>
  </r>
  <r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x v="6"/>
  </r>
  <r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x v="6"/>
  </r>
  <r>
    <n v="5000"/>
    <n v="8740"/>
    <x v="0"/>
    <x v="0"/>
    <s v="USD"/>
    <n v="1451620800"/>
    <n v="1449171508"/>
    <b v="0"/>
    <n v="33"/>
    <b v="1"/>
    <s v="theater/plays"/>
    <n v="1.748"/>
    <n v="151.5151515151515"/>
    <x v="1"/>
    <x v="6"/>
  </r>
  <r>
    <n v="5000"/>
    <n v="5100"/>
    <x v="0"/>
    <x v="0"/>
    <s v="USD"/>
    <n v="1411695300"/>
    <n v="1409275671"/>
    <b v="0"/>
    <n v="87"/>
    <b v="1"/>
    <s v="theater/plays"/>
    <n v="1.02"/>
    <n v="57.47126436781609"/>
    <x v="1"/>
    <x v="6"/>
  </r>
  <r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x v="6"/>
  </r>
  <r>
    <n v="70"/>
    <n v="120"/>
    <x v="0"/>
    <x v="1"/>
    <s v="GBP"/>
    <n v="1457870400"/>
    <n v="1456421530"/>
    <b v="0"/>
    <n v="14"/>
    <b v="1"/>
    <s v="theater/plays"/>
    <n v="1.7142857142857142"/>
    <n v="5"/>
    <x v="1"/>
    <x v="6"/>
  </r>
  <r>
    <n v="3000"/>
    <n v="3407"/>
    <x v="0"/>
    <x v="0"/>
    <s v="USD"/>
    <n v="1427076840"/>
    <n v="1421960934"/>
    <b v="0"/>
    <n v="30"/>
    <b v="1"/>
    <s v="theater/plays"/>
    <n v="1.1356666666666666"/>
    <n v="100"/>
    <x v="1"/>
    <x v="6"/>
  </r>
  <r>
    <n v="750"/>
    <n v="971"/>
    <x v="0"/>
    <x v="0"/>
    <s v="USD"/>
    <n v="1413784740"/>
    <n v="1412954547"/>
    <b v="0"/>
    <n v="16"/>
    <b v="1"/>
    <s v="theater/plays"/>
    <n v="1.2946666666666666"/>
    <n v="46.875"/>
    <x v="1"/>
    <x v="6"/>
  </r>
  <r>
    <n v="5000"/>
    <n v="5070"/>
    <x v="0"/>
    <x v="0"/>
    <s v="USD"/>
    <n v="1420524000"/>
    <n v="1419104823"/>
    <b v="0"/>
    <n v="46"/>
    <b v="1"/>
    <s v="theater/plays"/>
    <n v="1.014"/>
    <n v="108.69565217391305"/>
    <x v="1"/>
    <x v="6"/>
  </r>
  <r>
    <n v="3000"/>
    <n v="3275"/>
    <x v="0"/>
    <x v="0"/>
    <s v="USD"/>
    <n v="1440381600"/>
    <n v="1438639130"/>
    <b v="0"/>
    <n v="24"/>
    <b v="1"/>
    <s v="theater/plays"/>
    <n v="1.0916666666666666"/>
    <n v="125"/>
    <x v="1"/>
    <x v="6"/>
  </r>
  <r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x v="38"/>
  </r>
  <r>
    <n v="5000"/>
    <n v="5103"/>
    <x v="0"/>
    <x v="1"/>
    <s v="GBP"/>
    <n v="1455208143"/>
    <n v="1452616143"/>
    <b v="1"/>
    <n v="59"/>
    <b v="1"/>
    <s v="theater/spaces"/>
    <n v="1.0206"/>
    <n v="84.745762711864401"/>
    <x v="1"/>
    <x v="38"/>
  </r>
  <r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x v="38"/>
  </r>
  <r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x v="38"/>
  </r>
  <r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x v="38"/>
  </r>
  <r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x v="38"/>
  </r>
  <r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x v="38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x v="38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x v="38"/>
  </r>
  <r>
    <n v="3000"/>
    <n v="3135"/>
    <x v="0"/>
    <x v="0"/>
    <s v="USD"/>
    <n v="1476037510"/>
    <n v="1473445510"/>
    <b v="0"/>
    <n v="64"/>
    <b v="1"/>
    <s v="theater/spaces"/>
    <n v="1.0449999999999999"/>
    <n v="46.875"/>
    <x v="1"/>
    <x v="38"/>
  </r>
  <r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x v="38"/>
  </r>
  <r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x v="38"/>
  </r>
  <r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x v="38"/>
  </r>
  <r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x v="38"/>
  </r>
  <r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x v="38"/>
  </r>
  <r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x v="38"/>
  </r>
  <r>
    <n v="1350"/>
    <n v="1605"/>
    <x v="0"/>
    <x v="0"/>
    <s v="USD"/>
    <n v="1488333600"/>
    <n v="1487094360"/>
    <b v="0"/>
    <n v="20"/>
    <b v="1"/>
    <s v="theater/spaces"/>
    <n v="1.1888888888888889"/>
    <n v="67.5"/>
    <x v="1"/>
    <x v="38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x v="38"/>
  </r>
  <r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x v="38"/>
  </r>
  <r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x v="38"/>
  </r>
  <r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x v="38"/>
  </r>
  <r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x v="38"/>
  </r>
  <r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x v="38"/>
  </r>
  <r>
    <n v="600"/>
    <n v="1080"/>
    <x v="0"/>
    <x v="0"/>
    <s v="USD"/>
    <n v="1429938683"/>
    <n v="1428124283"/>
    <b v="0"/>
    <n v="20"/>
    <b v="1"/>
    <s v="theater/spaces"/>
    <n v="1.8"/>
    <n v="30"/>
    <x v="1"/>
    <x v="38"/>
  </r>
  <r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x v="38"/>
  </r>
  <r>
    <n v="25000"/>
    <n v="29939"/>
    <x v="0"/>
    <x v="0"/>
    <s v="USD"/>
    <n v="1417012840"/>
    <n v="1414417240"/>
    <b v="0"/>
    <n v="128"/>
    <b v="1"/>
    <s v="theater/spaces"/>
    <n v="1.19756"/>
    <n v="195.3125"/>
    <x v="1"/>
    <x v="38"/>
  </r>
  <r>
    <n v="1500"/>
    <n v="2370"/>
    <x v="0"/>
    <x v="0"/>
    <s v="USD"/>
    <n v="1424548719"/>
    <n v="1419364719"/>
    <b v="0"/>
    <n v="15"/>
    <b v="1"/>
    <s v="theater/spaces"/>
    <n v="1.58"/>
    <n v="100"/>
    <x v="1"/>
    <x v="38"/>
  </r>
  <r>
    <n v="300"/>
    <n v="371"/>
    <x v="0"/>
    <x v="3"/>
    <s v="EUR"/>
    <n v="1450911540"/>
    <n v="1448536516"/>
    <b v="0"/>
    <n v="25"/>
    <b v="1"/>
    <s v="theater/spaces"/>
    <n v="1.2366666666666666"/>
    <n v="12"/>
    <x v="1"/>
    <x v="38"/>
  </r>
  <r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x v="38"/>
  </r>
  <r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x v="38"/>
  </r>
  <r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x v="38"/>
  </r>
  <r>
    <n v="3400"/>
    <n v="3508"/>
    <x v="0"/>
    <x v="0"/>
    <s v="USD"/>
    <n v="1402459200"/>
    <n v="1401125238"/>
    <b v="0"/>
    <n v="40"/>
    <b v="1"/>
    <s v="theater/spaces"/>
    <n v="1.0317647058823529"/>
    <n v="85"/>
    <x v="1"/>
    <x v="38"/>
  </r>
  <r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x v="38"/>
  </r>
  <r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x v="38"/>
  </r>
  <r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x v="38"/>
  </r>
  <r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x v="38"/>
  </r>
  <r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x v="38"/>
  </r>
  <r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x v="38"/>
  </r>
  <r>
    <n v="700"/>
    <n v="721"/>
    <x v="0"/>
    <x v="1"/>
    <s v="GBP"/>
    <n v="1434039186"/>
    <n v="1430151186"/>
    <b v="0"/>
    <n v="6"/>
    <b v="1"/>
    <s v="theater/spaces"/>
    <n v="1.03"/>
    <n v="116.66666666666667"/>
    <x v="1"/>
    <x v="38"/>
  </r>
  <r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x v="38"/>
  </r>
  <r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x v="38"/>
  </r>
  <r>
    <n v="900"/>
    <n v="1290"/>
    <x v="0"/>
    <x v="1"/>
    <s v="GBP"/>
    <n v="1488538892"/>
    <n v="1487329292"/>
    <b v="0"/>
    <n v="25"/>
    <b v="1"/>
    <s v="theater/spaces"/>
    <n v="1.4333333333333333"/>
    <n v="36"/>
    <x v="1"/>
    <x v="38"/>
  </r>
  <r>
    <n v="40000"/>
    <n v="52576"/>
    <x v="0"/>
    <x v="0"/>
    <s v="USD"/>
    <n v="1426866851"/>
    <n v="1424278451"/>
    <b v="0"/>
    <n v="320"/>
    <b v="1"/>
    <s v="theater/spaces"/>
    <n v="1.3144"/>
    <n v="125"/>
    <x v="1"/>
    <x v="38"/>
  </r>
  <r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x v="38"/>
  </r>
  <r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x v="38"/>
  </r>
  <r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x v="38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.272"/>
    <n v="40"/>
    <x v="1"/>
    <x v="38"/>
  </r>
  <r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x v="38"/>
  </r>
  <r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x v="38"/>
  </r>
  <r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x v="38"/>
  </r>
  <r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x v="38"/>
  </r>
  <r>
    <n v="500"/>
    <n v="1066"/>
    <x v="0"/>
    <x v="0"/>
    <s v="USD"/>
    <n v="1285995540"/>
    <n v="1279574773"/>
    <b v="0"/>
    <n v="32"/>
    <b v="1"/>
    <s v="theater/spaces"/>
    <n v="2.1320000000000001"/>
    <n v="15.625"/>
    <x v="1"/>
    <x v="38"/>
  </r>
  <r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x v="38"/>
  </r>
  <r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x v="38"/>
  </r>
  <r>
    <n v="3000"/>
    <n v="3225"/>
    <x v="0"/>
    <x v="0"/>
    <s v="USD"/>
    <n v="1435359600"/>
    <n v="1434999621"/>
    <b v="0"/>
    <n v="42"/>
    <b v="1"/>
    <s v="theater/spaces"/>
    <n v="1.075"/>
    <n v="71.428571428571431"/>
    <x v="1"/>
    <x v="38"/>
  </r>
  <r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x v="38"/>
  </r>
  <r>
    <n v="1500"/>
    <n v="1920"/>
    <x v="0"/>
    <x v="1"/>
    <s v="GBP"/>
    <n v="1444149047"/>
    <n v="1441557047"/>
    <b v="0"/>
    <n v="37"/>
    <b v="1"/>
    <s v="theater/spaces"/>
    <n v="1.28"/>
    <n v="40.54054054054054"/>
    <x v="1"/>
    <x v="38"/>
  </r>
  <r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x v="38"/>
  </r>
  <r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x v="38"/>
  </r>
  <r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x v="38"/>
  </r>
  <r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x v="38"/>
  </r>
  <r>
    <n v="500"/>
    <n v="745"/>
    <x v="0"/>
    <x v="0"/>
    <s v="USD"/>
    <n v="1461762960"/>
    <n v="1457999054"/>
    <b v="0"/>
    <n v="20"/>
    <b v="1"/>
    <s v="theater/spaces"/>
    <n v="1.49"/>
    <n v="25"/>
    <x v="1"/>
    <x v="38"/>
  </r>
  <r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x v="38"/>
  </r>
  <r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x v="38"/>
  </r>
  <r>
    <n v="600"/>
    <n v="636"/>
    <x v="0"/>
    <x v="0"/>
    <s v="USD"/>
    <n v="1462420960"/>
    <n v="1459828960"/>
    <b v="0"/>
    <n v="9"/>
    <b v="1"/>
    <s v="theater/spaces"/>
    <n v="1.06"/>
    <n v="66.666666666666671"/>
    <x v="1"/>
    <x v="38"/>
  </r>
  <r>
    <n v="3500"/>
    <n v="827"/>
    <x v="2"/>
    <x v="1"/>
    <s v="GBP"/>
    <n v="1486547945"/>
    <n v="1483955945"/>
    <b v="1"/>
    <n v="35"/>
    <b v="0"/>
    <s v="theater/spaces"/>
    <n v="0.23628571428571429"/>
    <n v="100"/>
    <x v="1"/>
    <x v="38"/>
  </r>
  <r>
    <n v="50000"/>
    <n v="75"/>
    <x v="2"/>
    <x v="0"/>
    <s v="USD"/>
    <n v="1432828740"/>
    <n v="1430237094"/>
    <b v="0"/>
    <n v="2"/>
    <b v="0"/>
    <s v="theater/spaces"/>
    <n v="1.5E-3"/>
    <n v="25000"/>
    <x v="1"/>
    <x v="38"/>
  </r>
  <r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spaces"/>
    <n v="5.0000000000000002E-5"/>
    <n v="20000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4"/>
    <n v="6000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x v="38"/>
  </r>
  <r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x v="38"/>
  </r>
  <r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x v="38"/>
  </r>
  <r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x v="38"/>
  </r>
  <r>
    <n v="25000"/>
    <n v="10"/>
    <x v="2"/>
    <x v="0"/>
    <s v="USD"/>
    <n v="1406683172"/>
    <n v="1404523172"/>
    <b v="0"/>
    <n v="2"/>
    <b v="0"/>
    <s v="theater/spaces"/>
    <n v="4.0000000000000002E-4"/>
    <n v="12500"/>
    <x v="1"/>
    <x v="38"/>
  </r>
  <r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x v="38"/>
  </r>
  <r>
    <n v="8000"/>
    <n v="200"/>
    <x v="2"/>
    <x v="4"/>
    <s v="NZD"/>
    <n v="1441837879"/>
    <n v="1439245879"/>
    <b v="0"/>
    <n v="1"/>
    <b v="0"/>
    <s v="theater/spaces"/>
    <n v="2.5000000000000001E-2"/>
    <n v="80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x v="38"/>
  </r>
  <r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x v="38"/>
  </r>
  <r>
    <n v="10000"/>
    <n v="334"/>
    <x v="2"/>
    <x v="1"/>
    <s v="GBP"/>
    <n v="1481132169"/>
    <n v="1479317769"/>
    <b v="0"/>
    <n v="16"/>
    <b v="0"/>
    <s v="theater/spaces"/>
    <n v="3.3399999999999999E-2"/>
    <n v="625"/>
    <x v="1"/>
    <x v="38"/>
  </r>
  <r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4"/>
    <n v="6000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x v="38"/>
  </r>
  <r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x v="38"/>
  </r>
  <r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x v="38"/>
  </r>
  <r>
    <n v="10000"/>
    <n v="1506"/>
    <x v="2"/>
    <x v="0"/>
    <s v="USD"/>
    <n v="1444405123"/>
    <n v="1439221123"/>
    <b v="0"/>
    <n v="50"/>
    <b v="0"/>
    <s v="theater/spaces"/>
    <n v="0.15060000000000001"/>
    <n v="200"/>
    <x v="1"/>
    <x v="38"/>
  </r>
  <r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x v="38"/>
  </r>
  <r>
    <n v="60000"/>
    <n v="71"/>
    <x v="2"/>
    <x v="0"/>
    <s v="USD"/>
    <n v="1424920795"/>
    <n v="1422328795"/>
    <b v="0"/>
    <n v="3"/>
    <b v="0"/>
    <s v="theater/spaces"/>
    <n v="1.1833333333333333E-3"/>
    <n v="20000"/>
    <x v="1"/>
    <x v="38"/>
  </r>
  <r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x v="38"/>
  </r>
  <r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spaces"/>
    <n v="2.8E-3"/>
    <n v="6666.666666666667"/>
    <x v="1"/>
    <x v="38"/>
  </r>
  <r>
    <n v="4059"/>
    <n v="470"/>
    <x v="2"/>
    <x v="0"/>
    <s v="USD"/>
    <n v="1430851680"/>
    <n v="1428340931"/>
    <b v="0"/>
    <n v="6"/>
    <b v="0"/>
    <s v="theater/spaces"/>
    <n v="0.11579206701157921"/>
    <n v="676.5"/>
    <x v="1"/>
    <x v="38"/>
  </r>
  <r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x v="38"/>
  </r>
  <r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x v="38"/>
  </r>
  <r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x v="38"/>
  </r>
  <r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x v="38"/>
  </r>
  <r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x v="38"/>
  </r>
  <r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x v="38"/>
  </r>
  <r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x v="38"/>
  </r>
  <r>
    <n v="14920"/>
    <n v="50"/>
    <x v="2"/>
    <x v="0"/>
    <s v="USD"/>
    <n v="1470011780"/>
    <n v="1464827780"/>
    <b v="0"/>
    <n v="1"/>
    <b v="0"/>
    <s v="theater/spaces"/>
    <n v="3.351206434316354E-3"/>
    <n v="1492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x v="38"/>
  </r>
  <r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x v="38"/>
  </r>
  <r>
    <n v="2000"/>
    <n v="278"/>
    <x v="2"/>
    <x v="0"/>
    <s v="USD"/>
    <n v="1455251591"/>
    <n v="1452659591"/>
    <b v="0"/>
    <n v="5"/>
    <b v="0"/>
    <s v="theater/spaces"/>
    <n v="0.13900000000000001"/>
    <n v="400"/>
    <x v="1"/>
    <x v="38"/>
  </r>
  <r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x v="38"/>
  </r>
  <r>
    <n v="2500"/>
    <n v="300"/>
    <x v="2"/>
    <x v="6"/>
    <s v="EUR"/>
    <n v="1437033360"/>
    <n v="1434445937"/>
    <b v="0"/>
    <n v="12"/>
    <b v="0"/>
    <s v="theater/spaces"/>
    <n v="0.12"/>
    <n v="208.33333333333334"/>
    <x v="1"/>
    <x v="38"/>
  </r>
  <r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x v="38"/>
  </r>
  <r>
    <n v="4100"/>
    <n v="11"/>
    <x v="2"/>
    <x v="0"/>
    <s v="USD"/>
    <n v="1434080706"/>
    <n v="1428896706"/>
    <b v="0"/>
    <n v="2"/>
    <b v="0"/>
    <s v="theater/spaces"/>
    <n v="2.6829268292682929E-3"/>
    <n v="2050"/>
    <x v="1"/>
    <x v="38"/>
  </r>
  <r>
    <n v="4000"/>
    <n v="1185"/>
    <x v="2"/>
    <x v="2"/>
    <s v="AUD"/>
    <n v="1422928800"/>
    <n v="1420235311"/>
    <b v="0"/>
    <n v="5"/>
    <b v="0"/>
    <s v="theater/spaces"/>
    <n v="0.29625000000000001"/>
    <n v="800"/>
    <x v="1"/>
    <x v="38"/>
  </r>
  <r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x v="38"/>
  </r>
  <r>
    <n v="1000"/>
    <n v="41"/>
    <x v="2"/>
    <x v="1"/>
    <s v="GBP"/>
    <n v="1442440800"/>
    <n v="1440497876"/>
    <b v="0"/>
    <n v="4"/>
    <b v="0"/>
    <s v="theater/spaces"/>
    <n v="4.1000000000000002E-2"/>
    <n v="250"/>
    <x v="1"/>
    <x v="38"/>
  </r>
  <r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x v="38"/>
  </r>
  <r>
    <n v="50000"/>
    <n v="26"/>
    <x v="2"/>
    <x v="0"/>
    <s v="USD"/>
    <n v="1430234394"/>
    <n v="1425053994"/>
    <b v="0"/>
    <n v="2"/>
    <b v="0"/>
    <s v="theater/spaces"/>
    <n v="5.1999999999999995E-4"/>
    <n v="25000"/>
    <x v="1"/>
    <x v="38"/>
  </r>
  <r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x v="38"/>
  </r>
  <r>
    <n v="25000"/>
    <n v="10"/>
    <x v="2"/>
    <x v="0"/>
    <s v="USD"/>
    <n v="1487465119"/>
    <n v="1484009119"/>
    <b v="0"/>
    <n v="1"/>
    <b v="0"/>
    <s v="theater/spaces"/>
    <n v="4.0000000000000002E-4"/>
    <n v="25000"/>
    <x v="1"/>
    <x v="38"/>
  </r>
  <r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x v="38"/>
  </r>
  <r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spaces"/>
    <n v="0.03"/>
    <n v="10000"/>
    <x v="1"/>
    <x v="38"/>
  </r>
  <r>
    <n v="750"/>
    <n v="430"/>
    <x v="2"/>
    <x v="0"/>
    <s v="USD"/>
    <n v="1427890925"/>
    <n v="1426681325"/>
    <b v="0"/>
    <n v="10"/>
    <b v="0"/>
    <s v="theater/spaces"/>
    <n v="0.57333333333333336"/>
    <n v="75"/>
    <x v="1"/>
    <x v="38"/>
  </r>
  <r>
    <n v="1000"/>
    <n v="1"/>
    <x v="2"/>
    <x v="1"/>
    <s v="GBP"/>
    <n v="1464354720"/>
    <n v="1463648360"/>
    <b v="0"/>
    <n v="1"/>
    <b v="0"/>
    <s v="theater/spaces"/>
    <n v="1E-3"/>
    <n v="1000"/>
    <x v="1"/>
    <x v="38"/>
  </r>
  <r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x v="38"/>
  </r>
  <r>
    <n v="10000"/>
    <n v="5"/>
    <x v="2"/>
    <x v="0"/>
    <s v="USD"/>
    <n v="1427414732"/>
    <n v="1424826332"/>
    <b v="0"/>
    <n v="1"/>
    <b v="0"/>
    <s v="theater/spaces"/>
    <n v="5.0000000000000001E-4"/>
    <n v="10000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x v="38"/>
  </r>
  <r>
    <n v="1500"/>
    <n v="10"/>
    <x v="1"/>
    <x v="5"/>
    <s v="CAD"/>
    <n v="1411748335"/>
    <n v="1406564335"/>
    <b v="0"/>
    <n v="1"/>
    <b v="0"/>
    <s v="theater/spaces"/>
    <n v="6.6666666666666671E-3"/>
    <n v="1500"/>
    <x v="1"/>
    <x v="38"/>
  </r>
  <r>
    <n v="199"/>
    <n v="116"/>
    <x v="1"/>
    <x v="0"/>
    <s v="USD"/>
    <n v="1478733732"/>
    <n v="1478298132"/>
    <b v="0"/>
    <n v="2"/>
    <b v="0"/>
    <s v="theater/spaces"/>
    <n v="0.58291457286432158"/>
    <n v="99.5"/>
    <x v="1"/>
    <x v="38"/>
  </r>
  <r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x v="38"/>
  </r>
  <r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x v="6"/>
  </r>
  <r>
    <n v="1250"/>
    <n v="10"/>
    <x v="3"/>
    <x v="0"/>
    <s v="USD"/>
    <n v="1492542819"/>
    <n v="1489090419"/>
    <b v="0"/>
    <n v="1"/>
    <b v="0"/>
    <s v="theater/plays"/>
    <n v="8.0000000000000002E-3"/>
    <n v="1250"/>
    <x v="1"/>
    <x v="6"/>
  </r>
  <r>
    <n v="10000"/>
    <n v="375"/>
    <x v="3"/>
    <x v="0"/>
    <s v="USD"/>
    <n v="1492145940"/>
    <n v="1489504916"/>
    <b v="0"/>
    <n v="4"/>
    <b v="0"/>
    <s v="theater/plays"/>
    <n v="3.7499999999999999E-2"/>
    <n v="2500"/>
    <x v="1"/>
    <x v="6"/>
  </r>
  <r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x v="6"/>
  </r>
  <r>
    <n v="30000"/>
    <n v="10"/>
    <x v="3"/>
    <x v="0"/>
    <s v="USD"/>
    <n v="1492759460"/>
    <n v="1487579060"/>
    <b v="0"/>
    <n v="1"/>
    <b v="0"/>
    <s v="theater/plays"/>
    <n v="3.3333333333333332E-4"/>
    <n v="30000"/>
    <x v="1"/>
    <x v="6"/>
  </r>
  <r>
    <n v="500"/>
    <n v="540"/>
    <x v="3"/>
    <x v="1"/>
    <s v="GBP"/>
    <n v="1490358834"/>
    <n v="1487770434"/>
    <b v="0"/>
    <n v="16"/>
    <b v="0"/>
    <s v="theater/plays"/>
    <n v="1.08"/>
    <n v="31.25"/>
    <x v="1"/>
    <x v="6"/>
  </r>
  <r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x v="6"/>
  </r>
  <r>
    <n v="777"/>
    <n v="162"/>
    <x v="3"/>
    <x v="0"/>
    <s v="USD"/>
    <n v="1491277121"/>
    <n v="1489376321"/>
    <b v="0"/>
    <n v="7"/>
    <b v="0"/>
    <s v="theater/plays"/>
    <n v="0.20849420849420849"/>
    <n v="111"/>
    <x v="1"/>
    <x v="6"/>
  </r>
  <r>
    <n v="500"/>
    <n v="639"/>
    <x v="3"/>
    <x v="1"/>
    <s v="GBP"/>
    <n v="1491001140"/>
    <n v="1487847954"/>
    <b v="0"/>
    <n v="22"/>
    <b v="0"/>
    <s v="theater/plays"/>
    <n v="1.278"/>
    <n v="22.727272727272727"/>
    <x v="1"/>
    <x v="6"/>
  </r>
  <r>
    <n v="1500"/>
    <n v="50"/>
    <x v="3"/>
    <x v="0"/>
    <s v="USD"/>
    <n v="1493838720"/>
    <n v="1489439669"/>
    <b v="0"/>
    <n v="1"/>
    <b v="0"/>
    <s v="theater/plays"/>
    <n v="3.3333333333333333E-2"/>
    <n v="1500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x v="6"/>
  </r>
  <r>
    <n v="10000"/>
    <n v="96"/>
    <x v="3"/>
    <x v="6"/>
    <s v="EUR"/>
    <n v="1491581703"/>
    <n v="1488993303"/>
    <b v="0"/>
    <n v="4"/>
    <b v="0"/>
    <s v="theater/plays"/>
    <n v="9.5999999999999992E-3"/>
    <n v="2500"/>
    <x v="1"/>
    <x v="6"/>
  </r>
  <r>
    <n v="500"/>
    <n v="258"/>
    <x v="3"/>
    <x v="9"/>
    <s v="EUR"/>
    <n v="1492372800"/>
    <n v="1488823488"/>
    <b v="0"/>
    <n v="8"/>
    <b v="0"/>
    <s v="theater/plays"/>
    <n v="0.51600000000000001"/>
    <n v="62.5"/>
    <x v="1"/>
    <x v="6"/>
  </r>
  <r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plays"/>
    <n v="0.754"/>
    <n v="333.33333333333331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plays"/>
    <n v="0.105"/>
    <n v="4166.666666666667"/>
    <x v="1"/>
    <x v="6"/>
  </r>
  <r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x v="6"/>
  </r>
  <r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x v="6"/>
  </r>
  <r>
    <n v="1250"/>
    <n v="1300"/>
    <x v="0"/>
    <x v="0"/>
    <s v="USD"/>
    <n v="1354845600"/>
    <n v="1352766300"/>
    <b v="1"/>
    <n v="25"/>
    <b v="1"/>
    <s v="theater/plays"/>
    <n v="1.04"/>
    <n v="50"/>
    <x v="1"/>
    <x v="6"/>
  </r>
  <r>
    <n v="3500"/>
    <n v="3535"/>
    <x v="0"/>
    <x v="0"/>
    <s v="USD"/>
    <n v="1295928000"/>
    <n v="1288160403"/>
    <b v="1"/>
    <n v="104"/>
    <b v="1"/>
    <s v="theater/plays"/>
    <n v="1.01"/>
    <n v="33.653846153846153"/>
    <x v="1"/>
    <x v="6"/>
  </r>
  <r>
    <n v="3500"/>
    <n v="3514"/>
    <x v="0"/>
    <x v="0"/>
    <s v="USD"/>
    <n v="1410379774"/>
    <n v="1407787774"/>
    <b v="1"/>
    <n v="34"/>
    <b v="1"/>
    <s v="theater/plays"/>
    <n v="1.004"/>
    <n v="102.94117647058823"/>
    <x v="1"/>
    <x v="6"/>
  </r>
  <r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x v="6"/>
  </r>
  <r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x v="6"/>
  </r>
  <r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x v="6"/>
  </r>
  <r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x v="6"/>
  </r>
  <r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x v="6"/>
  </r>
  <r>
    <n v="4000"/>
    <n v="4040"/>
    <x v="0"/>
    <x v="0"/>
    <s v="USD"/>
    <n v="1405746000"/>
    <n v="1404932105"/>
    <b v="1"/>
    <n v="41"/>
    <b v="1"/>
    <s v="theater/plays"/>
    <n v="1.01"/>
    <n v="97.560975609756099"/>
    <x v="1"/>
    <x v="6"/>
  </r>
  <r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x v="6"/>
  </r>
  <r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x v="6"/>
  </r>
  <r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x v="6"/>
  </r>
  <r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x v="6"/>
  </r>
  <r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x v="6"/>
  </r>
  <r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x v="6"/>
  </r>
  <r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x v="6"/>
  </r>
  <r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x v="6"/>
  </r>
  <r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x v="6"/>
  </r>
  <r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x v="6"/>
  </r>
  <r>
    <n v="2500"/>
    <n v="3105"/>
    <x v="0"/>
    <x v="0"/>
    <s v="USD"/>
    <n v="1402696800"/>
    <n v="1399948353"/>
    <b v="1"/>
    <n v="61"/>
    <b v="1"/>
    <s v="theater/plays"/>
    <n v="1.242"/>
    <n v="40.983606557377051"/>
    <x v="1"/>
    <x v="6"/>
  </r>
  <r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x v="6"/>
  </r>
  <r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x v="6"/>
  </r>
  <r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x v="6"/>
  </r>
  <r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x v="6"/>
  </r>
  <r>
    <n v="10000"/>
    <n v="10300"/>
    <x v="0"/>
    <x v="0"/>
    <s v="USD"/>
    <n v="1411765492"/>
    <n v="1409173492"/>
    <b v="1"/>
    <n v="74"/>
    <b v="1"/>
    <s v="theater/plays"/>
    <n v="1.03"/>
    <n v="135.13513513513513"/>
    <x v="1"/>
    <x v="6"/>
  </r>
  <r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x v="6"/>
  </r>
  <r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x v="6"/>
  </r>
  <r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x v="6"/>
  </r>
  <r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x v="6"/>
  </r>
  <r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x v="6"/>
  </r>
  <r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x v="6"/>
  </r>
  <r>
    <n v="1200"/>
    <n v="1437"/>
    <x v="0"/>
    <x v="1"/>
    <s v="GBP"/>
    <n v="1403258049"/>
    <n v="1400666049"/>
    <b v="1"/>
    <n v="45"/>
    <b v="1"/>
    <s v="theater/plays"/>
    <n v="1.1975"/>
    <n v="26.666666666666668"/>
    <x v="1"/>
    <x v="6"/>
  </r>
  <r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x v="6"/>
  </r>
  <r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x v="6"/>
  </r>
  <r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x v="6"/>
  </r>
  <r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x v="6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x v="6"/>
  </r>
  <r>
    <n v="200"/>
    <n v="130"/>
    <x v="2"/>
    <x v="1"/>
    <s v="GBP"/>
    <n v="1433930302"/>
    <n v="1432115902"/>
    <b v="0"/>
    <n v="9"/>
    <b v="0"/>
    <s v="theater/musical"/>
    <n v="0.65"/>
    <n v="22.222222222222221"/>
    <x v="1"/>
    <x v="40"/>
  </r>
  <r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x v="40"/>
  </r>
  <r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x v="40"/>
  </r>
  <r>
    <n v="5000"/>
    <n v="587"/>
    <x v="2"/>
    <x v="1"/>
    <s v="GBP"/>
    <n v="1424474056"/>
    <n v="1420586056"/>
    <b v="0"/>
    <n v="24"/>
    <b v="0"/>
    <s v="theater/musical"/>
    <n v="0.1174"/>
    <n v="208.33333333333334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x v="40"/>
  </r>
  <r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x v="40"/>
  </r>
  <r>
    <n v="10000"/>
    <n v="1145"/>
    <x v="2"/>
    <x v="10"/>
    <s v="NOK"/>
    <n v="1423050618"/>
    <n v="1420458618"/>
    <b v="0"/>
    <n v="4"/>
    <b v="0"/>
    <s v="theater/musical"/>
    <n v="0.1145"/>
    <n v="2500"/>
    <x v="1"/>
    <x v="40"/>
  </r>
  <r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x v="40"/>
  </r>
  <r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x v="40"/>
  </r>
  <r>
    <n v="50000"/>
    <n v="1"/>
    <x v="2"/>
    <x v="0"/>
    <s v="USD"/>
    <n v="1461994440"/>
    <n v="1459410101"/>
    <b v="0"/>
    <n v="1"/>
    <b v="0"/>
    <s v="theater/musical"/>
    <n v="2.0000000000000002E-5"/>
    <n v="50000"/>
    <x v="1"/>
    <x v="40"/>
  </r>
  <r>
    <n v="2000"/>
    <n v="25"/>
    <x v="2"/>
    <x v="1"/>
    <s v="GBP"/>
    <n v="1409509477"/>
    <n v="1407695077"/>
    <b v="0"/>
    <n v="2"/>
    <b v="0"/>
    <s v="theater/musical"/>
    <n v="1.2500000000000001E-2"/>
    <n v="1000"/>
    <x v="1"/>
    <x v="40"/>
  </r>
  <r>
    <n v="5000"/>
    <n v="2726"/>
    <x v="2"/>
    <x v="0"/>
    <s v="USD"/>
    <n v="1450072740"/>
    <n v="1445027346"/>
    <b v="0"/>
    <n v="25"/>
    <b v="0"/>
    <s v="theater/musical"/>
    <n v="0.54520000000000002"/>
    <n v="200"/>
    <x v="1"/>
    <x v="40"/>
  </r>
  <r>
    <n v="1000"/>
    <n v="250"/>
    <x v="2"/>
    <x v="0"/>
    <s v="USD"/>
    <n v="1443224622"/>
    <n v="1440632622"/>
    <b v="0"/>
    <n v="6"/>
    <b v="0"/>
    <s v="theater/musical"/>
    <n v="0.25"/>
    <n v="166.66666666666666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x v="40"/>
  </r>
  <r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x v="6"/>
  </r>
  <r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x v="6"/>
  </r>
  <r>
    <n v="3000"/>
    <n v="3773"/>
    <x v="0"/>
    <x v="0"/>
    <s v="USD"/>
    <n v="1338523140"/>
    <n v="1334442519"/>
    <b v="1"/>
    <n v="60"/>
    <b v="1"/>
    <s v="theater/plays"/>
    <n v="1.2576666666666667"/>
    <n v="50"/>
    <x v="1"/>
    <x v="6"/>
  </r>
  <r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x v="6"/>
  </r>
  <r>
    <n v="4000"/>
    <n v="5050"/>
    <x v="0"/>
    <x v="0"/>
    <s v="USD"/>
    <n v="1407524751"/>
    <n v="1404932751"/>
    <b v="1"/>
    <n v="94"/>
    <b v="1"/>
    <s v="theater/plays"/>
    <n v="1.2625"/>
    <n v="42.553191489361701"/>
    <x v="1"/>
    <x v="6"/>
  </r>
  <r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x v="6"/>
  </r>
  <r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x v="6"/>
  </r>
  <r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x v="6"/>
  </r>
  <r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x v="6"/>
  </r>
  <r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x v="6"/>
  </r>
  <r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x v="6"/>
  </r>
  <r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x v="6"/>
  </r>
  <r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x v="6"/>
  </r>
  <r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x v="6"/>
  </r>
  <r>
    <n v="2500"/>
    <n v="3120"/>
    <x v="0"/>
    <x v="0"/>
    <s v="USD"/>
    <n v="1445722140"/>
    <n v="1443016697"/>
    <b v="1"/>
    <n v="84"/>
    <b v="1"/>
    <s v="theater/plays"/>
    <n v="1.248"/>
    <n v="29.761904761904763"/>
    <x v="1"/>
    <x v="6"/>
  </r>
  <r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x v="6"/>
  </r>
  <r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x v="6"/>
  </r>
  <r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x v="6"/>
  </r>
  <r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x v="6"/>
  </r>
  <r>
    <n v="1200"/>
    <n v="1500"/>
    <x v="0"/>
    <x v="1"/>
    <s v="GBP"/>
    <n v="1484687436"/>
    <n v="1482095436"/>
    <b v="0"/>
    <n v="30"/>
    <b v="1"/>
    <s v="theater/plays"/>
    <n v="1.25"/>
    <n v="40"/>
    <x v="1"/>
    <x v="6"/>
  </r>
  <r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x v="6"/>
  </r>
  <r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x v="6"/>
  </r>
  <r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x v="6"/>
  </r>
  <r>
    <n v="1000"/>
    <n v="1610"/>
    <x v="0"/>
    <x v="0"/>
    <s v="USD"/>
    <n v="1460846347"/>
    <n v="1458254347"/>
    <b v="0"/>
    <n v="28"/>
    <b v="1"/>
    <s v="theater/plays"/>
    <n v="1.61"/>
    <n v="35.714285714285715"/>
    <x v="1"/>
    <x v="6"/>
  </r>
  <r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x v="6"/>
  </r>
  <r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x v="6"/>
  </r>
  <r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x v="6"/>
  </r>
  <r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x v="6"/>
  </r>
  <r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x v="6"/>
  </r>
  <r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x v="6"/>
  </r>
  <r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x v="6"/>
  </r>
  <r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x v="6"/>
  </r>
  <r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x v="6"/>
  </r>
  <r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x v="6"/>
  </r>
  <r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x v="6"/>
  </r>
  <r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x v="6"/>
  </r>
  <r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x v="6"/>
  </r>
  <r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x v="6"/>
  </r>
  <r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x v="6"/>
  </r>
  <r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x v="6"/>
  </r>
  <r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5500"/>
    <n v="5771"/>
    <x v="0"/>
    <x v="0"/>
    <s v="USD"/>
    <n v="1434822914"/>
    <n v="1432230914"/>
    <b v="1"/>
    <n v="88"/>
    <b v="1"/>
    <s v="theater/plays"/>
    <n v="1.0492727272727274"/>
    <n v="62.5"/>
    <x v="1"/>
    <x v="6"/>
  </r>
  <r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x v="6"/>
  </r>
  <r>
    <n v="1500"/>
    <n v="1661"/>
    <x v="0"/>
    <x v="0"/>
    <s v="USD"/>
    <n v="1434907966"/>
    <n v="1432315966"/>
    <b v="1"/>
    <n v="20"/>
    <b v="1"/>
    <s v="theater/plays"/>
    <n v="1.1073333333333333"/>
    <n v="75"/>
    <x v="1"/>
    <x v="6"/>
  </r>
  <r>
    <n v="2250"/>
    <n v="2876"/>
    <x v="0"/>
    <x v="1"/>
    <s v="GBP"/>
    <n v="1473247240"/>
    <n v="1470655240"/>
    <b v="1"/>
    <n v="50"/>
    <b v="1"/>
    <s v="theater/plays"/>
    <n v="1.2782222222222221"/>
    <n v="45"/>
    <x v="1"/>
    <x v="6"/>
  </r>
  <r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x v="6"/>
  </r>
  <r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x v="6"/>
  </r>
  <r>
    <n v="300"/>
    <n v="525"/>
    <x v="0"/>
    <x v="1"/>
    <s v="GBP"/>
    <n v="1412706375"/>
    <n v="1410114375"/>
    <b v="1"/>
    <n v="18"/>
    <b v="1"/>
    <s v="theater/plays"/>
    <n v="1.75"/>
    <n v="16.666666666666668"/>
    <x v="1"/>
    <x v="6"/>
  </r>
  <r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x v="6"/>
  </r>
  <r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x v="6"/>
  </r>
  <r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x v="6"/>
  </r>
  <r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x v="6"/>
  </r>
  <r>
    <n v="5000"/>
    <n v="5462"/>
    <x v="0"/>
    <x v="0"/>
    <s v="USD"/>
    <n v="1448903318"/>
    <n v="1445875718"/>
    <b v="1"/>
    <n v="73"/>
    <b v="1"/>
    <s v="theater/plays"/>
    <n v="1.0924"/>
    <n v="68.493150684931507"/>
    <x v="1"/>
    <x v="6"/>
  </r>
  <r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x v="6"/>
  </r>
  <r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x v="6"/>
  </r>
  <r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x v="6"/>
  </r>
  <r>
    <n v="2500"/>
    <n v="2575"/>
    <x v="0"/>
    <x v="0"/>
    <s v="USD"/>
    <n v="1422482400"/>
    <n v="1421089938"/>
    <b v="1"/>
    <n v="49"/>
    <b v="1"/>
    <s v="theater/plays"/>
    <n v="1.03"/>
    <n v="51.020408163265309"/>
    <x v="1"/>
    <x v="6"/>
  </r>
  <r>
    <n v="2700"/>
    <n v="4428"/>
    <x v="0"/>
    <x v="17"/>
    <s v="EUR"/>
    <n v="1449162000"/>
    <n v="1446570315"/>
    <b v="1"/>
    <n v="63"/>
    <b v="1"/>
    <s v="theater/plays"/>
    <n v="1.64"/>
    <n v="42.857142857142854"/>
    <x v="1"/>
    <x v="6"/>
  </r>
  <r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x v="6"/>
  </r>
  <r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x v="6"/>
  </r>
  <r>
    <n v="2000"/>
    <n v="2560"/>
    <x v="0"/>
    <x v="0"/>
    <s v="USD"/>
    <n v="1472074928"/>
    <n v="1470692528"/>
    <b v="1"/>
    <n v="42"/>
    <b v="1"/>
    <s v="theater/plays"/>
    <n v="1.28"/>
    <n v="47.61904761904762"/>
    <x v="1"/>
    <x v="6"/>
  </r>
  <r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x v="6"/>
  </r>
  <r>
    <n v="1800"/>
    <n v="1830"/>
    <x v="0"/>
    <x v="1"/>
    <s v="GBP"/>
    <n v="1436705265"/>
    <n v="1434113265"/>
    <b v="1"/>
    <n v="30"/>
    <b v="1"/>
    <s v="theater/plays"/>
    <n v="1.0166666666666666"/>
    <n v="60"/>
    <x v="1"/>
    <x v="6"/>
  </r>
  <r>
    <n v="1500"/>
    <n v="1950"/>
    <x v="0"/>
    <x v="1"/>
    <s v="GBP"/>
    <n v="1414927775"/>
    <n v="1412332175"/>
    <b v="1"/>
    <n v="51"/>
    <b v="1"/>
    <s v="theater/plays"/>
    <n v="1.3"/>
    <n v="29.411764705882351"/>
    <x v="1"/>
    <x v="6"/>
  </r>
  <r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x v="6"/>
  </r>
  <r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x v="6"/>
  </r>
  <r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x v="6"/>
  </r>
  <r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4500"/>
    <n v="5258"/>
    <x v="0"/>
    <x v="5"/>
    <s v="CAD"/>
    <n v="1459483140"/>
    <n v="1456526879"/>
    <b v="1"/>
    <n v="100"/>
    <b v="1"/>
    <s v="theater/plays"/>
    <n v="1.1684444444444444"/>
    <n v="45"/>
    <x v="1"/>
    <x v="6"/>
  </r>
  <r>
    <n v="5000"/>
    <n v="5430"/>
    <x v="0"/>
    <x v="1"/>
    <s v="GBP"/>
    <n v="1416331406"/>
    <n v="1413735806"/>
    <b v="1"/>
    <n v="100"/>
    <b v="1"/>
    <s v="theater/plays"/>
    <n v="1.0860000000000001"/>
    <n v="50"/>
    <x v="1"/>
    <x v="6"/>
  </r>
  <r>
    <n v="2500"/>
    <n v="2585"/>
    <x v="0"/>
    <x v="1"/>
    <s v="GBP"/>
    <n v="1433017303"/>
    <n v="1430425303"/>
    <b v="1"/>
    <n v="34"/>
    <b v="1"/>
    <s v="theater/plays"/>
    <n v="1.034"/>
    <n v="73.529411764705884"/>
    <x v="1"/>
    <x v="6"/>
  </r>
  <r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x v="6"/>
  </r>
  <r>
    <n v="2000"/>
    <n v="2060"/>
    <x v="0"/>
    <x v="0"/>
    <s v="USD"/>
    <n v="1433134800"/>
    <n v="1430158198"/>
    <b v="0"/>
    <n v="30"/>
    <b v="1"/>
    <s v="theater/plays"/>
    <n v="1.03"/>
    <n v="66.666666666666671"/>
    <x v="1"/>
    <x v="6"/>
  </r>
  <r>
    <n v="5000"/>
    <n v="6080"/>
    <x v="0"/>
    <x v="0"/>
    <s v="USD"/>
    <n v="1441153705"/>
    <n v="1438561705"/>
    <b v="0"/>
    <n v="47"/>
    <b v="1"/>
    <s v="theater/plays"/>
    <n v="1.216"/>
    <n v="106.38297872340425"/>
    <x v="1"/>
    <x v="6"/>
  </r>
  <r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x v="6"/>
  </r>
  <r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x v="6"/>
  </r>
  <r>
    <n v="3000"/>
    <n v="3048"/>
    <x v="0"/>
    <x v="0"/>
    <s v="USD"/>
    <n v="1454047140"/>
    <n v="1452546853"/>
    <b v="0"/>
    <n v="15"/>
    <b v="1"/>
    <s v="theater/plays"/>
    <n v="1.016"/>
    <n v="200"/>
    <x v="1"/>
    <x v="6"/>
  </r>
  <r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x v="6"/>
  </r>
  <r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x v="6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x v="6"/>
  </r>
  <r>
    <n v="500"/>
    <n v="665.21"/>
    <x v="0"/>
    <x v="1"/>
    <s v="GBP"/>
    <n v="1487580602"/>
    <n v="1485161402"/>
    <b v="0"/>
    <n v="25"/>
    <b v="1"/>
    <s v="theater/plays"/>
    <n v="1.3304200000000002"/>
    <n v="20"/>
    <x v="1"/>
    <x v="6"/>
  </r>
  <r>
    <n v="2000"/>
    <n v="2424"/>
    <x v="0"/>
    <x v="1"/>
    <s v="GBP"/>
    <n v="1489234891"/>
    <n v="1486642891"/>
    <b v="0"/>
    <n v="72"/>
    <b v="1"/>
    <s v="theater/plays"/>
    <n v="1.212"/>
    <n v="27.777777777777779"/>
    <x v="1"/>
    <x v="6"/>
  </r>
  <r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x v="6"/>
  </r>
  <r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x v="6"/>
  </r>
  <r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x v="6"/>
  </r>
  <r>
    <n v="600"/>
    <n v="710"/>
    <x v="0"/>
    <x v="1"/>
    <s v="GBP"/>
    <n v="1434459554"/>
    <n v="1431867554"/>
    <b v="0"/>
    <n v="24"/>
    <b v="1"/>
    <s v="theater/plays"/>
    <n v="1.1833333333333333"/>
    <n v="25"/>
    <x v="1"/>
    <x v="6"/>
  </r>
  <r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x v="6"/>
  </r>
  <r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x v="6"/>
  </r>
  <r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x v="6"/>
  </r>
  <r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x v="6"/>
  </r>
  <r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x v="6"/>
  </r>
  <r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x v="6"/>
  </r>
  <r>
    <n v="8400"/>
    <n v="8685"/>
    <x v="0"/>
    <x v="3"/>
    <s v="EUR"/>
    <n v="1481099176"/>
    <n v="1478507176"/>
    <b v="0"/>
    <n v="50"/>
    <b v="1"/>
    <s v="theater/plays"/>
    <n v="1.0339285714285715"/>
    <n v="168"/>
    <x v="1"/>
    <x v="6"/>
  </r>
  <r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x v="6"/>
  </r>
  <r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x v="6"/>
  </r>
  <r>
    <n v="4000"/>
    <n v="4081"/>
    <x v="0"/>
    <x v="0"/>
    <s v="USD"/>
    <n v="1438374748"/>
    <n v="1435782748"/>
    <b v="0"/>
    <n v="20"/>
    <b v="1"/>
    <s v="theater/plays"/>
    <n v="1.0202500000000001"/>
    <n v="200"/>
    <x v="1"/>
    <x v="6"/>
  </r>
  <r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x v="6"/>
  </r>
  <r>
    <n v="1000"/>
    <n v="1066.8"/>
    <x v="0"/>
    <x v="0"/>
    <s v="USD"/>
    <n v="1463275339"/>
    <n v="1460683339"/>
    <b v="0"/>
    <n v="20"/>
    <b v="1"/>
    <s v="theater/plays"/>
    <n v="1.0668"/>
    <n v="50"/>
    <x v="1"/>
    <x v="6"/>
  </r>
  <r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x v="6"/>
  </r>
  <r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x v="6"/>
  </r>
  <r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x v="6"/>
  </r>
  <r>
    <n v="2500"/>
    <n v="2746"/>
    <x v="0"/>
    <x v="0"/>
    <s v="USD"/>
    <n v="1445065210"/>
    <n v="1442473210"/>
    <b v="0"/>
    <n v="45"/>
    <b v="1"/>
    <s v="theater/plays"/>
    <n v="1.0984"/>
    <n v="55.555555555555557"/>
    <x v="1"/>
    <x v="6"/>
  </r>
  <r>
    <n v="2500"/>
    <n v="2501"/>
    <x v="0"/>
    <x v="0"/>
    <s v="USD"/>
    <n v="1478901600"/>
    <n v="1477077946"/>
    <b v="0"/>
    <n v="41"/>
    <b v="1"/>
    <s v="theater/plays"/>
    <n v="1.0004"/>
    <n v="60.975609756097562"/>
    <x v="1"/>
    <x v="6"/>
  </r>
  <r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x v="6"/>
  </r>
  <r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x v="6"/>
  </r>
  <r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x v="6"/>
  </r>
  <r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x v="6"/>
  </r>
  <r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x v="6"/>
  </r>
  <r>
    <n v="2000"/>
    <n v="2512"/>
    <x v="0"/>
    <x v="5"/>
    <s v="CAD"/>
    <n v="1460341800"/>
    <n v="1456902893"/>
    <b v="0"/>
    <n v="32"/>
    <b v="1"/>
    <s v="theater/plays"/>
    <n v="1.256"/>
    <n v="62.5"/>
    <x v="1"/>
    <x v="6"/>
  </r>
  <r>
    <n v="500"/>
    <n v="540"/>
    <x v="0"/>
    <x v="1"/>
    <s v="GBP"/>
    <n v="1422712986"/>
    <n v="1418824986"/>
    <b v="0"/>
    <n v="16"/>
    <b v="1"/>
    <s v="theater/plays"/>
    <n v="1.08"/>
    <n v="31.25"/>
    <x v="1"/>
    <x v="6"/>
  </r>
  <r>
    <n v="2500"/>
    <n v="2525"/>
    <x v="0"/>
    <x v="0"/>
    <s v="USD"/>
    <n v="1466557557"/>
    <n v="1463965557"/>
    <b v="0"/>
    <n v="38"/>
    <b v="1"/>
    <s v="theater/plays"/>
    <n v="1.01"/>
    <n v="65.78947368421052"/>
    <x v="1"/>
    <x v="6"/>
  </r>
  <r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x v="6"/>
  </r>
  <r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x v="6"/>
  </r>
  <r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x v="6"/>
  </r>
  <r>
    <n v="1500"/>
    <n v="1525"/>
    <x v="0"/>
    <x v="17"/>
    <s v="EUR"/>
    <n v="1465135190"/>
    <n v="1463925590"/>
    <b v="0"/>
    <n v="10"/>
    <b v="1"/>
    <s v="theater/plays"/>
    <n v="1.0166666666666666"/>
    <n v="150"/>
    <x v="1"/>
    <x v="6"/>
  </r>
  <r>
    <n v="400"/>
    <n v="450"/>
    <x v="0"/>
    <x v="1"/>
    <s v="GBP"/>
    <n v="1428256277"/>
    <n v="1425235877"/>
    <b v="0"/>
    <n v="15"/>
    <b v="1"/>
    <s v="theater/plays"/>
    <n v="1.125"/>
    <n v="26.666666666666668"/>
    <x v="1"/>
    <x v="6"/>
  </r>
  <r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x v="6"/>
  </r>
  <r>
    <n v="800"/>
    <n v="810"/>
    <x v="0"/>
    <x v="1"/>
    <s v="GBP"/>
    <n v="1462697966"/>
    <n v="1460105966"/>
    <b v="0"/>
    <n v="33"/>
    <b v="1"/>
    <s v="theater/plays"/>
    <n v="1.0125"/>
    <n v="24.242424242424242"/>
    <x v="1"/>
    <x v="6"/>
  </r>
  <r>
    <n v="1800"/>
    <n v="2635"/>
    <x v="0"/>
    <x v="0"/>
    <s v="USD"/>
    <n v="1404522000"/>
    <n v="1404308883"/>
    <b v="0"/>
    <n v="9"/>
    <b v="1"/>
    <s v="theater/plays"/>
    <n v="1.4638888888888888"/>
    <n v="200"/>
    <x v="1"/>
    <x v="6"/>
  </r>
  <r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x v="6"/>
  </r>
  <r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x v="6"/>
  </r>
  <r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x v="6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x v="6"/>
  </r>
  <r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x v="6"/>
  </r>
  <r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x v="6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x v="6"/>
  </r>
  <r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x v="6"/>
  </r>
  <r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x v="6"/>
  </r>
  <r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x v="6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x v="6"/>
  </r>
  <r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x v="6"/>
  </r>
  <r>
    <n v="4500"/>
    <n v="4565"/>
    <x v="0"/>
    <x v="0"/>
    <s v="USD"/>
    <n v="1409374093"/>
    <n v="1406782093"/>
    <b v="0"/>
    <n v="40"/>
    <b v="1"/>
    <s v="theater/plays"/>
    <n v="1.0144444444444445"/>
    <n v="112.5"/>
    <x v="1"/>
    <x v="6"/>
  </r>
  <r>
    <n v="500"/>
    <n v="650"/>
    <x v="0"/>
    <x v="0"/>
    <s v="USD"/>
    <n v="1429317420"/>
    <n v="1424226768"/>
    <b v="0"/>
    <n v="13"/>
    <b v="1"/>
    <s v="theater/plays"/>
    <n v="1.3"/>
    <n v="38.46153846153846"/>
    <x v="1"/>
    <x v="6"/>
  </r>
  <r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x v="6"/>
  </r>
  <r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x v="6"/>
  </r>
  <r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x v="6"/>
  </r>
  <r>
    <n v="1000"/>
    <n v="1534"/>
    <x v="0"/>
    <x v="0"/>
    <s v="USD"/>
    <n v="1465837200"/>
    <n v="1463971172"/>
    <b v="0"/>
    <n v="14"/>
    <b v="1"/>
    <s v="theater/plays"/>
    <n v="1.534"/>
    <n v="71.428571428571431"/>
    <x v="1"/>
    <x v="6"/>
  </r>
  <r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x v="6"/>
  </r>
  <r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x v="6"/>
  </r>
  <r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x v="6"/>
  </r>
  <r>
    <n v="500"/>
    <n v="1575"/>
    <x v="0"/>
    <x v="1"/>
    <s v="GBP"/>
    <n v="1462230000"/>
    <n v="1461061350"/>
    <b v="0"/>
    <n v="44"/>
    <b v="1"/>
    <s v="theater/plays"/>
    <n v="3.15"/>
    <n v="11.363636363636363"/>
    <x v="1"/>
    <x v="6"/>
  </r>
  <r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x v="6"/>
  </r>
  <r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x v="6"/>
  </r>
  <r>
    <n v="1500"/>
    <n v="1521"/>
    <x v="0"/>
    <x v="1"/>
    <s v="GBP"/>
    <n v="1468611272"/>
    <n v="1466019272"/>
    <b v="0"/>
    <n v="27"/>
    <b v="1"/>
    <s v="theater/plays"/>
    <n v="1.014"/>
    <n v="55.555555555555557"/>
    <x v="1"/>
    <x v="6"/>
  </r>
  <r>
    <n v="2000"/>
    <n v="2020"/>
    <x v="0"/>
    <x v="1"/>
    <s v="GBP"/>
    <n v="1406887310"/>
    <n v="1404295310"/>
    <b v="0"/>
    <n v="21"/>
    <b v="1"/>
    <s v="theater/plays"/>
    <n v="1.01"/>
    <n v="95.238095238095241"/>
    <x v="1"/>
    <x v="6"/>
  </r>
  <r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x v="6"/>
  </r>
  <r>
    <n v="4000"/>
    <n v="4250"/>
    <x v="0"/>
    <x v="0"/>
    <s v="USD"/>
    <n v="1487985734"/>
    <n v="1484097734"/>
    <b v="0"/>
    <n v="23"/>
    <b v="1"/>
    <s v="theater/plays"/>
    <n v="1.0625"/>
    <n v="173.91304347826087"/>
    <x v="1"/>
    <x v="6"/>
  </r>
  <r>
    <n v="9000"/>
    <n v="9124"/>
    <x v="0"/>
    <x v="20"/>
    <s v="SGD"/>
    <n v="1481731140"/>
    <n v="1479866343"/>
    <b v="0"/>
    <n v="72"/>
    <b v="1"/>
    <s v="theater/plays"/>
    <n v="1.0137777777777779"/>
    <n v="125"/>
    <x v="1"/>
    <x v="6"/>
  </r>
  <r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x v="6"/>
  </r>
  <r>
    <n v="500"/>
    <n v="1090"/>
    <x v="0"/>
    <x v="0"/>
    <s v="USD"/>
    <n v="1425704100"/>
    <n v="1424484717"/>
    <b v="0"/>
    <n v="20"/>
    <b v="1"/>
    <s v="theater/plays"/>
    <n v="2.1800000000000002"/>
    <n v="25"/>
    <x v="1"/>
    <x v="6"/>
  </r>
  <r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x v="6"/>
  </r>
  <r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x v="6"/>
  </r>
  <r>
    <n v="2500"/>
    <n v="2600"/>
    <x v="0"/>
    <x v="0"/>
    <s v="USD"/>
    <n v="1449973592"/>
    <n v="1447381592"/>
    <b v="0"/>
    <n v="3"/>
    <b v="1"/>
    <s v="theater/plays"/>
    <n v="1.04"/>
    <n v="833.33333333333337"/>
    <x v="1"/>
    <x v="6"/>
  </r>
  <r>
    <n v="500"/>
    <n v="1105"/>
    <x v="0"/>
    <x v="0"/>
    <s v="USD"/>
    <n v="1431481037"/>
    <n v="1428889037"/>
    <b v="0"/>
    <n v="18"/>
    <b v="1"/>
    <s v="theater/plays"/>
    <n v="2.21"/>
    <n v="27.777777777777779"/>
    <x v="1"/>
    <x v="6"/>
  </r>
  <r>
    <n v="750"/>
    <n v="890"/>
    <x v="0"/>
    <x v="1"/>
    <s v="GBP"/>
    <n v="1438467894"/>
    <n v="1436307894"/>
    <b v="0"/>
    <n v="30"/>
    <b v="1"/>
    <s v="theater/plays"/>
    <n v="1.1866666666666668"/>
    <n v="25"/>
    <x v="1"/>
    <x v="6"/>
  </r>
  <r>
    <n v="1000"/>
    <n v="1046"/>
    <x v="0"/>
    <x v="0"/>
    <s v="USD"/>
    <n v="1420088400"/>
    <n v="1416977259"/>
    <b v="0"/>
    <n v="23"/>
    <b v="1"/>
    <s v="theater/plays"/>
    <n v="1.046"/>
    <n v="43.478260869565219"/>
    <x v="1"/>
    <x v="6"/>
  </r>
  <r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x v="6"/>
  </r>
  <r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x v="6"/>
  </r>
  <r>
    <n v="200"/>
    <n v="277"/>
    <x v="0"/>
    <x v="0"/>
    <s v="USD"/>
    <n v="1449089965"/>
    <n v="1446670765"/>
    <b v="0"/>
    <n v="9"/>
    <b v="1"/>
    <s v="theater/plays"/>
    <n v="1.385"/>
    <n v="22.222222222222221"/>
    <x v="1"/>
    <x v="6"/>
  </r>
  <r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x v="6"/>
  </r>
  <r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x v="6"/>
  </r>
  <r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x v="6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x v="6"/>
  </r>
  <r>
    <n v="8000"/>
    <n v="8084"/>
    <x v="0"/>
    <x v="1"/>
    <s v="GBP"/>
    <n v="1426870560"/>
    <n v="1424280899"/>
    <b v="0"/>
    <n v="77"/>
    <b v="1"/>
    <s v="theater/plays"/>
    <n v="1.0105"/>
    <n v="103.8961038961039"/>
    <x v="1"/>
    <x v="6"/>
  </r>
  <r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x v="6"/>
  </r>
  <r>
    <n v="2000"/>
    <n v="2073"/>
    <x v="0"/>
    <x v="1"/>
    <s v="GBP"/>
    <n v="1440630000"/>
    <n v="1439122800"/>
    <b v="0"/>
    <n v="38"/>
    <b v="1"/>
    <s v="theater/plays"/>
    <n v="1.0365"/>
    <n v="52.631578947368418"/>
    <x v="1"/>
    <x v="6"/>
  </r>
  <r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x v="6"/>
  </r>
  <r>
    <n v="4000"/>
    <n v="4090"/>
    <x v="0"/>
    <x v="0"/>
    <s v="USD"/>
    <n v="1426044383"/>
    <n v="1423455983"/>
    <b v="0"/>
    <n v="48"/>
    <b v="1"/>
    <s v="theater/plays"/>
    <n v="1.0225"/>
    <n v="83.333333333333329"/>
    <x v="1"/>
    <x v="6"/>
  </r>
  <r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x v="6"/>
  </r>
  <r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x v="6"/>
  </r>
  <r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x v="6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.05"/>
    <n v="48.780487804878049"/>
    <x v="1"/>
    <x v="6"/>
  </r>
  <r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x v="6"/>
  </r>
  <r>
    <n v="1500"/>
    <n v="1557"/>
    <x v="0"/>
    <x v="1"/>
    <s v="GBP"/>
    <n v="1434625441"/>
    <n v="1432033441"/>
    <b v="0"/>
    <n v="45"/>
    <b v="1"/>
    <s v="theater/plays"/>
    <n v="1.038"/>
    <n v="33.333333333333336"/>
    <x v="1"/>
    <x v="6"/>
  </r>
  <r>
    <n v="10000"/>
    <n v="11450"/>
    <x v="0"/>
    <x v="0"/>
    <s v="USD"/>
    <n v="1464960682"/>
    <n v="1462368682"/>
    <b v="0"/>
    <n v="62"/>
    <b v="1"/>
    <s v="theater/plays"/>
    <n v="1.145"/>
    <n v="161.29032258064515"/>
    <x v="1"/>
    <x v="6"/>
  </r>
  <r>
    <n v="1500"/>
    <n v="1536"/>
    <x v="0"/>
    <x v="0"/>
    <s v="USD"/>
    <n v="1405017345"/>
    <n v="1403721345"/>
    <b v="0"/>
    <n v="22"/>
    <b v="1"/>
    <s v="theater/plays"/>
    <n v="1.024"/>
    <n v="68.181818181818187"/>
    <x v="1"/>
    <x v="6"/>
  </r>
  <r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x v="6"/>
  </r>
  <r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x v="6"/>
  </r>
  <r>
    <n v="500"/>
    <n v="920"/>
    <x v="0"/>
    <x v="1"/>
    <s v="GBP"/>
    <n v="1433009400"/>
    <n v="1431795944"/>
    <b v="0"/>
    <n v="38"/>
    <b v="1"/>
    <s v="theater/plays"/>
    <n v="1.84"/>
    <n v="13.157894736842104"/>
    <x v="1"/>
    <x v="6"/>
  </r>
  <r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x v="6"/>
  </r>
  <r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x v="6"/>
  </r>
  <r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x v="6"/>
  </r>
  <r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x v="6"/>
  </r>
  <r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x v="6"/>
  </r>
  <r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x v="6"/>
  </r>
  <r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x v="6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.22"/>
    <n v="166.66666666666666"/>
    <x v="1"/>
    <x v="6"/>
  </r>
  <r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x v="6"/>
  </r>
  <r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x v="6"/>
  </r>
  <r>
    <n v="2000"/>
    <n v="2142"/>
    <x v="0"/>
    <x v="1"/>
    <s v="GBP"/>
    <n v="1404641289"/>
    <n v="1402049289"/>
    <b v="0"/>
    <n v="67"/>
    <b v="1"/>
    <s v="theater/plays"/>
    <n v="1.071"/>
    <n v="29.850746268656717"/>
    <x v="1"/>
    <x v="6"/>
  </r>
  <r>
    <n v="500"/>
    <n v="1055"/>
    <x v="0"/>
    <x v="0"/>
    <s v="USD"/>
    <n v="1405727304"/>
    <n v="1403135304"/>
    <b v="0"/>
    <n v="18"/>
    <b v="1"/>
    <s v="theater/plays"/>
    <n v="2.11"/>
    <n v="27.777777777777779"/>
    <x v="1"/>
    <x v="6"/>
  </r>
  <r>
    <n v="500"/>
    <n v="618"/>
    <x v="0"/>
    <x v="1"/>
    <s v="GBP"/>
    <n v="1469998680"/>
    <n v="1466710358"/>
    <b v="0"/>
    <n v="21"/>
    <b v="1"/>
    <s v="theater/plays"/>
    <n v="1.236"/>
    <n v="23.80952380952381"/>
    <x v="1"/>
    <x v="6"/>
  </r>
  <r>
    <n v="3000"/>
    <n v="3255"/>
    <x v="0"/>
    <x v="0"/>
    <s v="USD"/>
    <n v="1465196400"/>
    <n v="1462841990"/>
    <b v="0"/>
    <n v="40"/>
    <b v="1"/>
    <s v="theater/plays"/>
    <n v="1.085"/>
    <n v="75"/>
    <x v="1"/>
    <x v="6"/>
  </r>
  <r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x v="6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.3"/>
    <n v="35.714285714285715"/>
    <x v="1"/>
    <x v="6"/>
  </r>
  <r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x v="6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.196"/>
    <n v="133.33333333333334"/>
    <x v="1"/>
    <x v="6"/>
  </r>
  <r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x v="6"/>
  </r>
  <r>
    <n v="4000"/>
    <n v="4035"/>
    <x v="0"/>
    <x v="0"/>
    <s v="USD"/>
    <n v="1400875307"/>
    <n v="1398283307"/>
    <b v="0"/>
    <n v="56"/>
    <b v="1"/>
    <s v="theater/plays"/>
    <n v="1.00875"/>
    <n v="71.428571428571431"/>
    <x v="1"/>
    <x v="6"/>
  </r>
  <r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x v="6"/>
  </r>
  <r>
    <n v="700"/>
    <n v="966"/>
    <x v="0"/>
    <x v="1"/>
    <s v="GBP"/>
    <n v="1455408000"/>
    <n v="1454638202"/>
    <b v="0"/>
    <n v="34"/>
    <b v="1"/>
    <s v="theater/plays"/>
    <n v="1.38"/>
    <n v="20.588235294117649"/>
    <x v="1"/>
    <x v="6"/>
  </r>
  <r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x v="6"/>
  </r>
  <r>
    <n v="3000"/>
    <n v="3273"/>
    <x v="0"/>
    <x v="1"/>
    <s v="GBP"/>
    <n v="1450051200"/>
    <n v="1447594176"/>
    <b v="0"/>
    <n v="46"/>
    <b v="1"/>
    <s v="theater/plays"/>
    <n v="1.091"/>
    <n v="65.217391304347828"/>
    <x v="1"/>
    <x v="6"/>
  </r>
  <r>
    <n v="250"/>
    <n v="350"/>
    <x v="0"/>
    <x v="0"/>
    <s v="USD"/>
    <n v="1429912341"/>
    <n v="1427320341"/>
    <b v="0"/>
    <n v="10"/>
    <b v="1"/>
    <s v="theater/plays"/>
    <n v="1.4"/>
    <n v="25"/>
    <x v="1"/>
    <x v="6"/>
  </r>
  <r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x v="6"/>
  </r>
  <r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x v="6"/>
  </r>
  <r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x v="6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x v="6"/>
  </r>
  <r>
    <n v="150"/>
    <n v="195"/>
    <x v="0"/>
    <x v="1"/>
    <s v="GBP"/>
    <n v="1478046661"/>
    <n v="1476837061"/>
    <b v="0"/>
    <n v="12"/>
    <b v="1"/>
    <s v="theater/plays"/>
    <n v="1.3"/>
    <n v="12.5"/>
    <x v="1"/>
    <x v="6"/>
  </r>
  <r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.0965"/>
    <n v="47.61904761904762"/>
    <x v="1"/>
    <x v="6"/>
  </r>
  <r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x v="6"/>
  </r>
  <r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x v="6"/>
  </r>
  <r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x v="6"/>
  </r>
  <r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x v="6"/>
  </r>
  <r>
    <n v="3000"/>
    <n v="3030"/>
    <x v="0"/>
    <x v="0"/>
    <s v="USD"/>
    <n v="1440003820"/>
    <n v="1437411820"/>
    <b v="0"/>
    <n v="36"/>
    <b v="1"/>
    <s v="theater/plays"/>
    <n v="1.01"/>
    <n v="83.333333333333329"/>
    <x v="1"/>
    <x v="6"/>
  </r>
  <r>
    <n v="2500"/>
    <n v="2605"/>
    <x v="0"/>
    <x v="1"/>
    <s v="GBP"/>
    <n v="1430600400"/>
    <n v="1428358567"/>
    <b v="0"/>
    <n v="14"/>
    <b v="1"/>
    <s v="theater/plays"/>
    <n v="1.042"/>
    <n v="178.57142857142858"/>
    <x v="1"/>
    <x v="6"/>
  </r>
  <r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x v="6"/>
  </r>
  <r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x v="6"/>
  </r>
  <r>
    <n v="2500"/>
    <n v="2565"/>
    <x v="0"/>
    <x v="0"/>
    <s v="USD"/>
    <n v="1447445820"/>
    <n v="1445077121"/>
    <b v="0"/>
    <n v="43"/>
    <b v="1"/>
    <s v="theater/plays"/>
    <n v="1.026"/>
    <n v="58.139534883720927"/>
    <x v="1"/>
    <x v="6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.855"/>
    <n v="22.222222222222221"/>
    <x v="1"/>
    <x v="6"/>
  </r>
  <r>
    <n v="300"/>
    <n v="867"/>
    <x v="0"/>
    <x v="2"/>
    <s v="AUD"/>
    <n v="1465394340"/>
    <n v="1464677986"/>
    <b v="0"/>
    <n v="20"/>
    <b v="1"/>
    <s v="theater/plays"/>
    <n v="2.89"/>
    <n v="15"/>
    <x v="1"/>
    <x v="6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.0820000000000001"/>
    <n v="40"/>
    <x v="1"/>
    <x v="6"/>
  </r>
  <r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x v="6"/>
  </r>
  <r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x v="6"/>
  </r>
  <r>
    <n v="800"/>
    <n v="1365"/>
    <x v="0"/>
    <x v="0"/>
    <s v="USD"/>
    <n v="1468036800"/>
    <n v="1465607738"/>
    <b v="0"/>
    <n v="20"/>
    <b v="1"/>
    <s v="theater/plays"/>
    <n v="1.70625"/>
    <n v="40"/>
    <x v="1"/>
    <x v="6"/>
  </r>
  <r>
    <n v="500"/>
    <n v="760"/>
    <x v="0"/>
    <x v="1"/>
    <s v="GBP"/>
    <n v="1427990071"/>
    <n v="1422809671"/>
    <b v="0"/>
    <n v="39"/>
    <b v="1"/>
    <s v="theater/plays"/>
    <n v="1.52"/>
    <n v="12.820512820512821"/>
    <x v="1"/>
    <x v="6"/>
  </r>
  <r>
    <n v="650"/>
    <n v="658"/>
    <x v="0"/>
    <x v="0"/>
    <s v="USD"/>
    <n v="1429636927"/>
    <n v="1427304127"/>
    <b v="0"/>
    <n v="16"/>
    <b v="1"/>
    <s v="theater/plays"/>
    <n v="1.0123076923076924"/>
    <n v="40.625"/>
    <x v="1"/>
    <x v="6"/>
  </r>
  <r>
    <n v="1000"/>
    <n v="1532"/>
    <x v="0"/>
    <x v="0"/>
    <s v="USD"/>
    <n v="1406087940"/>
    <n v="1404141626"/>
    <b v="0"/>
    <n v="37"/>
    <b v="1"/>
    <s v="theater/plays"/>
    <n v="1.532"/>
    <n v="27.027027027027028"/>
    <x v="1"/>
    <x v="6"/>
  </r>
  <r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x v="6"/>
  </r>
  <r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x v="6"/>
  </r>
  <r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x v="6"/>
  </r>
  <r>
    <n v="3000"/>
    <n v="5739"/>
    <x v="0"/>
    <x v="0"/>
    <s v="USD"/>
    <n v="1406876340"/>
    <n v="1404190567"/>
    <b v="0"/>
    <n v="16"/>
    <b v="1"/>
    <s v="theater/plays"/>
    <n v="1.913"/>
    <n v="187.5"/>
    <x v="1"/>
    <x v="6"/>
  </r>
  <r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x v="6"/>
  </r>
  <r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x v="6"/>
  </r>
  <r>
    <n v="500"/>
    <n v="631"/>
    <x v="0"/>
    <x v="1"/>
    <s v="GBP"/>
    <n v="1463743860"/>
    <n v="1461151860"/>
    <b v="0"/>
    <n v="36"/>
    <b v="1"/>
    <s v="theater/plays"/>
    <n v="1.262"/>
    <n v="13.888888888888889"/>
    <x v="1"/>
    <x v="6"/>
  </r>
  <r>
    <n v="500"/>
    <n v="950"/>
    <x v="0"/>
    <x v="1"/>
    <s v="GBP"/>
    <n v="1408106352"/>
    <n v="1406896752"/>
    <b v="0"/>
    <n v="19"/>
    <b v="1"/>
    <s v="theater/plays"/>
    <n v="1.9"/>
    <n v="26.315789473684209"/>
    <x v="1"/>
    <x v="6"/>
  </r>
  <r>
    <n v="500"/>
    <n v="695"/>
    <x v="0"/>
    <x v="0"/>
    <s v="USD"/>
    <n v="1477710000"/>
    <n v="1475248279"/>
    <b v="0"/>
    <n v="12"/>
    <b v="1"/>
    <s v="theater/plays"/>
    <n v="1.39"/>
    <n v="41.666666666666664"/>
    <x v="1"/>
    <x v="6"/>
  </r>
  <r>
    <n v="250"/>
    <n v="505"/>
    <x v="0"/>
    <x v="0"/>
    <s v="USD"/>
    <n v="1436551200"/>
    <n v="1435181628"/>
    <b v="0"/>
    <n v="17"/>
    <b v="1"/>
    <s v="theater/plays"/>
    <n v="2.02"/>
    <n v="14.705882352941176"/>
    <x v="1"/>
    <x v="6"/>
  </r>
  <r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x v="6"/>
  </r>
  <r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x v="6"/>
  </r>
  <r>
    <n v="2000"/>
    <n v="2060"/>
    <x v="0"/>
    <x v="1"/>
    <s v="GBP"/>
    <n v="1439136000"/>
    <n v="1436972472"/>
    <b v="0"/>
    <n v="36"/>
    <b v="1"/>
    <s v="theater/plays"/>
    <n v="1.03"/>
    <n v="55.555555555555557"/>
    <x v="1"/>
    <x v="6"/>
  </r>
  <r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x v="6"/>
  </r>
  <r>
    <n v="3000"/>
    <n v="3030"/>
    <x v="0"/>
    <x v="0"/>
    <s v="USD"/>
    <n v="1426864032"/>
    <n v="1424275632"/>
    <b v="0"/>
    <n v="47"/>
    <b v="1"/>
    <s v="theater/plays"/>
    <n v="1.01"/>
    <n v="63.829787234042556"/>
    <x v="1"/>
    <x v="6"/>
  </r>
  <r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x v="6"/>
  </r>
  <r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x v="6"/>
  </r>
  <r>
    <n v="250"/>
    <n v="375"/>
    <x v="0"/>
    <x v="0"/>
    <s v="USD"/>
    <n v="1468618680"/>
    <n v="1465345902"/>
    <b v="0"/>
    <n v="9"/>
    <b v="1"/>
    <s v="theater/plays"/>
    <n v="1.5"/>
    <n v="27.777777777777779"/>
    <x v="1"/>
    <x v="6"/>
  </r>
  <r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x v="6"/>
  </r>
  <r>
    <n v="2000"/>
    <n v="2041"/>
    <x v="0"/>
    <x v="0"/>
    <s v="USD"/>
    <n v="1415253540"/>
    <n v="1413432331"/>
    <b v="0"/>
    <n v="23"/>
    <b v="1"/>
    <s v="theater/plays"/>
    <n v="1.0205"/>
    <n v="86.956521739130437"/>
    <x v="1"/>
    <x v="6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.01"/>
    <n v="51.282051282051285"/>
    <x v="1"/>
    <x v="6"/>
  </r>
  <r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x v="6"/>
  </r>
  <r>
    <n v="300"/>
    <n v="312"/>
    <x v="0"/>
    <x v="0"/>
    <s v="USD"/>
    <n v="1414378800"/>
    <n v="1412836990"/>
    <b v="0"/>
    <n v="6"/>
    <b v="1"/>
    <s v="theater/plays"/>
    <n v="1.04"/>
    <n v="50"/>
    <x v="1"/>
    <x v="6"/>
  </r>
  <r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x v="6"/>
  </r>
  <r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x v="6"/>
  </r>
  <r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x v="6"/>
  </r>
  <r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x v="6"/>
  </r>
  <r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x v="6"/>
  </r>
  <r>
    <n v="3000"/>
    <n v="4150"/>
    <x v="0"/>
    <x v="1"/>
    <s v="GBP"/>
    <n v="1404671466"/>
    <n v="1402079466"/>
    <b v="0"/>
    <n v="80"/>
    <b v="1"/>
    <s v="theater/plays"/>
    <n v="1.3833333333333333"/>
    <n v="37.5"/>
    <x v="1"/>
    <x v="6"/>
  </r>
  <r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x v="6"/>
  </r>
  <r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x v="6"/>
  </r>
  <r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000"/>
    <n v="4656"/>
    <x v="0"/>
    <x v="0"/>
    <s v="USD"/>
    <n v="1433314740"/>
    <n v="1430600401"/>
    <b v="0"/>
    <n v="56"/>
    <b v="1"/>
    <s v="theater/plays"/>
    <n v="1.552"/>
    <n v="53.571428571428569"/>
    <x v="1"/>
    <x v="6"/>
  </r>
  <r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x v="6"/>
  </r>
  <r>
    <n v="3000"/>
    <n v="3636"/>
    <x v="0"/>
    <x v="0"/>
    <s v="USD"/>
    <n v="1429286400"/>
    <n v="1427221560"/>
    <b v="0"/>
    <n v="29"/>
    <b v="1"/>
    <s v="theater/plays"/>
    <n v="1.212"/>
    <n v="103.44827586206897"/>
    <x v="1"/>
    <x v="6"/>
  </r>
  <r>
    <n v="5000"/>
    <n v="5635"/>
    <x v="0"/>
    <x v="1"/>
    <s v="GBP"/>
    <n v="1400965200"/>
    <n v="1398352531"/>
    <b v="0"/>
    <n v="72"/>
    <b v="1"/>
    <s v="theater/plays"/>
    <n v="1.127"/>
    <n v="69.444444444444443"/>
    <x v="1"/>
    <x v="6"/>
  </r>
  <r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x v="6"/>
  </r>
  <r>
    <n v="500"/>
    <n v="791"/>
    <x v="0"/>
    <x v="0"/>
    <s v="USD"/>
    <n v="1431928784"/>
    <n v="1430114384"/>
    <b v="0"/>
    <n v="10"/>
    <b v="1"/>
    <s v="theater/plays"/>
    <n v="1.5820000000000001"/>
    <n v="50"/>
    <x v="1"/>
    <x v="6"/>
  </r>
  <r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x v="6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.0686"/>
    <n v="69.444444444444443"/>
    <x v="1"/>
    <x v="6"/>
  </r>
  <r>
    <n v="3000"/>
    <n v="3732"/>
    <x v="0"/>
    <x v="0"/>
    <s v="USD"/>
    <n v="1473625166"/>
    <n v="1470169166"/>
    <b v="0"/>
    <n v="78"/>
    <b v="1"/>
    <s v="theater/plays"/>
    <n v="1.244"/>
    <n v="38.46153846153846"/>
    <x v="1"/>
    <x v="6"/>
  </r>
  <r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x v="6"/>
  </r>
  <r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x v="6"/>
  </r>
  <r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x v="6"/>
  </r>
  <r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x v="6"/>
  </r>
  <r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x v="6"/>
  </r>
  <r>
    <n v="4000"/>
    <n v="4216"/>
    <x v="0"/>
    <x v="0"/>
    <s v="USD"/>
    <n v="1458100740"/>
    <n v="1456862924"/>
    <b v="0"/>
    <n v="31"/>
    <b v="1"/>
    <s v="theater/plays"/>
    <n v="1.054"/>
    <n v="129.03225806451613"/>
    <x v="1"/>
    <x v="6"/>
  </r>
  <r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x v="6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x v="6"/>
  </r>
  <r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x v="6"/>
  </r>
  <r>
    <n v="10000"/>
    <n v="10440"/>
    <x v="0"/>
    <x v="0"/>
    <s v="USD"/>
    <n v="1464732537"/>
    <n v="1462140537"/>
    <b v="0"/>
    <n v="72"/>
    <b v="1"/>
    <s v="theater/plays"/>
    <n v="1.044"/>
    <n v="138.88888888888889"/>
    <x v="1"/>
    <x v="6"/>
  </r>
  <r>
    <n v="100"/>
    <n v="180"/>
    <x v="0"/>
    <x v="1"/>
    <s v="GBP"/>
    <n v="1462914000"/>
    <n v="1460914253"/>
    <b v="0"/>
    <n v="15"/>
    <b v="1"/>
    <s v="theater/plays"/>
    <n v="1.8"/>
    <n v="6.666666666666667"/>
    <x v="1"/>
    <x v="6"/>
  </r>
  <r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x v="6"/>
  </r>
  <r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1500"/>
    <n v="1518"/>
    <x v="0"/>
    <x v="1"/>
    <s v="GBP"/>
    <n v="1415385000"/>
    <n v="1413406695"/>
    <b v="0"/>
    <n v="19"/>
    <b v="1"/>
    <s v="theater/plays"/>
    <n v="1.012"/>
    <n v="78.94736842105263"/>
    <x v="1"/>
    <x v="6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x v="6"/>
  </r>
  <r>
    <n v="500"/>
    <n v="550"/>
    <x v="0"/>
    <x v="0"/>
    <s v="USD"/>
    <n v="1422853140"/>
    <n v="1421439552"/>
    <b v="0"/>
    <n v="10"/>
    <b v="1"/>
    <s v="theater/plays"/>
    <n v="1.1000000000000001"/>
    <n v="50"/>
    <x v="1"/>
    <x v="6"/>
  </r>
  <r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x v="6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x v="6"/>
  </r>
  <r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x v="6"/>
  </r>
  <r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x v="6"/>
  </r>
  <r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x v="6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.1365000000000001"/>
    <n v="50"/>
    <x v="1"/>
    <x v="6"/>
  </r>
  <r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x v="6"/>
  </r>
  <r>
    <n v="500"/>
    <n v="530"/>
    <x v="0"/>
    <x v="0"/>
    <s v="USD"/>
    <n v="1439136000"/>
    <n v="1438188106"/>
    <b v="0"/>
    <n v="7"/>
    <b v="1"/>
    <s v="theater/plays"/>
    <n v="1.06"/>
    <n v="71.428571428571431"/>
    <x v="1"/>
    <x v="6"/>
  </r>
  <r>
    <n v="3300"/>
    <n v="3366"/>
    <x v="0"/>
    <x v="0"/>
    <s v="USD"/>
    <n v="1461823140"/>
    <n v="1459411371"/>
    <b v="0"/>
    <n v="34"/>
    <b v="1"/>
    <s v="theater/plays"/>
    <n v="1.02"/>
    <n v="97.058823529411768"/>
    <x v="1"/>
    <x v="6"/>
  </r>
  <r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x v="6"/>
  </r>
  <r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x v="6"/>
  </r>
  <r>
    <n v="500"/>
    <n v="660"/>
    <x v="0"/>
    <x v="0"/>
    <s v="USD"/>
    <n v="1436749200"/>
    <n v="1434997018"/>
    <b v="0"/>
    <n v="18"/>
    <b v="1"/>
    <s v="theater/plays"/>
    <n v="1.32"/>
    <n v="27.777777777777779"/>
    <x v="1"/>
    <x v="6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1000"/>
    <n v="1280"/>
    <x v="0"/>
    <x v="0"/>
    <s v="USD"/>
    <n v="1467301334"/>
    <n v="1464709334"/>
    <b v="0"/>
    <n v="26"/>
    <b v="1"/>
    <s v="theater/plays"/>
    <n v="1.28"/>
    <n v="38.46153846153846"/>
    <x v="1"/>
    <x v="6"/>
  </r>
  <r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x v="6"/>
  </r>
  <r>
    <n v="500"/>
    <n v="631"/>
    <x v="0"/>
    <x v="0"/>
    <s v="USD"/>
    <n v="1447269367"/>
    <n v="1444673767"/>
    <b v="0"/>
    <n v="8"/>
    <b v="1"/>
    <s v="theater/plays"/>
    <n v="1.262"/>
    <n v="62.5"/>
    <x v="1"/>
    <x v="6"/>
  </r>
  <r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x v="6"/>
  </r>
  <r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x v="6"/>
  </r>
  <r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x v="6"/>
  </r>
  <r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x v="6"/>
  </r>
  <r>
    <n v="2000"/>
    <n v="2569"/>
    <x v="0"/>
    <x v="1"/>
    <s v="GBP"/>
    <n v="1471428340"/>
    <n v="1469009140"/>
    <b v="0"/>
    <n v="83"/>
    <b v="1"/>
    <s v="theater/plays"/>
    <n v="1.2845"/>
    <n v="24.096385542168676"/>
    <x v="1"/>
    <x v="6"/>
  </r>
  <r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x v="6"/>
  </r>
  <r>
    <n v="300"/>
    <n v="369"/>
    <x v="0"/>
    <x v="1"/>
    <s v="GBP"/>
    <n v="1466899491"/>
    <n v="1464307491"/>
    <b v="0"/>
    <n v="8"/>
    <b v="1"/>
    <s v="theater/plays"/>
    <n v="1.23"/>
    <n v="37.5"/>
    <x v="1"/>
    <x v="6"/>
  </r>
  <r>
    <n v="1200"/>
    <n v="1260"/>
    <x v="0"/>
    <x v="1"/>
    <s v="GBP"/>
    <n v="1441042275"/>
    <n v="1438882275"/>
    <b v="0"/>
    <n v="32"/>
    <b v="1"/>
    <s v="theater/plays"/>
    <n v="1.05"/>
    <n v="37.5"/>
    <x v="1"/>
    <x v="6"/>
  </r>
  <r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x v="6"/>
  </r>
  <r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x v="6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.004"/>
    <n v="31.25"/>
    <x v="1"/>
    <x v="6"/>
  </r>
  <r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x v="6"/>
  </r>
  <r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x v="6"/>
  </r>
  <r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x v="6"/>
  </r>
  <r>
    <n v="1000"/>
    <n v="1020"/>
    <x v="0"/>
    <x v="1"/>
    <s v="GBP"/>
    <n v="1441358873"/>
    <n v="1438939673"/>
    <b v="0"/>
    <n v="42"/>
    <b v="1"/>
    <s v="theater/plays"/>
    <n v="1.02"/>
    <n v="23.80952380952381"/>
    <x v="1"/>
    <x v="6"/>
  </r>
  <r>
    <n v="2500"/>
    <n v="2620"/>
    <x v="0"/>
    <x v="1"/>
    <s v="GBP"/>
    <n v="1462224398"/>
    <n v="1459632398"/>
    <b v="0"/>
    <n v="64"/>
    <b v="1"/>
    <s v="theater/plays"/>
    <n v="1.048"/>
    <n v="39.0625"/>
    <x v="1"/>
    <x v="6"/>
  </r>
  <r>
    <n v="1500"/>
    <n v="1527.5"/>
    <x v="0"/>
    <x v="0"/>
    <s v="USD"/>
    <n v="1400796420"/>
    <n v="1398342170"/>
    <b v="0"/>
    <n v="25"/>
    <b v="1"/>
    <s v="theater/plays"/>
    <n v="1.0183333333333333"/>
    <n v="60"/>
    <x v="1"/>
    <x v="6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x v="6"/>
  </r>
  <r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x v="6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.0045454545454546"/>
    <n v="110"/>
    <x v="1"/>
    <x v="6"/>
  </r>
  <r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x v="6"/>
  </r>
  <r>
    <n v="350"/>
    <n v="504"/>
    <x v="0"/>
    <x v="1"/>
    <s v="GBP"/>
    <n v="1435352400"/>
    <n v="1431718575"/>
    <b v="0"/>
    <n v="22"/>
    <b v="1"/>
    <s v="theater/plays"/>
    <n v="1.44"/>
    <n v="15.909090909090908"/>
    <x v="1"/>
    <x v="6"/>
  </r>
  <r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x v="6"/>
  </r>
  <r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x v="6"/>
  </r>
  <r>
    <n v="2500"/>
    <n v="2560"/>
    <x v="0"/>
    <x v="0"/>
    <s v="USD"/>
    <n v="1438799760"/>
    <n v="1437236378"/>
    <b v="0"/>
    <n v="54"/>
    <b v="1"/>
    <s v="theater/plays"/>
    <n v="1.024"/>
    <n v="46.296296296296298"/>
    <x v="1"/>
    <x v="6"/>
  </r>
  <r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x v="6"/>
  </r>
  <r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x v="6"/>
  </r>
  <r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x v="6"/>
  </r>
  <r>
    <n v="900"/>
    <n v="1175"/>
    <x v="0"/>
    <x v="0"/>
    <s v="USD"/>
    <n v="1420048208"/>
    <n v="1417456208"/>
    <b v="0"/>
    <n v="12"/>
    <b v="1"/>
    <s v="theater/plays"/>
    <n v="1.3055555555555556"/>
    <n v="75"/>
    <x v="1"/>
    <x v="6"/>
  </r>
  <r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x v="6"/>
  </r>
  <r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x v="6"/>
  </r>
  <r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x v="6"/>
  </r>
  <r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x v="6"/>
  </r>
  <r>
    <n v="2000"/>
    <n v="2287"/>
    <x v="0"/>
    <x v="0"/>
    <s v="USD"/>
    <n v="1420009200"/>
    <n v="1417593483"/>
    <b v="0"/>
    <n v="26"/>
    <b v="1"/>
    <s v="theater/plays"/>
    <n v="1.1435"/>
    <n v="76.92307692307692"/>
    <x v="1"/>
    <x v="6"/>
  </r>
  <r>
    <n v="1500"/>
    <n v="1831"/>
    <x v="0"/>
    <x v="1"/>
    <s v="GBP"/>
    <n v="1414701413"/>
    <n v="1412109413"/>
    <b v="0"/>
    <n v="25"/>
    <b v="1"/>
    <s v="theater/plays"/>
    <n v="1.2206666666666666"/>
    <n v="60"/>
    <x v="1"/>
    <x v="6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.028"/>
    <n v="38.46153846153846"/>
    <x v="1"/>
    <x v="6"/>
  </r>
  <r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x v="6"/>
  </r>
  <r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x v="6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600"/>
    <n v="780"/>
    <x v="0"/>
    <x v="0"/>
    <s v="USD"/>
    <n v="1430029680"/>
    <n v="1427741583"/>
    <b v="0"/>
    <n v="27"/>
    <b v="1"/>
    <s v="theater/plays"/>
    <n v="1.3"/>
    <n v="22.222222222222221"/>
    <x v="1"/>
    <x v="6"/>
  </r>
  <r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x v="6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.87"/>
    <n v="20.408163265306122"/>
    <x v="1"/>
    <x v="6"/>
  </r>
  <r>
    <n v="3000"/>
    <n v="3255"/>
    <x v="0"/>
    <x v="0"/>
    <s v="USD"/>
    <n v="1460970805"/>
    <n v="1455790405"/>
    <b v="0"/>
    <n v="24"/>
    <b v="1"/>
    <s v="theater/plays"/>
    <n v="1.085"/>
    <n v="125"/>
    <x v="1"/>
    <x v="6"/>
  </r>
  <r>
    <n v="3000"/>
    <n v="3465"/>
    <x v="0"/>
    <x v="1"/>
    <s v="GBP"/>
    <n v="1436772944"/>
    <n v="1434180944"/>
    <b v="0"/>
    <n v="112"/>
    <b v="1"/>
    <s v="theater/plays"/>
    <n v="1.155"/>
    <n v="26.785714285714285"/>
    <x v="1"/>
    <x v="6"/>
  </r>
  <r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x v="6"/>
  </r>
  <r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x v="6"/>
  </r>
  <r>
    <n v="500"/>
    <n v="633"/>
    <x v="0"/>
    <x v="1"/>
    <s v="GBP"/>
    <n v="1467054000"/>
    <n v="1463144254"/>
    <b v="0"/>
    <n v="28"/>
    <b v="1"/>
    <s v="theater/plays"/>
    <n v="1.266"/>
    <n v="17.857142857142858"/>
    <x v="1"/>
    <x v="6"/>
  </r>
  <r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x v="6"/>
  </r>
  <r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x v="6"/>
  </r>
  <r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x v="6"/>
  </r>
  <r>
    <n v="700"/>
    <n v="1225"/>
    <x v="0"/>
    <x v="0"/>
    <s v="USD"/>
    <n v="1422075540"/>
    <n v="1419979544"/>
    <b v="0"/>
    <n v="18"/>
    <b v="1"/>
    <s v="theater/plays"/>
    <n v="1.75"/>
    <n v="38.888888888888886"/>
    <x v="1"/>
    <x v="6"/>
  </r>
  <r>
    <n v="2000"/>
    <n v="2545"/>
    <x v="0"/>
    <x v="0"/>
    <s v="USD"/>
    <n v="1423630740"/>
    <n v="1418673307"/>
    <b v="0"/>
    <n v="35"/>
    <b v="1"/>
    <s v="theater/plays"/>
    <n v="1.2725"/>
    <n v="57.142857142857146"/>
    <x v="1"/>
    <x v="6"/>
  </r>
  <r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x v="6"/>
  </r>
  <r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x v="6"/>
  </r>
  <r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x v="6"/>
  </r>
  <r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x v="6"/>
  </r>
  <r>
    <n v="2500"/>
    <n v="2565"/>
    <x v="0"/>
    <x v="0"/>
    <s v="USD"/>
    <n v="1456984740"/>
    <n v="1455717790"/>
    <b v="0"/>
    <n v="33"/>
    <b v="1"/>
    <s v="theater/plays"/>
    <n v="1.026"/>
    <n v="75.757575757575751"/>
    <x v="1"/>
    <x v="6"/>
  </r>
  <r>
    <n v="1000"/>
    <n v="1101"/>
    <x v="0"/>
    <x v="0"/>
    <s v="USD"/>
    <n v="1409720340"/>
    <n v="1408129822"/>
    <b v="0"/>
    <n v="27"/>
    <b v="1"/>
    <s v="theater/plays"/>
    <n v="1.101"/>
    <n v="37.037037037037038"/>
    <x v="1"/>
    <x v="6"/>
  </r>
  <r>
    <n v="500"/>
    <n v="1010"/>
    <x v="0"/>
    <x v="0"/>
    <s v="USD"/>
    <n v="1440892800"/>
    <n v="1438715077"/>
    <b v="0"/>
    <n v="17"/>
    <b v="1"/>
    <s v="theater/plays"/>
    <n v="2.02"/>
    <n v="29.411764705882351"/>
    <x v="1"/>
    <x v="6"/>
  </r>
  <r>
    <n v="10"/>
    <n v="13"/>
    <x v="0"/>
    <x v="0"/>
    <s v="USD"/>
    <n v="1476390164"/>
    <n v="1473970964"/>
    <b v="0"/>
    <n v="4"/>
    <b v="1"/>
    <s v="theater/plays"/>
    <n v="1.3"/>
    <n v="2.5"/>
    <x v="1"/>
    <x v="6"/>
  </r>
  <r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x v="6"/>
  </r>
  <r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x v="6"/>
  </r>
  <r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x v="6"/>
  </r>
  <r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x v="6"/>
  </r>
  <r>
    <n v="250"/>
    <n v="460"/>
    <x v="0"/>
    <x v="1"/>
    <s v="GBP"/>
    <n v="1455390126"/>
    <n v="1452798126"/>
    <b v="0"/>
    <n v="15"/>
    <b v="1"/>
    <s v="theater/plays"/>
    <n v="1.84"/>
    <n v="16.666666666666668"/>
    <x v="1"/>
    <x v="6"/>
  </r>
  <r>
    <n v="3000"/>
    <n v="3908"/>
    <x v="0"/>
    <x v="1"/>
    <s v="GBP"/>
    <n v="1471185057"/>
    <n v="1468593057"/>
    <b v="0"/>
    <n v="64"/>
    <b v="1"/>
    <s v="theater/plays"/>
    <n v="1.3026666666666666"/>
    <n v="46.875"/>
    <x v="1"/>
    <x v="6"/>
  </r>
  <r>
    <n v="550"/>
    <n v="580"/>
    <x v="0"/>
    <x v="1"/>
    <s v="GBP"/>
    <n v="1450137600"/>
    <n v="1448924882"/>
    <b v="0"/>
    <n v="20"/>
    <b v="1"/>
    <s v="theater/plays"/>
    <n v="1.0545454545454545"/>
    <n v="27.5"/>
    <x v="1"/>
    <x v="6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x v="6"/>
  </r>
  <r>
    <n v="1000"/>
    <n v="1623"/>
    <x v="0"/>
    <x v="1"/>
    <s v="GBP"/>
    <n v="1439806936"/>
    <n v="1437214936"/>
    <b v="0"/>
    <n v="31"/>
    <b v="1"/>
    <s v="theater/plays"/>
    <n v="1.623"/>
    <n v="32.258064516129032"/>
    <x v="1"/>
    <x v="6"/>
  </r>
  <r>
    <n v="2500"/>
    <n v="3400"/>
    <x v="0"/>
    <x v="1"/>
    <s v="GBP"/>
    <n v="1428483201"/>
    <n v="1425891201"/>
    <b v="0"/>
    <n v="51"/>
    <b v="1"/>
    <s v="theater/plays"/>
    <n v="1.36"/>
    <n v="49.019607843137258"/>
    <x v="1"/>
    <x v="6"/>
  </r>
  <r>
    <n v="5000"/>
    <n v="7220"/>
    <x v="0"/>
    <x v="5"/>
    <s v="CAD"/>
    <n v="1402334811"/>
    <n v="1401470811"/>
    <b v="0"/>
    <n v="57"/>
    <b v="1"/>
    <s v="theater/plays"/>
    <n v="1.444"/>
    <n v="87.719298245614041"/>
    <x v="1"/>
    <x v="6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.008"/>
    <n v="35.2112676056338"/>
    <x v="1"/>
    <x v="6"/>
  </r>
  <r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x v="6"/>
  </r>
  <r>
    <n v="2500"/>
    <n v="3120"/>
    <x v="0"/>
    <x v="1"/>
    <s v="GBP"/>
    <n v="1426801664"/>
    <n v="1424213264"/>
    <b v="0"/>
    <n v="45"/>
    <b v="1"/>
    <s v="theater/plays"/>
    <n v="1.248"/>
    <n v="55.555555555555557"/>
    <x v="1"/>
    <x v="6"/>
  </r>
  <r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x v="6"/>
  </r>
  <r>
    <n v="2000"/>
    <n v="2020"/>
    <x v="0"/>
    <x v="1"/>
    <s v="GBP"/>
    <n v="1433343850"/>
    <n v="1430751850"/>
    <b v="0"/>
    <n v="56"/>
    <b v="1"/>
    <s v="theater/plays"/>
    <n v="1.01"/>
    <n v="35.714285714285715"/>
    <x v="1"/>
    <x v="6"/>
  </r>
  <r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x v="6"/>
  </r>
  <r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x v="6"/>
  </r>
  <r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x v="6"/>
  </r>
  <r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x v="6"/>
  </r>
  <r>
    <n v="2500"/>
    <n v="3000"/>
    <x v="0"/>
    <x v="0"/>
    <s v="USD"/>
    <n v="1406358000"/>
    <n v="1404841270"/>
    <b v="0"/>
    <n v="34"/>
    <b v="1"/>
    <s v="theater/plays"/>
    <n v="1.2"/>
    <n v="73.529411764705884"/>
    <x v="1"/>
    <x v="6"/>
  </r>
  <r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x v="6"/>
  </r>
  <r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x v="6"/>
  </r>
  <r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x v="6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x v="40"/>
  </r>
  <r>
    <n v="3000"/>
    <n v="1"/>
    <x v="2"/>
    <x v="1"/>
    <s v="GBP"/>
    <n v="1417295990"/>
    <n v="1414700390"/>
    <b v="0"/>
    <n v="1"/>
    <b v="0"/>
    <s v="theater/musical"/>
    <n v="3.3333333333333332E-4"/>
    <n v="3000"/>
    <x v="1"/>
    <x v="40"/>
  </r>
  <r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x v="40"/>
  </r>
  <r>
    <n v="500"/>
    <n v="100"/>
    <x v="2"/>
    <x v="1"/>
    <s v="GBP"/>
    <n v="1416781749"/>
    <n v="1415053749"/>
    <b v="0"/>
    <n v="1"/>
    <b v="0"/>
    <s v="theater/musical"/>
    <n v="0.2"/>
    <n v="500"/>
    <x v="1"/>
    <x v="40"/>
  </r>
  <r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x v="40"/>
  </r>
  <r>
    <n v="3500"/>
    <n v="1276"/>
    <x v="2"/>
    <x v="0"/>
    <s v="USD"/>
    <n v="1461186676"/>
    <n v="1458594676"/>
    <b v="0"/>
    <n v="10"/>
    <b v="0"/>
    <s v="theater/musical"/>
    <n v="0.36457142857142855"/>
    <n v="350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x v="40"/>
  </r>
  <r>
    <n v="3300"/>
    <n v="216"/>
    <x v="2"/>
    <x v="5"/>
    <s v="CAD"/>
    <n v="1429456132"/>
    <n v="1424275732"/>
    <b v="0"/>
    <n v="2"/>
    <b v="0"/>
    <s v="theater/musical"/>
    <n v="6.545454545454546E-2"/>
    <n v="1650"/>
    <x v="1"/>
    <x v="40"/>
  </r>
  <r>
    <n v="25000"/>
    <n v="1"/>
    <x v="2"/>
    <x v="0"/>
    <s v="USD"/>
    <n v="1475853060"/>
    <n v="1470672906"/>
    <b v="0"/>
    <n v="1"/>
    <b v="0"/>
    <s v="theater/musical"/>
    <n v="4.0000000000000003E-5"/>
    <n v="25000"/>
    <x v="1"/>
    <x v="40"/>
  </r>
  <r>
    <n v="1000"/>
    <n v="55"/>
    <x v="2"/>
    <x v="0"/>
    <s v="USD"/>
    <n v="1431283530"/>
    <n v="1428691530"/>
    <b v="0"/>
    <n v="3"/>
    <b v="0"/>
    <s v="theater/musical"/>
    <n v="5.5E-2"/>
    <n v="333.33333333333331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musical"/>
    <n v="2.1428571428571429E-2"/>
    <n v="350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x v="40"/>
  </r>
  <r>
    <n v="1000"/>
    <n v="1"/>
    <x v="2"/>
    <x v="5"/>
    <s v="CAD"/>
    <n v="1479773838"/>
    <n v="1477178238"/>
    <b v="0"/>
    <n v="1"/>
    <b v="0"/>
    <s v="theater/musical"/>
    <n v="1E-3"/>
    <n v="1000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x v="40"/>
  </r>
  <r>
    <n v="500"/>
    <n v="30"/>
    <x v="2"/>
    <x v="1"/>
    <s v="GBP"/>
    <n v="1475258327"/>
    <n v="1471370327"/>
    <b v="0"/>
    <n v="2"/>
    <b v="0"/>
    <s v="theater/musical"/>
    <n v="0.06"/>
    <n v="250"/>
    <x v="1"/>
    <x v="40"/>
  </r>
  <r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x v="6"/>
  </r>
  <r>
    <n v="750"/>
    <n v="780"/>
    <x v="0"/>
    <x v="5"/>
    <s v="CAD"/>
    <n v="1402938394"/>
    <n v="1400691994"/>
    <b v="0"/>
    <n v="8"/>
    <b v="1"/>
    <s v="theater/plays"/>
    <n v="1.04"/>
    <n v="93.75"/>
    <x v="1"/>
    <x v="6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.04"/>
    <n v="55.555555555555557"/>
    <x v="1"/>
    <x v="6"/>
  </r>
  <r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x v="6"/>
  </r>
  <r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x v="6"/>
  </r>
  <r>
    <n v="1500"/>
    <n v="2616"/>
    <x v="0"/>
    <x v="1"/>
    <s v="GBP"/>
    <n v="1459702800"/>
    <n v="1457690386"/>
    <b v="0"/>
    <n v="38"/>
    <b v="1"/>
    <s v="theater/plays"/>
    <n v="1.744"/>
    <n v="39.473684210526315"/>
    <x v="1"/>
    <x v="6"/>
  </r>
  <r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x v="6"/>
  </r>
  <r>
    <n v="5000"/>
    <n v="5291"/>
    <x v="0"/>
    <x v="16"/>
    <s v="CHF"/>
    <n v="1485989940"/>
    <n v="1483393836"/>
    <b v="0"/>
    <n v="46"/>
    <b v="1"/>
    <s v="theater/plays"/>
    <n v="1.0582"/>
    <n v="108.69565217391305"/>
    <x v="1"/>
    <x v="6"/>
  </r>
  <r>
    <n v="2000"/>
    <n v="2215"/>
    <x v="0"/>
    <x v="8"/>
    <s v="DKK"/>
    <n v="1464817320"/>
    <n v="1462806419"/>
    <b v="0"/>
    <n v="20"/>
    <b v="1"/>
    <s v="theater/plays"/>
    <n v="1.1074999999999999"/>
    <n v="100"/>
    <x v="1"/>
    <x v="6"/>
  </r>
  <r>
    <n v="1500"/>
    <n v="1510"/>
    <x v="0"/>
    <x v="0"/>
    <s v="USD"/>
    <n v="1404273540"/>
    <n v="1400272580"/>
    <b v="0"/>
    <n v="20"/>
    <b v="1"/>
    <s v="theater/plays"/>
    <n v="1.0066666666666666"/>
    <n v="75"/>
    <x v="1"/>
    <x v="6"/>
  </r>
  <r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x v="6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x v="6"/>
  </r>
  <r>
    <n v="8000"/>
    <n v="8114"/>
    <x v="0"/>
    <x v="5"/>
    <s v="CAD"/>
    <n v="1427775414"/>
    <n v="1425187014"/>
    <b v="0"/>
    <n v="40"/>
    <b v="1"/>
    <s v="theater/plays"/>
    <n v="1.0142500000000001"/>
    <n v="200"/>
    <x v="1"/>
    <x v="6"/>
  </r>
  <r>
    <n v="225"/>
    <n v="234"/>
    <x v="0"/>
    <x v="1"/>
    <s v="GBP"/>
    <n v="1482321030"/>
    <n v="1477133430"/>
    <b v="0"/>
    <n v="9"/>
    <b v="1"/>
    <s v="theater/plays"/>
    <n v="1.04"/>
    <n v="25"/>
    <x v="1"/>
    <x v="6"/>
  </r>
  <r>
    <n v="800"/>
    <n v="875"/>
    <x v="0"/>
    <x v="0"/>
    <s v="USD"/>
    <n v="1466056689"/>
    <n v="1464847089"/>
    <b v="0"/>
    <n v="19"/>
    <b v="1"/>
    <s v="theater/plays"/>
    <n v="1.09375"/>
    <n v="42.10526315789474"/>
    <x v="1"/>
    <x v="6"/>
  </r>
  <r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x v="6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x v="6"/>
  </r>
  <r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x v="6"/>
  </r>
  <r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x v="6"/>
  </r>
  <r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x v="6"/>
  </r>
  <r>
    <n v="3500"/>
    <n v="3530"/>
    <x v="0"/>
    <x v="0"/>
    <s v="USD"/>
    <n v="1405915140"/>
    <n v="1404140667"/>
    <b v="0"/>
    <n v="40"/>
    <b v="1"/>
    <s v="theater/plays"/>
    <n v="1.0085714285714287"/>
    <n v="87.5"/>
    <x v="1"/>
    <x v="6"/>
  </r>
  <r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x v="6"/>
  </r>
  <r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x v="6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.4"/>
    <n v="16.666666666666668"/>
    <x v="1"/>
    <x v="6"/>
  </r>
  <r>
    <n v="800"/>
    <n v="1030"/>
    <x v="0"/>
    <x v="0"/>
    <s v="USD"/>
    <n v="1410550484"/>
    <n v="1408995284"/>
    <b v="0"/>
    <n v="16"/>
    <b v="1"/>
    <s v="theater/plays"/>
    <n v="1.2875000000000001"/>
    <n v="50"/>
    <x v="1"/>
    <x v="6"/>
  </r>
  <r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x v="6"/>
  </r>
  <r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x v="6"/>
  </r>
  <r>
    <n v="2000"/>
    <n v="2202"/>
    <x v="0"/>
    <x v="0"/>
    <s v="USD"/>
    <n v="1404190740"/>
    <n v="1401214581"/>
    <b v="0"/>
    <n v="30"/>
    <b v="1"/>
    <s v="theater/plays"/>
    <n v="1.101"/>
    <n v="66.666666666666671"/>
    <x v="1"/>
    <x v="6"/>
  </r>
  <r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x v="6"/>
  </r>
  <r>
    <n v="1000"/>
    <n v="1119"/>
    <x v="0"/>
    <x v="0"/>
    <s v="USD"/>
    <n v="1452872290"/>
    <n v="1452008290"/>
    <b v="0"/>
    <n v="18"/>
    <b v="1"/>
    <s v="theater/plays"/>
    <n v="1.119"/>
    <n v="55.555555555555557"/>
    <x v="1"/>
    <x v="6"/>
  </r>
  <r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x v="6"/>
  </r>
  <r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x v="6"/>
  </r>
  <r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x v="6"/>
  </r>
  <r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x v="6"/>
  </r>
  <r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x v="6"/>
  </r>
  <r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x v="6"/>
  </r>
  <r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x v="6"/>
  </r>
  <r>
    <n v="1500"/>
    <n v="1800"/>
    <x v="0"/>
    <x v="0"/>
    <s v="USD"/>
    <n v="1417101683"/>
    <n v="1414506083"/>
    <b v="0"/>
    <n v="31"/>
    <b v="1"/>
    <s v="theater/plays"/>
    <n v="1.2"/>
    <n v="48.387096774193552"/>
    <x v="1"/>
    <x v="6"/>
  </r>
  <r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x v="6"/>
  </r>
  <r>
    <n v="1000"/>
    <n v="1260"/>
    <x v="0"/>
    <x v="0"/>
    <s v="USD"/>
    <n v="1411084800"/>
    <n v="1410304179"/>
    <b v="0"/>
    <n v="17"/>
    <b v="1"/>
    <s v="theater/plays"/>
    <n v="1.26"/>
    <n v="58.823529411764703"/>
    <x v="1"/>
    <x v="6"/>
  </r>
  <r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x v="6"/>
  </r>
  <r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x v="6"/>
  </r>
  <r>
    <n v="4000"/>
    <n v="4005"/>
    <x v="0"/>
    <x v="0"/>
    <s v="USD"/>
    <n v="1421009610"/>
    <n v="1419281610"/>
    <b v="0"/>
    <n v="33"/>
    <b v="1"/>
    <s v="theater/plays"/>
    <n v="1.00125"/>
    <n v="121.21212121212122"/>
    <x v="1"/>
    <x v="6"/>
  </r>
  <r>
    <n v="2000"/>
    <n v="3100"/>
    <x v="0"/>
    <x v="1"/>
    <s v="GBP"/>
    <n v="1423838916"/>
    <n v="1418654916"/>
    <b v="0"/>
    <n v="78"/>
    <b v="1"/>
    <s v="theater/plays"/>
    <n v="1.55"/>
    <n v="25.641025641025642"/>
    <x v="1"/>
    <x v="6"/>
  </r>
  <r>
    <n v="2000"/>
    <n v="2160"/>
    <x v="0"/>
    <x v="1"/>
    <s v="GBP"/>
    <n v="1462878648"/>
    <n v="1461064248"/>
    <b v="0"/>
    <n v="30"/>
    <b v="1"/>
    <s v="theater/plays"/>
    <n v="1.08"/>
    <n v="66.666666666666671"/>
    <x v="1"/>
    <x v="6"/>
  </r>
  <r>
    <n v="5000"/>
    <n v="5526"/>
    <x v="0"/>
    <x v="0"/>
    <s v="USD"/>
    <n v="1456946487"/>
    <n v="1454354487"/>
    <b v="0"/>
    <n v="136"/>
    <b v="1"/>
    <s v="theater/plays"/>
    <n v="1.1052"/>
    <n v="36.764705882352942"/>
    <x v="1"/>
    <x v="6"/>
  </r>
  <r>
    <n v="2500"/>
    <n v="2520"/>
    <x v="0"/>
    <x v="0"/>
    <s v="USD"/>
    <n v="1413383216"/>
    <n v="1410791216"/>
    <b v="0"/>
    <n v="40"/>
    <b v="1"/>
    <s v="theater/plays"/>
    <n v="1.008"/>
    <n v="62.5"/>
    <x v="1"/>
    <x v="6"/>
  </r>
  <r>
    <n v="500"/>
    <n v="606"/>
    <x v="0"/>
    <x v="0"/>
    <s v="USD"/>
    <n v="1412092800"/>
    <n v="1409493800"/>
    <b v="0"/>
    <n v="18"/>
    <b v="1"/>
    <s v="theater/plays"/>
    <n v="1.212"/>
    <n v="27.777777777777779"/>
    <x v="1"/>
    <x v="6"/>
  </r>
  <r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x v="6"/>
  </r>
  <r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x v="6"/>
  </r>
  <r>
    <n v="1050"/>
    <n v="1296"/>
    <x v="0"/>
    <x v="0"/>
    <s v="USD"/>
    <n v="1471071540"/>
    <n v="1467720388"/>
    <b v="0"/>
    <n v="30"/>
    <b v="1"/>
    <s v="theater/plays"/>
    <n v="1.2342857142857142"/>
    <n v="35"/>
    <x v="1"/>
    <x v="6"/>
  </r>
  <r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x v="6"/>
  </r>
  <r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x v="6"/>
  </r>
  <r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x v="6"/>
  </r>
  <r>
    <n v="1000"/>
    <n v="1860"/>
    <x v="0"/>
    <x v="0"/>
    <s v="USD"/>
    <n v="1469165160"/>
    <n v="1467335378"/>
    <b v="0"/>
    <n v="23"/>
    <b v="1"/>
    <s v="theater/plays"/>
    <n v="1.86"/>
    <n v="43.478260869565219"/>
    <x v="1"/>
    <x v="6"/>
  </r>
  <r>
    <n v="700"/>
    <n v="2100"/>
    <x v="0"/>
    <x v="0"/>
    <s v="USD"/>
    <n v="1404444286"/>
    <n v="1403234686"/>
    <b v="0"/>
    <n v="39"/>
    <b v="1"/>
    <s v="theater/plays"/>
    <n v="3"/>
    <n v="17.948717948717949"/>
    <x v="1"/>
    <x v="6"/>
  </r>
  <r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x v="6"/>
  </r>
  <r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x v="6"/>
  </r>
  <r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x v="6"/>
  </r>
  <r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x v="6"/>
  </r>
  <r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x v="6"/>
  </r>
  <r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x v="6"/>
  </r>
  <r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x v="6"/>
  </r>
  <r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x v="6"/>
  </r>
  <r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x v="6"/>
  </r>
  <r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x v="6"/>
  </r>
  <r>
    <n v="200"/>
    <n v="420"/>
    <x v="0"/>
    <x v="1"/>
    <s v="GBP"/>
    <n v="1434994266"/>
    <n v="1432402266"/>
    <b v="0"/>
    <n v="4"/>
    <b v="1"/>
    <s v="theater/plays"/>
    <n v="2.1"/>
    <n v="50"/>
    <x v="1"/>
    <x v="6"/>
  </r>
  <r>
    <n v="3300"/>
    <n v="3449"/>
    <x v="0"/>
    <x v="0"/>
    <s v="USD"/>
    <n v="1435881006"/>
    <n v="1433980206"/>
    <b v="0"/>
    <n v="40"/>
    <b v="1"/>
    <s v="theater/plays"/>
    <n v="1.0451515151515152"/>
    <n v="82.5"/>
    <x v="1"/>
    <x v="6"/>
  </r>
  <r>
    <n v="5000"/>
    <n v="5040"/>
    <x v="0"/>
    <x v="0"/>
    <s v="USD"/>
    <n v="1415230084"/>
    <n v="1413412084"/>
    <b v="0"/>
    <n v="44"/>
    <b v="1"/>
    <s v="theater/plays"/>
    <n v="1.008"/>
    <n v="113.63636363636364"/>
    <x v="1"/>
    <x v="6"/>
  </r>
  <r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x v="6"/>
  </r>
  <r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x v="6"/>
  </r>
  <r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x v="6"/>
  </r>
  <r>
    <n v="300"/>
    <n v="381"/>
    <x v="0"/>
    <x v="1"/>
    <s v="GBP"/>
    <n v="1455831000"/>
    <n v="1454366467"/>
    <b v="0"/>
    <n v="15"/>
    <b v="1"/>
    <s v="theater/plays"/>
    <n v="1.27"/>
    <n v="20"/>
    <x v="1"/>
    <x v="6"/>
  </r>
  <r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x v="6"/>
  </r>
  <r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x v="6"/>
  </r>
  <r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x v="6"/>
  </r>
  <r>
    <n v="5000"/>
    <n v="362"/>
    <x v="2"/>
    <x v="0"/>
    <s v="USD"/>
    <n v="1427082912"/>
    <n v="1423198512"/>
    <b v="0"/>
    <n v="5"/>
    <b v="0"/>
    <s v="theater/plays"/>
    <n v="7.2400000000000006E-2"/>
    <n v="1000"/>
    <x v="1"/>
    <x v="6"/>
  </r>
  <r>
    <n v="1000"/>
    <n v="100"/>
    <x v="2"/>
    <x v="0"/>
    <s v="USD"/>
    <n v="1439828159"/>
    <n v="1437236159"/>
    <b v="0"/>
    <n v="1"/>
    <b v="0"/>
    <s v="theater/plays"/>
    <n v="0.1"/>
    <n v="1000"/>
    <x v="1"/>
    <x v="6"/>
  </r>
  <r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x v="6"/>
  </r>
  <r>
    <n v="850"/>
    <n v="131"/>
    <x v="2"/>
    <x v="9"/>
    <s v="EUR"/>
    <n v="1422100800"/>
    <n v="1416932133"/>
    <b v="0"/>
    <n v="4"/>
    <b v="0"/>
    <s v="theater/plays"/>
    <n v="0.15411764705882353"/>
    <n v="212.5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x v="6"/>
  </r>
  <r>
    <n v="150"/>
    <n v="20"/>
    <x v="2"/>
    <x v="1"/>
    <s v="GBP"/>
    <n v="1432831089"/>
    <n v="1430239089"/>
    <b v="0"/>
    <n v="2"/>
    <b v="0"/>
    <s v="theater/plays"/>
    <n v="0.13333333333333333"/>
    <n v="75"/>
    <x v="1"/>
    <x v="6"/>
  </r>
  <r>
    <n v="1500"/>
    <n v="10"/>
    <x v="2"/>
    <x v="1"/>
    <s v="GBP"/>
    <n v="1427133600"/>
    <n v="1423847093"/>
    <b v="0"/>
    <n v="1"/>
    <b v="0"/>
    <s v="theater/plays"/>
    <n v="6.6666666666666671E-3"/>
    <n v="1500"/>
    <x v="1"/>
    <x v="6"/>
  </r>
  <r>
    <n v="700"/>
    <n v="150"/>
    <x v="2"/>
    <x v="0"/>
    <s v="USD"/>
    <n v="1447311540"/>
    <n v="1445358903"/>
    <b v="0"/>
    <n v="4"/>
    <b v="0"/>
    <s v="theater/plays"/>
    <n v="0.21428571428571427"/>
    <n v="175"/>
    <x v="1"/>
    <x v="6"/>
  </r>
  <r>
    <n v="1500"/>
    <n v="270"/>
    <x v="2"/>
    <x v="1"/>
    <s v="GBP"/>
    <n v="1405461600"/>
    <n v="1403562705"/>
    <b v="0"/>
    <n v="6"/>
    <b v="0"/>
    <s v="theater/plays"/>
    <n v="0.18"/>
    <n v="250"/>
    <x v="1"/>
    <x v="6"/>
  </r>
  <r>
    <n v="4000"/>
    <n v="805"/>
    <x v="2"/>
    <x v="1"/>
    <s v="GBP"/>
    <n v="1468752468"/>
    <n v="1467024468"/>
    <b v="0"/>
    <n v="8"/>
    <b v="0"/>
    <s v="theater/plays"/>
    <n v="0.20125000000000001"/>
    <n v="500"/>
    <x v="1"/>
    <x v="6"/>
  </r>
  <r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plays"/>
    <n v="0.02"/>
    <n v="1250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100"/>
    <n v="10"/>
    <x v="2"/>
    <x v="0"/>
    <s v="USD"/>
    <n v="1407689102"/>
    <n v="1405097102"/>
    <b v="0"/>
    <n v="1"/>
    <b v="0"/>
    <s v="theater/plays"/>
    <n v="0.1"/>
    <n v="100"/>
    <x v="1"/>
    <x v="6"/>
  </r>
  <r>
    <n v="8500"/>
    <n v="202"/>
    <x v="2"/>
    <x v="0"/>
    <s v="USD"/>
    <n v="1475918439"/>
    <n v="1473326439"/>
    <b v="0"/>
    <n v="1"/>
    <b v="0"/>
    <s v="theater/plays"/>
    <n v="2.3764705882352941E-2"/>
    <n v="8500"/>
    <x v="1"/>
    <x v="6"/>
  </r>
  <r>
    <n v="2500"/>
    <n v="25"/>
    <x v="2"/>
    <x v="1"/>
    <s v="GBP"/>
    <n v="1436137140"/>
    <n v="1433833896"/>
    <b v="0"/>
    <n v="1"/>
    <b v="0"/>
    <s v="theater/plays"/>
    <n v="0.01"/>
    <n v="2500"/>
    <x v="1"/>
    <x v="6"/>
  </r>
  <r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x v="40"/>
  </r>
  <r>
    <n v="500"/>
    <n v="525"/>
    <x v="0"/>
    <x v="0"/>
    <s v="USD"/>
    <n v="1461902340"/>
    <n v="1459220588"/>
    <b v="0"/>
    <n v="7"/>
    <b v="1"/>
    <s v="theater/musical"/>
    <n v="1.05"/>
    <n v="71.428571428571431"/>
    <x v="1"/>
    <x v="40"/>
  </r>
  <r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x v="40"/>
  </r>
  <r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x v="40"/>
  </r>
  <r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x v="40"/>
  </r>
  <r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x v="40"/>
  </r>
  <r>
    <n v="2500"/>
    <n v="3000"/>
    <x v="0"/>
    <x v="0"/>
    <s v="USD"/>
    <n v="1406350740"/>
    <n v="1403125737"/>
    <b v="0"/>
    <n v="27"/>
    <b v="1"/>
    <s v="theater/musical"/>
    <n v="1.2"/>
    <n v="92.592592592592595"/>
    <x v="1"/>
    <x v="40"/>
  </r>
  <r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x v="40"/>
  </r>
  <r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x v="40"/>
  </r>
  <r>
    <n v="3500"/>
    <n v="3798"/>
    <x v="0"/>
    <x v="0"/>
    <s v="USD"/>
    <n v="1417465515"/>
    <n v="1415737515"/>
    <b v="0"/>
    <n v="50"/>
    <b v="1"/>
    <s v="theater/musical"/>
    <n v="1.0851428571428572"/>
    <n v="70"/>
    <x v="1"/>
    <x v="40"/>
  </r>
  <r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x v="40"/>
  </r>
  <r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x v="40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x v="40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x v="40"/>
  </r>
  <r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x v="40"/>
  </r>
  <r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x v="40"/>
  </r>
  <r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x v="40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.46"/>
    <n v="26.315789473684209"/>
    <x v="1"/>
    <x v="40"/>
  </r>
  <r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x v="40"/>
  </r>
  <r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x v="4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x v="40"/>
  </r>
  <r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x v="40"/>
  </r>
  <r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x v="40"/>
  </r>
  <r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x v="40"/>
  </r>
  <r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x v="40"/>
  </r>
  <r>
    <n v="2500"/>
    <n v="3000"/>
    <x v="0"/>
    <x v="0"/>
    <s v="USD"/>
    <n v="1436817960"/>
    <n v="1433999785"/>
    <b v="0"/>
    <n v="30"/>
    <b v="1"/>
    <s v="theater/musical"/>
    <n v="1.2"/>
    <n v="83.333333333333329"/>
    <x v="1"/>
    <x v="40"/>
  </r>
  <r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x v="40"/>
  </r>
  <r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x v="40"/>
  </r>
  <r>
    <n v="1200"/>
    <n v="1547"/>
    <x v="0"/>
    <x v="0"/>
    <s v="USD"/>
    <n v="1458057600"/>
    <n v="1455938520"/>
    <b v="0"/>
    <n v="24"/>
    <b v="1"/>
    <s v="theater/musical"/>
    <n v="1.2891666666666666"/>
    <n v="50"/>
    <x v="1"/>
    <x v="40"/>
  </r>
  <r>
    <n v="1000"/>
    <n v="1150"/>
    <x v="0"/>
    <x v="5"/>
    <s v="CAD"/>
    <n v="1468193532"/>
    <n v="1465601532"/>
    <b v="0"/>
    <n v="10"/>
    <b v="1"/>
    <s v="theater/musical"/>
    <n v="1.1499999999999999"/>
    <n v="100"/>
    <x v="1"/>
    <x v="40"/>
  </r>
  <r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x v="40"/>
  </r>
  <r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x v="40"/>
  </r>
  <r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E-2"/>
    <n v="887.5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musical"/>
    <n v="2.8E-3"/>
    <n v="6250"/>
    <x v="1"/>
    <x v="40"/>
  </r>
  <r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x v="40"/>
  </r>
  <r>
    <n v="5000"/>
    <n v="50"/>
    <x v="2"/>
    <x v="1"/>
    <s v="GBP"/>
    <n v="1433685354"/>
    <n v="1431093354"/>
    <b v="0"/>
    <n v="1"/>
    <b v="0"/>
    <s v="theater/musical"/>
    <n v="0.01"/>
    <n v="5000"/>
    <x v="1"/>
    <x v="40"/>
  </r>
  <r>
    <n v="600"/>
    <n v="10"/>
    <x v="2"/>
    <x v="1"/>
    <s v="GBP"/>
    <n v="1440801000"/>
    <n v="1437042490"/>
    <b v="0"/>
    <n v="2"/>
    <b v="0"/>
    <s v="theater/musical"/>
    <n v="1.6666666666666666E-2"/>
    <n v="300"/>
    <x v="1"/>
    <x v="40"/>
  </r>
  <r>
    <n v="22500"/>
    <n v="1"/>
    <x v="2"/>
    <x v="0"/>
    <s v="USD"/>
    <n v="1484354556"/>
    <n v="1479170556"/>
    <b v="0"/>
    <n v="1"/>
    <b v="0"/>
    <s v="theater/musical"/>
    <n v="4.4444444444444447E-5"/>
    <n v="22500"/>
    <x v="1"/>
    <x v="40"/>
  </r>
  <r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x v="40"/>
  </r>
  <r>
    <n v="10000"/>
    <n v="402"/>
    <x v="2"/>
    <x v="0"/>
    <s v="USD"/>
    <n v="1457734843"/>
    <n v="1455142843"/>
    <b v="0"/>
    <n v="4"/>
    <b v="0"/>
    <s v="theater/musical"/>
    <n v="4.02E-2"/>
    <n v="2500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x v="40"/>
  </r>
  <r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musical"/>
    <n v="0.19650000000000001"/>
    <n v="300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x v="40"/>
  </r>
  <r>
    <n v="7500"/>
    <n v="5"/>
    <x v="2"/>
    <x v="2"/>
    <s v="AUD"/>
    <n v="1404022381"/>
    <n v="1402294381"/>
    <b v="0"/>
    <n v="1"/>
    <b v="0"/>
    <s v="theater/musical"/>
    <n v="6.6666666666666664E-4"/>
    <n v="7500"/>
    <x v="1"/>
    <x v="40"/>
  </r>
  <r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x v="40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.0125"/>
    <n v="52.631578947368418"/>
    <x v="1"/>
    <x v="6"/>
  </r>
  <r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x v="6"/>
  </r>
  <r>
    <n v="250"/>
    <n v="825"/>
    <x v="0"/>
    <x v="1"/>
    <s v="GBP"/>
    <n v="1464692400"/>
    <n v="1461769373"/>
    <b v="0"/>
    <n v="19"/>
    <b v="1"/>
    <s v="theater/plays"/>
    <n v="3.3"/>
    <n v="13.157894736842104"/>
    <x v="1"/>
    <x v="6"/>
  </r>
  <r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x v="6"/>
  </r>
  <r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x v="6"/>
  </r>
  <r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x v="6"/>
  </r>
  <r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x v="6"/>
  </r>
  <r>
    <n v="2000"/>
    <n v="2145"/>
    <x v="0"/>
    <x v="0"/>
    <s v="USD"/>
    <n v="1445659140"/>
    <n v="1444236216"/>
    <b v="0"/>
    <n v="20"/>
    <b v="1"/>
    <s v="theater/plays"/>
    <n v="1.0725"/>
    <n v="100"/>
    <x v="1"/>
    <x v="6"/>
  </r>
  <r>
    <n v="250"/>
    <n v="570"/>
    <x v="0"/>
    <x v="0"/>
    <s v="USD"/>
    <n v="1426187582"/>
    <n v="1423599182"/>
    <b v="0"/>
    <n v="10"/>
    <b v="1"/>
    <s v="theater/plays"/>
    <n v="2.2799999999999998"/>
    <n v="25"/>
    <x v="1"/>
    <x v="6"/>
  </r>
  <r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x v="6"/>
  </r>
  <r>
    <n v="300"/>
    <n v="430"/>
    <x v="0"/>
    <x v="1"/>
    <s v="GBP"/>
    <n v="1436110717"/>
    <n v="1433518717"/>
    <b v="0"/>
    <n v="20"/>
    <b v="1"/>
    <s v="theater/plays"/>
    <n v="1.4333333333333333"/>
    <n v="15"/>
    <x v="1"/>
    <x v="6"/>
  </r>
  <r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x v="6"/>
  </r>
  <r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x v="6"/>
  </r>
  <r>
    <n v="2500"/>
    <n v="2650"/>
    <x v="0"/>
    <x v="0"/>
    <s v="USD"/>
    <n v="1437364740"/>
    <n v="1434405044"/>
    <b v="0"/>
    <n v="41"/>
    <b v="1"/>
    <s v="theater/plays"/>
    <n v="1.06"/>
    <n v="60.975609756097562"/>
    <x v="1"/>
    <x v="6"/>
  </r>
  <r>
    <n v="250"/>
    <n v="270"/>
    <x v="0"/>
    <x v="1"/>
    <s v="GBP"/>
    <n v="1470058860"/>
    <n v="1469026903"/>
    <b v="0"/>
    <n v="7"/>
    <b v="1"/>
    <s v="theater/plays"/>
    <n v="1.08"/>
    <n v="35.714285714285715"/>
    <x v="1"/>
    <x v="6"/>
  </r>
  <r>
    <n v="5000"/>
    <n v="5271"/>
    <x v="0"/>
    <x v="0"/>
    <s v="USD"/>
    <n v="1434505214"/>
    <n v="1432690814"/>
    <b v="0"/>
    <n v="49"/>
    <b v="1"/>
    <s v="theater/plays"/>
    <n v="1.0542"/>
    <n v="102.04081632653062"/>
    <x v="1"/>
    <x v="6"/>
  </r>
  <r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x v="6"/>
  </r>
  <r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x v="6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.002"/>
    <n v="62.5"/>
    <x v="1"/>
    <x v="6"/>
  </r>
  <r>
    <n v="100"/>
    <n v="225"/>
    <x v="0"/>
    <x v="0"/>
    <s v="USD"/>
    <n v="1464371211"/>
    <n v="1463161611"/>
    <b v="0"/>
    <n v="3"/>
    <b v="1"/>
    <s v="theater/plays"/>
    <n v="2.25"/>
    <n v="33.333333333333336"/>
    <x v="1"/>
    <x v="6"/>
  </r>
  <r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x v="6"/>
  </r>
  <r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x v="6"/>
  </r>
  <r>
    <n v="1200"/>
    <n v="1400"/>
    <x v="0"/>
    <x v="5"/>
    <s v="CAD"/>
    <n v="1417460940"/>
    <n v="1416516972"/>
    <b v="0"/>
    <n v="20"/>
    <b v="1"/>
    <s v="theater/plays"/>
    <n v="1.1666666666666667"/>
    <n v="60"/>
    <x v="1"/>
    <x v="6"/>
  </r>
  <r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x v="6"/>
  </r>
  <r>
    <n v="200"/>
    <n v="320"/>
    <x v="0"/>
    <x v="1"/>
    <s v="GBP"/>
    <n v="1461278208"/>
    <n v="1459463808"/>
    <b v="0"/>
    <n v="8"/>
    <b v="1"/>
    <s v="theater/plays"/>
    <n v="1.6"/>
    <n v="25"/>
    <x v="1"/>
    <x v="6"/>
  </r>
  <r>
    <n v="800"/>
    <n v="900"/>
    <x v="0"/>
    <x v="0"/>
    <s v="USD"/>
    <n v="1470197340"/>
    <n v="1467497652"/>
    <b v="0"/>
    <n v="14"/>
    <b v="1"/>
    <s v="theater/plays"/>
    <n v="1.125"/>
    <n v="57.142857142857146"/>
    <x v="1"/>
    <x v="6"/>
  </r>
  <r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x v="6"/>
  </r>
  <r>
    <n v="100000"/>
    <n v="100824"/>
    <x v="0"/>
    <x v="11"/>
    <s v="SEK"/>
    <n v="1432314209"/>
    <n v="1429722209"/>
    <b v="0"/>
    <n v="100"/>
    <b v="1"/>
    <s v="theater/plays"/>
    <n v="1.00824"/>
    <n v="1000"/>
    <x v="1"/>
    <x v="6"/>
  </r>
  <r>
    <n v="2000"/>
    <n v="2025"/>
    <x v="0"/>
    <x v="0"/>
    <s v="USD"/>
    <n v="1438226724"/>
    <n v="1433042724"/>
    <b v="0"/>
    <n v="32"/>
    <b v="1"/>
    <s v="theater/plays"/>
    <n v="1.0125"/>
    <n v="62.5"/>
    <x v="1"/>
    <x v="6"/>
  </r>
  <r>
    <n v="1"/>
    <n v="65"/>
    <x v="0"/>
    <x v="1"/>
    <s v="GBP"/>
    <n v="1459180229"/>
    <n v="1457023829"/>
    <b v="0"/>
    <n v="3"/>
    <b v="1"/>
    <s v="theater/plays"/>
    <n v="65"/>
    <n v="0.33333333333333331"/>
    <x v="1"/>
    <x v="6"/>
  </r>
  <r>
    <n v="10000"/>
    <n v="872"/>
    <x v="2"/>
    <x v="0"/>
    <s v="USD"/>
    <n v="1405882287"/>
    <n v="1400698287"/>
    <b v="1"/>
    <n v="34"/>
    <b v="0"/>
    <s v="theater/plays"/>
    <n v="8.72E-2"/>
    <n v="294.11764705882354"/>
    <x v="1"/>
    <x v="6"/>
  </r>
  <r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x v="6"/>
  </r>
  <r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x v="6"/>
  </r>
  <r>
    <n v="9800"/>
    <n v="4066"/>
    <x v="2"/>
    <x v="0"/>
    <s v="USD"/>
    <n v="1401778740"/>
    <n v="1399474134"/>
    <b v="1"/>
    <n v="50"/>
    <b v="0"/>
    <s v="theater/plays"/>
    <n v="0.41489795918367345"/>
    <n v="196"/>
    <x v="1"/>
    <x v="6"/>
  </r>
  <r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x v="6"/>
  </r>
  <r>
    <n v="7000"/>
    <n v="189"/>
    <x v="2"/>
    <x v="0"/>
    <s v="USD"/>
    <n v="1412405940"/>
    <n v="1409721542"/>
    <b v="1"/>
    <n v="8"/>
    <b v="0"/>
    <s v="theater/plays"/>
    <n v="2.7E-2"/>
    <n v="875"/>
    <x v="1"/>
    <x v="6"/>
  </r>
  <r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x v="6"/>
  </r>
  <r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x v="6"/>
  </r>
  <r>
    <n v="1000"/>
    <n v="38"/>
    <x v="2"/>
    <x v="0"/>
    <s v="USD"/>
    <n v="1420081143"/>
    <n v="1417489143"/>
    <b v="1"/>
    <n v="4"/>
    <b v="0"/>
    <s v="theater/plays"/>
    <n v="3.7999999999999999E-2"/>
    <n v="250"/>
    <x v="1"/>
    <x v="6"/>
  </r>
  <r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x v="6"/>
  </r>
  <r>
    <n v="10000"/>
    <n v="20"/>
    <x v="2"/>
    <x v="0"/>
    <s v="USD"/>
    <n v="1427427276"/>
    <n v="1425270876"/>
    <b v="0"/>
    <n v="2"/>
    <b v="0"/>
    <s v="theater/plays"/>
    <n v="2E-3"/>
    <n v="5000"/>
    <x v="1"/>
    <x v="6"/>
  </r>
  <r>
    <n v="100000"/>
    <n v="26"/>
    <x v="2"/>
    <x v="0"/>
    <s v="USD"/>
    <n v="1409602178"/>
    <n v="1406578178"/>
    <b v="0"/>
    <n v="2"/>
    <b v="0"/>
    <s v="theater/plays"/>
    <n v="2.5999999999999998E-4"/>
    <n v="50000"/>
    <x v="1"/>
    <x v="6"/>
  </r>
  <r>
    <n v="11000"/>
    <n v="1788"/>
    <x v="2"/>
    <x v="0"/>
    <s v="USD"/>
    <n v="1431206058"/>
    <n v="1428614058"/>
    <b v="0"/>
    <n v="20"/>
    <b v="0"/>
    <s v="theater/plays"/>
    <n v="0.16254545454545455"/>
    <n v="550"/>
    <x v="1"/>
    <x v="6"/>
  </r>
  <r>
    <n v="1000"/>
    <n v="25"/>
    <x v="2"/>
    <x v="0"/>
    <s v="USD"/>
    <n v="1427408271"/>
    <n v="1424819871"/>
    <b v="0"/>
    <n v="1"/>
    <b v="0"/>
    <s v="theater/plays"/>
    <n v="2.5000000000000001E-2"/>
    <n v="1000"/>
    <x v="1"/>
    <x v="6"/>
  </r>
  <r>
    <n v="5000"/>
    <n v="1"/>
    <x v="2"/>
    <x v="0"/>
    <s v="USD"/>
    <n v="1425833403"/>
    <n v="1423245003"/>
    <b v="0"/>
    <n v="1"/>
    <b v="0"/>
    <s v="theater/plays"/>
    <n v="2.0000000000000001E-4"/>
    <n v="5000"/>
    <x v="1"/>
    <x v="6"/>
  </r>
  <r>
    <n v="5000"/>
    <n v="260"/>
    <x v="2"/>
    <x v="0"/>
    <s v="USD"/>
    <n v="1406913120"/>
    <n v="1404927690"/>
    <b v="0"/>
    <n v="4"/>
    <b v="0"/>
    <s v="theater/plays"/>
    <n v="5.1999999999999998E-2"/>
    <n v="1250"/>
    <x v="1"/>
    <x v="6"/>
  </r>
  <r>
    <n v="500"/>
    <n v="10"/>
    <x v="2"/>
    <x v="1"/>
    <s v="GBP"/>
    <n v="1432328400"/>
    <n v="1430734844"/>
    <b v="0"/>
    <n v="1"/>
    <b v="0"/>
    <s v="theater/plays"/>
    <n v="0.02"/>
    <n v="500"/>
    <x v="1"/>
    <x v="6"/>
  </r>
  <r>
    <n v="2500"/>
    <n v="1"/>
    <x v="2"/>
    <x v="0"/>
    <s v="USD"/>
    <n v="1403730000"/>
    <n v="1401485207"/>
    <b v="0"/>
    <n v="1"/>
    <b v="0"/>
    <s v="theater/plays"/>
    <n v="4.0000000000000002E-4"/>
    <n v="2500"/>
    <x v="1"/>
    <x v="6"/>
  </r>
  <r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x v="6"/>
  </r>
  <r>
    <n v="2000"/>
    <n v="100"/>
    <x v="2"/>
    <x v="0"/>
    <s v="USD"/>
    <n v="1415828820"/>
    <n v="1412258977"/>
    <b v="0"/>
    <n v="1"/>
    <b v="0"/>
    <s v="theater/plays"/>
    <n v="0.05"/>
    <n v="2000"/>
    <x v="1"/>
    <x v="6"/>
  </r>
  <r>
    <n v="7500"/>
    <n v="1"/>
    <x v="2"/>
    <x v="0"/>
    <s v="USD"/>
    <n v="1473699540"/>
    <n v="1472451356"/>
    <b v="0"/>
    <n v="1"/>
    <b v="0"/>
    <s v="theater/plays"/>
    <n v="1.3333333333333334E-4"/>
    <n v="7500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plays"/>
    <n v="1.2E-2"/>
    <n v="1666.6666666666667"/>
    <x v="1"/>
    <x v="6"/>
  </r>
  <r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x v="6"/>
  </r>
  <r>
    <n v="2000"/>
    <n v="11"/>
    <x v="2"/>
    <x v="0"/>
    <s v="USD"/>
    <n v="1458703740"/>
    <n v="1454453021"/>
    <b v="0"/>
    <n v="2"/>
    <b v="0"/>
    <s v="theater/plays"/>
    <n v="5.4999999999999997E-3"/>
    <n v="1000"/>
    <x v="1"/>
    <x v="6"/>
  </r>
  <r>
    <n v="2000"/>
    <n v="251"/>
    <x v="2"/>
    <x v="0"/>
    <s v="USD"/>
    <n v="1466278339"/>
    <n v="1463686339"/>
    <b v="0"/>
    <n v="5"/>
    <b v="0"/>
    <s v="theater/plays"/>
    <n v="0.1255"/>
    <n v="400"/>
    <x v="1"/>
    <x v="6"/>
  </r>
  <r>
    <n v="5000"/>
    <n v="10"/>
    <x v="1"/>
    <x v="1"/>
    <s v="GBP"/>
    <n v="1410191405"/>
    <n v="1408031405"/>
    <b v="0"/>
    <n v="1"/>
    <b v="0"/>
    <s v="theater/musical"/>
    <n v="2E-3"/>
    <n v="500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x v="40"/>
  </r>
  <r>
    <n v="10000"/>
    <n v="1500"/>
    <x v="1"/>
    <x v="0"/>
    <s v="USD"/>
    <n v="1404360478"/>
    <n v="1401768478"/>
    <b v="0"/>
    <n v="10"/>
    <b v="0"/>
    <s v="theater/musical"/>
    <n v="0.15"/>
    <n v="1000"/>
    <x v="1"/>
    <x v="40"/>
  </r>
  <r>
    <n v="1500"/>
    <n v="40"/>
    <x v="1"/>
    <x v="0"/>
    <s v="USD"/>
    <n v="1490809450"/>
    <n v="1485629050"/>
    <b v="0"/>
    <n v="3"/>
    <b v="0"/>
    <s v="theater/musical"/>
    <n v="2.6666666666666668E-2"/>
    <n v="500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x v="40"/>
  </r>
  <r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x v="40"/>
  </r>
  <r>
    <n v="500"/>
    <n v="25"/>
    <x v="1"/>
    <x v="0"/>
    <s v="USD"/>
    <n v="1487550399"/>
    <n v="1484958399"/>
    <b v="0"/>
    <n v="1"/>
    <b v="0"/>
    <s v="theater/musical"/>
    <n v="0.05"/>
    <n v="500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musical"/>
    <n v="1.7500000000000002E-2"/>
    <n v="1000"/>
    <x v="1"/>
    <x v="40"/>
  </r>
  <r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x v="6"/>
  </r>
  <r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x v="6"/>
  </r>
  <r>
    <n v="15000"/>
    <n v="2524"/>
    <x v="2"/>
    <x v="0"/>
    <s v="USD"/>
    <n v="1439662344"/>
    <n v="1434478344"/>
    <b v="0"/>
    <n v="8"/>
    <b v="0"/>
    <s v="theater/plays"/>
    <n v="0.16826666666666668"/>
    <n v="1875"/>
    <x v="1"/>
    <x v="6"/>
  </r>
  <r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x v="6"/>
  </r>
  <r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x v="6"/>
  </r>
  <r>
    <n v="1000"/>
    <n v="50"/>
    <x v="2"/>
    <x v="0"/>
    <s v="USD"/>
    <n v="1425103218"/>
    <n v="1422424818"/>
    <b v="0"/>
    <n v="1"/>
    <b v="0"/>
    <s v="theater/plays"/>
    <n v="0.05"/>
    <n v="1000"/>
    <x v="1"/>
    <x v="6"/>
  </r>
  <r>
    <n v="1600"/>
    <n v="170"/>
    <x v="2"/>
    <x v="0"/>
    <s v="USD"/>
    <n v="1402979778"/>
    <n v="1401770178"/>
    <b v="0"/>
    <n v="4"/>
    <b v="0"/>
    <s v="theater/plays"/>
    <n v="0.10625"/>
    <n v="400"/>
    <x v="1"/>
    <x v="6"/>
  </r>
  <r>
    <n v="2500"/>
    <n v="440"/>
    <x v="2"/>
    <x v="4"/>
    <s v="NZD"/>
    <n v="1420750683"/>
    <n v="1418158683"/>
    <b v="0"/>
    <n v="10"/>
    <b v="0"/>
    <s v="theater/plays"/>
    <n v="0.17599999999999999"/>
    <n v="250"/>
    <x v="1"/>
    <x v="6"/>
  </r>
  <r>
    <n v="2500"/>
    <n v="814"/>
    <x v="2"/>
    <x v="1"/>
    <s v="GBP"/>
    <n v="1439827200"/>
    <n v="1436355270"/>
    <b v="0"/>
    <n v="16"/>
    <b v="0"/>
    <s v="theater/plays"/>
    <n v="0.3256"/>
    <n v="156.25"/>
    <x v="1"/>
    <x v="6"/>
  </r>
  <r>
    <n v="10000"/>
    <n v="125"/>
    <x v="2"/>
    <x v="0"/>
    <s v="USD"/>
    <n v="1407868561"/>
    <n v="1406140561"/>
    <b v="0"/>
    <n v="2"/>
    <b v="0"/>
    <s v="theater/plays"/>
    <n v="1.2500000000000001E-2"/>
    <n v="5000"/>
    <x v="1"/>
    <x v="6"/>
  </r>
  <r>
    <n v="2500"/>
    <n v="135"/>
    <x v="2"/>
    <x v="0"/>
    <s v="USD"/>
    <n v="1433988791"/>
    <n v="1431396791"/>
    <b v="0"/>
    <n v="5"/>
    <b v="0"/>
    <s v="theater/plays"/>
    <n v="5.3999999999999999E-2"/>
    <n v="500"/>
    <x v="1"/>
    <x v="6"/>
  </r>
  <r>
    <n v="3000"/>
    <n v="25"/>
    <x v="2"/>
    <x v="0"/>
    <s v="USD"/>
    <n v="1450554599"/>
    <n v="1447098599"/>
    <b v="0"/>
    <n v="1"/>
    <b v="0"/>
    <s v="theater/plays"/>
    <n v="8.3333333333333332E-3"/>
    <n v="3000"/>
    <x v="1"/>
    <x v="6"/>
  </r>
  <r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plays"/>
    <n v="2.9999999999999997E-4"/>
    <n v="5000"/>
    <x v="1"/>
    <x v="6"/>
  </r>
  <r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x v="6"/>
  </r>
  <r>
    <n v="1500"/>
    <n v="1010"/>
    <x v="2"/>
    <x v="1"/>
    <s v="GBP"/>
    <n v="1435325100"/>
    <n v="1432072893"/>
    <b v="0"/>
    <n v="16"/>
    <b v="0"/>
    <s v="theater/plays"/>
    <n v="0.67333333333333334"/>
    <n v="93.75"/>
    <x v="1"/>
    <x v="6"/>
  </r>
  <r>
    <n v="1000"/>
    <n v="153"/>
    <x v="2"/>
    <x v="0"/>
    <s v="USD"/>
    <n v="1414354080"/>
    <n v="1411587606"/>
    <b v="0"/>
    <n v="4"/>
    <b v="0"/>
    <s v="theater/plays"/>
    <n v="0.153"/>
    <n v="250"/>
    <x v="1"/>
    <x v="6"/>
  </r>
  <r>
    <n v="750"/>
    <n v="65"/>
    <x v="2"/>
    <x v="0"/>
    <s v="USD"/>
    <n v="1406603696"/>
    <n v="1405307696"/>
    <b v="0"/>
    <n v="4"/>
    <b v="0"/>
    <s v="theater/plays"/>
    <n v="8.666666666666667E-2"/>
    <n v="187.5"/>
    <x v="1"/>
    <x v="6"/>
  </r>
  <r>
    <n v="60000"/>
    <n v="135"/>
    <x v="2"/>
    <x v="0"/>
    <s v="USD"/>
    <n v="1410424642"/>
    <n v="1407832642"/>
    <b v="0"/>
    <n v="4"/>
    <b v="0"/>
    <s v="theater/plays"/>
    <n v="2.2499999999999998E-3"/>
    <n v="15000"/>
    <x v="1"/>
    <x v="6"/>
  </r>
  <r>
    <n v="6000"/>
    <n v="185"/>
    <x v="2"/>
    <x v="0"/>
    <s v="USD"/>
    <n v="1441649397"/>
    <n v="1439057397"/>
    <b v="0"/>
    <n v="3"/>
    <b v="0"/>
    <s v="theater/plays"/>
    <n v="3.0833333333333334E-2"/>
    <n v="2000"/>
    <x v="1"/>
    <x v="6"/>
  </r>
  <r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x v="6"/>
  </r>
  <r>
    <n v="15000"/>
    <n v="1"/>
    <x v="2"/>
    <x v="0"/>
    <s v="USD"/>
    <n v="1429936500"/>
    <n v="1424759330"/>
    <b v="0"/>
    <n v="1"/>
    <b v="0"/>
    <s v="theater/plays"/>
    <n v="6.666666666666667E-5"/>
    <n v="15000"/>
    <x v="1"/>
    <x v="6"/>
  </r>
  <r>
    <n v="10000"/>
    <n v="1000"/>
    <x v="2"/>
    <x v="0"/>
    <s v="USD"/>
    <n v="1448863449"/>
    <n v="1446267849"/>
    <b v="0"/>
    <n v="7"/>
    <b v="0"/>
    <s v="theater/plays"/>
    <n v="0.1"/>
    <n v="1428.5714285714287"/>
    <x v="1"/>
    <x v="6"/>
  </r>
  <r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x v="6"/>
  </r>
  <r>
    <n v="1500"/>
    <n v="5"/>
    <x v="2"/>
    <x v="1"/>
    <s v="GBP"/>
    <n v="1464824309"/>
    <n v="1462232309"/>
    <b v="0"/>
    <n v="1"/>
    <b v="0"/>
    <s v="theater/plays"/>
    <n v="3.3333333333333335E-3"/>
    <n v="1500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plays"/>
    <n v="2.8571428571428571E-3"/>
    <n v="3500"/>
    <x v="1"/>
    <x v="6"/>
  </r>
  <r>
    <n v="60000"/>
    <n v="120"/>
    <x v="2"/>
    <x v="1"/>
    <s v="GBP"/>
    <n v="1407168000"/>
    <n v="1406131023"/>
    <b v="0"/>
    <n v="3"/>
    <b v="0"/>
    <s v="theater/plays"/>
    <n v="2E-3"/>
    <n v="20000"/>
    <x v="1"/>
    <x v="6"/>
  </r>
  <r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x v="6"/>
  </r>
  <r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750"/>
    <n v="61"/>
    <x v="2"/>
    <x v="0"/>
    <s v="USD"/>
    <n v="1425337200"/>
    <n v="1421432810"/>
    <b v="0"/>
    <n v="6"/>
    <b v="0"/>
    <s v="theater/plays"/>
    <n v="8.1333333333333327E-2"/>
    <n v="125"/>
    <x v="1"/>
    <x v="6"/>
  </r>
  <r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x v="6"/>
  </r>
  <r>
    <n v="15000"/>
    <n v="2290"/>
    <x v="2"/>
    <x v="0"/>
    <s v="USD"/>
    <n v="1403823722"/>
    <n v="1401231722"/>
    <b v="0"/>
    <n v="40"/>
    <b v="0"/>
    <s v="theater/plays"/>
    <n v="0.15266666666666667"/>
    <n v="375"/>
    <x v="1"/>
    <x v="6"/>
  </r>
  <r>
    <n v="150"/>
    <n v="15"/>
    <x v="2"/>
    <x v="0"/>
    <s v="USD"/>
    <n v="1406753639"/>
    <n v="1404161639"/>
    <b v="0"/>
    <n v="3"/>
    <b v="0"/>
    <s v="theater/plays"/>
    <n v="0.1"/>
    <n v="50"/>
    <x v="1"/>
    <x v="6"/>
  </r>
  <r>
    <n v="5000"/>
    <n v="15"/>
    <x v="2"/>
    <x v="2"/>
    <s v="AUD"/>
    <n v="1419645748"/>
    <n v="1417053748"/>
    <b v="0"/>
    <n v="1"/>
    <b v="0"/>
    <s v="theater/plays"/>
    <n v="3.0000000000000001E-3"/>
    <n v="5000"/>
    <x v="1"/>
    <x v="6"/>
  </r>
  <r>
    <n v="2500"/>
    <n v="25"/>
    <x v="2"/>
    <x v="1"/>
    <s v="GBP"/>
    <n v="1407565504"/>
    <n v="1404973504"/>
    <b v="0"/>
    <n v="2"/>
    <b v="0"/>
    <s v="theater/plays"/>
    <n v="0.01"/>
    <n v="1250"/>
    <x v="1"/>
    <x v="6"/>
  </r>
  <r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x v="6"/>
  </r>
  <r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plays"/>
    <n v="8.3333333333333331E-5"/>
    <n v="12000"/>
    <x v="1"/>
    <x v="6"/>
  </r>
  <r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x v="6"/>
  </r>
  <r>
    <n v="5000"/>
    <n v="550"/>
    <x v="2"/>
    <x v="0"/>
    <s v="USD"/>
    <n v="1443704400"/>
    <n v="1439827639"/>
    <b v="0"/>
    <n v="12"/>
    <b v="0"/>
    <s v="theater/plays"/>
    <n v="0.11"/>
    <n v="416.66666666666669"/>
    <x v="1"/>
    <x v="6"/>
  </r>
  <r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plays"/>
    <n v="0.86135181975736563"/>
    <n v="288.5"/>
    <x v="1"/>
    <x v="6"/>
  </r>
  <r>
    <n v="3255"/>
    <n v="397"/>
    <x v="2"/>
    <x v="0"/>
    <s v="USD"/>
    <n v="1435441454"/>
    <n v="1432763054"/>
    <b v="0"/>
    <n v="5"/>
    <b v="0"/>
    <s v="theater/plays"/>
    <n v="0.12196620583717357"/>
    <n v="651"/>
    <x v="1"/>
    <x v="6"/>
  </r>
  <r>
    <n v="5000"/>
    <n v="5"/>
    <x v="2"/>
    <x v="2"/>
    <s v="AUD"/>
    <n v="1412656200"/>
    <n v="1412328979"/>
    <b v="0"/>
    <n v="1"/>
    <b v="0"/>
    <s v="theater/plays"/>
    <n v="1E-3"/>
    <n v="5000"/>
    <x v="1"/>
    <x v="6"/>
  </r>
  <r>
    <n v="5000"/>
    <n v="11"/>
    <x v="2"/>
    <x v="0"/>
    <s v="USD"/>
    <n v="1420199351"/>
    <n v="1416311351"/>
    <b v="0"/>
    <n v="2"/>
    <b v="0"/>
    <s v="theater/plays"/>
    <n v="2.2000000000000001E-3"/>
    <n v="2500"/>
    <x v="1"/>
    <x v="6"/>
  </r>
  <r>
    <n v="5500"/>
    <n v="50"/>
    <x v="2"/>
    <x v="0"/>
    <s v="USD"/>
    <n v="1416877200"/>
    <n v="1414505137"/>
    <b v="0"/>
    <n v="2"/>
    <b v="0"/>
    <s v="theater/plays"/>
    <n v="9.0909090909090905E-3"/>
    <n v="2750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2000"/>
    <n v="5"/>
    <x v="2"/>
    <x v="0"/>
    <s v="USD"/>
    <n v="1431717268"/>
    <n v="1429125268"/>
    <b v="0"/>
    <n v="1"/>
    <b v="0"/>
    <s v="theater/plays"/>
    <n v="2.5000000000000001E-3"/>
    <n v="2000"/>
    <x v="1"/>
    <x v="6"/>
  </r>
  <r>
    <n v="6000"/>
    <n v="195"/>
    <x v="2"/>
    <x v="0"/>
    <s v="USD"/>
    <n v="1425110400"/>
    <n v="1422388822"/>
    <b v="0"/>
    <n v="5"/>
    <b v="0"/>
    <s v="theater/plays"/>
    <n v="3.2500000000000001E-2"/>
    <n v="1200"/>
    <x v="1"/>
    <x v="6"/>
  </r>
  <r>
    <n v="3000"/>
    <n v="101"/>
    <x v="2"/>
    <x v="0"/>
    <s v="USD"/>
    <n v="1475378744"/>
    <n v="1472786744"/>
    <b v="0"/>
    <n v="2"/>
    <b v="0"/>
    <s v="theater/plays"/>
    <n v="3.3666666666666664E-2"/>
    <n v="1500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plays"/>
    <n v="0.15770000000000001"/>
    <n v="312.5"/>
    <x v="1"/>
    <x v="6"/>
  </r>
  <r>
    <n v="4000"/>
    <n v="25"/>
    <x v="2"/>
    <x v="0"/>
    <s v="USD"/>
    <n v="1460140500"/>
    <n v="1457628680"/>
    <b v="0"/>
    <n v="1"/>
    <b v="0"/>
    <s v="theater/plays"/>
    <n v="6.2500000000000003E-3"/>
    <n v="4000"/>
    <x v="1"/>
    <x v="6"/>
  </r>
  <r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x v="6"/>
  </r>
  <r>
    <n v="26000"/>
    <n v="25"/>
    <x v="2"/>
    <x v="0"/>
    <s v="USD"/>
    <n v="1445885890"/>
    <n v="1440701890"/>
    <b v="0"/>
    <n v="1"/>
    <b v="0"/>
    <s v="theater/plays"/>
    <n v="9.6153846153846159E-4"/>
    <n v="26000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plays"/>
    <n v="0.24285714285714285"/>
    <n v="218.75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plays"/>
    <n v="2.5000000000000001E-4"/>
    <n v="28000"/>
    <x v="1"/>
    <x v="6"/>
  </r>
  <r>
    <n v="2000"/>
    <n v="641"/>
    <x v="2"/>
    <x v="0"/>
    <s v="USD"/>
    <n v="1406988000"/>
    <n v="1403822912"/>
    <b v="0"/>
    <n v="16"/>
    <b v="0"/>
    <s v="theater/plays"/>
    <n v="0.32050000000000001"/>
    <n v="125"/>
    <x v="1"/>
    <x v="6"/>
  </r>
  <r>
    <n v="1200"/>
    <n v="292"/>
    <x v="2"/>
    <x v="0"/>
    <s v="USD"/>
    <n v="1411930556"/>
    <n v="1409338556"/>
    <b v="0"/>
    <n v="12"/>
    <b v="0"/>
    <s v="theater/plays"/>
    <n v="0.24333333333333335"/>
    <n v="100"/>
    <x v="1"/>
    <x v="6"/>
  </r>
  <r>
    <n v="3000"/>
    <n v="45"/>
    <x v="2"/>
    <x v="0"/>
    <s v="USD"/>
    <n v="1451852256"/>
    <n v="1449260256"/>
    <b v="0"/>
    <n v="4"/>
    <b v="0"/>
    <s v="theater/plays"/>
    <n v="1.4999999999999999E-2"/>
    <n v="750"/>
    <x v="1"/>
    <x v="6"/>
  </r>
  <r>
    <n v="5000"/>
    <n v="21"/>
    <x v="2"/>
    <x v="1"/>
    <s v="GBP"/>
    <n v="1399584210"/>
    <n v="1397683410"/>
    <b v="0"/>
    <n v="2"/>
    <b v="0"/>
    <s v="theater/plays"/>
    <n v="4.1999999999999997E-3"/>
    <n v="2500"/>
    <x v="1"/>
    <x v="6"/>
  </r>
  <r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plays"/>
    <n v="6.3E-2"/>
    <n v="666.66666666666663"/>
    <x v="1"/>
    <x v="6"/>
  </r>
  <r>
    <n v="2000"/>
    <n v="285"/>
    <x v="2"/>
    <x v="0"/>
    <s v="USD"/>
    <n v="1460608780"/>
    <n v="1455428380"/>
    <b v="0"/>
    <n v="4"/>
    <b v="0"/>
    <s v="theater/plays"/>
    <n v="0.14249999999999999"/>
    <n v="500"/>
    <x v="1"/>
    <x v="6"/>
  </r>
  <r>
    <n v="7500"/>
    <n v="45"/>
    <x v="2"/>
    <x v="0"/>
    <s v="USD"/>
    <n v="1406170740"/>
    <n v="1402506278"/>
    <b v="0"/>
    <n v="2"/>
    <b v="0"/>
    <s v="theater/plays"/>
    <n v="6.0000000000000001E-3"/>
    <n v="3750"/>
    <x v="1"/>
    <x v="6"/>
  </r>
  <r>
    <n v="1700"/>
    <n v="410"/>
    <x v="2"/>
    <x v="0"/>
    <s v="USD"/>
    <n v="1488783507"/>
    <n v="1486191507"/>
    <b v="0"/>
    <n v="10"/>
    <b v="0"/>
    <s v="theater/plays"/>
    <n v="0.2411764705882353"/>
    <n v="170"/>
    <x v="1"/>
    <x v="6"/>
  </r>
  <r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x v="6"/>
  </r>
  <r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x v="6"/>
  </r>
  <r>
    <n v="15000"/>
    <n v="11"/>
    <x v="2"/>
    <x v="0"/>
    <s v="USD"/>
    <n v="1460925811"/>
    <n v="1458333811"/>
    <b v="0"/>
    <n v="2"/>
    <b v="0"/>
    <s v="theater/plays"/>
    <n v="7.3333333333333334E-4"/>
    <n v="7500"/>
    <x v="1"/>
    <x v="6"/>
  </r>
  <r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x v="6"/>
  </r>
  <r>
    <n v="1000"/>
    <n v="211"/>
    <x v="2"/>
    <x v="0"/>
    <s v="USD"/>
    <n v="1423186634"/>
    <n v="1418002634"/>
    <b v="0"/>
    <n v="8"/>
    <b v="0"/>
    <s v="theater/plays"/>
    <n v="0.21099999999999999"/>
    <n v="125"/>
    <x v="1"/>
    <x v="6"/>
  </r>
  <r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x v="6"/>
  </r>
  <r>
    <n v="1000"/>
    <n v="320"/>
    <x v="2"/>
    <x v="1"/>
    <s v="GBP"/>
    <n v="1464872848"/>
    <n v="1462280848"/>
    <b v="0"/>
    <n v="11"/>
    <b v="0"/>
    <s v="theater/plays"/>
    <n v="0.32"/>
    <n v="90.909090909090907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plays"/>
    <n v="0.47692307692307695"/>
    <n v="130"/>
    <x v="1"/>
    <x v="6"/>
  </r>
  <r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x v="6"/>
  </r>
  <r>
    <n v="2000"/>
    <n v="214"/>
    <x v="2"/>
    <x v="0"/>
    <s v="USD"/>
    <n v="1422717953"/>
    <n v="1417533953"/>
    <b v="0"/>
    <n v="8"/>
    <b v="0"/>
    <s v="theater/plays"/>
    <n v="0.107"/>
    <n v="250"/>
    <x v="1"/>
    <x v="6"/>
  </r>
  <r>
    <n v="6000"/>
    <n v="110"/>
    <x v="2"/>
    <x v="1"/>
    <s v="GBP"/>
    <n v="1427659200"/>
    <n v="1425678057"/>
    <b v="0"/>
    <n v="6"/>
    <b v="0"/>
    <s v="theater/plays"/>
    <n v="1.8333333333333333E-2"/>
    <n v="1000"/>
    <x v="1"/>
    <x v="6"/>
  </r>
  <r>
    <n v="2500"/>
    <n v="450"/>
    <x v="2"/>
    <x v="0"/>
    <s v="USD"/>
    <n v="1404570147"/>
    <n v="1401978147"/>
    <b v="0"/>
    <n v="7"/>
    <b v="0"/>
    <s v="theater/plays"/>
    <n v="0.18"/>
    <n v="357.14285714285717"/>
    <x v="1"/>
    <x v="6"/>
  </r>
  <r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x v="6"/>
  </r>
  <r>
    <n v="850"/>
    <n v="170"/>
    <x v="2"/>
    <x v="1"/>
    <s v="GBP"/>
    <n v="1436297180"/>
    <n v="1431113180"/>
    <b v="0"/>
    <n v="5"/>
    <b v="0"/>
    <s v="theater/plays"/>
    <n v="0.2"/>
    <n v="170"/>
    <x v="1"/>
    <x v="6"/>
  </r>
  <r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x v="6"/>
  </r>
  <r>
    <n v="1500"/>
    <n v="95"/>
    <x v="2"/>
    <x v="1"/>
    <s v="GBP"/>
    <n v="1415404800"/>
    <n v="1412809644"/>
    <b v="0"/>
    <n v="10"/>
    <b v="0"/>
    <s v="theater/plays"/>
    <n v="6.3333333333333339E-2"/>
    <n v="150"/>
    <x v="1"/>
    <x v="6"/>
  </r>
  <r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x v="6"/>
  </r>
  <r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x v="6"/>
  </r>
  <r>
    <n v="400"/>
    <n v="151"/>
    <x v="2"/>
    <x v="1"/>
    <s v="GBP"/>
    <n v="1400278290"/>
    <n v="1399414290"/>
    <b v="0"/>
    <n v="13"/>
    <b v="0"/>
    <s v="theater/plays"/>
    <n v="0.3775"/>
    <n v="30.76923076923077"/>
    <x v="1"/>
    <x v="6"/>
  </r>
  <r>
    <n v="1500"/>
    <n v="32"/>
    <x v="2"/>
    <x v="0"/>
    <s v="USD"/>
    <n v="1440813413"/>
    <n v="1439517413"/>
    <b v="0"/>
    <n v="4"/>
    <b v="0"/>
    <s v="theater/plays"/>
    <n v="2.1333333333333333E-2"/>
    <n v="375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plays"/>
    <n v="4.1818181818181817E-2"/>
    <n v="550"/>
    <x v="1"/>
    <x v="6"/>
  </r>
  <r>
    <n v="500"/>
    <n v="100"/>
    <x v="2"/>
    <x v="0"/>
    <s v="USD"/>
    <n v="1433086082"/>
    <n v="1430494082"/>
    <b v="0"/>
    <n v="1"/>
    <b v="0"/>
    <s v="theater/plays"/>
    <n v="0.2"/>
    <n v="500"/>
    <x v="1"/>
    <x v="6"/>
  </r>
  <r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x v="6"/>
  </r>
  <r>
    <n v="50000"/>
    <n v="3"/>
    <x v="2"/>
    <x v="0"/>
    <s v="USD"/>
    <n v="1431549912"/>
    <n v="1428957912"/>
    <b v="0"/>
    <n v="1"/>
    <b v="0"/>
    <s v="theater/plays"/>
    <n v="6.0000000000000002E-5"/>
    <n v="50000"/>
    <x v="1"/>
    <x v="6"/>
  </r>
  <r>
    <n v="2000"/>
    <n v="5"/>
    <x v="2"/>
    <x v="0"/>
    <s v="USD"/>
    <n v="1405761690"/>
    <n v="1403169690"/>
    <b v="0"/>
    <n v="1"/>
    <b v="0"/>
    <s v="theater/plays"/>
    <n v="2.5000000000000001E-3"/>
    <n v="2000"/>
    <x v="1"/>
    <x v="6"/>
  </r>
  <r>
    <n v="200"/>
    <n v="70"/>
    <x v="2"/>
    <x v="1"/>
    <s v="GBP"/>
    <n v="1423913220"/>
    <n v="1421339077"/>
    <b v="0"/>
    <n v="4"/>
    <b v="0"/>
    <s v="theater/plays"/>
    <n v="0.35"/>
    <n v="50"/>
    <x v="1"/>
    <x v="6"/>
  </r>
  <r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x v="6"/>
  </r>
  <r>
    <n v="7000"/>
    <n v="1156"/>
    <x v="2"/>
    <x v="0"/>
    <s v="USD"/>
    <n v="1409514709"/>
    <n v="1406058798"/>
    <b v="0"/>
    <n v="14"/>
    <b v="0"/>
    <s v="theater/plays"/>
    <n v="0.16514285714285715"/>
    <n v="500"/>
    <x v="1"/>
    <x v="6"/>
  </r>
  <r>
    <n v="8000"/>
    <n v="10"/>
    <x v="2"/>
    <x v="0"/>
    <s v="USD"/>
    <n v="1462631358"/>
    <n v="1457450958"/>
    <b v="0"/>
    <n v="1"/>
    <b v="0"/>
    <s v="theater/plays"/>
    <n v="1.25E-3"/>
    <n v="8000"/>
    <x v="1"/>
    <x v="6"/>
  </r>
  <r>
    <n v="1200"/>
    <n v="453"/>
    <x v="2"/>
    <x v="1"/>
    <s v="GBP"/>
    <n v="1488394800"/>
    <n v="1486681708"/>
    <b v="0"/>
    <n v="14"/>
    <b v="0"/>
    <s v="theater/plays"/>
    <n v="0.3775"/>
    <n v="85.714285714285708"/>
    <x v="1"/>
    <x v="6"/>
  </r>
  <r>
    <n v="1250"/>
    <n v="23"/>
    <x v="2"/>
    <x v="0"/>
    <s v="USD"/>
    <n v="1411779761"/>
    <n v="1409187761"/>
    <b v="0"/>
    <n v="4"/>
    <b v="0"/>
    <s v="theater/plays"/>
    <n v="1.84E-2"/>
    <n v="312.5"/>
    <x v="1"/>
    <x v="6"/>
  </r>
  <r>
    <n v="2000"/>
    <n v="201"/>
    <x v="2"/>
    <x v="0"/>
    <s v="USD"/>
    <n v="1424009147"/>
    <n v="1421417147"/>
    <b v="0"/>
    <n v="2"/>
    <b v="0"/>
    <s v="theater/plays"/>
    <n v="0.10050000000000001"/>
    <n v="1000"/>
    <x v="1"/>
    <x v="6"/>
  </r>
  <r>
    <n v="500"/>
    <n v="1"/>
    <x v="2"/>
    <x v="0"/>
    <s v="USD"/>
    <n v="1412740457"/>
    <n v="1410148457"/>
    <b v="0"/>
    <n v="1"/>
    <b v="0"/>
    <s v="theater/plays"/>
    <n v="2E-3"/>
    <n v="500"/>
    <x v="1"/>
    <x v="6"/>
  </r>
  <r>
    <n v="3000"/>
    <n v="40"/>
    <x v="2"/>
    <x v="0"/>
    <s v="USD"/>
    <n v="1413832985"/>
    <n v="1408648985"/>
    <b v="0"/>
    <n v="2"/>
    <b v="0"/>
    <s v="theater/plays"/>
    <n v="1.3333333333333334E-2"/>
    <n v="1500"/>
    <x v="1"/>
    <x v="6"/>
  </r>
  <r>
    <n v="30000"/>
    <n v="2"/>
    <x v="2"/>
    <x v="0"/>
    <s v="USD"/>
    <n v="1455647587"/>
    <n v="1453487587"/>
    <b v="0"/>
    <n v="1"/>
    <b v="0"/>
    <s v="theater/plays"/>
    <n v="6.666666666666667E-5"/>
    <n v="30000"/>
    <x v="1"/>
    <x v="6"/>
  </r>
  <r>
    <n v="2000"/>
    <n v="5"/>
    <x v="2"/>
    <x v="0"/>
    <s v="USD"/>
    <n v="1409070480"/>
    <n v="1406572381"/>
    <b v="0"/>
    <n v="1"/>
    <b v="0"/>
    <s v="theater/plays"/>
    <n v="2.5000000000000001E-3"/>
    <n v="2000"/>
    <x v="1"/>
    <x v="6"/>
  </r>
  <r>
    <n v="1000"/>
    <n v="60"/>
    <x v="2"/>
    <x v="1"/>
    <s v="GBP"/>
    <n v="1437606507"/>
    <n v="1435014507"/>
    <b v="0"/>
    <n v="4"/>
    <b v="0"/>
    <s v="theater/plays"/>
    <n v="0.06"/>
    <n v="250"/>
    <x v="1"/>
    <x v="6"/>
  </r>
  <r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x v="6"/>
  </r>
  <r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x v="6"/>
  </r>
  <r>
    <n v="250"/>
    <n v="19"/>
    <x v="2"/>
    <x v="1"/>
    <s v="GBP"/>
    <n v="1422450278"/>
    <n v="1419858278"/>
    <b v="0"/>
    <n v="4"/>
    <b v="0"/>
    <s v="theater/plays"/>
    <n v="7.5999999999999998E-2"/>
    <n v="62.5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plays"/>
    <n v="1.2999999999999999E-2"/>
    <n v="1000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7000"/>
    <n v="1"/>
    <x v="2"/>
    <x v="0"/>
    <s v="USD"/>
    <n v="1437331463"/>
    <n v="1434739463"/>
    <b v="0"/>
    <n v="1"/>
    <b v="0"/>
    <s v="theater/plays"/>
    <n v="1.4285714285714287E-4"/>
    <n v="7000"/>
    <x v="1"/>
    <x v="6"/>
  </r>
  <r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x v="6"/>
  </r>
  <r>
    <n v="10000"/>
    <n v="105"/>
    <x v="2"/>
    <x v="0"/>
    <s v="USD"/>
    <n v="1409846874"/>
    <n v="1407254874"/>
    <b v="0"/>
    <n v="2"/>
    <b v="0"/>
    <s v="theater/plays"/>
    <n v="1.0500000000000001E-2"/>
    <n v="5000"/>
    <x v="1"/>
    <x v="6"/>
  </r>
  <r>
    <n v="1500"/>
    <n v="130"/>
    <x v="2"/>
    <x v="1"/>
    <s v="GBP"/>
    <n v="1475877108"/>
    <n v="1473285108"/>
    <b v="0"/>
    <n v="4"/>
    <b v="0"/>
    <s v="theater/plays"/>
    <n v="8.666666666666667E-2"/>
    <n v="375"/>
    <x v="1"/>
    <x v="6"/>
  </r>
  <r>
    <n v="3500"/>
    <n v="29"/>
    <x v="2"/>
    <x v="0"/>
    <s v="USD"/>
    <n v="1460737680"/>
    <n v="1455725596"/>
    <b v="0"/>
    <n v="4"/>
    <b v="0"/>
    <s v="theater/plays"/>
    <n v="8.2857142857142851E-3"/>
    <n v="875"/>
    <x v="1"/>
    <x v="6"/>
  </r>
  <r>
    <n v="600"/>
    <n v="100"/>
    <x v="2"/>
    <x v="0"/>
    <s v="USD"/>
    <n v="1427168099"/>
    <n v="1424579699"/>
    <b v="0"/>
    <n v="3"/>
    <b v="0"/>
    <s v="theater/plays"/>
    <n v="0.16666666666666666"/>
    <n v="200"/>
    <x v="1"/>
    <x v="6"/>
  </r>
  <r>
    <n v="15000"/>
    <n v="125"/>
    <x v="2"/>
    <x v="0"/>
    <s v="USD"/>
    <n v="1414360358"/>
    <n v="1409176358"/>
    <b v="0"/>
    <n v="2"/>
    <b v="0"/>
    <s v="theater/plays"/>
    <n v="8.3333333333333332E-3"/>
    <n v="7500"/>
    <x v="1"/>
    <x v="6"/>
  </r>
  <r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800"/>
    <n v="10"/>
    <x v="2"/>
    <x v="0"/>
    <s v="USD"/>
    <n v="1441037097"/>
    <n v="1438445097"/>
    <b v="0"/>
    <n v="1"/>
    <b v="0"/>
    <s v="theater/plays"/>
    <n v="1.2500000000000001E-2"/>
    <n v="800"/>
    <x v="1"/>
    <x v="6"/>
  </r>
  <r>
    <n v="5000"/>
    <n v="250"/>
    <x v="2"/>
    <x v="6"/>
    <s v="EUR"/>
    <n v="1437889336"/>
    <n v="1432705336"/>
    <b v="0"/>
    <n v="4"/>
    <b v="0"/>
    <s v="theater/plays"/>
    <n v="0.05"/>
    <n v="1250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x v="6"/>
  </r>
  <r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plays"/>
    <n v="0.16"/>
    <n v="416.66666666666669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plays"/>
    <n v="6.8287037037037035E-2"/>
    <n v="864"/>
    <x v="1"/>
    <x v="6"/>
  </r>
  <r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x v="6"/>
  </r>
  <r>
    <n v="13500"/>
    <n v="200"/>
    <x v="2"/>
    <x v="0"/>
    <s v="USD"/>
    <n v="1428097450"/>
    <n v="1425509050"/>
    <b v="0"/>
    <n v="2"/>
    <b v="0"/>
    <s v="theater/plays"/>
    <n v="1.4814814814814815E-2"/>
    <n v="6750"/>
    <x v="1"/>
    <x v="6"/>
  </r>
  <r>
    <n v="10000"/>
    <n v="3685"/>
    <x v="2"/>
    <x v="0"/>
    <s v="USD"/>
    <n v="1413925887"/>
    <n v="1411333887"/>
    <b v="0"/>
    <n v="25"/>
    <b v="0"/>
    <s v="theater/plays"/>
    <n v="0.36849999999999999"/>
    <n v="400"/>
    <x v="1"/>
    <x v="6"/>
  </r>
  <r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x v="6"/>
  </r>
  <r>
    <n v="700"/>
    <n v="80"/>
    <x v="2"/>
    <x v="0"/>
    <s v="USD"/>
    <n v="1464099900"/>
    <n v="1462585315"/>
    <b v="0"/>
    <n v="2"/>
    <b v="0"/>
    <s v="theater/plays"/>
    <n v="0.11428571428571428"/>
    <n v="350"/>
    <x v="1"/>
    <x v="6"/>
  </r>
  <r>
    <n v="2500"/>
    <n v="301"/>
    <x v="2"/>
    <x v="0"/>
    <s v="USD"/>
    <n v="1413573010"/>
    <n v="1408389010"/>
    <b v="0"/>
    <n v="4"/>
    <b v="0"/>
    <s v="theater/plays"/>
    <n v="0.12039999999999999"/>
    <n v="625"/>
    <x v="1"/>
    <x v="6"/>
  </r>
  <r>
    <n v="500"/>
    <n v="300"/>
    <x v="2"/>
    <x v="0"/>
    <s v="USD"/>
    <n v="1448949540"/>
    <n v="1446048367"/>
    <b v="0"/>
    <n v="5"/>
    <b v="0"/>
    <s v="theater/plays"/>
    <n v="0.6"/>
    <n v="100"/>
    <x v="1"/>
    <x v="6"/>
  </r>
  <r>
    <n v="8000"/>
    <n v="2500"/>
    <x v="2"/>
    <x v="0"/>
    <s v="USD"/>
    <n v="1437188400"/>
    <n v="1432100004"/>
    <b v="0"/>
    <n v="2"/>
    <b v="0"/>
    <s v="theater/plays"/>
    <n v="0.3125"/>
    <n v="4000"/>
    <x v="1"/>
    <x v="6"/>
  </r>
  <r>
    <n v="5000"/>
    <n v="21"/>
    <x v="2"/>
    <x v="1"/>
    <s v="GBP"/>
    <n v="1473160954"/>
    <n v="1467976954"/>
    <b v="0"/>
    <n v="2"/>
    <b v="0"/>
    <s v="theater/plays"/>
    <n v="4.1999999999999997E-3"/>
    <n v="2500"/>
    <x v="1"/>
    <x v="6"/>
  </r>
  <r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plays"/>
    <n v="0.375"/>
    <n v="150"/>
    <x v="1"/>
    <x v="6"/>
  </r>
  <r>
    <n v="5000"/>
    <n v="1"/>
    <x v="2"/>
    <x v="2"/>
    <s v="AUD"/>
    <n v="1408596589"/>
    <n v="1406004589"/>
    <b v="0"/>
    <n v="1"/>
    <b v="0"/>
    <s v="theater/plays"/>
    <n v="2.0000000000000001E-4"/>
    <n v="5000"/>
    <x v="1"/>
    <x v="6"/>
  </r>
  <r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x v="6"/>
  </r>
  <r>
    <n v="5000"/>
    <n v="110"/>
    <x v="2"/>
    <x v="0"/>
    <s v="USD"/>
    <n v="1420938000"/>
    <n v="1418862743"/>
    <b v="0"/>
    <n v="4"/>
    <b v="0"/>
    <s v="theater/plays"/>
    <n v="2.1999999999999999E-2"/>
    <n v="1250"/>
    <x v="1"/>
    <x v="6"/>
  </r>
  <r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x v="6"/>
  </r>
  <r>
    <n v="20000"/>
    <n v="16"/>
    <x v="2"/>
    <x v="0"/>
    <s v="USD"/>
    <n v="1436914815"/>
    <n v="1434322815"/>
    <b v="0"/>
    <n v="1"/>
    <b v="0"/>
    <s v="theater/plays"/>
    <n v="8.0000000000000004E-4"/>
    <n v="20000"/>
    <x v="1"/>
    <x v="6"/>
  </r>
  <r>
    <n v="1500"/>
    <n v="1"/>
    <x v="2"/>
    <x v="0"/>
    <s v="USD"/>
    <n v="1414077391"/>
    <n v="1411485391"/>
    <b v="0"/>
    <n v="1"/>
    <b v="0"/>
    <s v="theater/plays"/>
    <n v="6.6666666666666664E-4"/>
    <n v="1500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x v="6"/>
  </r>
  <r>
    <n v="500"/>
    <n v="110"/>
    <x v="2"/>
    <x v="1"/>
    <s v="GBP"/>
    <n v="1416081600"/>
    <n v="1413477228"/>
    <b v="0"/>
    <n v="2"/>
    <b v="0"/>
    <s v="theater/plays"/>
    <n v="0.22"/>
    <n v="250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plays"/>
    <n v="0.1762"/>
    <n v="238.0952380952381"/>
    <x v="1"/>
    <x v="6"/>
  </r>
  <r>
    <n v="1500"/>
    <n v="795"/>
    <x v="2"/>
    <x v="0"/>
    <s v="USD"/>
    <n v="1467575940"/>
    <n v="1465856639"/>
    <b v="0"/>
    <n v="9"/>
    <b v="0"/>
    <s v="theater/plays"/>
    <n v="0.53"/>
    <n v="166.66666666666666"/>
    <x v="1"/>
    <x v="6"/>
  </r>
  <r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x v="6"/>
  </r>
  <r>
    <n v="3750"/>
    <n v="95"/>
    <x v="2"/>
    <x v="0"/>
    <s v="USD"/>
    <n v="1459483140"/>
    <n v="1458178044"/>
    <b v="0"/>
    <n v="4"/>
    <b v="0"/>
    <s v="theater/plays"/>
    <n v="2.5333333333333333E-2"/>
    <n v="937.5"/>
    <x v="1"/>
    <x v="6"/>
  </r>
  <r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x v="6"/>
  </r>
  <r>
    <n v="10000"/>
    <n v="285"/>
    <x v="2"/>
    <x v="5"/>
    <s v="CAD"/>
    <n v="1403539200"/>
    <n v="1400604056"/>
    <b v="0"/>
    <n v="5"/>
    <b v="0"/>
    <s v="theater/plays"/>
    <n v="2.8500000000000001E-2"/>
    <n v="2000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x v="6"/>
  </r>
  <r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x v="6"/>
  </r>
  <r>
    <n v="2000"/>
    <n v="385"/>
    <x v="2"/>
    <x v="2"/>
    <s v="AUD"/>
    <n v="1430316426"/>
    <n v="1427724426"/>
    <b v="0"/>
    <n v="6"/>
    <b v="0"/>
    <s v="theater/plays"/>
    <n v="0.1925"/>
    <n v="333.33333333333331"/>
    <x v="1"/>
    <x v="6"/>
  </r>
  <r>
    <n v="4000"/>
    <n v="27"/>
    <x v="2"/>
    <x v="0"/>
    <s v="USD"/>
    <n v="1407883811"/>
    <n v="1405291811"/>
    <b v="0"/>
    <n v="4"/>
    <b v="0"/>
    <s v="theater/plays"/>
    <n v="6.7499999999999999E-3"/>
    <n v="1000"/>
    <x v="1"/>
    <x v="6"/>
  </r>
  <r>
    <n v="15000"/>
    <n v="25"/>
    <x v="2"/>
    <x v="0"/>
    <s v="USD"/>
    <n v="1463619388"/>
    <n v="1461027388"/>
    <b v="0"/>
    <n v="1"/>
    <b v="0"/>
    <s v="theater/plays"/>
    <n v="1.6666666666666668E-3"/>
    <n v="15000"/>
    <x v="1"/>
    <x v="6"/>
  </r>
  <r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</r>
  <r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x v="6"/>
  </r>
  <r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1000"/>
    <n v="4"/>
    <x v="2"/>
    <x v="1"/>
    <s v="GBP"/>
    <n v="1408646111"/>
    <n v="1403462111"/>
    <b v="0"/>
    <n v="2"/>
    <b v="0"/>
    <s v="theater/plays"/>
    <n v="4.0000000000000001E-3"/>
    <n v="500"/>
    <x v="1"/>
    <x v="6"/>
  </r>
  <r>
    <n v="3500"/>
    <n v="37"/>
    <x v="2"/>
    <x v="0"/>
    <s v="USD"/>
    <n v="1431144000"/>
    <n v="1426407426"/>
    <b v="0"/>
    <n v="2"/>
    <b v="0"/>
    <s v="theater/plays"/>
    <n v="1.0571428571428572E-2"/>
    <n v="1750"/>
    <x v="1"/>
    <x v="6"/>
  </r>
  <r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x v="6"/>
  </r>
  <r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plays"/>
    <n v="8.8999999999999996E-2"/>
    <n v="2500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3000"/>
    <n v="5"/>
    <x v="2"/>
    <x v="0"/>
    <s v="USD"/>
    <n v="1466375521"/>
    <n v="1463783521"/>
    <b v="0"/>
    <n v="1"/>
    <b v="0"/>
    <s v="theater/plays"/>
    <n v="1.6666666666666668E-3"/>
    <n v="3000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x v="6"/>
  </r>
  <r>
    <n v="150"/>
    <n v="3"/>
    <x v="2"/>
    <x v="0"/>
    <s v="USD"/>
    <n v="1447542000"/>
    <n v="1446179553"/>
    <b v="0"/>
    <n v="2"/>
    <b v="0"/>
    <s v="theater/plays"/>
    <n v="0.02"/>
    <n v="75"/>
    <x v="1"/>
    <x v="6"/>
  </r>
  <r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x v="6"/>
  </r>
  <r>
    <n v="3000"/>
    <n v="10"/>
    <x v="2"/>
    <x v="13"/>
    <s v="EUR"/>
    <n v="1476008906"/>
    <n v="1473416906"/>
    <b v="0"/>
    <n v="1"/>
    <b v="0"/>
    <s v="theater/plays"/>
    <n v="3.3333333333333335E-3"/>
    <n v="3000"/>
    <x v="1"/>
    <x v="6"/>
  </r>
  <r>
    <n v="3500"/>
    <n v="10"/>
    <x v="2"/>
    <x v="0"/>
    <s v="USD"/>
    <n v="1427169540"/>
    <n v="1424701775"/>
    <b v="0"/>
    <n v="1"/>
    <b v="0"/>
    <s v="theater/plays"/>
    <n v="2.8571428571428571E-3"/>
    <n v="3500"/>
    <x v="1"/>
    <x v="6"/>
  </r>
  <r>
    <n v="1000"/>
    <n v="47"/>
    <x v="2"/>
    <x v="0"/>
    <s v="USD"/>
    <n v="1448078400"/>
    <n v="1445985299"/>
    <b v="0"/>
    <n v="5"/>
    <b v="0"/>
    <s v="theater/plays"/>
    <n v="4.7E-2"/>
    <n v="200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plays"/>
    <n v="0.108"/>
    <n v="666.66666666666663"/>
    <x v="1"/>
    <x v="6"/>
  </r>
  <r>
    <n v="5000"/>
    <n v="240"/>
    <x v="2"/>
    <x v="0"/>
    <s v="USD"/>
    <n v="1433093700"/>
    <n v="1430242488"/>
    <b v="0"/>
    <n v="8"/>
    <b v="0"/>
    <s v="theater/plays"/>
    <n v="4.8000000000000001E-2"/>
    <n v="625"/>
    <x v="1"/>
    <x v="6"/>
  </r>
  <r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x v="6"/>
  </r>
  <r>
    <n v="1600"/>
    <n v="204"/>
    <x v="2"/>
    <x v="0"/>
    <s v="USD"/>
    <n v="1421410151"/>
    <n v="1418818151"/>
    <b v="0"/>
    <n v="8"/>
    <b v="0"/>
    <s v="theater/plays"/>
    <n v="0.1275"/>
    <n v="200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x v="6"/>
  </r>
  <r>
    <n v="2500"/>
    <n v="60"/>
    <x v="2"/>
    <x v="1"/>
    <s v="GBP"/>
    <n v="1440272093"/>
    <n v="1435088093"/>
    <b v="0"/>
    <n v="4"/>
    <b v="0"/>
    <s v="theater/plays"/>
    <n v="2.4E-2"/>
    <n v="625"/>
    <x v="1"/>
    <x v="6"/>
  </r>
  <r>
    <n v="2000"/>
    <n v="730"/>
    <x v="2"/>
    <x v="0"/>
    <s v="USD"/>
    <n v="1413953940"/>
    <n v="1410141900"/>
    <b v="0"/>
    <n v="8"/>
    <b v="0"/>
    <s v="theater/plays"/>
    <n v="0.36499999999999999"/>
    <n v="250"/>
    <x v="1"/>
    <x v="6"/>
  </r>
  <r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x v="6"/>
  </r>
  <r>
    <n v="3500"/>
    <n v="400"/>
    <x v="2"/>
    <x v="1"/>
    <s v="GBP"/>
    <n v="1488271860"/>
    <n v="1484484219"/>
    <b v="0"/>
    <n v="5"/>
    <b v="0"/>
    <s v="theater/plays"/>
    <n v="0.11428571428571428"/>
    <n v="700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plays"/>
    <n v="1.1111111111111112E-2"/>
    <n v="4500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x v="6"/>
  </r>
  <r>
    <n v="1000"/>
    <n v="100"/>
    <x v="2"/>
    <x v="0"/>
    <s v="USD"/>
    <n v="1440613920"/>
    <n v="1435953566"/>
    <b v="0"/>
    <n v="6"/>
    <b v="0"/>
    <s v="theater/plays"/>
    <n v="0.1"/>
    <n v="166.66666666666666"/>
    <x v="1"/>
    <x v="6"/>
  </r>
  <r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x v="6"/>
  </r>
  <r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x v="6"/>
  </r>
  <r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x v="6"/>
  </r>
  <r>
    <n v="2000"/>
    <n v="41"/>
    <x v="2"/>
    <x v="0"/>
    <s v="USD"/>
    <n v="1411596001"/>
    <n v="1409608801"/>
    <b v="0"/>
    <n v="4"/>
    <b v="0"/>
    <s v="theater/plays"/>
    <n v="2.0500000000000001E-2"/>
    <n v="500"/>
    <x v="1"/>
    <x v="6"/>
  </r>
  <r>
    <n v="3000"/>
    <n v="59"/>
    <x v="2"/>
    <x v="0"/>
    <s v="USD"/>
    <n v="1488517200"/>
    <n v="1485909937"/>
    <b v="0"/>
    <n v="1"/>
    <b v="0"/>
    <s v="theater/plays"/>
    <n v="1.9666666666666666E-2"/>
    <n v="3000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300"/>
    <n v="86"/>
    <x v="2"/>
    <x v="1"/>
    <s v="GBP"/>
    <n v="1469113351"/>
    <n v="1463929351"/>
    <b v="0"/>
    <n v="6"/>
    <b v="0"/>
    <s v="theater/plays"/>
    <n v="0.28666666666666668"/>
    <n v="50"/>
    <x v="1"/>
    <x v="6"/>
  </r>
  <r>
    <n v="3000"/>
    <n v="94"/>
    <x v="2"/>
    <x v="0"/>
    <s v="USD"/>
    <n v="1424747740"/>
    <n v="1422155740"/>
    <b v="0"/>
    <n v="6"/>
    <b v="0"/>
    <s v="theater/plays"/>
    <n v="3.1333333333333331E-2"/>
    <n v="500"/>
    <x v="1"/>
    <x v="6"/>
  </r>
  <r>
    <n v="2500"/>
    <n v="1"/>
    <x v="2"/>
    <x v="17"/>
    <s v="EUR"/>
    <n v="1456617600"/>
    <n v="1454280186"/>
    <b v="0"/>
    <n v="1"/>
    <b v="0"/>
    <s v="theater/plays"/>
    <n v="4.0000000000000002E-4"/>
    <n v="2500"/>
    <x v="1"/>
    <x v="6"/>
  </r>
  <r>
    <n v="1500"/>
    <n v="3"/>
    <x v="2"/>
    <x v="0"/>
    <s v="USD"/>
    <n v="1452234840"/>
    <n v="1450619123"/>
    <b v="0"/>
    <n v="3"/>
    <b v="0"/>
    <s v="theater/plays"/>
    <n v="2E-3"/>
    <n v="500"/>
    <x v="1"/>
    <x v="6"/>
  </r>
  <r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s v="US"/>
    <s v="USD"/>
    <n v="1437620400"/>
    <n v="1434931811"/>
    <b v="0"/>
    <n v="182"/>
    <b v="1"/>
    <s v="film &amp; video/television"/>
    <n v="1.3685882352941177"/>
    <n v="46.703296703296701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s v="film &amp; video/television"/>
    <n v="1.4260827250608272"/>
    <n v="130.0632911392405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s v="film &amp; video/television"/>
    <n v="1.05"/>
    <n v="14.285714285714286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s v="film &amp; video/television"/>
    <n v="1.0389999999999999"/>
    <n v="66.666666666666671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s v="film &amp; video/television"/>
    <n v="1.2299154545454545"/>
    <n v="154.92957746478874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s v="film &amp; video/television"/>
    <n v="1.0977744436109027"/>
    <n v="85.085106382978722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s v="film &amp; video/television"/>
    <n v="1.064875"/>
    <n v="137.93103448275863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s v="film &amp; video/television"/>
    <n v="1.0122222222222221"/>
    <n v="157.89473684210526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s v="film &amp; video/television"/>
    <n v="1.0004342857142856"/>
    <n v="291.66666666666669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s v="film &amp; video/television"/>
    <n v="1.2599800000000001"/>
    <n v="25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s v="film &amp; video/television"/>
    <n v="1.0049999999999999"/>
    <n v="157.89473684210526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s v="film &amp; video/television"/>
    <n v="1.2050000000000001"/>
    <n v="66.666666666666671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s v="film &amp; video/television"/>
    <n v="1.6529333333333334"/>
    <n v="36.27569528415961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s v="film &amp; video/television"/>
    <n v="1.5997142857142856"/>
    <n v="68.627450980392155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s v="film &amp; video/television"/>
    <n v="1.0093333333333334"/>
    <n v="146.34146341463415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s v="film &amp; video/television"/>
    <n v="1.0660000000000001"/>
    <n v="20.408163265306122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s v="film &amp; video/television"/>
    <n v="1.0024166666666667"/>
    <n v="171.42857142857142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s v="film &amp; video/television"/>
    <n v="1.0066666666666666"/>
    <n v="41.666666666666664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s v="film &amp; video/television"/>
    <n v="1.0632110000000001"/>
    <n v="87.719298245614041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s v="film &amp; video/television"/>
    <n v="1.4529411764705882"/>
    <n v="38.636363636363633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s v="film &amp; video/television"/>
    <n v="1.0913513513513513"/>
    <n v="183.16831683168317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s v="film &amp; video/television"/>
    <n v="1.1714285714285715"/>
    <n v="43.7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s v="film &amp; video/television"/>
    <n v="1.1850000000000001"/>
    <n v="86.956521739130437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s v="film &amp; video/television"/>
    <n v="1.0880768571428572"/>
    <n v="60.975609756097562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s v="film &amp; video/television"/>
    <n v="1.3333333333333333"/>
    <n v="42.857142857142854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s v="film &amp; video/television"/>
    <n v="1.552"/>
    <n v="65.78947368421052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s v="film &amp; video/television"/>
    <n v="1.1172500000000001"/>
    <n v="133.33333333333334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s v="film &amp; video/television"/>
    <n v="1.0035000000000001"/>
    <n v="169.01408450704224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s v="film &amp; video/television"/>
    <n v="1.2333333333333334"/>
    <n v="25.641025641025642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s v="film &amp; video/television"/>
    <n v="1.0129975"/>
    <n v="75.471698113207552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s v="film &amp; video/television"/>
    <n v="1.0024604569420035"/>
    <n v="319.66292134831463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s v="film &amp; video/television"/>
    <n v="1.0209523809523811"/>
    <n v="82.0312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s v="film &amp; video/television"/>
    <n v="1.3046153846153845"/>
    <n v="38.235294117647058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s v="film &amp; video/television"/>
    <n v="1.665"/>
    <n v="35.714285714285715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s v="film &amp; video/television"/>
    <n v="1.4215"/>
    <n v="136.36363636363637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s v="film &amp; video/television"/>
    <n v="1.8344090909090909"/>
    <n v="86.956521739130437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s v="film &amp; video/television"/>
    <n v="1.1004"/>
    <n v="37.878787878787875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s v="film &amp; video/television"/>
    <n v="1.3098000000000001"/>
    <n v="115.2073732718894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s v="film &amp; video/television"/>
    <n v="1.0135000000000001"/>
    <n v="125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s v="film &amp; video/television"/>
    <n v="1.4185714285714286"/>
    <n v="82.840236686390526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s v="film &amp; video/television"/>
    <n v="3.0865999999999998"/>
    <n v="38.022813688212928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s v="film &amp; video/television"/>
    <n v="1.2"/>
    <n v="81.967213114754102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s v="film &amp; video/television"/>
    <n v="1.0416666666666667"/>
    <n v="186.66666666666666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s v="film &amp; video/television"/>
    <n v="1.0761100000000001"/>
    <n v="71.428571428571431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s v="film &amp; video/television"/>
    <n v="1.0794999999999999"/>
    <n v="52.631578947368418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s v="film &amp; video/television"/>
    <n v="1.2801818181818181"/>
    <n v="92.436974789915965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s v="film &amp; video/television"/>
    <n v="1.1620999999999999"/>
    <n v="192.30769230769232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s v="film &amp; video/television"/>
    <n v="1.0963333333333334"/>
    <n v="25.641025641025642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s v="film &amp; video/television"/>
    <n v="1.01"/>
    <n v="192.30769230769232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s v="film &amp; video/television"/>
    <n v="1.2895348837209302"/>
    <n v="100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s v="film &amp; video/television"/>
    <n v="1.0726249999999999"/>
    <n v="45.977011494252871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s v="film &amp; video/television"/>
    <n v="1.0189999999999999"/>
    <n v="217.39130434782609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s v="film &amp; video/television"/>
    <n v="1.0290999999999999"/>
    <n v="133.33333333333334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s v="film &amp; video/television"/>
    <n v="1.0012570000000001"/>
    <n v="606.06060606060601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s v="film &amp; video/shorts"/>
    <n v="1.0329622222222221"/>
    <n v="41.666666666666664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s v="film &amp; video/shorts"/>
    <n v="1.4830000000000001"/>
    <n v="217.39130434782609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s v="film &amp; video/shorts"/>
    <n v="1.5473333333333332"/>
    <n v="62.5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s v="film &amp; video/shorts"/>
    <n v="1.1351849999999999"/>
    <n v="31.25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s v="film &amp; video/shorts"/>
    <n v="1.7333333333333334"/>
    <n v="50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s v="film &amp; video/shorts"/>
    <n v="1.0752857142857142"/>
    <n v="122.80701754385964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s v="film &amp; video/shorts"/>
    <n v="1.1859999999999999"/>
    <n v="76.92307692307692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s v="film &amp; video/shorts"/>
    <n v="1.1625000000000001"/>
    <n v="100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s v="film &amp; video/shorts"/>
    <n v="1.2716666666666667"/>
    <n v="16.666666666666668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s v="film &amp; video/shorts"/>
    <n v="1.109423"/>
    <n v="56.179775280898873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s v="film &amp; video/shorts"/>
    <n v="1.272"/>
    <n v="29.411764705882351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s v="film &amp; video/shorts"/>
    <n v="1.2394444444444443"/>
    <n v="56.25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s v="film &amp; video/shorts"/>
    <n v="1.084090909090909"/>
    <n v="53.658536585365852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s v="film &amp; video/shorts"/>
    <n v="1.1293199999999999"/>
    <n v="17.241379310344829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s v="film &amp; video/shorts"/>
    <n v="1.1542857142857144"/>
    <n v="74.468085106382972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s v="film &amp; video/shorts"/>
    <n v="1.5333333333333334"/>
    <n v="20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s v="film &amp; video/shorts"/>
    <n v="3.9249999999999998"/>
    <n v="15.384615384615385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s v="film &amp; video/shorts"/>
    <n v="27.02"/>
    <n v="1.428571428571428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s v="film &amp; video/shorts"/>
    <n v="1.27"/>
    <n v="31.707317073170731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s v="film &amp; video/shorts"/>
    <n v="1.0725"/>
    <n v="255.31914893617022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s v="film &amp; video/shorts"/>
    <n v="1.98"/>
    <n v="26.785714285714285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s v="film &amp; video/shorts"/>
    <n v="1.0249999999999999"/>
    <n v="15.384615384615385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s v="film &amp; video/shorts"/>
    <n v="1.2549999999999999"/>
    <n v="57.142857142857146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s v="film &amp; video/shorts"/>
    <n v="1.0646666666666667"/>
    <n v="352.94117647058823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s v="film &amp; video/shorts"/>
    <n v="1.046"/>
    <n v="100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s v="film &amp; video/shorts"/>
    <n v="1.0285714285714285"/>
    <n v="58.333333333333336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s v="film &amp; video/shorts"/>
    <n v="1.1506666666666667"/>
    <n v="107.14285714285714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s v="film &amp; video/shorts"/>
    <n v="1.004"/>
    <n v="31.25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s v="film &amp; video/shorts"/>
    <n v="1.2"/>
    <n v="65.217391304347828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s v="film &amp; video/shorts"/>
    <n v="1.052"/>
    <n v="116.27906976744185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s v="film &amp; video/shorts"/>
    <n v="1.1060000000000001"/>
    <n v="66.666666666666671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s v="film &amp; video/shorts"/>
    <n v="1.04"/>
    <n v="20.833333333333332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s v="film &amp; video/shorts"/>
    <n v="1.3142857142857143"/>
    <n v="16.666666666666668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s v="film &amp; video/shorts"/>
    <n v="1.1466666666666667"/>
    <n v="44.117647058823529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s v="film &amp; video/shorts"/>
    <n v="1.0625"/>
    <n v="50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s v="film &amp; video/shorts"/>
    <n v="1.0625"/>
    <n v="53.333333333333336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s v="film &amp; video/shorts"/>
    <n v="1.0601933333333333"/>
    <n v="38.46153846153846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s v="film &amp; video/shorts"/>
    <n v="1.2775000000000001"/>
    <n v="92.307692307692307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s v="film &amp; video/shorts"/>
    <n v="1.0515384615384615"/>
    <n v="26.530612244897959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s v="film &amp; video/shorts"/>
    <n v="1.2"/>
    <n v="5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s v="film &amp; video/shorts"/>
    <n v="1.074090909090909"/>
    <n v="36.666666666666664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s v="film &amp; video/shorts"/>
    <n v="1.0049999999999999"/>
    <n v="185.18518518518519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s v="film &amp; video/shorts"/>
    <n v="1.0246666666666666"/>
    <n v="108.69565217391305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s v="film &amp; video/shorts"/>
    <n v="2.4666666666666668"/>
    <n v="31.914893617021278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s v="film &amp; video/shorts"/>
    <n v="2.1949999999999998"/>
    <n v="21.276595744680851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s v="film &amp; video/shorts"/>
    <n v="1.3076923076923077"/>
    <n v="50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s v="film &amp; video/shorts"/>
    <n v="1.5457142857142858"/>
    <n v="66.037735849056602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s v="film &amp; video/shorts"/>
    <n v="1.04"/>
    <n v="61.72839506172839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s v="film &amp; video/shorts"/>
    <n v="1.41"/>
    <n v="64.102564102564102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s v="film &amp; video/shorts"/>
    <n v="1.0333333333333334"/>
    <n v="85.714285714285708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s v="film &amp; video/shorts"/>
    <n v="1.4044444444444444"/>
    <n v="20.454545454545453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s v="film &amp; video/shorts"/>
    <n v="1.1365714285714286"/>
    <n v="61.403508771929822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s v="film &amp; video/shorts"/>
    <n v="1.0049377777777779"/>
    <n v="166.66666666666666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s v="film &amp; video/shorts"/>
    <n v="1.1303159999999999"/>
    <n v="128.2051282051282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s v="film &amp; video/shorts"/>
    <n v="1.0455692307692308"/>
    <n v="87.837837837837839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s v="film &amp; video/science fiction"/>
    <n v="1.4285714285714287E-4"/>
    <n v="7000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s v="film &amp; video/science fiction"/>
    <n v="3.3333333333333332E-4"/>
    <n v="3000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s v="film &amp; video/science fiction"/>
    <n v="2.7454545454545453E-3"/>
    <n v="9166.6666666666661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s v="film &amp; video/science fiction"/>
    <n v="0.14000000000000001"/>
    <n v="83.333333333333329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s v="film &amp; video/science fiction"/>
    <n v="5.5480000000000002E-2"/>
    <n v="1923.0769230769231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s v="film &amp; video/science fiction"/>
    <n v="2.375E-2"/>
    <n v="2000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s v="film &amp; video/science fiction"/>
    <n v="1.8669999999999999E-2"/>
    <n v="16666.666666666668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s v="film &amp; video/science fiction"/>
    <n v="9.5687499999999995E-2"/>
    <n v="987.65432098765427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s v="film &amp; video/science fiction"/>
    <n v="0.13433333333333333"/>
    <n v="600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s v="film &amp; video/science fiction"/>
    <n v="3.1413333333333335E-2"/>
    <n v="2586.2068965517242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s v="film &amp; video/science fiction"/>
    <n v="0.10775"/>
    <n v="428.57142857142856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s v="film &amp; video/science fiction"/>
    <n v="3.3333333333333335E-3"/>
    <n v="300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s v="film &amp; video/science fiction"/>
    <n v="0.27600000000000002"/>
    <n v="202.70270270270271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s v="film &amp; video/science fiction"/>
    <n v="7.5111111111111115E-2"/>
    <n v="500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s v="film &amp; video/science fiction"/>
    <n v="5.7499999999999999E-3"/>
    <n v="6666.666666666667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s v="film &amp; video/science fiction"/>
    <n v="8.0000000000000004E-4"/>
    <n v="2500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s v="film &amp; video/science fiction"/>
    <n v="9.1999999999999998E-3"/>
    <n v="1666.6666666666667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s v="film &amp; video/science fiction"/>
    <n v="0.23163076923076922"/>
    <n v="1940.2985074626865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s v="film &amp; video/science fiction"/>
    <n v="5.5999999999999995E-4"/>
    <n v="50000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s v="film &amp; video/science fiction"/>
    <n v="7.8947368421052633E-5"/>
    <n v="190000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s v="film &amp; video/science fiction"/>
    <n v="7.1799999999999998E-3"/>
    <n v="5000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s v="film &amp; video/science fiction"/>
    <n v="2.6666666666666668E-2"/>
    <n v="500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s v="film &amp; video/science fiction"/>
    <n v="6.0000000000000002E-5"/>
    <n v="337500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s v="film &amp; video/science fiction"/>
    <n v="5.0999999999999997E-2"/>
    <n v="2333.3333333333335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s v="film &amp; video/science fiction"/>
    <n v="2.671118530884808E-3"/>
    <n v="1497.5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s v="film &amp; video/science fiction"/>
    <n v="2.0000000000000002E-5"/>
    <n v="50000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s v="film &amp; video/drama"/>
    <n v="1E-4"/>
    <n v="50000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s v="film &amp; video/drama"/>
    <n v="0.15535714285714286"/>
    <n v="280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s v="film &amp; video/drama"/>
    <n v="5.3333333333333332E-3"/>
    <n v="17142.857142857141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s v="film &amp; video/drama"/>
    <n v="0.6"/>
    <n v="5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s v="film &amp; video/drama"/>
    <n v="1E-4"/>
    <n v="55000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s v="film &amp; video/drama"/>
    <n v="4.0625000000000001E-2"/>
    <n v="2666.6666666666665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s v="film &amp; video/drama"/>
    <n v="0.224"/>
    <n v="250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s v="film &amp; video/drama"/>
    <n v="3.2500000000000001E-2"/>
    <n v="1000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s v="film &amp; video/drama"/>
    <n v="2.0000000000000002E-5"/>
    <n v="50000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s v="film &amp; video/drama"/>
    <n v="6.4850000000000005E-2"/>
    <n v="769.23076923076928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s v="film &amp; video/drama"/>
    <n v="0.4"/>
    <n v="64.285714285714292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s v="film &amp; video/drama"/>
    <n v="0.2"/>
    <n v="5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s v="film &amp; video/drama"/>
    <n v="0.33416666666666667"/>
    <n v="92.307692307692307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s v="film &amp; video/drama"/>
    <n v="0.21092608822670172"/>
    <n v="855.7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s v="film &amp; video/drama"/>
    <n v="0.35855999999999999"/>
    <n v="1041.6666666666667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s v="film &amp; video/drama"/>
    <n v="3.4000000000000002E-2"/>
    <n v="750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s v="film &amp; video/drama"/>
    <n v="5.5E-2"/>
    <n v="400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s v="film &amp; video/drama"/>
    <n v="0.16"/>
    <n v="100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s v="film &amp; video/drama"/>
    <n v="6.8999999999999997E-4"/>
    <n v="100000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s v="film &amp; video/drama"/>
    <n v="4.1666666666666666E-3"/>
    <n v="1200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s v="film &amp; video/drama"/>
    <n v="0.05"/>
    <n v="1666.6666666666667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s v="film &amp; video/drama"/>
    <n v="1.7E-5"/>
    <n v="333333.33333333331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s v="film &amp; video/drama"/>
    <n v="1.1999999999999999E-3"/>
    <n v="833.33333333333337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s v="film &amp; video/drama"/>
    <n v="0.41857142857142859"/>
    <n v="184.21052631578948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s v="film &amp; video/drama"/>
    <n v="0.1048"/>
    <n v="312.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s v="film &amp; video/drama"/>
    <n v="1.116E-2"/>
    <n v="4166.666666666667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s v="film &amp; video/drama"/>
    <n v="0.26192500000000002"/>
    <n v="333.33333333333331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s v="film &amp; video/drama"/>
    <n v="0.58461538461538465"/>
    <n v="92.857142857142861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s v="film &amp; video/drama"/>
    <n v="0.2984"/>
    <n v="312.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s v="film &amp; video/drama"/>
    <n v="0.50721666666666665"/>
    <n v="232.01856148491879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s v="film &amp; video/drama"/>
    <n v="0.16250000000000001"/>
    <n v="470.58823529411762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s v="film &amp; video/drama"/>
    <n v="0.15214285714285714"/>
    <n v="1076.9230769230769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s v="film &amp; video/drama"/>
    <n v="0.2525"/>
    <n v="363.63636363636363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s v="film &amp; video/drama"/>
    <n v="0.44600000000000001"/>
    <n v="416.66666666666669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s v="film &amp; video/drama"/>
    <n v="1.5873015873015873E-4"/>
    <n v="6300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s v="film &amp; video/drama"/>
    <n v="4.0000000000000002E-4"/>
    <n v="5000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s v="film &amp; video/drama"/>
    <n v="8.0000000000000007E-5"/>
    <n v="12500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s v="film &amp; video/drama"/>
    <n v="2.2727272727272726E-3"/>
    <n v="440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s v="film &amp; video/drama"/>
    <n v="0.55698440000000005"/>
    <n v="595.23809523809518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s v="film &amp; video/drama"/>
    <n v="0.11942999999999999"/>
    <n v="2631.5789473684213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s v="film &amp; video/drama"/>
    <n v="0.02"/>
    <n v="50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s v="film &amp; video/drama"/>
    <n v="0.17630000000000001"/>
    <n v="657.89473684210532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s v="film &amp; video/drama"/>
    <n v="7.1999999999999998E-3"/>
    <n v="16666.666666666668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s v="film &amp; video/drama"/>
    <n v="0.13"/>
    <n v="500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s v="film &amp; video/drama"/>
    <n v="8.6206896551724137E-3"/>
    <n v="14500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s v="film &amp; video/drama"/>
    <n v="4.0000000000000001E-3"/>
    <n v="750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s v="film &amp; video/drama"/>
    <n v="2.75E-2"/>
    <n v="571.42857142857144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s v="film &amp; video/drama"/>
    <n v="0.40100000000000002"/>
    <n v="200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s v="film &amp; video/drama"/>
    <n v="3.3333333333333335E-3"/>
    <n v="1500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s v="film &amp; video/drama"/>
    <n v="0.25"/>
    <n v="20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s v="film &amp; video/documentary"/>
    <n v="1.0763413333333334"/>
    <n v="109.48905109489051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s v="film &amp; video/documentary"/>
    <n v="1.1263736263736264"/>
    <n v="96.808510638297875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s v="film &amp; video/documentary"/>
    <n v="1.1346153846153846"/>
    <n v="64.356435643564353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s v="film &amp; video/documentary"/>
    <n v="1.0259199999999999"/>
    <n v="76.219512195121951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s v="film &amp; video/documentary"/>
    <n v="1.1375714285714287"/>
    <n v="41.666666666666664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s v="film &amp; video/documentary"/>
    <n v="1.0371999999999999"/>
    <n v="52.083333333333336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s v="film &amp; video/documentary"/>
    <n v="3.0546000000000002"/>
    <n v="22.421524663677129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s v="film &amp; video/documentary"/>
    <n v="1.341"/>
    <n v="80.645161290322577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s v="film &amp; video/documentary"/>
    <n v="1.0133294117647058"/>
    <n v="582.19178082191786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s v="film &amp; video/documentary"/>
    <n v="1.1292"/>
    <n v="42.553191489361701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s v="film &amp; video/documentary"/>
    <n v="1.0558333333333334"/>
    <n v="68.649885583524025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s v="film &amp; video/documentary"/>
    <n v="1.2557142857142858"/>
    <n v="45.454545454545453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s v="film &amp; video/documentary"/>
    <n v="1.8455999999999999"/>
    <n v="46.296296296296298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s v="film &amp; video/documentary"/>
    <n v="1.0073333333333334"/>
    <n v="214.28571428571428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s v="film &amp; video/documentary"/>
    <n v="1.1694724999999999"/>
    <n v="76.433121019108285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s v="film &amp; video/documentary"/>
    <n v="1.0673325"/>
    <n v="42.553191489361701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s v="film &amp; video/documentary"/>
    <n v="1.391"/>
    <n v="47.272727272727273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2.5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s v="film &amp; video/documentary"/>
    <n v="1.9114"/>
    <n v="43.604651162790695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s v="film &amp; video/documentary"/>
    <n v="1.3193789333333332"/>
    <n v="79.617834394904463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s v="film &amp; video/documentary"/>
    <n v="1.0640000000000001"/>
    <n v="113.63636363636364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s v="film &amp; video/documentary"/>
    <n v="1.0740000000000001"/>
    <n v="90.909090909090907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s v="film &amp; video/documentary"/>
    <n v="2.4"/>
    <n v="17.241379310344829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s v="film &amp; video/documentary"/>
    <n v="1.1808107999999999"/>
    <n v="25.960539979231569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s v="film &amp; video/documentary"/>
    <n v="1.1819999999999999"/>
    <n v="54.945054945054942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s v="film &amp; video/documentary"/>
    <n v="1.111"/>
    <n v="86.206896551724142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s v="film &amp; video/documentary"/>
    <n v="1.4550000000000001"/>
    <n v="27.777777777777779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s v="film &amp; video/documentary"/>
    <n v="1.3162883248730965"/>
    <n v="59.696969696969695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s v="film &amp; video/documentary"/>
    <n v="1.1140000000000001"/>
    <n v="45.045045045045043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s v="film &amp; video/documentary"/>
    <n v="1.4723377"/>
    <n v="62.656641604010026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s v="film &amp; video/documentary"/>
    <n v="1.5260869565217392"/>
    <n v="37.704918032786885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s v="film &amp; video/documentary"/>
    <n v="1.0468"/>
    <n v="104.52961672473867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s v="film &amp; video/documentary"/>
    <n v="1.7743366666666667"/>
    <n v="46.153846153846153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s v="film &amp; video/documentary"/>
    <n v="1.077758"/>
    <n v="42.372881355932201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s v="film &amp; video/documentary"/>
    <n v="1.56"/>
    <n v="35.398230088495573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s v="film &amp; video/documentary"/>
    <n v="1.08395"/>
    <n v="60.24096385542169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s v="film &amp; video/documentary"/>
    <n v="1.476"/>
    <n v="64.516129032258064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s v="film &amp; video/documentary"/>
    <n v="1.1038153846153846"/>
    <n v="68.349106203995788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s v="film &amp; video/documentary"/>
    <n v="1.5034814814814814"/>
    <n v="65.060240963855421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s v="film &amp; video/documentary"/>
    <n v="1.5731829411764706"/>
    <n v="55.73770491803279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s v="film &amp; video/documentary"/>
    <n v="1.5614399999999999"/>
    <n v="35.06311360448808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s v="film &amp; video/documentary"/>
    <n v="1.2058763636363636"/>
    <n v="69.620253164556956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s v="film &amp; video/documentary"/>
    <n v="1.0118888888888888"/>
    <n v="251.39664804469274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s v="film &amp; video/documentary"/>
    <n v="1.142725"/>
    <n v="89.10891089108911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s v="film &amp; video/documentary"/>
    <n v="1.0462615"/>
    <n v="52.631578947368418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s v="film &amp; video/documentary"/>
    <n v="2.2882507142857142"/>
    <n v="24.866785079928952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s v="film &amp; video/documentary"/>
    <n v="1.0915333333333332"/>
    <n v="111.11111111111111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s v="film &amp; video/documentary"/>
    <n v="1.7629999999999999"/>
    <n v="51.724137931034484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s v="film &amp; video/documentary"/>
    <n v="1.0321061999999999"/>
    <n v="111.85682326621924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s v="film &amp; video/documentary"/>
    <n v="1.0482"/>
    <n v="64.65517241379311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s v="film &amp; video/documentary"/>
    <n v="1.0668444444444445"/>
    <n v="26.785714285714285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s v="film &amp; video/documentary"/>
    <n v="1.2001999999999999"/>
    <n v="39.0625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s v="film &amp; video/documentary"/>
    <n v="1.0150693333333334"/>
    <n v="152.12981744421907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s v="film &amp; video/documentary"/>
    <n v="1.0138461538461538"/>
    <n v="198.47328244274809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75.187969924812023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s v="film &amp; video/documentary"/>
    <n v="1.187262"/>
    <n v="193.79844961240309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s v="film &amp; video/documentary"/>
    <n v="1.0064"/>
    <n v="140.8450704225352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s v="film &amp; video/documentary"/>
    <n v="1.089324126984127"/>
    <n v="51.724137931034484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s v="film &amp; video/documentary"/>
    <n v="1.789525"/>
    <n v="40.983606557377051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s v="film &amp; video/documentary"/>
    <n v="1.0172264"/>
    <n v="83.892617449664428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s v="film &amp; video/documentary"/>
    <n v="1.1873499999999999"/>
    <n v="51.792828685258961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s v="film &amp; video/documentary"/>
    <n v="1.0045999999999999"/>
    <n v="92.592592592592595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s v="film &amp; video/documentary"/>
    <n v="1.3746666666666667"/>
    <n v="36.585365853658537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s v="film &amp; video/documentary"/>
    <n v="2.3164705882352941"/>
    <n v="45.945945945945944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s v="film &amp; video/documentary"/>
    <n v="1.3033333333333332"/>
    <n v="39.682539682539684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s v="film &amp; video/documentary"/>
    <n v="2.9289999999999998"/>
    <n v="12.5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s v="film &amp; video/documentary"/>
    <n v="1.1131818181818183"/>
    <n v="38.194444444444443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s v="film &amp; video/documentary"/>
    <n v="1.0556666666666668"/>
    <n v="59.405940594059409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s v="film &amp; video/documentary"/>
    <n v="1.1894444444444445"/>
    <n v="75.630252100840337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s v="film &amp; video/documentary"/>
    <n v="1.04129"/>
    <n v="27.777777777777779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s v="film &amp; video/documentary"/>
    <n v="1.0410165"/>
    <n v="133.33333333333334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s v="film &amp; video/documentary"/>
    <n v="1.1187499999999999"/>
    <n v="54.794520547945204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s v="film &amp; video/documentary"/>
    <n v="1.0473529411764706"/>
    <n v="76.576576576576571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s v="film &amp; video/documentary"/>
    <n v="3.8515000000000001"/>
    <n v="8.3333333333333339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s v="film &amp; video/documentary"/>
    <n v="1.01248"/>
    <n v="198.4126984126984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s v="film &amp; video/documentary"/>
    <n v="1.1377333333333333"/>
    <n v="94.936708860759495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s v="film &amp; video/documentary"/>
    <n v="1.0080333333333333"/>
    <n v="94.936708860759495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s v="film &amp; video/documentary"/>
    <n v="2.8332000000000002"/>
    <n v="17.6056338028169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s v="film &amp; video/documentary"/>
    <n v="1.1268"/>
    <n v="98.039215686274517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s v="film &amp; video/documentary"/>
    <n v="1.0658000000000001"/>
    <n v="126.58227848101266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s v="film &amp; video/documentary"/>
    <n v="1.0266285714285714"/>
    <n v="103.85756676557864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s v="film &amp; video/documentary"/>
    <n v="1.0791200000000001"/>
    <n v="134.40860215053763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s v="film &amp; video/documentary"/>
    <n v="1.2307407407407407"/>
    <n v="93.103448275862064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s v="film &amp; video/documentary"/>
    <n v="1.016"/>
    <n v="103.65853658536585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s v="film &amp; video/documentary"/>
    <n v="1.04396"/>
    <n v="67.934782608695656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s v="film &amp; video/documentary"/>
    <n v="1.1292973333333334"/>
    <n v="130.32145960034754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s v="film &amp; video/documentary"/>
    <n v="1.3640000000000001"/>
    <n v="117.64705882352941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s v="film &amp; video/documentary"/>
    <n v="1.036144"/>
    <n v="150.60240963855421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s v="film &amp; video/documentary"/>
    <n v="1.0549999999999999"/>
    <n v="59.880239520958085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s v="film &amp; video/documentary"/>
    <n v="1.0182857142857142"/>
    <n v="102.94117647058823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s v="film &amp; video/documentary"/>
    <n v="1.0660499999999999"/>
    <n v="91.324200913242009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s v="film &amp; video/documentary"/>
    <n v="1.13015"/>
    <n v="180.18018018018017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s v="film &amp; video/documentary"/>
    <n v="1.252275"/>
    <n v="150.37593984962405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s v="film &amp; video/documentary"/>
    <n v="1.0119"/>
    <n v="144.92753623188406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s v="film &amp; video/documentary"/>
    <n v="1.0276470588235294"/>
    <n v="106.25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s v="film &amp; video/documentary"/>
    <n v="1.1683911999999999"/>
    <n v="50.709939148073019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s v="film &amp; video/documentary"/>
    <n v="1.0116833333333335"/>
    <n v="96.774193548387103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s v="film &amp; video/documentary"/>
    <n v="1.1013360000000001"/>
    <n v="63.559322033898304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s v="film &amp; video/documentary"/>
    <n v="1.0808333333333333"/>
    <n v="67.415730337078656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s v="film &amp; video/documentary"/>
    <n v="1.2502285714285715"/>
    <n v="117.05685618729098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s v="film &amp; video/documentary"/>
    <n v="1.0671428571428572"/>
    <n v="63.636363636363633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s v="film &amp; video/documentary"/>
    <n v="1.0036639999999999"/>
    <n v="169.23076923076923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s v="film &amp; video/documentary"/>
    <n v="1.0202863333333334"/>
    <n v="57.251908396946568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s v="film &amp; video/documentary"/>
    <n v="1.0208358208955224"/>
    <n v="117.54385964912281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s v="film &amp; video/documentary"/>
    <n v="1.2327586206896552"/>
    <n v="81.005586592178773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s v="film &amp; video/documentary"/>
    <n v="1.7028880000000002"/>
    <n v="53.191489361702125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s v="film &amp; video/documentary"/>
    <n v="1.1159049999999999"/>
    <n v="105.54089709762533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s v="film &amp; video/documentary"/>
    <n v="1.03"/>
    <n v="84.033613445378151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s v="film &amp; video/documentary"/>
    <n v="1.0663570159857905"/>
    <n v="67.425149700598809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s v="film &amp; video/documentary"/>
    <n v="1.1476"/>
    <n v="113.12217194570135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s v="film &amp; video/documentary"/>
    <n v="1.2734117647058822"/>
    <n v="35.269709543568467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s v="film &amp; video/documentary"/>
    <n v="1.1656"/>
    <n v="34.965034965034967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s v="film &amp; video/documentary"/>
    <n v="1.0861819426615318"/>
    <n v="95.309951060358884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s v="film &amp; video/documentary"/>
    <n v="1.0394285714285714"/>
    <n v="120.68965517241379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s v="film &amp; video/documentary"/>
    <n v="1.1625714285714286"/>
    <n v="212.12121212121212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s v="film &amp; video/documentary"/>
    <n v="1.0269239999999999"/>
    <n v="77.319587628865975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s v="film &amp; video/documentary"/>
    <n v="1.74"/>
    <n v="49.504950495049506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s v="film &amp; video/documentary"/>
    <n v="1.03088"/>
    <n v="187.26591760299627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s v="film &amp; video/documentary"/>
    <n v="1.0485537190082646"/>
    <n v="80.132450331125824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s v="film &amp; video/documentary"/>
    <n v="1.0137499999999999"/>
    <n v="137.93103448275863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98.87005649717514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s v="film &amp; video/documentary"/>
    <n v="1.2415933781686497"/>
    <n v="112.38372093023256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s v="film &amp; video/documentary"/>
    <n v="1.0133333333333334"/>
    <n v="343.26923076923077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s v="film &amp; video/documentary"/>
    <n v="1.1016142857142857"/>
    <n v="61.946902654867259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s v="film &amp; video/documentary"/>
    <n v="1.0397333333333334"/>
    <n v="230.76923076923077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s v="film &amp; video/documentary"/>
    <n v="1.013157894736842"/>
    <n v="283.58208955223881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s v="film &amp; video/documentary"/>
    <n v="1.033501"/>
    <n v="84.033613445378151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s v="film &amp; video/documentary"/>
    <n v="1.04112"/>
    <n v="78.616352201257868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s v="film &amp; video/documentary"/>
    <n v="1.1015569230769231"/>
    <n v="38.922155688622752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s v="film &amp; video/documentary"/>
    <n v="1.2202"/>
    <n v="581.39534883720933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s v="film &amp; video/documentary"/>
    <n v="1.1416866666666667"/>
    <n v="141.24293785310735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s v="film &amp; video/documentary"/>
    <n v="1.2533333333333334"/>
    <n v="33.333333333333336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s v="film &amp; video/documentary"/>
    <n v="1.0666666666666667"/>
    <n v="84.269662921348313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s v="film &amp; video/documentary"/>
    <n v="1.3065"/>
    <n v="34.482758620689658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s v="film &amp; video/documentary"/>
    <n v="1.2"/>
    <n v="35.714285714285715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s v="film &amp; video/documentary"/>
    <n v="1.0595918367346939"/>
    <n v="51.041666666666664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s v="film &amp; video/documentary"/>
    <n v="1.1439999999999999"/>
    <n v="90.225563909774436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s v="film &amp; video/documentary"/>
    <n v="1.1176666666666666"/>
    <n v="36.144578313253014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s v="film &amp; video/documentary"/>
    <n v="1.1608000000000001"/>
    <n v="100.67114093959732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s v="film &amp; video/documentary"/>
    <n v="1.415"/>
    <n v="81.632653061224488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s v="film &amp; video/documentary"/>
    <n v="1.0472999999999999"/>
    <n v="99.601593625498012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s v="film &amp; video/documentary"/>
    <n v="2.5583333333333331"/>
    <n v="27.272727272727273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s v="film &amp; video/documentary"/>
    <n v="2.0670670670670672"/>
    <n v="20.8125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s v="film &amp; video/documentary"/>
    <n v="1.1210500000000001"/>
    <n v="52.219321148825067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s v="film &amp; video/documentary"/>
    <n v="1.05982"/>
    <n v="105.48523206751055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s v="film &amp; video/documentary"/>
    <n v="1.0016666666666667"/>
    <n v="46.153846153846153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s v="film &amp; video/documentary"/>
    <n v="2.1398947368421051"/>
    <n v="67.615658362989322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s v="film &amp; video/documentary"/>
    <n v="1.2616000000000001"/>
    <n v="70.422535211267601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s v="film &amp; video/documentary"/>
    <n v="1.8153547058823529"/>
    <n v="45.033112582781456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s v="film &amp; video/documentary"/>
    <n v="1.0061"/>
    <n v="103.62694300518135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s v="film &amp; video/documentary"/>
    <n v="1.009027027027027"/>
    <n v="89.805825242718441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s v="film &amp; video/documentary"/>
    <n v="1.10446"/>
    <n v="142.45014245014244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s v="film &amp; video/documentary"/>
    <n v="1.118936170212766"/>
    <n v="94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s v="film &amp; video/documentary"/>
    <n v="1.0804450000000001"/>
    <n v="54.347826086956523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s v="film &amp; video/documentary"/>
    <n v="1.0666666666666667"/>
    <n v="76.530612244897952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s v="film &amp; video/documentary"/>
    <n v="1.0390027322404372"/>
    <n v="54.340611353711793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s v="film &amp; video/documentary"/>
    <n v="1.2516"/>
    <n v="111.94029850746269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s v="film &amp; video/documentary"/>
    <n v="1.0680499999999999"/>
    <n v="210.52631578947367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s v="film &amp; video/documentary"/>
    <n v="1.1230249999999999"/>
    <n v="161.29032258064515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s v="film &amp; video/documentary"/>
    <n v="1.0381199999999999"/>
    <n v="684.93150684931504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s v="film &amp; video/documentary"/>
    <n v="1.4165000000000001"/>
    <n v="46.511627906976742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s v="film &amp; video/documentary"/>
    <n v="1.0526"/>
    <n v="71.428571428571431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s v="film &amp; video/documentary"/>
    <n v="1.0309142857142857"/>
    <n v="129.15129151291512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s v="film &amp; video/documentary"/>
    <n v="1.0765957446808512"/>
    <n v="51.272727272727273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s v="film &amp; video/documentary"/>
    <n v="1.0770464285714285"/>
    <n v="80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s v="film &amp; video/documentary"/>
    <n v="1.0155000000000001"/>
    <n v="90.909090909090907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s v="film &amp; video/documentary"/>
    <n v="1.0143766666666667"/>
    <n v="157.89473684210526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s v="film &amp; video/documentary"/>
    <n v="1.3680000000000001"/>
    <n v="33.33333333333333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s v="film &amp; video/documentary"/>
    <n v="1.2829999999999999"/>
    <n v="142.85714285714286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s v="film &amp; video/documentary"/>
    <n v="1.0105"/>
    <n v="124.48132780082987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s v="film &amp; video/documentary"/>
    <n v="1.2684"/>
    <n v="45.454545454545453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s v="film &amp; video/documentary"/>
    <n v="1.0508593749999999"/>
    <n v="74.853801169590639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s v="film &amp; video/documentary"/>
    <n v="1.0285405405405406"/>
    <n v="88.942307692307693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s v="film &amp; video/documentary"/>
    <n v="1.0214714285714286"/>
    <n v="66.666666666666671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s v="film &amp; video/documentary"/>
    <n v="1.2021700000000002"/>
    <n v="40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s v="film &amp; video/documentary"/>
    <n v="1.0024761904761905"/>
    <n v="201.92307692307693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s v="film &amp; video/documentary"/>
    <n v="1.0063392857142857"/>
    <n v="215.38461538461539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s v="film &amp; video/documentary"/>
    <n v="1.004375"/>
    <n v="109.58904109589041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s v="film &amp; video/animation"/>
    <n v="4.3939393939393936E-3"/>
    <n v="1100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s v="film &amp; video/animation"/>
    <n v="2.0066666666666667E-2"/>
    <n v="2500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s v="film &amp; video/animation"/>
    <n v="1.0749999999999999E-2"/>
    <n v="3333.3333333333335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s v="film &amp; video/animation"/>
    <n v="7.6499999999999997E-3"/>
    <n v="1538.4615384615386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s v="film &amp; video/animation"/>
    <n v="6.7966666666666675E-2"/>
    <n v="600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s v="film &amp; video/animation"/>
    <n v="1.2E-4"/>
    <n v="25000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s v="film &amp; video/animation"/>
    <n v="1.3299999999999999E-2"/>
    <n v="1250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s v="film &amp; video/animation"/>
    <n v="5.6333333333333332E-2"/>
    <n v="923.07692307692309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s v="film &amp; video/animation"/>
    <n v="2.4E-2"/>
    <n v="200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s v="film &amp; video/animation"/>
    <n v="0.13833333333333334"/>
    <n v="375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s v="film &amp; video/animation"/>
    <n v="9.5000000000000001E-2"/>
    <n v="750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s v="film &amp; video/animation"/>
    <n v="0.05"/>
    <n v="1250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s v="film &amp; video/animation"/>
    <n v="2.7272727272727273E-5"/>
    <n v="36666.666666666664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s v="film &amp; video/animation"/>
    <n v="9.3799999999999994E-2"/>
    <n v="1818.1818181818182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s v="film &amp; video/animation"/>
    <n v="1E-3"/>
    <n v="5000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s v="film &amp; video/animation"/>
    <n v="0.39358823529411763"/>
    <n v="1000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s v="film &amp; video/animation"/>
    <n v="1E-3"/>
    <n v="5000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s v="film &amp; video/animation"/>
    <n v="0.05"/>
    <n v="100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s v="film &amp; video/animation"/>
    <n v="3.3333333333333335E-5"/>
    <n v="30000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s v="film &amp; video/animation"/>
    <n v="7.2952380952380949E-2"/>
    <n v="656.25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s v="film &amp; video/animation"/>
    <n v="1.6666666666666666E-4"/>
    <n v="30000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s v="film &amp; video/animation"/>
    <n v="3.2804E-2"/>
    <n v="625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s v="film &amp; video/animation"/>
    <n v="2.2499999999999999E-2"/>
    <n v="400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s v="film &amp; video/animation"/>
    <n v="7.92E-3"/>
    <n v="7142.8571428571431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s v="film &amp; video/animation"/>
    <n v="0.64"/>
    <n v="62.5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s v="film &amp; video/animation"/>
    <n v="2.740447957839262E-4"/>
    <n v="47437.5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s v="film &amp; video/animation"/>
    <n v="8.2000000000000007E-3"/>
    <n v="2000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s v="film &amp; video/animation"/>
    <n v="6.9230769230769226E-4"/>
    <n v="32500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s v="film &amp; video/animation"/>
    <n v="6.8631863186318634E-3"/>
    <n v="2962.6666666666665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s v="film &amp; video/animation"/>
    <n v="8.2100000000000006E-2"/>
    <n v="204.08163265306123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s v="film &amp; video/animation"/>
    <n v="6.4102564102564103E-4"/>
    <n v="39000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s v="film &amp; video/animation"/>
    <n v="2.9411764705882353E-3"/>
    <n v="4250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s v="film &amp; video/animation"/>
    <n v="2.2727272727272728E-2"/>
    <n v="5000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s v="film &amp; video/animation"/>
    <n v="9.9009900990099011E-4"/>
    <n v="1010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s v="film &amp; video/animation"/>
    <n v="0.26953125"/>
    <n v="64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s v="film &amp; video/animation"/>
    <n v="7.6E-3"/>
    <n v="2000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s v="film &amp; video/animation"/>
    <n v="0.21575"/>
    <n v="512.82051282051282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s v="film &amp; video/animation"/>
    <n v="1.0200000000000001E-2"/>
    <n v="2500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s v="film &amp; video/animation"/>
    <n v="0.11892727272727273"/>
    <n v="323.52941176470586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s v="film &amp; video/animation"/>
    <n v="0.17624999999999999"/>
    <n v="160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s v="film &amp; video/animation"/>
    <n v="2.87E-2"/>
    <n v="2142.8571428571427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s v="film &amp; video/animation"/>
    <n v="3.0303030303030303E-4"/>
    <n v="3300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s v="film &amp; video/animation"/>
    <n v="2.2302681818181819E-2"/>
    <n v="1774.1935483870968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s v="film &amp; video/animation"/>
    <n v="0.3256"/>
    <n v="272.72727272727275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s v="film &amp; video/animation"/>
    <n v="0.19409999999999999"/>
    <n v="285.71428571428572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s v="film &amp; video/animation"/>
    <n v="6.0999999999999999E-2"/>
    <n v="1428.5714285714287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s v="film &amp; video/animation"/>
    <n v="1E-3"/>
    <n v="1000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s v="film &amp; video/animation"/>
    <n v="0.502"/>
    <n v="102.04081632653062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s v="film &amp; video/animation"/>
    <n v="1.8625E-3"/>
    <n v="7272.727272727273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s v="film &amp; video/animation"/>
    <n v="0.21906971229845085"/>
    <n v="303.64800000000002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s v="film &amp; video/animation"/>
    <n v="9.0909090909090904E-5"/>
    <n v="55000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s v="film &amp; video/animation"/>
    <n v="2.8667813379201833E-3"/>
    <n v="24999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s v="film &amp; video/animation"/>
    <n v="1.5499999999999999E-3"/>
    <n v="6666.666666666667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s v="film &amp; video/animation"/>
    <n v="1.6666666666666667E-5"/>
    <n v="60000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s v="film &amp; video/animation"/>
    <n v="6.6964285714285711E-3"/>
    <n v="1493.3333333333333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s v="film &amp; video/animation"/>
    <n v="4.5985132395404561E-2"/>
    <n v="2959.4545454545455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s v="film &amp; video/animation"/>
    <n v="9.5500000000000002E-2"/>
    <n v="769.23076923076928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s v="film &amp; video/animation"/>
    <n v="3.307692307692308E-2"/>
    <n v="162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s v="film &amp; video/animation"/>
    <n v="1.15E-2"/>
    <n v="5000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s v="film &amp; video/animation"/>
    <n v="1.7538461538461537E-2"/>
    <n v="722.22222222222217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s v="film &amp; video/animation"/>
    <n v="1.3673469387755101E-2"/>
    <n v="4900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s v="film &amp; video/animation"/>
    <n v="4.3333333333333331E-3"/>
    <n v="857.14285714285711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s v="film &amp; video/animation"/>
    <n v="1.25E-3"/>
    <n v="20000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s v="film &amp; video/animation"/>
    <n v="3.2000000000000001E-2"/>
    <n v="2000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s v="film &amp; video/animation"/>
    <n v="8.0000000000000002E-3"/>
    <n v="16666.666666666668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s v="film &amp; video/animation"/>
    <n v="2E-3"/>
    <n v="500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s v="film &amp; video/animation"/>
    <n v="0.03"/>
    <n v="100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s v="film &amp; video/animation"/>
    <n v="1.3749999999999999E-3"/>
    <n v="4000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s v="film &amp; video/animation"/>
    <n v="0.13924"/>
    <n v="735.29411764705878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s v="film &amp; video/animation"/>
    <n v="3.3333333333333333E-2"/>
    <n v="500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s v="film &amp; video/animation"/>
    <n v="0.25413402061855672"/>
    <n v="2852.9411764705883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s v="film &amp; video/animation"/>
    <n v="1.3666666666666667E-2"/>
    <n v="5000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s v="film &amp; video/animation"/>
    <n v="0.22881426547787684"/>
    <n v="171.44285714285715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s v="theater/plays"/>
    <n v="1.0209999999999999"/>
    <n v="147.05882352941177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s v="theater/plays"/>
    <n v="1.0464"/>
    <n v="89.285714285714292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s v="theater/plays"/>
    <n v="1.1466666666666667"/>
    <n v="96.774193548387103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s v="theater/plays"/>
    <n v="1.206"/>
    <n v="59.523809523809526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s v="theater/plays"/>
    <n v="1.0867285714285715"/>
    <n v="26.923076923076923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s v="theater/plays"/>
    <n v="1.1399999999999999"/>
    <n v="65.217391304347828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s v="theater/plays"/>
    <n v="1.0085"/>
    <n v="63.291139240506332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s v="theater/plays"/>
    <n v="1.1565217391304348"/>
    <n v="38.333333333333336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s v="theater/plays"/>
    <n v="1.3041666666666667"/>
    <n v="66.666666666666671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s v="theater/plays"/>
    <n v="1.0778267254038179"/>
    <n v="117.41379310344827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s v="theater/plays"/>
    <n v="1.2324999999999999"/>
    <n v="57.803468208092482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s v="theater/plays"/>
    <n v="1.002"/>
    <n v="117.64705882352941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s v="theater/plays"/>
    <n v="1.0466666666666666"/>
    <n v="312.5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s v="theater/plays"/>
    <n v="1.0249999999999999"/>
    <n v="33.898305084745765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s v="theater/plays"/>
    <n v="1.1825757575757576"/>
    <n v="84.615384615384613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s v="theater/plays"/>
    <n v="1.2050000000000001"/>
    <n v="33.898305084745765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s v="theater/plays"/>
    <n v="3.0242"/>
    <n v="83.333333333333329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s v="theater/plays"/>
    <n v="1.00644"/>
    <n v="25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s v="technology/web"/>
    <n v="6.666666666666667E-5"/>
    <n v="15000"/>
    <x v="2"/>
    <s v="web"/>
    <x v="540"/>
    <d v="2015-02-04T19:36:46"/>
  </r>
  <r>
    <n v="4500"/>
    <n v="25"/>
    <x v="2"/>
    <s v="US"/>
    <s v="USD"/>
    <n v="1446080834"/>
    <n v="1443488834"/>
    <b v="0"/>
    <n v="1"/>
    <b v="0"/>
    <s v="technology/web"/>
    <n v="5.5555555555555558E-3"/>
    <n v="4500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s v="technology/web"/>
    <n v="3.9999999999999998E-6"/>
    <n v="250000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s v="technology/web"/>
    <n v="3.1818181818181819E-3"/>
    <n v="11000"/>
    <x v="2"/>
    <s v="web"/>
    <x v="543"/>
    <d v="2014-11-01T02:12:42"/>
  </r>
  <r>
    <n v="500"/>
    <n v="6"/>
    <x v="2"/>
    <s v="US"/>
    <s v="USD"/>
    <n v="1467647160"/>
    <n v="1465055160"/>
    <b v="0"/>
    <n v="2"/>
    <b v="0"/>
    <s v="technology/web"/>
    <n v="1.2E-2"/>
    <n v="250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s v="technology/web"/>
    <n v="0.27383999999999997"/>
    <n v="1470.5882352941176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s v="technology/web"/>
    <n v="8.6666666666666663E-4"/>
    <n v="30000"/>
    <x v="2"/>
    <s v="web"/>
    <x v="546"/>
    <d v="2015-10-17T16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10000"/>
    <n v="9"/>
    <x v="2"/>
    <s v="GB"/>
    <s v="GBP"/>
    <n v="1446154848"/>
    <n v="1443562848"/>
    <b v="0"/>
    <n v="1"/>
    <b v="0"/>
    <s v="technology/web"/>
    <n v="8.9999999999999998E-4"/>
    <n v="10000"/>
    <x v="2"/>
    <s v="web"/>
    <x v="548"/>
    <d v="2015-10-29T21:40:48"/>
  </r>
  <r>
    <n v="2500"/>
    <n v="68"/>
    <x v="2"/>
    <s v="GB"/>
    <s v="GBP"/>
    <n v="1436368622"/>
    <n v="1433776622"/>
    <b v="0"/>
    <n v="8"/>
    <b v="0"/>
    <s v="technology/web"/>
    <n v="2.7199999999999998E-2"/>
    <n v="312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s v="technology/web"/>
    <n v="7.0000000000000001E-3"/>
    <n v="1250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s v="technology/web"/>
    <n v="5.0413333333333331E-2"/>
    <n v="2678.5714285714284"/>
    <x v="2"/>
    <s v="web"/>
    <x v="551"/>
    <d v="2015-08-01T17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s v="technology/web"/>
    <n v="4.9199999999999999E-3"/>
    <n v="4166.666666666667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s v="technology/web"/>
    <n v="0.36589147286821705"/>
    <n v="175.90909090909091"/>
    <x v="2"/>
    <s v="web"/>
    <x v="554"/>
    <d v="2014-10-19T16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s v="technology/web"/>
    <n v="2.5000000000000001E-2"/>
    <n v="80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s v="technology/web"/>
    <n v="9.1066666666666674E-3"/>
    <n v="7500"/>
    <x v="2"/>
    <s v="web"/>
    <x v="557"/>
    <d v="2016-12-02T23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s v="technology/web"/>
    <n v="2.0833333333333335E-4"/>
    <n v="24000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s v="technology/web"/>
    <n v="1.2E-4"/>
    <n v="33333.333333333336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s v="technology/web"/>
    <n v="3.6666666666666666E-3"/>
    <n v="7500"/>
    <x v="2"/>
    <s v="web"/>
    <x v="561"/>
    <d v="2015-10-26T15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s v="technology/web"/>
    <n v="9.0666666666666662E-4"/>
    <n v="37500"/>
    <x v="2"/>
    <s v="web"/>
    <x v="563"/>
    <d v="2015-02-17T01:40:47"/>
  </r>
  <r>
    <n v="18000"/>
    <n v="1"/>
    <x v="2"/>
    <s v="FR"/>
    <s v="EUR"/>
    <n v="1457822275"/>
    <n v="1455230275"/>
    <b v="0"/>
    <n v="1"/>
    <b v="0"/>
    <s v="technology/web"/>
    <n v="5.5555555555555558E-5"/>
    <n v="18000"/>
    <x v="2"/>
    <s v="web"/>
    <x v="564"/>
    <d v="2016-03-12T22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000"/>
    <n v="1"/>
    <x v="2"/>
    <s v="US"/>
    <s v="USD"/>
    <n v="1468513533"/>
    <n v="1465921533"/>
    <b v="0"/>
    <n v="1"/>
    <b v="0"/>
    <s v="technology/web"/>
    <n v="2.0000000000000001E-4"/>
    <n v="5000"/>
    <x v="2"/>
    <s v="web"/>
    <x v="566"/>
    <d v="2016-07-14T16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s v="technology/web"/>
    <n v="0.01"/>
    <n v="4900"/>
    <x v="2"/>
    <s v="web"/>
    <x v="568"/>
    <d v="2016-01-16T11:00:00"/>
  </r>
  <r>
    <n v="2500"/>
    <n v="20"/>
    <x v="2"/>
    <s v="CA"/>
    <s v="CAD"/>
    <n v="1451679612"/>
    <n v="1449087612"/>
    <b v="0"/>
    <n v="1"/>
    <b v="0"/>
    <s v="technology/web"/>
    <n v="8.0000000000000002E-3"/>
    <n v="250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s v="technology/web"/>
    <n v="1.6705882352941177E-3"/>
    <n v="85000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s v="technology/web"/>
    <n v="4.2399999999999998E-3"/>
    <n v="12500"/>
    <x v="2"/>
    <s v="web"/>
    <x v="571"/>
    <d v="2015-07-27T03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s v="technology/web"/>
    <n v="3.892538925389254E-3"/>
    <n v="9876.4444444444453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s v="technology/web"/>
    <n v="7.1556350626118068E-3"/>
    <n v="2795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s v="technology/web"/>
    <n v="4.3166666666666666E-3"/>
    <n v="15000"/>
    <x v="2"/>
    <s v="web"/>
    <x v="575"/>
    <d v="2015-06-13T16:37:23"/>
  </r>
  <r>
    <n v="80000"/>
    <n v="1"/>
    <x v="2"/>
    <s v="US"/>
    <s v="USD"/>
    <n v="1427537952"/>
    <n v="1422357552"/>
    <b v="0"/>
    <n v="1"/>
    <b v="0"/>
    <s v="technology/web"/>
    <n v="1.2500000000000001E-5"/>
    <n v="80000"/>
    <x v="2"/>
    <s v="web"/>
    <x v="576"/>
    <d v="2015-03-28T10:19:12"/>
  </r>
  <r>
    <n v="5000"/>
    <n v="10"/>
    <x v="2"/>
    <s v="US"/>
    <s v="USD"/>
    <n v="1463753302"/>
    <n v="1458569302"/>
    <b v="0"/>
    <n v="1"/>
    <b v="0"/>
    <s v="technology/web"/>
    <n v="2E-3"/>
    <n v="500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s v="technology/web"/>
    <n v="1.12E-4"/>
    <n v="17857.142857142859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s v="technology/web"/>
    <n v="1.4583333333333334E-2"/>
    <n v="2400"/>
    <x v="2"/>
    <s v="web"/>
    <x v="579"/>
    <d v="2014-12-25T20:27:03"/>
  </r>
  <r>
    <n v="3000"/>
    <n v="1"/>
    <x v="2"/>
    <s v="US"/>
    <s v="USD"/>
    <n v="1474580867"/>
    <n v="1471988867"/>
    <b v="0"/>
    <n v="1"/>
    <b v="0"/>
    <s v="technology/web"/>
    <n v="3.3333333333333332E-4"/>
    <n v="3000"/>
    <x v="2"/>
    <s v="web"/>
    <x v="580"/>
    <d v="2016-09-22T21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9000"/>
    <n v="1"/>
    <x v="2"/>
    <s v="US"/>
    <s v="USD"/>
    <n v="1426800687"/>
    <n v="1424212287"/>
    <b v="0"/>
    <n v="1"/>
    <b v="0"/>
    <s v="technology/web"/>
    <n v="1.1111111111111112E-4"/>
    <n v="9000"/>
    <x v="2"/>
    <s v="web"/>
    <x v="583"/>
    <d v="2015-03-19T21:31:27"/>
  </r>
  <r>
    <n v="1000"/>
    <n v="10"/>
    <x v="2"/>
    <s v="US"/>
    <s v="USD"/>
    <n v="1426522316"/>
    <n v="1423933916"/>
    <b v="0"/>
    <n v="2"/>
    <b v="0"/>
    <s v="technology/web"/>
    <n v="0.01"/>
    <n v="500"/>
    <x v="2"/>
    <s v="web"/>
    <x v="584"/>
    <d v="2015-03-16T16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s v="technology/web"/>
    <n v="5.5999999999999999E-3"/>
    <n v="2500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s v="technology/web"/>
    <n v="9.0833333333333335E-2"/>
    <n v="4285.7142857142853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s v="technology/web"/>
    <n v="3.3444444444444443E-2"/>
    <n v="4500"/>
    <x v="2"/>
    <s v="web"/>
    <x v="588"/>
    <d v="2016-11-17T19:28:06"/>
  </r>
  <r>
    <n v="7500"/>
    <n v="1"/>
    <x v="2"/>
    <s v="US"/>
    <s v="USD"/>
    <n v="1436366699"/>
    <n v="1435070699"/>
    <b v="0"/>
    <n v="1"/>
    <b v="0"/>
    <s v="technology/web"/>
    <n v="1.3333333333333334E-4"/>
    <n v="7500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s v="technology/web"/>
    <n v="4.4600000000000001E-2"/>
    <n v="555.55555555555554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s v="technology/web"/>
    <n v="6.0999999999999997E-4"/>
    <n v="50000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s v="technology/web"/>
    <n v="3.3333333333333333E-2"/>
    <n v="750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s v="technology/web"/>
    <n v="0.23"/>
    <n v="71.428571428571431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s v="technology/web"/>
    <n v="1.0399999999999999E-3"/>
    <n v="12500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s v="technology/web"/>
    <n v="4.2599999999999999E-3"/>
    <n v="12500"/>
    <x v="2"/>
    <s v="web"/>
    <x v="595"/>
    <d v="2015-05-04T01:40:38"/>
  </r>
  <r>
    <n v="20000"/>
    <n v="6"/>
    <x v="2"/>
    <s v="US"/>
    <s v="USD"/>
    <n v="1478122292"/>
    <n v="1475530292"/>
    <b v="0"/>
    <n v="2"/>
    <b v="0"/>
    <s v="technology/web"/>
    <n v="2.9999999999999997E-4"/>
    <n v="10000"/>
    <x v="2"/>
    <s v="web"/>
    <x v="596"/>
    <d v="2016-11-02T21:31:32"/>
  </r>
  <r>
    <n v="7500"/>
    <n v="20"/>
    <x v="2"/>
    <s v="US"/>
    <s v="USD"/>
    <n v="1469980800"/>
    <n v="1466787335"/>
    <b v="0"/>
    <n v="2"/>
    <b v="0"/>
    <s v="technology/web"/>
    <n v="2.6666666666666666E-3"/>
    <n v="375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s v="technology/web"/>
    <n v="0.34"/>
    <n v="357.14285714285717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s v="technology/web"/>
    <n v="6.2E-4"/>
    <n v="25000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s v="technology/web"/>
    <n v="0.02"/>
    <n v="50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s v="technology/web"/>
    <n v="1.4E-2"/>
    <n v="1666.6666666666667"/>
    <x v="2"/>
    <s v="web"/>
    <x v="601"/>
    <d v="2014-12-26T20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s v="technology/web"/>
    <n v="3.9334666666666664E-2"/>
    <n v="1153.8461538461538"/>
    <x v="2"/>
    <s v="web"/>
    <x v="603"/>
    <d v="2014-08-14T15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s v="technology/web"/>
    <n v="2.6200000000000001E-2"/>
    <n v="625"/>
    <x v="2"/>
    <s v="web"/>
    <x v="605"/>
    <d v="2015-08-23T08:35:08"/>
  </r>
  <r>
    <n v="5000"/>
    <n v="10"/>
    <x v="1"/>
    <s v="NL"/>
    <s v="EUR"/>
    <n v="1432479600"/>
    <n v="1428507409"/>
    <b v="0"/>
    <n v="1"/>
    <b v="0"/>
    <s v="technology/web"/>
    <n v="2E-3"/>
    <n v="5000"/>
    <x v="2"/>
    <s v="web"/>
    <x v="606"/>
    <d v="2015-05-24T15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s v="technology/web"/>
    <n v="9.7400000000000004E-3"/>
    <n v="30000"/>
    <x v="2"/>
    <s v="web"/>
    <x v="608"/>
    <d v="2015-06-15T22:06:20"/>
  </r>
  <r>
    <n v="780"/>
    <n v="5"/>
    <x v="1"/>
    <s v="GB"/>
    <s v="GBP"/>
    <n v="1448761744"/>
    <n v="1446166144"/>
    <b v="0"/>
    <n v="1"/>
    <b v="0"/>
    <s v="technology/web"/>
    <n v="6.41025641025641E-3"/>
    <n v="780"/>
    <x v="2"/>
    <s v="web"/>
    <x v="609"/>
    <d v="2015-11-29T01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s v="technology/web"/>
    <n v="0.21363333333333334"/>
    <n v="495.8677685950413"/>
    <x v="2"/>
    <s v="web"/>
    <x v="613"/>
    <d v="2015-10-01T04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2000"/>
    <n v="60"/>
    <x v="1"/>
    <s v="GB"/>
    <s v="GBP"/>
    <n v="1431072843"/>
    <n v="1427184843"/>
    <b v="0"/>
    <n v="3"/>
    <b v="0"/>
    <s v="technology/web"/>
    <n v="0.03"/>
    <n v="666.66666666666663"/>
    <x v="2"/>
    <s v="web"/>
    <x v="617"/>
    <d v="2015-05-08T08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s v="technology/web"/>
    <n v="3.9999999999999998E-7"/>
    <n v="2500000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s v="technology/web"/>
    <n v="0.01"/>
    <n v="300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s v="technology/web"/>
    <n v="1.044E-2"/>
    <n v="8333.3333333333339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s v="technology/web"/>
    <n v="5.6833333333333333E-2"/>
    <n v="666.66666666666663"/>
    <x v="2"/>
    <s v="web"/>
    <x v="622"/>
    <d v="2016-07-01T18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s v="technology/web"/>
    <n v="0.17380000000000001"/>
    <n v="641.02564102564099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s v="technology/web"/>
    <n v="2.0000000000000001E-4"/>
    <n v="450000"/>
    <x v="2"/>
    <s v="web"/>
    <x v="627"/>
    <d v="2016-03-14T23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s v="technology/web"/>
    <n v="1.75E-3"/>
    <n v="66666.666666666672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s v="technology/web"/>
    <n v="8.3340278356529708E-4"/>
    <n v="11999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s v="technology/web"/>
    <n v="1.38E-2"/>
    <n v="5555.5555555555557"/>
    <x v="2"/>
    <s v="web"/>
    <x v="631"/>
    <d v="2016-05-28T18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s v="technology/web"/>
    <n v="0.1245"/>
    <n v="400"/>
    <x v="2"/>
    <s v="web"/>
    <x v="633"/>
    <d v="2016-06-17T23:00:00"/>
  </r>
  <r>
    <n v="5000"/>
    <n v="1"/>
    <x v="1"/>
    <s v="US"/>
    <s v="USD"/>
    <n v="1424989029"/>
    <n v="1422397029"/>
    <b v="0"/>
    <n v="1"/>
    <b v="0"/>
    <s v="technology/web"/>
    <n v="2.0000000000000001E-4"/>
    <n v="5000"/>
    <x v="2"/>
    <s v="web"/>
    <x v="634"/>
    <d v="2015-02-26T22:17:09"/>
  </r>
  <r>
    <n v="25000"/>
    <n v="2"/>
    <x v="1"/>
    <s v="US"/>
    <s v="USD"/>
    <n v="1428804762"/>
    <n v="1426212762"/>
    <b v="0"/>
    <n v="1"/>
    <b v="0"/>
    <s v="technology/web"/>
    <n v="8.0000000000000007E-5"/>
    <n v="25000"/>
    <x v="2"/>
    <s v="web"/>
    <x v="635"/>
    <d v="2015-04-12T02:12:42"/>
  </r>
  <r>
    <n v="2000"/>
    <n v="4"/>
    <x v="1"/>
    <s v="GB"/>
    <s v="GBP"/>
    <n v="1433587620"/>
    <n v="1430996150"/>
    <b v="0"/>
    <n v="1"/>
    <b v="0"/>
    <s v="technology/web"/>
    <n v="2E-3"/>
    <n v="2000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s v="technology/web"/>
    <n v="9.0000000000000006E-5"/>
    <n v="33333.333333333336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s v="technology/web"/>
    <n v="9.9999999999999995E-7"/>
    <n v="1000000"/>
    <x v="2"/>
    <s v="web"/>
    <x v="639"/>
    <d v="2014-10-13T13:59:55"/>
  </r>
  <r>
    <n v="70"/>
    <n v="101"/>
    <x v="0"/>
    <s v="FR"/>
    <s v="EUR"/>
    <n v="1480028400"/>
    <n v="1478685915"/>
    <b v="0"/>
    <n v="2"/>
    <b v="1"/>
    <s v="technology/wearables"/>
    <n v="1.4428571428571428"/>
    <n v="3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s v="technology/wearables"/>
    <n v="1.1916249999999999"/>
    <n v="126.98412698412699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s v="technology/wearables"/>
    <n v="14.604850000000001"/>
    <n v="9.1996320147194108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s v="technology/wearables"/>
    <n v="1.0580799999999999"/>
    <n v="164.47368421052633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s v="technology/wearables"/>
    <n v="3.0011791999999997"/>
    <n v="24.485798237022529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s v="technology/wearables"/>
    <n v="2.7869999999999999"/>
    <n v="8.4388185654008439"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s v="technology/wearables"/>
    <n v="1.3187625000000001"/>
    <n v="29.62962962962963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s v="technology/wearables"/>
    <n v="1.0705"/>
    <n v="117.64705882352941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s v="technology/wearables"/>
    <n v="1.2682285714285715"/>
    <n v="1296.2962962962963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s v="technology/wearables"/>
    <n v="1.3996"/>
    <n v="30.487804878048781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s v="technology/wearables"/>
    <n v="1.1240000000000001"/>
    <n v="31.25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s v="technology/wearables"/>
    <n v="1.00528"/>
    <n v="238.0952380952381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s v="technology/wearables"/>
    <n v="1.0046666666666666"/>
    <n v="107.1428571428571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s v="technology/wearables"/>
    <n v="1.4144600000000001"/>
    <n v="67.750677506775062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s v="technology/wearables"/>
    <n v="2.6729166666666666"/>
    <n v="11.846001974333662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s v="technology/wearables"/>
    <n v="1.4688749999999999"/>
    <n v="29.197080291970803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s v="technology/wearables"/>
    <n v="2.1356000000000002"/>
    <n v="57.47126436781609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s v="technology/wearables"/>
    <n v="1.2569999999999999"/>
    <n v="151.5151515151515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s v="technology/wearables"/>
    <n v="1.0446206037108834"/>
    <n v="104.66666666666667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s v="technology/wearables"/>
    <n v="1.0056666666666667"/>
    <n v="142.85714285714286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s v="technology/wearables"/>
    <n v="3.058E-2"/>
    <n v="2777.7777777777778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s v="technology/wearables"/>
    <n v="9.4999999999999998E-3"/>
    <n v="1111.1111111111111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s v="technology/wearables"/>
    <n v="4.0000000000000001E-3"/>
    <n v="9750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s v="technology/wearables"/>
    <n v="3.5000000000000001E-3"/>
    <n v="28571.428571428572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s v="technology/wearables"/>
    <n v="7.5333333333333335E-2"/>
    <n v="413.79310344827587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s v="technology/wearables"/>
    <n v="0.18640000000000001"/>
    <n v="833.33333333333337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s v="technology/wearables"/>
    <n v="4.0000000000000003E-5"/>
    <n v="50000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s v="technology/wearables"/>
    <n v="0.1002"/>
    <n v="1785.7142857142858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s v="technology/wearables"/>
    <n v="4.5600000000000002E-2"/>
    <n v="600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s v="technology/wearables"/>
    <n v="0.21507499999999999"/>
    <n v="7142.8571428571431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s v="technology/wearables"/>
    <n v="0.29276666666666668"/>
    <n v="290.32258064516128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s v="technology/wearables"/>
    <n v="0.39426666666666665"/>
    <n v="2000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s v="technology/wearables"/>
    <n v="0.21628"/>
    <n v="232.55813953488371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s v="technology/wearables"/>
    <n v="2.0500000000000002E-3"/>
    <n v="33333.333333333336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s v="technology/wearables"/>
    <n v="2.9999999999999997E-4"/>
    <n v="25000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s v="technology/wearables"/>
    <n v="0.14849999999999999"/>
    <n v="230.76923076923077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s v="technology/wearables"/>
    <n v="1.4710000000000001E-2"/>
    <n v="4166.666666666667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s v="technology/wearables"/>
    <n v="0.25584000000000001"/>
    <n v="520.83333333333337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s v="technology/wearables"/>
    <n v="3.8206896551724136E-2"/>
    <n v="1705.8823529411766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s v="technology/wearables"/>
    <n v="0.15485964912280703"/>
    <n v="606.38297872340422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s v="technology/wearables"/>
    <n v="0.25912000000000002"/>
    <n v="581.39534883720933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s v="technology/wearables"/>
    <n v="4.0000000000000002E-4"/>
    <n v="2500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s v="technology/wearables"/>
    <n v="1.06E-3"/>
    <n v="12500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s v="technology/wearables"/>
    <n v="8.5142857142857138E-3"/>
    <n v="11666.666666666666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s v="technology/wearables"/>
    <n v="7.4837500000000001E-2"/>
    <n v="2370.3703703703704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s v="technology/wearables"/>
    <n v="0.27650000000000002"/>
    <n v="200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s v="technology/wearables"/>
    <n v="3.5499999999999997E-2"/>
    <n v="16666.666666666668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s v="technology/wearables"/>
    <n v="0.72989999999999999"/>
    <n v="555.55555555555554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s v="technology/wearables"/>
    <n v="0.57648750000000004"/>
    <n v="595.23809523809518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s v="technology/wearables"/>
    <n v="0.1234"/>
    <n v="588.23529411764707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s v="technology/wearables"/>
    <n v="5.1999999999999998E-3"/>
    <n v="5000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s v="technology/wearables"/>
    <n v="6.5299999999999997E-2"/>
    <n v="99.50248756218906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s v="technology/wearables"/>
    <n v="0.35338000000000003"/>
    <n v="337.83783783783781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s v="technology/wearables"/>
    <n v="3.933333333333333E-3"/>
    <n v="21428.571428571428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s v="technology/wearables"/>
    <n v="1.06E-2"/>
    <n v="8571.4285714285706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s v="technology/wearables"/>
    <n v="5.7142857142857145E-6"/>
    <n v="175000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s v="technology/wearables"/>
    <n v="0.46379999999999999"/>
    <n v="43.859649122807021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s v="technology/wearables"/>
    <n v="0.15390000000000001"/>
    <n v="3448.2758620689656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s v="technology/wearables"/>
    <n v="0.824221076923077"/>
    <n v="146.06741573033707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s v="technology/wearables"/>
    <n v="2.6866666666666667E-2"/>
    <n v="483.87096774193549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s v="technology/wearables"/>
    <n v="0.26600000000000001"/>
    <n v="1095.2380952380952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s v="technology/wearables"/>
    <n v="0.30813400000000002"/>
    <n v="405.4054054054054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s v="technology/wearables"/>
    <n v="5.5800000000000002E-2"/>
    <n v="2142.857142857142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s v="technology/wearables"/>
    <n v="8.7454545454545458E-3"/>
    <n v="13750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s v="technology/wearables"/>
    <n v="9.7699999999999992E-3"/>
    <n v="20000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s v="technology/wearables"/>
    <n v="0.78927352941176465"/>
    <n v="149.12280701754386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s v="technology/wearables"/>
    <n v="0.22092500000000001"/>
    <n v="108.40108401084011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s v="technology/wearables"/>
    <n v="4.0666666666666663E-3"/>
    <n v="7500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s v="technology/wearables"/>
    <n v="0.33790999999999999"/>
    <n v="295.85798816568047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s v="technology/wearables"/>
    <n v="2.1649484536082476E-3"/>
    <n v="121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s v="technology/wearables"/>
    <n v="7.9600000000000001E-3"/>
    <n v="25000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s v="technology/wearables"/>
    <n v="0.14993333333333334"/>
    <n v="535.71428571428567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s v="technology/wearables"/>
    <n v="5.0509090909090906E-2"/>
    <n v="2291.666666666666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s v="technology/wearables"/>
    <n v="0.10214285714285715"/>
    <n v="437.5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s v="technology/wearables"/>
    <n v="3.0500000000000002E-3"/>
    <n v="25000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s v="technology/wearables"/>
    <n v="7.4999999999999997E-3"/>
    <n v="3000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s v="technology/wearables"/>
    <n v="1.2933333333333333E-2"/>
    <n v="1500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s v="publishing/nonfiction"/>
    <n v="1.4394736842105262"/>
    <n v="46.341463414634148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s v="publishing/nonfiction"/>
    <n v="1.2210975609756098"/>
    <n v="68.907563025210081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s v="publishing/nonfiction"/>
    <n v="1.3202400000000001"/>
    <n v="163.3986928104575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s v="publishing/nonfiction"/>
    <n v="1.0938000000000001"/>
    <n v="50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s v="publishing/nonfiction"/>
    <n v="1.0547157142857144"/>
    <n v="48.951048951048953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s v="publishing/nonfiction"/>
    <n v="1.0035000000000001"/>
    <n v="142.85714285714286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s v="publishing/nonfiction"/>
    <n v="1.014"/>
    <n v="71.428571428571431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s v="publishing/nonfiction"/>
    <n v="1.5551428571428572"/>
    <n v="23.48993288590604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s v="publishing/nonfiction"/>
    <n v="1.05566"/>
    <n v="57.692307692307693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s v="publishing/nonfiction"/>
    <n v="1.3065"/>
    <n v="33.333333333333336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s v="publishing/nonfiction"/>
    <n v="1.3219000000000001"/>
    <n v="75.471698113207552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s v="publishing/nonfiction"/>
    <n v="1.26"/>
    <n v="70.422535211267601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s v="publishing/nonfiction"/>
    <n v="1.6"/>
    <n v="3.0769230769230771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s v="publishing/nonfiction"/>
    <n v="1.2048000000000001"/>
    <n v="14.792899408284024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s v="publishing/nonfiction"/>
    <n v="1.2552941176470589"/>
    <n v="149.12280701754386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s v="publishing/nonfiction"/>
    <n v="1.1440638297872341"/>
    <n v="205.24017467248908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s v="publishing/nonfiction"/>
    <n v="3.151388888888889"/>
    <n v="33.333333333333336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s v="publishing/nonfiction"/>
    <n v="1.224"/>
    <n v="46.296296296296298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s v="publishing/nonfiction"/>
    <n v="1.0673333333333332"/>
    <n v="36.585365853658537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s v="publishing/nonfiction"/>
    <n v="1.5833333333333333"/>
    <n v="43.165467625899282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s v="publishing/nonfiction"/>
    <n v="1.0740000000000001"/>
    <n v="157.89473684210526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s v="publishing/nonfiction"/>
    <n v="1.0226"/>
    <n v="138.29787234042553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s v="publishing/nonfiction"/>
    <n v="1.1071428571428572"/>
    <n v="60.869565217391305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s v="publishing/nonfiction"/>
    <n v="1.48"/>
    <n v="36.666666666666664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s v="publishing/nonfiction"/>
    <n v="1.0232000000000001"/>
    <n v="80.645161290322577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s v="publishing/nonfiction"/>
    <n v="1.7909909909909909"/>
    <n v="30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s v="publishing/nonfiction"/>
    <n v="1.1108135252761968"/>
    <n v="30.793814432989691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s v="publishing/nonfiction"/>
    <n v="1.0004285714285714"/>
    <n v="127.27272727272727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s v="publishing/nonfiction"/>
    <n v="1.0024999999999999"/>
    <n v="45.454545454545453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s v="publishing/nonfiction"/>
    <n v="1.0556000000000001"/>
    <n v="90.909090909090907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s v="publishing/nonfiction"/>
    <n v="1.0258775877587758"/>
    <n v="75.322033898305079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s v="publishing/nonfiction"/>
    <n v="1.1850000000000001"/>
    <n v="48.387096774193552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s v="publishing/nonfiction"/>
    <n v="1.117"/>
    <n v="47.61904761904762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s v="publishing/nonfiction"/>
    <n v="1.28"/>
    <n v="384.61538461538464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s v="publishing/nonfiction"/>
    <n v="1.0375000000000001"/>
    <n v="40.816326530612244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s v="publishing/nonfiction"/>
    <n v="1.0190760000000001"/>
    <n v="36.764705882352942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s v="publishing/nonfiction"/>
    <n v="1.177142857142857"/>
    <n v="31.818181818181817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s v="publishing/nonfiction"/>
    <n v="2.38"/>
    <n v="13.888888888888889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s v="publishing/nonfiction"/>
    <n v="1.02"/>
    <n v="131.57894736842104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s v="publishing/nonfiction"/>
    <n v="1.0192000000000001"/>
    <n v="50.505050505050505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s v="publishing/fiction"/>
    <n v="4.7E-2"/>
    <n v="833.33333333333337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s v="publishing/fiction"/>
    <n v="1.1655011655011655E-3"/>
    <n v="4290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s v="publishing/fiction"/>
    <n v="0.36014285714285715"/>
    <n v="159.09090909090909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s v="publishing/fiction"/>
    <n v="3.5400000000000001E-2"/>
    <n v="1666.6666666666667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s v="publishing/fiction"/>
    <n v="0.41399999999999998"/>
    <n v="76.92307692307692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s v="publishing/fiction"/>
    <n v="2.631578947368421E-4"/>
    <n v="3800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s v="publishing/fiction"/>
    <n v="3.3333333333333333E-2"/>
    <n v="150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s v="publishing/fiction"/>
    <n v="8.5129023676509714E-3"/>
    <n v="1879.5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s v="publishing/fiction"/>
    <n v="0.70199999999999996"/>
    <n v="55.555555555555557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s v="publishing/fiction"/>
    <n v="1.7000000000000001E-2"/>
    <n v="2000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s v="publishing/fiction"/>
    <n v="0.51400000000000001"/>
    <n v="122.80701754385964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s v="publishing/fiction"/>
    <n v="7.0000000000000001E-3"/>
    <n v="1000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s v="publishing/fiction"/>
    <n v="4.0000000000000001E-3"/>
    <n v="500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s v="publishing/fiction"/>
    <n v="2.6666666666666668E-2"/>
    <n v="2500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s v="music/rock"/>
    <n v="1.04"/>
    <n v="37.037037037037038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s v="music/rock"/>
    <n v="1.3315375"/>
    <n v="32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s v="music/rock"/>
    <n v="1.4813333333333334"/>
    <n v="42.857142857142854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s v="music/rock"/>
    <n v="1.0249999999999999"/>
    <n v="100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s v="music/rock"/>
    <n v="1.8062799999999999"/>
    <n v="17.241379310344829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s v="music/rock"/>
    <n v="1.4279999999999999"/>
    <n v="113.63636363636364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s v="music/rock"/>
    <n v="1.1416666666666666"/>
    <n v="70.588235294117652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s v="music/rock"/>
    <n v="2.03505"/>
    <n v="29.411764705882351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s v="music/rock"/>
    <n v="1.0941176470588236"/>
    <n v="121.42857142857143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s v="music/rock"/>
    <n v="1.443746"/>
    <n v="64.102564102564102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s v="music/rock"/>
    <n v="1.0386666666666666"/>
    <n v="58.59375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s v="music/rock"/>
    <n v="1.0044440000000001"/>
    <n v="41.666666666666664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s v="music/rock"/>
    <n v="1.0277927272727272"/>
    <n v="85.9375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s v="music/rock"/>
    <n v="1.0531250000000001"/>
    <n v="150.9433962264151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s v="music/rock"/>
    <n v="1.1178571428571429"/>
    <n v="76.086956521739125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s v="music/rock"/>
    <n v="1.0135000000000001"/>
    <n v="111.1111111111111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s v="music/rock"/>
    <n v="1.0753333333333333"/>
    <n v="42.25352112676056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s v="music/rock"/>
    <n v="1.1488571428571428"/>
    <n v="40.229885057471265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s v="music/rock"/>
    <n v="1.0002"/>
    <n v="178.57142857142858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s v="music/rock"/>
    <n v="1.5213333333333334"/>
    <n v="26.78571428571428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s v="music/rock"/>
    <n v="1.1152149999999998"/>
    <n v="39.215686274509807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s v="music/rock"/>
    <n v="1.0133333333333334"/>
    <n v="80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s v="music/rock"/>
    <n v="1.232608695652174"/>
    <n v="60.526315789473685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s v="music/rock"/>
    <n v="1.05"/>
    <n v="55.555555555555557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s v="music/rock"/>
    <n v="1.0443750000000001"/>
    <n v="112.6760563380281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s v="music/rock"/>
    <n v="1.05125"/>
    <n v="70.175438596491233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s v="music/rock"/>
    <n v="1.03775"/>
    <n v="76.92307692307692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s v="music/rock"/>
    <n v="1.05"/>
    <n v="55.555555555555557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s v="music/rock"/>
    <n v="1.04"/>
    <n v="83.333333333333329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s v="music/rock"/>
    <n v="1.5183333333333333"/>
    <n v="18.181818181818183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s v="music/rock"/>
    <n v="1.59996"/>
    <n v="15.625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s v="music/rock"/>
    <n v="1.2729999999999999"/>
    <n v="35.714285714285715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s v="music/rock"/>
    <n v="1.07"/>
    <n v="93.023255813953483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s v="music/rock"/>
    <n v="1.1512214285714286"/>
    <n v="34.146341463414636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s v="music/rock"/>
    <n v="1.3711066666666665"/>
    <n v="65.217391304347828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s v="music/rock"/>
    <n v="1.5571428571428572"/>
    <n v="18.421052631578949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s v="music/rock"/>
    <n v="1.0874999999999999"/>
    <n v="28.571428571428573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s v="music/rock"/>
    <n v="1.3405"/>
    <n v="52.631578947368418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s v="music/rock"/>
    <n v="1.1916666666666667"/>
    <n v="43.478260869565219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s v="music/rock"/>
    <n v="1.7949999999999999"/>
    <n v="24.242424242424242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s v="music/rock"/>
    <n v="1.3438124999999999"/>
    <n v="29.62962962962963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s v="music/rock"/>
    <n v="1.0043200000000001"/>
    <n v="126.26262626262626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s v="music/rock"/>
    <n v="1.0145454545454546"/>
    <n v="112.24489795918367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s v="music/rock"/>
    <n v="1.0333333333333334"/>
    <n v="27.272727272727273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s v="music/rock"/>
    <n v="1.07"/>
    <n v="34.210526315789473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s v="music/rock"/>
    <n v="1.04"/>
    <n v="31.2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s v="music/rock"/>
    <n v="1.0783333333333334"/>
    <n v="56.25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s v="music/rock"/>
    <n v="2.3333333333333335"/>
    <n v="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s v="music/rock"/>
    <n v="1.0060706666666666"/>
    <n v="97.402597402597408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s v="music/rock"/>
    <n v="1.0166666666666666"/>
    <n v="146.34146341463415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s v="music/rock"/>
    <n v="1.3101818181818181"/>
    <n v="73.333333333333329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s v="music/rock"/>
    <n v="1.1725000000000001"/>
    <n v="50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s v="music/rock"/>
    <n v="1.009304"/>
    <n v="108.69565217391305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s v="music/rock"/>
    <n v="1.218"/>
    <n v="40.322580645161288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s v="music/rock"/>
    <n v="1.454"/>
    <n v="32.786885245901637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s v="music/rock"/>
    <n v="1.166166"/>
    <n v="52.083333333333336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s v="music/metal"/>
    <n v="1.2041660000000001"/>
    <n v="52.631578947368418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s v="music/metal"/>
    <n v="1.0132000000000001"/>
    <n v="53.191489361702125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s v="music/metal"/>
    <n v="1.0431999999999999"/>
    <n v="64.102564102564102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s v="music/metal"/>
    <n v="2.6713333333333331"/>
    <n v="23.622047244094489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s v="music/metal"/>
    <n v="1.9413333333333334"/>
    <n v="18.867924528301888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s v="music/metal"/>
    <n v="1.203802"/>
    <n v="28.248587570621471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s v="music/metal"/>
    <n v="1.2200090909090908"/>
    <n v="23.404255319148938"/>
    <x v="4"/>
    <s v="metal"/>
    <x v="846"/>
    <d v="2014-03-10T14:00:00"/>
  </r>
  <r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s v="music/metal"/>
    <n v="1.1990000000000001"/>
    <n v="34.782608695652172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s v="music/metal"/>
    <n v="1.55175"/>
    <n v="30.075187969924812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s v="music/metal"/>
    <n v="1.3045"/>
    <n v="28.571428571428573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s v="music/metal"/>
    <n v="1.0497142857142858"/>
    <n v="56.451612903225808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s v="music/metal"/>
    <n v="1.1822050359712231"/>
    <n v="55.711422845691381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s v="music/metal"/>
    <n v="1.0344827586206897"/>
    <n v="30.851063829787233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s v="music/metal"/>
    <n v="2.1800000000000002"/>
    <n v="8.9285714285714288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s v="music/metal"/>
    <n v="1.4400583333333332"/>
    <n v="15.789473684210526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s v="music/metal"/>
    <n v="1.0467500000000001"/>
    <n v="40.816326530612244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s v="music/jazz"/>
    <n v="0.18142857142857144"/>
    <n v="291.66666666666669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s v="music/jazz"/>
    <n v="2.2444444444444444E-2"/>
    <n v="2250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s v="music/jazz"/>
    <n v="3.3999999999999998E-3"/>
    <n v="12500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s v="music/jazz"/>
    <n v="4.4999999999999998E-2"/>
    <n v="400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s v="music/jazz"/>
    <n v="0.41538461538461541"/>
    <n v="82.278481012658233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s v="music/jazz"/>
    <n v="2.0454545454545454E-2"/>
    <n v="1100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s v="music/jazz"/>
    <n v="0.18285714285714286"/>
    <n v="318.18181818181819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s v="music/jazz"/>
    <n v="0.2402"/>
    <n v="454.54545454545456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s v="music/jazz"/>
    <n v="1.1111111111111111E-3"/>
    <n v="4500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s v="music/jazz"/>
    <n v="0.11818181818181818"/>
    <n v="2933.3333333333335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s v="music/jazz"/>
    <n v="3.0999999999999999E-3"/>
    <n v="4000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s v="music/jazz"/>
    <n v="5.4166666666666669E-2"/>
    <n v="500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s v="music/jazz"/>
    <n v="8.1250000000000003E-3"/>
    <n v="4000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s v="music/jazz"/>
    <n v="1.2857142857142857E-2"/>
    <n v="700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s v="music/jazz"/>
    <n v="0.24333333333333335"/>
    <n v="142.85714285714286"/>
    <x v="4"/>
    <s v="jazz"/>
    <x v="874"/>
    <d v="2013-05-04T14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s v="music/jazz"/>
    <n v="0.40799492385786801"/>
    <n v="70.044444444444451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s v="music/jazz"/>
    <n v="0.67549999999999999"/>
    <n v="68.965517241379317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s v="music/jazz"/>
    <n v="1.2999999999999999E-2"/>
    <n v="2500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s v="music/jazz"/>
    <n v="0.30666666666666664"/>
    <n v="70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s v="music/indie rock"/>
    <n v="2.9894179894179893E-2"/>
    <n v="472.5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s v="music/indie rock"/>
    <n v="8.0000000000000002E-3"/>
    <n v="375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s v="music/indie rock"/>
    <n v="0.20133333333333334"/>
    <n v="107.14285714285714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s v="music/indie rock"/>
    <n v="0.4002"/>
    <n v="208.33333333333334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s v="music/indie rock"/>
    <n v="0.01"/>
    <n v="100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s v="music/indie rock"/>
    <n v="0.75"/>
    <n v="47.61904761904762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s v="music/indie rock"/>
    <n v="0.41"/>
    <n v="71.428571428571431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s v="music/indie rock"/>
    <n v="7.1999999999999995E-2"/>
    <n v="250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s v="music/indie rock"/>
    <n v="9.4412800000000005E-2"/>
    <n v="781.2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s v="music/indie rock"/>
    <n v="4.1666666666666664E-2"/>
    <n v="750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s v="music/indie rock"/>
    <n v="3.2500000000000001E-2"/>
    <n v="888.88888888888891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s v="music/indie rock"/>
    <n v="0.40749999999999997"/>
    <n v="352.94117647058823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s v="music/indie rock"/>
    <n v="0.1"/>
    <n v="40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s v="music/indie rock"/>
    <n v="0.39169999999999999"/>
    <n v="377.35849056603774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s v="music/indie rock"/>
    <n v="2.4375000000000001E-2"/>
    <n v="1142.8571428571429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s v="music/indie rock"/>
    <n v="0.4"/>
    <n v="111.11111111111111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s v="music/indie rock"/>
    <n v="2.8000000000000001E-2"/>
    <n v="1250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s v="music/indie rock"/>
    <n v="0.37333333333333335"/>
    <n v="93.7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s v="music/jazz"/>
    <n v="4.1999999999999997E-3"/>
    <n v="2500"/>
    <x v="4"/>
    <s v="jazz"/>
    <x v="900"/>
    <d v="2016-03-30T19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s v="music/jazz"/>
    <n v="3.0000000000000001E-3"/>
    <n v="1000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s v="music/jazz"/>
    <n v="3.2000000000000001E-2"/>
    <n v="125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s v="music/jazz"/>
    <n v="3.0200000000000001E-3"/>
    <n v="16666.666666666668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s v="music/jazz"/>
    <n v="3.0153846153846153E-2"/>
    <n v="1083.3333333333333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s v="music/jazz"/>
    <n v="3.2500000000000001E-2"/>
    <n v="2000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s v="music/jazz"/>
    <n v="0.22363636363636363"/>
    <n v="110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s v="music/jazz"/>
    <n v="8.5714285714285719E-3"/>
    <n v="1750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s v="music/jazz"/>
    <n v="6.6066666666666662E-2"/>
    <n v="1250"/>
    <x v="4"/>
    <s v="jazz"/>
    <x v="913"/>
    <d v="2012-05-05T03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s v="music/jazz"/>
    <n v="5.7692307692307696E-2"/>
    <n v="722.22222222222217"/>
    <x v="4"/>
    <s v="jazz"/>
    <x v="915"/>
    <d v="2012-03-01T04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s v="music/jazz"/>
    <n v="6.0000000000000001E-3"/>
    <n v="500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s v="music/jazz"/>
    <n v="5.0256410256410255E-2"/>
    <n v="390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s v="music/jazz"/>
    <n v="5.0000000000000001E-3"/>
    <n v="200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s v="music/jazz"/>
    <n v="0.309"/>
    <n v="750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s v="music/jazz"/>
    <n v="0.21037037037037037"/>
    <n v="900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s v="music/jazz"/>
    <n v="2.1999999999999999E-2"/>
    <n v="2500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s v="music/jazz"/>
    <n v="0.109"/>
    <n v="200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s v="music/jazz"/>
    <n v="2.6666666666666668E-2"/>
    <n v="1200"/>
    <x v="4"/>
    <s v="jazz"/>
    <x v="925"/>
    <d v="2013-11-27T22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s v="music/jazz"/>
    <n v="0.10862068965517241"/>
    <n v="517.85714285714289"/>
    <x v="4"/>
    <s v="jazz"/>
    <x v="928"/>
    <d v="2012-11-18T00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s v="music/jazz"/>
    <n v="0.38333333333333336"/>
    <n v="180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s v="music/jazz"/>
    <n v="6.5500000000000003E-2"/>
    <n v="285.71428571428572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s v="music/jazz"/>
    <n v="0.14536842105263159"/>
    <n v="316.66666666666669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s v="music/jazz"/>
    <n v="0.06"/>
    <n v="100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s v="music/jazz"/>
    <n v="0.30399999999999999"/>
    <n v="166.66666666666666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s v="music/jazz"/>
    <n v="1.4285714285714285E-2"/>
    <n v="1750"/>
    <x v="4"/>
    <s v="jazz"/>
    <x v="935"/>
    <d v="2016-01-29T08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s v="music/jazz"/>
    <n v="1.1428571428571429E-2"/>
    <n v="175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s v="music/jazz"/>
    <n v="3.5714285714285713E-3"/>
    <n v="7000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s v="music/jazz"/>
    <n v="1.4545454545454545E-2"/>
    <n v="1375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s v="technology/wearables"/>
    <n v="0.17155555555555554"/>
    <n v="642.85714285714289"/>
    <x v="2"/>
    <s v="wearables"/>
    <x v="940"/>
    <d v="2015-08-11T00:12:06"/>
  </r>
  <r>
    <n v="50000"/>
    <n v="1161"/>
    <x v="2"/>
    <s v="US"/>
    <s v="USD"/>
    <n v="1486693145"/>
    <n v="1484101145"/>
    <b v="0"/>
    <n v="31"/>
    <b v="0"/>
    <s v="technology/wearables"/>
    <n v="2.3220000000000001E-2"/>
    <n v="1612.9032258064517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s v="technology/wearables"/>
    <n v="8.9066666666666669E-2"/>
    <n v="468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s v="technology/wearables"/>
    <n v="9.633333333333334E-2"/>
    <n v="250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s v="technology/wearables"/>
    <n v="0.13325999999999999"/>
    <n v="520.83333333333337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s v="technology/wearables"/>
    <n v="2.4840000000000001E-2"/>
    <n v="6250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s v="technology/wearables"/>
    <n v="1.9066666666666666E-2"/>
    <n v="3000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s v="technology/wearables"/>
    <n v="0.12"/>
    <n v="50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s v="technology/wearables"/>
    <n v="1.3650000000000001E-2"/>
    <n v="2857.1428571428573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s v="technology/wearables"/>
    <n v="0.28039999999999998"/>
    <n v="208.33333333333334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s v="technology/wearables"/>
    <n v="0.38390000000000002"/>
    <n v="413.22314049586777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s v="technology/wearables"/>
    <n v="0.39942857142857141"/>
    <n v="250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s v="technology/wearables"/>
    <n v="8.3999999999999995E-3"/>
    <n v="3000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s v="technology/wearables"/>
    <n v="0.43406666666666666"/>
    <n v="205.47945205479451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s v="technology/wearables"/>
    <n v="5.6613333333333335E-2"/>
    <n v="3225.8064516129034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s v="technology/wearables"/>
    <n v="1.7219999999999999E-2"/>
    <n v="2941.1764705882351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s v="technology/wearables"/>
    <n v="1.9416666666666665E-2"/>
    <n v="1714.2857142857142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s v="technology/wearables"/>
    <n v="0.11328275684711328"/>
    <n v="457.47058823529414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s v="technology/wearables"/>
    <n v="0.3886"/>
    <n v="292.39766081871346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s v="technology/wearables"/>
    <n v="0.46100628930817611"/>
    <n v="296.01063829787233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s v="technology/wearables"/>
    <n v="0.42188421052631581"/>
    <n v="863.63636363636363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s v="technology/wearables"/>
    <n v="0.2848"/>
    <n v="67.567567567567565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s v="technology/wearables"/>
    <n v="1.0771428571428571E-2"/>
    <n v="3888.8888888888887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s v="technology/wearables"/>
    <n v="7.9909090909090902E-3"/>
    <n v="3793.1034482758619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s v="technology/wearables"/>
    <n v="1.192E-2"/>
    <n v="4166.666666666667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s v="technology/wearables"/>
    <n v="0.14799999999999999"/>
    <n v="400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s v="technology/wearables"/>
    <n v="0.17810000000000001"/>
    <n v="246.91358024691357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s v="technology/wearables"/>
    <n v="1.325E-2"/>
    <n v="2000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s v="technology/wearables"/>
    <n v="0.46666666666666667"/>
    <n v="2727.2727272727275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s v="technology/wearables"/>
    <n v="0.4592"/>
    <n v="357.14285714285717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s v="technology/wearables"/>
    <n v="2.2599999999999999E-3"/>
    <n v="20000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s v="technology/wearables"/>
    <n v="0.34625"/>
    <n v="444.44444444444446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s v="technology/wearables"/>
    <n v="2.0549999999999999E-2"/>
    <n v="2500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s v="technology/wearables"/>
    <n v="5.5999999999999999E-3"/>
    <n v="16666.666666666668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s v="technology/wearables"/>
    <n v="2.6069999999999999E-2"/>
    <n v="4166.666666666667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s v="technology/wearables"/>
    <n v="1.9259999999999999E-2"/>
    <n v="8333.3333333333339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s v="technology/wearables"/>
    <n v="0.33666666666666667"/>
    <n v="22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s v="technology/wearables"/>
    <n v="0.5626326718299024"/>
    <n v="1405.6016260162601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s v="technology/wearables"/>
    <n v="0.82817600000000002"/>
    <n v="364.58333333333331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s v="technology/wearables"/>
    <n v="0.14860000000000001"/>
    <n v="322.58064516129031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s v="technology/wearables"/>
    <n v="1.2375123751237513E-4"/>
    <n v="22222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s v="technology/wearables"/>
    <n v="1.7142857142857143E-4"/>
    <n v="5833.333333333333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s v="technology/wearables"/>
    <n v="0.2950613611721471"/>
    <n v="582.22905027932961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s v="technology/wearables"/>
    <n v="1.06E-2"/>
    <n v="3333.3333333333335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s v="technology/wearables"/>
    <n v="6.2933333333333327E-2"/>
    <n v="1304.3478260869565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s v="technology/wearables"/>
    <n v="0.1275"/>
    <n v="869.56521739130437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s v="technology/wearables"/>
    <n v="0.13220000000000001"/>
    <n v="1219.5121951219512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s v="technology/wearables"/>
    <n v="0.16769999999999999"/>
    <n v="312.5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s v="technology/wearables"/>
    <n v="1.0399999999999999E-3"/>
    <n v="12500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s v="technology/wearables"/>
    <n v="4.24E-2"/>
    <n v="714.28571428571433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s v="technology/wearables"/>
    <n v="4.6699999999999997E-3"/>
    <n v="25000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s v="technology/wearables"/>
    <n v="0.25087142857142858"/>
    <n v="357.14285714285717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s v="technology/wearables"/>
    <n v="2.3345000000000001E-2"/>
    <n v="18181.81818181818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s v="technology/wearables"/>
    <n v="7.2599999999999998E-2"/>
    <n v="1111.1111111111111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s v="technology/wearables"/>
    <n v="1.6250000000000001E-2"/>
    <n v="800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s v="technology/wearables"/>
    <n v="1.2999999999999999E-2"/>
    <n v="625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s v="technology/wearables"/>
    <n v="0.58558333333333334"/>
    <n v="262.00873362445412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s v="technology/wearables"/>
    <n v="7.7886666666666673E-2"/>
    <n v="3750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s v="technology/wearables"/>
    <n v="2.2157147647256063E-2"/>
    <n v="149116.66666666666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s v="technology/wearables"/>
    <n v="1.04"/>
    <n v="125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s v="technology/wearables"/>
    <n v="0.29602960296029601"/>
    <n v="454.5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s v="technology/wearables"/>
    <n v="0.16055"/>
    <n v="1333.3333333333333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s v="technology/wearables"/>
    <n v="0.82208000000000003"/>
    <n v="263.15789473684208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s v="technology/wearables"/>
    <n v="0.75051000000000001"/>
    <n v="1242.2360248447205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s v="technology/wearables"/>
    <n v="5.8500000000000003E-2"/>
    <n v="500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s v="technology/wearables"/>
    <n v="0.44319999999999998"/>
    <n v="394.73684210526318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s v="technology/wearables"/>
    <n v="2.6737967914438501E-3"/>
    <n v="9350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s v="technology/wearables"/>
    <n v="0.1313"/>
    <n v="495.04950495049508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s v="technology/wearables"/>
    <n v="1.9088937093275488E-3"/>
    <n v="28812.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s v="technology/wearables"/>
    <n v="3.7499999999999999E-3"/>
    <n v="20000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s v="technology/wearables"/>
    <n v="215.35021"/>
    <n v="6.4516129032258061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s v="technology/wearables"/>
    <n v="0.34527999999999998"/>
    <n v="277.77777777777777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s v="technology/wearables"/>
    <n v="0.30599999999999999"/>
    <n v="6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s v="technology/wearables"/>
    <n v="2.6666666666666668E-2"/>
    <n v="150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s v="technology/wearables"/>
    <n v="2.8420000000000001E-2"/>
    <n v="2631.5789473684213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s v="technology/wearables"/>
    <n v="0.22878799999999999"/>
    <n v="704.22535211267609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s v="technology/wearables"/>
    <n v="3.1050000000000001E-2"/>
    <n v="2857.1428571428573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s v="technology/wearables"/>
    <n v="0.47333333333333333"/>
    <n v="112.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s v="music/electronic music"/>
    <n v="2.0554838709677421"/>
    <n v="51.666666666666664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s v="music/electronic music"/>
    <n v="3.5180366666666667"/>
    <n v="6.2761506276150625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s v="music/electronic music"/>
    <n v="1.149"/>
    <n v="27.027027027027028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s v="music/electronic music"/>
    <n v="2.3715000000000002"/>
    <n v="15.267175572519085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s v="music/electronic music"/>
    <n v="1.1863774999999999"/>
    <n v="327.86885245901641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s v="music/electronic music"/>
    <n v="1.099283142857143"/>
    <n v="65.359477124183002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s v="music/electronic music"/>
    <n v="1.0000828571428571"/>
    <n v="57.377049180327866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s v="music/electronic music"/>
    <n v="1.0309292094387414"/>
    <n v="67.576576576576571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s v="music/electronic music"/>
    <n v="1.1727000000000001"/>
    <n v="39.215686274509807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s v="music/electronic music"/>
    <n v="1.1175999999999999"/>
    <n v="70.921985815602838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s v="music/electronic music"/>
    <n v="3.4209999999999998"/>
    <n v="12.578616352201259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s v="music/electronic music"/>
    <n v="1.0740000000000001"/>
    <n v="101.01010101010101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s v="music/electronic music"/>
    <n v="1.0849703703703704"/>
    <n v="56.25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s v="music/electronic music"/>
    <n v="1.0286144578313252"/>
    <n v="49.185185185185183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s v="music/electronic music"/>
    <n v="1.3000180000000001"/>
    <n v="30.120481927710845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s v="music/electronic music"/>
    <n v="1.0765217391304347"/>
    <n v="60.526315789473685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s v="music/electronic music"/>
    <n v="1.1236044444444444"/>
    <n v="21.327014218009477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s v="music/electronic music"/>
    <n v="1.0209999999999999"/>
    <n v="47.619047619047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s v="music/electronic music"/>
    <n v="1.4533333333333334"/>
    <n v="24.590163934426229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s v="music/electronic music"/>
    <n v="1.282"/>
    <n v="16.666666666666668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s v="journalism/audio"/>
    <n v="2.9411764705882353E-3"/>
    <n v="8500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s v="journalism/audio"/>
    <n v="1.5384615384615385E-2"/>
    <n v="65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s v="journalism/audio"/>
    <n v="8.5370000000000001E-2"/>
    <n v="342.46575342465752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s v="journalism/audio"/>
    <n v="8.571428571428571E-4"/>
    <n v="3500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s v="journalism/audio"/>
    <n v="2.6599999999999999E-2"/>
    <n v="1250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s v="journalism/audio"/>
    <n v="5.0000000000000001E-4"/>
    <n v="2000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s v="journalism/audio"/>
    <n v="1.4133333333333333E-2"/>
    <n v="3750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s v="journalism/audio"/>
    <n v="0.01"/>
    <n v="1500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s v="journalism/audio"/>
    <n v="0.01"/>
    <n v="500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s v="journalism/audio"/>
    <n v="0.95477386934673369"/>
    <n v="49.7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s v="games/video games"/>
    <n v="8.9744444444444446E-2"/>
    <n v="731.70731707317077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s v="games/video games"/>
    <n v="2.7E-2"/>
    <n v="600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s v="games/video games"/>
    <n v="3.3673333333333333E-2"/>
    <n v="1013.5135135135135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s v="games/video games"/>
    <n v="0.26"/>
    <n v="50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s v="games/video games"/>
    <n v="1.5E-3"/>
    <n v="7500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s v="games/video games"/>
    <n v="0.38636363636363635"/>
    <n v="104.76190476190476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s v="games/video games"/>
    <n v="7.0000000000000001E-3"/>
    <n v="5000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s v="games/video games"/>
    <n v="6.8000000000000005E-4"/>
    <n v="18750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s v="games/video games"/>
    <n v="1.3333333333333334E-2"/>
    <n v="75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s v="games/video games"/>
    <n v="6.3092592592592589E-2"/>
    <n v="1800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s v="games/video games"/>
    <n v="4.4999999999999998E-2"/>
    <n v="333.33333333333331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s v="games/video games"/>
    <n v="0.62765333333333329"/>
    <n v="76.92307692307692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s v="games/video games"/>
    <n v="0.29376000000000002"/>
    <n v="149.70059880239521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s v="games/video games"/>
    <n v="7.4999999999999997E-2"/>
    <n v="120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s v="games/video games"/>
    <n v="2.6076923076923077E-2"/>
    <n v="1444.4444444444443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s v="games/video games"/>
    <n v="9.1050000000000006E-2"/>
    <n v="204.08163265306123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s v="games/video games"/>
    <n v="1.7647058823529413E-4"/>
    <n v="17000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s v="games/video games"/>
    <n v="5.5999999999999999E-3"/>
    <n v="3333.3333333333335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s v="games/video games"/>
    <n v="8.2000000000000007E-3"/>
    <n v="5000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s v="games/video games"/>
    <n v="3.4200000000000001E-2"/>
    <n v="3333.3333333333335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s v="games/video games"/>
    <n v="8.3333333333333339E-4"/>
    <n v="9000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s v="games/video games"/>
    <n v="0.14182977777777778"/>
    <n v="306.12244897959181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s v="games/video games"/>
    <n v="7.8266666666666665E-2"/>
    <n v="306.12244897959181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s v="games/video games"/>
    <n v="3.8464497269020693E-4"/>
    <n v="12999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s v="games/video games"/>
    <n v="0.125"/>
    <n v="100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s v="games/video games"/>
    <n v="1.0500000000000001E-2"/>
    <n v="285.71428571428572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s v="games/video games"/>
    <n v="0.14083333333333334"/>
    <n v="75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s v="games/video games"/>
    <n v="0.18300055555555556"/>
    <n v="666.66666666666663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s v="games/video games"/>
    <n v="5.0347999999999997E-2"/>
    <n v="5319.1489361702124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s v="games/video games"/>
    <n v="0.17933333333333334"/>
    <n v="413.79310344827587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s v="games/video games"/>
    <n v="4.6999999999999999E-4"/>
    <n v="14285.714285714286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s v="games/video games"/>
    <n v="7.2120000000000004E-2"/>
    <n v="1136.3636363636363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s v="games/video games"/>
    <n v="5.0000000000000001E-3"/>
    <n v="5000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s v="games/video games"/>
    <n v="2.5000000000000001E-2"/>
    <n v="40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s v="games/video games"/>
    <n v="4.0999999999999999E-4"/>
    <n v="16666.666666666668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s v="games/video games"/>
    <n v="5.3124999999999999E-2"/>
    <n v="333.33333333333331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s v="games/video games"/>
    <n v="1.6199999999999999E-2"/>
    <n v="1000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s v="games/video games"/>
    <n v="4.9516666666666667E-2"/>
    <n v="1621.6216216216217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s v="games/video games"/>
    <n v="1.5900000000000001E-3"/>
    <n v="45000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s v="games/video games"/>
    <n v="0.41249999999999998"/>
    <n v="57.142857142857146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s v="games/video games"/>
    <n v="2.93E-2"/>
    <n v="1190.4761904761904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s v="games/video games"/>
    <n v="4.4999999999999997E-3"/>
    <n v="3333.333333333333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s v="games/video games"/>
    <n v="5.1000000000000004E-3"/>
    <n v="4545.454545454545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s v="games/video games"/>
    <n v="4.0000000000000002E-4"/>
    <n v="2500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s v="games/video games"/>
    <n v="0.35537409090909089"/>
    <n v="282.05128205128204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s v="games/video games"/>
    <n v="5.0000000000000001E-3"/>
    <n v="1000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s v="games/video games"/>
    <n v="1.6666666666666668E-3"/>
    <n v="2000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s v="games/video games"/>
    <n v="1.325E-3"/>
    <n v="10000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s v="games/video games"/>
    <n v="3.5704000000000004E-4"/>
    <n v="50000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s v="games/video games"/>
    <n v="8.3000000000000004E-2"/>
    <n v="125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s v="games/video games"/>
    <n v="2.4222222222222221E-2"/>
    <n v="1500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s v="games/video games"/>
    <n v="2.3809523809523812E-3"/>
    <n v="2100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s v="games/video games"/>
    <n v="1.16E-4"/>
    <n v="50000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s v="games/video games"/>
    <n v="2.2000000000000001E-3"/>
    <n v="1666.6666666666667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s v="games/mobile games"/>
    <n v="4.7222222222222223E-3"/>
    <n v="12857.142857142857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s v="games/mobile games"/>
    <n v="5.0000000000000001E-3"/>
    <n v="1000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s v="games/mobile games"/>
    <n v="1.6714285714285713E-2"/>
    <n v="1521.7391304347825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s v="games/mobile games"/>
    <n v="1E-3"/>
    <n v="1000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s v="games/mobile games"/>
    <n v="1.0499999999999999E-3"/>
    <n v="10000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s v="games/mobile games"/>
    <n v="2.2000000000000001E-3"/>
    <n v="1666.6666666666667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s v="games/mobile games"/>
    <n v="0.14380000000000001"/>
    <n v="769.23076923076928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s v="games/mobile games"/>
    <n v="6.6666666666666671E-3"/>
    <n v="300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s v="games/mobile games"/>
    <n v="4.0000000000000003E-5"/>
    <n v="25000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s v="games/mobile games"/>
    <n v="0.05"/>
    <n v="100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s v="games/mobile games"/>
    <n v="6.4439140811455853E-2"/>
    <n v="698.33333333333337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s v="games/mobile games"/>
    <n v="0.39500000000000002"/>
    <n v="641.02564102564099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s v="games/mobile games"/>
    <n v="3.5714285714285713E-3"/>
    <n v="8750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s v="games/mobile games"/>
    <n v="6.2500000000000001E-4"/>
    <n v="8000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s v="games/mobile games"/>
    <n v="4.1333333333333335E-3"/>
    <n v="56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s v="food/food trucks"/>
    <n v="1.25E-3"/>
    <n v="800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s v="food/food trucks"/>
    <n v="8.8333333333333333E-2"/>
    <n v="500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s v="food/food trucks"/>
    <n v="4.8666666666666667E-3"/>
    <n v="5000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s v="food/food trucks"/>
    <n v="1.5E-3"/>
    <n v="25000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s v="food/food trucks"/>
    <n v="0.1008"/>
    <n v="416.66666666666669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s v="food/food trucks"/>
    <n v="5.6937500000000002E-2"/>
    <n v="1066.6666666666667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s v="food/food trucks"/>
    <n v="6.2500000000000003E-3"/>
    <n v="800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s v="food/food trucks"/>
    <n v="6.5000000000000002E-2"/>
    <n v="1666.6666666666667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s v="food/food trucks"/>
    <n v="7.5199999999999998E-3"/>
    <n v="312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s v="food/food trucks"/>
    <n v="1.5100000000000001E-2"/>
    <n v="3333.3333333333335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s v="food/food trucks"/>
    <n v="4.6666666666666671E-3"/>
    <n v="2500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s v="food/food trucks"/>
    <n v="3.85E-2"/>
    <n v="1578.9473684210527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s v="food/food trucks"/>
    <n v="5.8333333333333338E-4"/>
    <n v="30000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s v="food/food trucks"/>
    <n v="0.20705000000000001"/>
    <n v="400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s v="food/food trucks"/>
    <n v="0.19139999999999999"/>
    <n v="1875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s v="food/food trucks"/>
    <n v="1.6316666666666667E-2"/>
    <n v="3750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s v="food/food trucks"/>
    <n v="5.6666666666666664E-2"/>
    <n v="600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s v="food/food trucks"/>
    <n v="1.6999999999999999E-3"/>
    <n v="3333.3333333333335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s v="food/food trucks"/>
    <n v="4.0000000000000001E-3"/>
    <n v="1250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s v="food/food trucks"/>
    <n v="1E-3"/>
    <n v="25000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s v="food/food trucks"/>
    <n v="2.4000000000000001E-4"/>
    <n v="12500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s v="food/food trucks"/>
    <n v="5.906666666666667E-2"/>
    <n v="789.47368421052636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s v="food/food trucks"/>
    <n v="2.9250000000000002E-2"/>
    <n v="2222.2222222222222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s v="food/food trucks"/>
    <n v="5.7142857142857142E-5"/>
    <n v="17500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s v="food/food trucks"/>
    <n v="6.666666666666667E-5"/>
    <n v="75000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s v="food/food trucks"/>
    <n v="5.3333333333333337E-2"/>
    <n v="1200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s v="food/food trucks"/>
    <n v="0.11749999999999999"/>
    <n v="588.23529411764707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s v="food/food trucks"/>
    <n v="8.0000000000000007E-5"/>
    <n v="16666.666666666668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s v="food/food trucks"/>
    <n v="4.2000000000000003E-2"/>
    <n v="250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s v="food/food trucks"/>
    <n v="0.04"/>
    <n v="833.33333333333337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s v="photography/photobooks"/>
    <n v="1.0493636363636363"/>
    <n v="58.666666666666664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s v="photography/photobooks"/>
    <n v="1.0544"/>
    <n v="112.61261261261261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s v="photography/photobooks"/>
    <n v="1.0673333333333332"/>
    <n v="60.975609756097562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s v="photography/photobooks"/>
    <n v="1.0412571428571429"/>
    <n v="125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s v="photography/photobooks"/>
    <n v="1.6054999999999999"/>
    <n v="23.529411764705884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s v="photography/photobooks"/>
    <n v="1.0777777777777777"/>
    <n v="104.65116279069767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s v="photography/photobooks"/>
    <n v="1.35"/>
    <n v="38.46153846153846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s v="photography/photobooks"/>
    <n v="1.0907407407407408"/>
    <n v="81.818181818181813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s v="photography/photobooks"/>
    <n v="2.9"/>
    <n v="6.666666666666667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s v="photography/photobooks"/>
    <n v="1.0395714285714286"/>
    <n v="76.92307692307692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s v="photography/photobooks"/>
    <n v="3.2223999999999999"/>
    <n v="17.50700280112045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s v="photography/photobooks"/>
    <n v="1.35"/>
    <n v="58.823529411764703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s v="photography/photobooks"/>
    <n v="2.6991034482758622"/>
    <n v="28.3203125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s v="photography/photobooks"/>
    <n v="2.5329333333333333"/>
    <n v="47.770700636942678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s v="photography/photobooks"/>
    <n v="2.6059999999999999"/>
    <n v="20.95808383233533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s v="photography/photobooks"/>
    <n v="1.0131677953348381"/>
    <n v="295.33333333333331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s v="photography/photobooks"/>
    <n v="1.2560416666666667"/>
    <n v="46.601941747572816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s v="photography/photobooks"/>
    <n v="1.0243783333333334"/>
    <n v="54.054054054054056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s v="photography/photobooks"/>
    <n v="1.99244"/>
    <n v="92.250922509225092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s v="photography/photobooks"/>
    <n v="1.0245398773006136"/>
    <n v="161.38613861386139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s v="photography/photobooks"/>
    <n v="1.0294615384615384"/>
    <n v="228.07017543859649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s v="photography/photobooks"/>
    <n v="1.0086153846153847"/>
    <n v="209.67741935483872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s v="photography/photobooks"/>
    <n v="1.1499999999999999"/>
    <n v="28.125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s v="photography/photobooks"/>
    <n v="1.0416766467065868"/>
    <n v="118.43971631205673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s v="photography/photobooks"/>
    <n v="1.5529999999999999"/>
    <n v="133.33333333333334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s v="photography/photobooks"/>
    <n v="1.06"/>
    <n v="130.43478260869566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s v="photography/photobooks"/>
    <n v="2.5431499999999998"/>
    <n v="194.17475728155341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s v="photography/photobooks"/>
    <n v="1.0109999999999999"/>
    <n v="166.66666666666666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s v="photography/photobooks"/>
    <n v="1.2904"/>
    <n v="30.120481927710845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s v="photography/photobooks"/>
    <n v="1.0223076923076924"/>
    <n v="60.185185185185183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s v="photography/photobooks"/>
    <n v="1.3180000000000001"/>
    <n v="80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s v="photography/photobooks"/>
    <n v="7.8608020000000005"/>
    <n v="9.1074681238615671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s v="photography/photobooks"/>
    <n v="1.4570000000000001"/>
    <n v="63.063063063063062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s v="photography/photobooks"/>
    <n v="1.026"/>
    <n v="144.80874316939889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s v="photography/photobooks"/>
    <n v="1.7227777777777777"/>
    <n v="101.12359550561797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s v="photography/photobooks"/>
    <n v="1.5916819571865444"/>
    <n v="64.62450592885375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s v="photography/photobooks"/>
    <n v="1.0376666666666667"/>
    <n v="107.14285714285714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s v="photography/photobooks"/>
    <n v="1.1140954545454547"/>
    <n v="21.359223300970875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s v="photography/photobooks"/>
    <n v="2.80375"/>
    <n v="28.985507246376812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s v="photography/photobooks"/>
    <n v="1.1210606060606061"/>
    <n v="103.66492146596859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s v="music/world music"/>
    <n v="7.0666666666666669E-2"/>
    <n v="833.33333333333337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s v="music/world music"/>
    <n v="4.3999999999999997E-2"/>
    <n v="1000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s v="music/world music"/>
    <n v="3.8739999999999997E-2"/>
    <n v="1250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s v="music/world music"/>
    <n v="0.29299999999999998"/>
    <n v="208.3333333333333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s v="music/world music"/>
    <n v="9.0909090909090905E-3"/>
    <n v="2750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s v="music/world music"/>
    <n v="8.0000000000000002E-3"/>
    <n v="500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s v="music/world music"/>
    <n v="0.11600000000000001"/>
    <n v="166.66666666666666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s v="music/world music"/>
    <n v="2.787363950092912E-2"/>
    <n v="1255.6666666666667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s v="music/world music"/>
    <n v="0.17799999999999999"/>
    <n v="333.33333333333331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s v="music/world music"/>
    <n v="3.0124999999999999E-2"/>
    <n v="1000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s v="music/world music"/>
    <n v="0.50739999999999996"/>
    <n v="147.05882352941177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s v="music/world music"/>
    <n v="5.4884742041712408E-3"/>
    <n v="911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s v="music/world music"/>
    <n v="0.14091666666666666"/>
    <n v="315.78947368421052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s v="music/rock"/>
    <n v="1.038"/>
    <n v="44.44444444444444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s v="music/rock"/>
    <n v="1.2024999999999999"/>
    <n v="117.64705882352941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s v="music/rock"/>
    <n v="1.17"/>
    <n v="64.516129032258064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s v="music/rock"/>
    <n v="1.2214285714285715"/>
    <n v="70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s v="music/rock"/>
    <n v="1.5164"/>
    <n v="42.372881355932201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s v="music/rock"/>
    <n v="1.0444"/>
    <n v="61.728395061728392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s v="music/rock"/>
    <n v="2.0015333333333332"/>
    <n v="59.055118110236222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s v="music/rock"/>
    <n v="1.018"/>
    <n v="81.081081081081081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s v="music/rock"/>
    <n v="1.3765714285714286"/>
    <n v="24.822695035460992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s v="music/rock"/>
    <n v="3038.3319999999999"/>
    <n v="1.4064697609001406E-2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s v="music/rock"/>
    <n v="1.9885074626865671"/>
    <n v="47.5177304964539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s v="music/rock"/>
    <n v="2.0236666666666667"/>
    <n v="27.522935779816514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s v="music/rock"/>
    <n v="1.1796376666666666"/>
    <n v="83.10249307479225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s v="music/rock"/>
    <n v="2.9472727272727273"/>
    <n v="31.25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s v="music/rock"/>
    <n v="2.1314633333333335"/>
    <n v="17.910447761194028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s v="music/rock"/>
    <n v="1.0424"/>
    <n v="26.041666666666668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s v="music/rock"/>
    <n v="1.1366666666666667"/>
    <n v="44.594594594594597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s v="music/rock"/>
    <n v="1.0125"/>
    <n v="38.46153846153846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s v="music/rock"/>
    <n v="1.2541538461538462"/>
    <n v="61.904761904761905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s v="music/rock"/>
    <n v="1.19"/>
    <n v="36.585365853658537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s v="music/rock"/>
    <n v="1.6646153846153846"/>
    <n v="19.117647058823529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s v="music/rock"/>
    <n v="1.1914771428571429"/>
    <n v="53.030303030303031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s v="music/rock"/>
    <n v="1.0047368421052632"/>
    <n v="190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s v="music/rock"/>
    <n v="1.018"/>
    <n v="138.36477987421384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s v="music/rock"/>
    <n v="1.1666666666666667"/>
    <n v="65.934065934065927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s v="music/rock"/>
    <n v="1.0864893617021276"/>
    <n v="91.262135922330103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s v="music/rock"/>
    <n v="1.1472"/>
    <n v="59.171597633136095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s v="music/rock"/>
    <n v="1.018"/>
    <n v="241.93548387096774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s v="music/rock"/>
    <n v="1.06"/>
    <n v="178.57142857142858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s v="music/rock"/>
    <n v="1.0349999999999999"/>
    <n v="74.074074074074076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s v="music/rock"/>
    <n v="1.5497535999999998"/>
    <n v="53.533190578158461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s v="music/rock"/>
    <n v="1.6214066666666667"/>
    <n v="38.560411311053983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s v="music/rock"/>
    <n v="1.0442100000000001"/>
    <n v="44.117647058823529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s v="music/rock"/>
    <n v="1.0612433333333333"/>
    <n v="36.319612590799032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s v="music/rock"/>
    <n v="1.5493846153846154"/>
    <n v="34.210526315789473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s v="music/rock"/>
    <n v="1.1077157238734421"/>
    <n v="66.222222222222229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s v="music/rock"/>
    <n v="1.1091186666666666"/>
    <n v="115.38461538461539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s v="music/rock"/>
    <n v="1.1071428571428572"/>
    <n v="94.594594594594597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s v="music/rock"/>
    <n v="1.2361333333333333"/>
    <n v="54.744525547445257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s v="music/rock"/>
    <n v="2.1105"/>
    <n v="45.454545454545453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s v="theater/plays"/>
    <n v="1.01"/>
    <n v="64.516129032258064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s v="theater/plays"/>
    <n v="1.0165"/>
    <n v="31.746031746031747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s v="theater/plays"/>
    <n v="1.0833333333333333"/>
    <n v="7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s v="theater/plays"/>
    <n v="2.42"/>
    <n v="10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s v="theater/plays"/>
    <n v="1.0044999999999999"/>
    <n v="65.573770491803273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s v="theater/plays"/>
    <n v="1.2506666666666666"/>
    <n v="28.846153846153847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s v="theater/plays"/>
    <n v="1.0857142857142856"/>
    <n v="40.697674418604649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s v="theater/plays"/>
    <n v="1.4570000000000001"/>
    <n v="71.428571428571431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s v="theater/plays"/>
    <n v="1.1000000000000001"/>
    <n v="32.692307692307693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s v="theater/plays"/>
    <n v="1.0223333333333333"/>
    <n v="125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s v="theater/plays"/>
    <n v="1.22"/>
    <n v="22.727272727272727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s v="theater/plays"/>
    <n v="1.0196000000000001"/>
    <n v="39.0625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s v="theater/plays"/>
    <n v="1.411764705882353"/>
    <n v="36.956521739130437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s v="theater/plays"/>
    <n v="1.0952500000000001"/>
    <n v="84.033613445378151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s v="theater/plays"/>
    <n v="1.0465"/>
    <n v="60.606060606060609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s v="theater/plays"/>
    <n v="1.24"/>
    <n v="109.375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s v="theater/plays"/>
    <n v="1.35"/>
    <n v="12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s v="theater/plays"/>
    <n v="1.0275000000000001"/>
    <n v="68.965517241379317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s v="theater/plays"/>
    <n v="1.3026085714285716"/>
    <n v="32.407407407407405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s v="technology/wearables"/>
    <n v="0.39627499999999999"/>
    <n v="384.61538461538464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s v="technology/wearables"/>
    <n v="0.25976666666666665"/>
    <n v="348.83720930232556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s v="technology/wearables"/>
    <n v="0.65246363636363636"/>
    <n v="308.98876404494382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s v="technology/wearables"/>
    <n v="0.11514000000000001"/>
    <n v="1111.1111111111111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s v="technology/wearables"/>
    <n v="0.11360000000000001"/>
    <n v="263.15789473684208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s v="technology/wearables"/>
    <n v="1.1199130434782609"/>
    <n v="328.57142857142856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s v="technology/wearables"/>
    <n v="0.155"/>
    <n v="833.33333333333337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s v="technology/wearables"/>
    <n v="0.32028000000000001"/>
    <n v="2500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s v="technology/wearables"/>
    <n v="6.0869565217391303E-3"/>
    <n v="4600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s v="technology/wearables"/>
    <n v="0.31114999999999998"/>
    <n v="327.86885245901641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s v="technology/wearables"/>
    <n v="1.1266666666666666E-2"/>
    <n v="16363.636363636364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s v="technology/wearables"/>
    <n v="0.40404000000000001"/>
    <n v="403.22580645161293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s v="technology/wearables"/>
    <n v="1.3333333333333333E-5"/>
    <n v="75000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s v="technology/wearables"/>
    <n v="5.7334999999999997E-2"/>
    <n v="10526.315789473685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s v="technology/wearables"/>
    <n v="0.15325"/>
    <n v="296.2962962962963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s v="technology/wearables"/>
    <n v="0.15103448275862069"/>
    <n v="644.44444444444446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s v="technology/wearables"/>
    <n v="5.0299999999999997E-3"/>
    <n v="33333.333333333336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s v="technology/wearables"/>
    <n v="1.3028138528138528E-2"/>
    <n v="66000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s v="technology/wearables"/>
    <n v="3.0285714285714286E-3"/>
    <n v="8750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s v="technology/wearables"/>
    <n v="8.8800000000000004E-2"/>
    <n v="340.90909090909093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s v="technology/wearables"/>
    <n v="9.8400000000000001E-2"/>
    <n v="555.55555555555554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s v="technology/wearables"/>
    <n v="2.4299999999999999E-2"/>
    <n v="2500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s v="technology/wearables"/>
    <n v="1.1299999999999999E-2"/>
    <n v="9090.9090909090901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s v="technology/wearables"/>
    <n v="3.5520833333333335E-2"/>
    <n v="1170.7317073170732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s v="technology/wearables"/>
    <n v="2.3306666666666667E-2"/>
    <n v="5000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s v="technology/wearables"/>
    <n v="8.1600000000000006E-3"/>
    <n v="5555.5555555555557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s v="technology/wearables"/>
    <n v="0.22494285714285714"/>
    <n v="700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s v="technology/wearables"/>
    <n v="1.3668E-2"/>
    <n v="7352.9411764705883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s v="technology/wearables"/>
    <n v="0.10754135338345865"/>
    <n v="481.8840579710145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s v="technology/wearables"/>
    <n v="0.1976"/>
    <n v="1562.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s v="technology/wearables"/>
    <n v="0.84946999999999995"/>
    <n v="446.42857142857144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s v="technology/wearables"/>
    <n v="0.49381999999999998"/>
    <n v="357.14285714285717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s v="technology/wearables"/>
    <n v="3.3033333333333331E-2"/>
    <n v="2000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s v="technology/wearables"/>
    <n v="6.6339999999999996E-2"/>
    <n v="1351.3513513513512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s v="technology/wearables"/>
    <n v="0.7036"/>
    <n v="543.47826086956525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s v="technology/wearables"/>
    <n v="2E-3"/>
    <n v="500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s v="technology/wearables"/>
    <n v="1.02298"/>
    <n v="154.79876160990713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s v="publishing/nonfiction"/>
    <n v="3.7773333333333334"/>
    <n v="10.791366906474821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s v="publishing/nonfiction"/>
    <n v="1.25"/>
    <n v="42.857142857142854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s v="publishing/nonfiction"/>
    <n v="1.473265306122449"/>
    <n v="32.885906040268459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s v="publishing/nonfiction"/>
    <n v="1.022"/>
    <n v="80.645161290322577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s v="publishing/nonfiction"/>
    <n v="1.018723404255319"/>
    <n v="225.96153846153845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s v="publishing/nonfiction"/>
    <n v="2.0419999999999998"/>
    <n v="29.069767441860463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s v="publishing/nonfiction"/>
    <n v="1.0405"/>
    <n v="64.102564102564102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s v="publishing/nonfiction"/>
    <n v="1.0126500000000001"/>
    <n v="166.66666666666666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s v="publishing/nonfiction"/>
    <n v="1.3613999999999999"/>
    <n v="44.052863436123346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s v="publishing/nonfiction"/>
    <n v="1.3360000000000001"/>
    <n v="23.809523809523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s v="publishing/nonfiction"/>
    <n v="1.3025"/>
    <n v="18.75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s v="publishing/nonfiction"/>
    <n v="1.2267999999999999"/>
    <n v="20.66115702479339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s v="publishing/nonfiction"/>
    <n v="1.8281058823529412"/>
    <n v="39.080459770114942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s v="publishing/nonfiction"/>
    <n v="1.2529999999999999"/>
    <n v="30.76923076923077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s v="publishing/nonfiction"/>
    <n v="1.1166666666666667"/>
    <n v="61.224489795918366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s v="publishing/nonfiction"/>
    <n v="1.1575757575757575"/>
    <n v="34.736842105263158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s v="publishing/nonfiction"/>
    <n v="1.732"/>
    <n v="18.518518518518519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s v="publishing/nonfiction"/>
    <n v="1.2598333333333334"/>
    <n v="22.727272727272727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s v="publishing/nonfiction"/>
    <n v="1.091"/>
    <n v="40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s v="music/rock"/>
    <n v="1.1864285714285714"/>
    <n v="291.66666666666669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s v="music/rock"/>
    <n v="1.0026666666666666"/>
    <n v="81.521739130434781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s v="music/rock"/>
    <n v="1.2648920000000001"/>
    <n v="51.020408163265309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s v="music/rock"/>
    <n v="1.1426000000000001"/>
    <n v="55.555555555555557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s v="music/rock"/>
    <n v="1.107"/>
    <n v="57.47126436781609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s v="music/rock"/>
    <n v="1.0534805315203954"/>
    <n v="79.70443349753694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s v="music/rock"/>
    <n v="1.0366666666666666"/>
    <n v="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s v="music/rock"/>
    <n v="1.0708672667523933"/>
    <n v="99.98571428571428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s v="music/rock"/>
    <n v="1.24"/>
    <n v="31.2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s v="music/rock"/>
    <n v="1.0501"/>
    <n v="192.30769230769232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s v="music/rock"/>
    <n v="1.8946666666666667"/>
    <n v="22.727272727272727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s v="music/rock"/>
    <n v="1.7132499999999999"/>
    <n v="36.697247706422019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s v="music/rock"/>
    <n v="2.5248648648648651"/>
    <n v="22.023809523809526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s v="music/rock"/>
    <n v="1.1615384615384616"/>
    <n v="41.935483870967744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s v="music/rock"/>
    <n v="2.0335000000000001"/>
    <n v="15.037593984962406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s v="music/rock"/>
    <n v="1.1160000000000001"/>
    <n v="66.225165562913901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s v="music/rock"/>
    <n v="4.24"/>
    <n v="5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s v="music/rock"/>
    <n v="1.071"/>
    <n v="68.493150684931507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s v="music/rock"/>
    <n v="1.043625"/>
    <n v="54.054054054054056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s v="music/rock"/>
    <n v="2.124090909090909"/>
    <n v="23.655913978494624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s v="music/rock"/>
    <n v="1.2408571428571429"/>
    <n v="55.555555555555557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s v="music/rock"/>
    <n v="1.10406125"/>
    <n v="59.701492537313435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s v="music/rock"/>
    <n v="2.1875"/>
    <n v="28.571428571428573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s v="music/rock"/>
    <n v="1.36625"/>
    <n v="51.282051282051285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s v="music/rock"/>
    <n v="1.348074"/>
    <n v="44.642857142857146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s v="music/rock"/>
    <n v="1.454"/>
    <n v="14.705882352941176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s v="music/rock"/>
    <n v="1.0910714285714285"/>
    <n v="147.36842105263159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s v="music/rock"/>
    <n v="1.1020000000000001"/>
    <n v="38.46153846153846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s v="music/rock"/>
    <n v="1.1364000000000001"/>
    <n v="24.03846153846154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s v="music/rock"/>
    <n v="1.0235000000000001"/>
    <n v="192.30769230769232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s v="music/rock"/>
    <n v="1.2213333333333334"/>
    <n v="44.117647058823529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s v="music/rock"/>
    <n v="1.1188571428571428"/>
    <n v="42.68292682926829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s v="music/rock"/>
    <n v="1.073"/>
    <n v="82.191780821917803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s v="music/rock"/>
    <n v="1.1385000000000001"/>
    <n v="63.291139240506332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s v="music/rock"/>
    <n v="1.0968181818181819"/>
    <n v="67.692307692307693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s v="music/rock"/>
    <n v="1.2614444444444444"/>
    <n v="48.913043478260867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s v="music/rock"/>
    <n v="1.6742857142857144"/>
    <n v="10.294117647058824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s v="music/rock"/>
    <n v="4.9652000000000003"/>
    <n v="10.416666666666666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s v="music/rock"/>
    <n v="1.0915999999999999"/>
    <n v="22.123893805309734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s v="music/rock"/>
    <n v="1.0257499999999999"/>
    <n v="60.606060606060609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s v="publishing/translations"/>
    <n v="1.6620689655172414E-2"/>
    <n v="2900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s v="publishing/translations"/>
    <n v="4.1999999999999997E-3"/>
    <n v="1470.5882352941176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s v="publishing/translations"/>
    <n v="1.25E-3"/>
    <n v="4000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s v="publishing/translations"/>
    <n v="5.0000000000000001E-3"/>
    <n v="1500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s v="publishing/translations"/>
    <n v="7.1999999999999995E-2"/>
    <n v="166.66666666666666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s v="publishing/translations"/>
    <n v="1.6666666666666666E-4"/>
    <n v="6000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s v="publishing/translations"/>
    <n v="2.3333333333333335E-3"/>
    <n v="1000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s v="publishing/translations"/>
    <n v="4.5714285714285714E-2"/>
    <n v="538.46153846153845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s v="publishing/translations"/>
    <n v="0.05"/>
    <n v="20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s v="publishing/translations"/>
    <n v="2E-3"/>
    <n v="500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s v="publishing/translations"/>
    <n v="0.18181818181818182"/>
    <n v="488.88888888888891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s v="publishing/translations"/>
    <n v="1.2222222222222223E-2"/>
    <n v="2250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s v="publishing/translations"/>
    <n v="2E-3"/>
    <n v="3000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s v="publishing/translations"/>
    <n v="7.0634920634920634E-2"/>
    <n v="630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s v="publishing/translations"/>
    <n v="2.7272727272727271E-2"/>
    <n v="36.666666666666664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s v="publishing/translations"/>
    <n v="1E-3"/>
    <n v="1000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s v="publishing/translations"/>
    <n v="1.0399999999999999E-3"/>
    <n v="12500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s v="publishing/translations"/>
    <n v="3.3333333333333335E-3"/>
    <n v="300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s v="publishing/translations"/>
    <n v="0.2036"/>
    <n v="535.7142857142856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s v="publishing/translations"/>
    <n v="8.3799999999999999E-2"/>
    <n v="1250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s v="publishing/translations"/>
    <n v="4.4999999999999998E-2"/>
    <n v="333.33333333333331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s v="publishing/translations"/>
    <n v="8.0600000000000005E-2"/>
    <n v="1000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s v="publishing/translations"/>
    <n v="0.31947058823529412"/>
    <n v="361.70212765957444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s v="publishing/translations"/>
    <n v="6.7083333333333328E-2"/>
    <n v="1200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s v="publishing/translations"/>
    <n v="9.987804878048781E-2"/>
    <n v="7454.54545454545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s v="publishing/translations"/>
    <n v="1E-3"/>
    <n v="7500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s v="publishing/translations"/>
    <n v="7.7000000000000002E-3"/>
    <n v="5000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s v="publishing/translations"/>
    <n v="0.26900000000000002"/>
    <n v="136.36363636363637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s v="publishing/translations"/>
    <n v="0.03"/>
    <n v="2500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s v="publishing/translations"/>
    <n v="6.6055045871559637E-2"/>
    <n v="454.16666666666669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s v="publishing/translations"/>
    <n v="7.6923076923076926E-5"/>
    <n v="13000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s v="publishing/translations"/>
    <n v="1.1222222222222222E-2"/>
    <n v="60000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s v="publishing/translations"/>
    <n v="1.4999999999999999E-4"/>
    <n v="166666.66666666666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s v="publishing/translations"/>
    <n v="1.0000000000000001E-5"/>
    <n v="100000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s v="publishing/translations"/>
    <n v="1.0554089709762533E-4"/>
    <n v="9475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s v="publishing/translations"/>
    <n v="8.5714285714285719E-3"/>
    <n v="1750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s v="publishing/translations"/>
    <n v="0.105"/>
    <n v="2142.8571428571427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s v="publishing/translations"/>
    <n v="2.9000000000000001E-2"/>
    <n v="1666.6666666666667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s v="publishing/radio &amp; podcasts"/>
    <n v="1.012446"/>
    <n v="44.117647058823529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s v="publishing/radio &amp; podcasts"/>
    <n v="1.085175"/>
    <n v="26.666666666666668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s v="publishing/radio &amp; podcasts"/>
    <n v="1.4766666666666666"/>
    <n v="2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s v="publishing/radio &amp; podcasts"/>
    <n v="1.6319999999999999"/>
    <n v="21.367521367521366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s v="publishing/radio &amp; podcasts"/>
    <n v="4.5641449999999999"/>
    <n v="11.529592621060722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s v="publishing/radio &amp; podcasts"/>
    <n v="1.0787731249999999"/>
    <n v="64.51612903225806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s v="publishing/radio &amp; podcasts"/>
    <n v="1.1508"/>
    <n v="66.666666666666671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s v="publishing/radio &amp; podcasts"/>
    <n v="1.0236842105263158"/>
    <n v="32.423208191126278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s v="publishing/radio &amp; podcasts"/>
    <n v="1.0842485875706214"/>
    <n v="137.85046728971963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s v="publishing/radio &amp; podcasts"/>
    <n v="1.2513333333333334"/>
    <n v="18.518518518518519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s v="publishing/radio &amp; podcasts"/>
    <n v="1.03840625"/>
    <n v="93.294460641399411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s v="publishing/radio &amp; podcasts"/>
    <n v="1.3870400000000001"/>
    <n v="74.404761904761898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s v="publishing/radio &amp; podcasts"/>
    <n v="1.20516"/>
    <n v="31.914893617021278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s v="publishing/radio &amp; podcasts"/>
    <n v="1.1226666666666667"/>
    <n v="39.473684210526315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s v="publishing/radio &amp; podcasts"/>
    <n v="1.8866966666666667"/>
    <n v="34.013605442176868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6.5502183406113534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s v="publishing/radio &amp; podcasts"/>
    <n v="1.1131"/>
    <n v="81.300813008130078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s v="publishing/radio &amp; podcasts"/>
    <n v="11.8161422"/>
    <n v="2.4701116490465367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s v="publishing/radio &amp; podcasts"/>
    <n v="1.37375"/>
    <n v="22.535211267605632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s v="publishing/radio &amp; podcasts"/>
    <n v="1.170404"/>
    <n v="78.740157480314963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s v="publishing/fiction"/>
    <n v="2.1000000000000001E-2"/>
    <n v="833.33333333333337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s v="publishing/fiction"/>
    <n v="1E-3"/>
    <n v="5000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s v="publishing/fiction"/>
    <n v="7.1428571428571426E-3"/>
    <n v="3500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s v="publishing/fiction"/>
    <n v="2.2388059701492536E-2"/>
    <n v="2233.3333333333335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s v="publishing/fiction"/>
    <n v="2.3999999999999998E-3"/>
    <n v="6666.666666666667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s v="publishing/fiction"/>
    <n v="2.4E-2"/>
    <n v="250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s v="publishing/fiction"/>
    <n v="0.30862068965517242"/>
    <n v="152.63157894736841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s v="publishing/fiction"/>
    <n v="8.3333333333333329E-2"/>
    <n v="12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s v="publishing/fiction"/>
    <n v="7.4999999999999997E-3"/>
    <n v="2000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s v="publishing/fiction"/>
    <n v="8.8999999999999996E-2"/>
    <n v="454.54545454545456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s v="publishing/fiction"/>
    <n v="6.666666666666667E-5"/>
    <n v="15000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s v="publishing/fiction"/>
    <n v="1.9E-2"/>
    <n v="1000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s v="publishing/fiction"/>
    <n v="2.5000000000000001E-3"/>
    <n v="2000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s v="publishing/fiction"/>
    <n v="0.25035714285714283"/>
    <n v="186.66666666666666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s v="photography/photobooks"/>
    <n v="1.6633076923076924"/>
    <n v="58.757062146892657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s v="photography/photobooks"/>
    <n v="1.0144545454545455"/>
    <n v="66.869300911854097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s v="photography/photobooks"/>
    <n v="1.0789146666666667"/>
    <n v="52.816901408450704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s v="photography/photobooks"/>
    <n v="2.7793846153846156"/>
    <n v="24.1635687732342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s v="photography/photobooks"/>
    <n v="1.0358125"/>
    <n v="46.376811594202898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s v="photography/photobooks"/>
    <n v="1.1140000000000001"/>
    <n v="34.883720930232556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s v="photography/photobooks"/>
    <n v="2.15"/>
    <n v="36.36363636363636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s v="photography/photobooks"/>
    <n v="1.1076216216216217"/>
    <n v="87.677725118483409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s v="photography/photobooks"/>
    <n v="1.2364125714285714"/>
    <n v="89.285714285714292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s v="photography/photobooks"/>
    <n v="1.0103500000000001"/>
    <n v="39.506172839506171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s v="photography/photobooks"/>
    <n v="1.1179285714285714"/>
    <n v="67.961165048543691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s v="photography/photobooks"/>
    <n v="5.5877142857142861"/>
    <n v="10.447761194029852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s v="photography/photobooks"/>
    <n v="1.5001875"/>
    <n v="37.209302325581397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s v="photography/photobooks"/>
    <n v="1.0647599999999999"/>
    <n v="142.04545454545453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s v="photography/photobooks"/>
    <n v="1.57189"/>
    <n v="540.54054054054052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s v="photography/photobooks"/>
    <n v="1.0865882352941176"/>
    <n v="146.55172413793105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s v="photography/photobooks"/>
    <n v="1.6197999999999999"/>
    <n v="24.390243902439025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s v="photography/photobooks"/>
    <n v="2.0536666666666665"/>
    <n v="63.559322033898304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s v="photography/photobooks"/>
    <n v="1.033638888888889"/>
    <n v="62.068965517241381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s v="photography/photobooks"/>
    <n v="1.0347222222222223"/>
    <n v="107.78443113772455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s v="photography/photobooks"/>
    <n v="1.0681333333333334"/>
    <n v="159.57446808510639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s v="photography/photobooks"/>
    <n v="1.3896574712643677"/>
    <n v="96.238938053097343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s v="photography/photobooks"/>
    <n v="1.2484324324324325"/>
    <n v="76.763485477178421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s v="photography/photobooks"/>
    <n v="2.0699999999999998"/>
    <n v="107.14285714285714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s v="photography/photobooks"/>
    <n v="1.7400576923076922"/>
    <n v="18.571428571428573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s v="photography/photobooks"/>
    <n v="1.2032608695652174"/>
    <n v="82.142857142857139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s v="photography/photobooks"/>
    <n v="1.1044428571428573"/>
    <n v="50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s v="photography/photobooks"/>
    <n v="2.8156666666666665"/>
    <n v="18.75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s v="photography/photobooks"/>
    <n v="1.0067894736842105"/>
    <n v="134.75177304964538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s v="photography/photobooks"/>
    <n v="1.3482571428571428"/>
    <n v="40.045766590389015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s v="photography/photobooks"/>
    <n v="1.7595744680851064"/>
    <n v="32.19178082191781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s v="photography/photobooks"/>
    <n v="4.8402000000000003"/>
    <n v="17.006802721088434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s v="photography/photobooks"/>
    <n v="1.4514"/>
    <n v="60.810810810810814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s v="photography/photobooks"/>
    <n v="4.1773333333333333"/>
    <n v="20.325203252032519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s v="photography/photobooks"/>
    <n v="1.3242499999999999"/>
    <n v="36.363636363636367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s v="photography/photobooks"/>
    <n v="2.5030841666666666"/>
    <n v="26.373626373626372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s v="photography/photobooks"/>
    <n v="1.7989999999999999"/>
    <n v="53.571428571428569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s v="photography/photobooks"/>
    <n v="1.0262857142857142"/>
    <n v="152.17391304347825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s v="photography/photobooks"/>
    <n v="1.359861"/>
    <n v="70.422535211267601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s v="photography/photobooks"/>
    <n v="1.1786666666666668"/>
    <n v="153.0612244897959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s v="photography/nature"/>
    <n v="3.3333333333333332E-4"/>
    <n v="9000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s v="photography/nature"/>
    <n v="0.04"/>
    <n v="50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s v="photography/nature"/>
    <n v="4.4444444444444444E-3"/>
    <n v="225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s v="photography/nature"/>
    <n v="3.3333333333333332E-4"/>
    <n v="3000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s v="photography/nature"/>
    <n v="0.28899999999999998"/>
    <n v="90.909090909090907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s v="photography/nature"/>
    <n v="8.5714285714285715E-2"/>
    <n v="70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s v="photography/nature"/>
    <n v="0.34"/>
    <n v="83.333333333333329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s v="photography/nature"/>
    <n v="0.13466666666666666"/>
    <n v="107.14285714285714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s v="photography/nature"/>
    <n v="0.49186046511627907"/>
    <n v="268.75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s v="photography/nature"/>
    <n v="0.45133333333333331"/>
    <n v="125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s v="photography/nature"/>
    <n v="0.04"/>
    <n v="25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s v="photography/nature"/>
    <n v="4.6666666666666669E-2"/>
    <n v="250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s v="photography/nature"/>
    <n v="3.3333333333333335E-3"/>
    <n v="1500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s v="photography/nature"/>
    <n v="3.7600000000000001E-2"/>
    <n v="62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s v="publishing/art books"/>
    <n v="6.7000000000000002E-3"/>
    <n v="10000"/>
    <x v="3"/>
    <s v="art books"/>
    <x v="1561"/>
    <d v="2013-11-07T02:00:03"/>
  </r>
  <r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6000"/>
    <n v="85"/>
    <x v="1"/>
    <s v="GB"/>
    <s v="GBP"/>
    <n v="1394815751"/>
    <n v="1389635351"/>
    <b v="0"/>
    <n v="2"/>
    <b v="0"/>
    <s v="publishing/art books"/>
    <n v="1.4166666666666666E-2"/>
    <n v="3000"/>
    <x v="3"/>
    <s v="art books"/>
    <x v="1563"/>
    <d v="2014-03-14T16:49:11"/>
  </r>
  <r>
    <n v="10000"/>
    <n v="10"/>
    <x v="1"/>
    <s v="US"/>
    <s v="USD"/>
    <n v="1432843500"/>
    <n v="1430124509"/>
    <b v="0"/>
    <n v="1"/>
    <b v="0"/>
    <s v="publishing/art books"/>
    <n v="1E-3"/>
    <n v="10000"/>
    <x v="3"/>
    <s v="art books"/>
    <x v="1564"/>
    <d v="2015-05-28T20:05:00"/>
  </r>
  <r>
    <n v="4000"/>
    <n v="100"/>
    <x v="1"/>
    <s v="US"/>
    <s v="USD"/>
    <n v="1307554261"/>
    <n v="1304962261"/>
    <b v="0"/>
    <n v="1"/>
    <b v="0"/>
    <s v="publishing/art books"/>
    <n v="2.5000000000000001E-2"/>
    <n v="4000"/>
    <x v="3"/>
    <s v="art books"/>
    <x v="1565"/>
    <d v="2011-06-08T17:31:01"/>
  </r>
  <r>
    <n v="30000"/>
    <n v="6375"/>
    <x v="1"/>
    <s v="US"/>
    <s v="USD"/>
    <n v="1469656800"/>
    <n v="1467151204"/>
    <b v="0"/>
    <n v="59"/>
    <b v="0"/>
    <s v="publishing/art books"/>
    <n v="0.21249999999999999"/>
    <n v="508.47457627118644"/>
    <x v="3"/>
    <s v="art books"/>
    <x v="1566"/>
    <d v="2016-07-27T22:00:00"/>
  </r>
  <r>
    <n v="8500"/>
    <n v="350"/>
    <x v="1"/>
    <s v="US"/>
    <s v="USD"/>
    <n v="1392595200"/>
    <n v="1391293745"/>
    <b v="0"/>
    <n v="13"/>
    <b v="0"/>
    <s v="publishing/art books"/>
    <n v="4.1176470588235294E-2"/>
    <n v="653.84615384615381"/>
    <x v="3"/>
    <s v="art books"/>
    <x v="1567"/>
    <d v="2014-02-17T00:00:00"/>
  </r>
  <r>
    <n v="25000"/>
    <n v="3410"/>
    <x v="1"/>
    <s v="US"/>
    <s v="USD"/>
    <n v="1419384585"/>
    <n v="1416360585"/>
    <b v="0"/>
    <n v="22"/>
    <b v="0"/>
    <s v="publishing/art books"/>
    <n v="0.13639999999999999"/>
    <n v="1136.3636363636363"/>
    <x v="3"/>
    <s v="art books"/>
    <x v="1568"/>
    <d v="2014-12-24T01:29:45"/>
  </r>
  <r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6000"/>
    <n v="2484"/>
    <x v="1"/>
    <s v="US"/>
    <s v="USD"/>
    <n v="1460140282"/>
    <n v="1457551882"/>
    <b v="0"/>
    <n v="52"/>
    <b v="0"/>
    <s v="publishing/art books"/>
    <n v="0.41399999999999998"/>
    <n v="115.38461538461539"/>
    <x v="3"/>
    <s v="art books"/>
    <x v="1570"/>
    <d v="2016-04-08T18:31:22"/>
  </r>
  <r>
    <n v="12100"/>
    <n v="80"/>
    <x v="1"/>
    <s v="GB"/>
    <s v="GBP"/>
    <n v="1434738483"/>
    <n v="1432146483"/>
    <b v="0"/>
    <n v="4"/>
    <b v="0"/>
    <s v="publishing/art books"/>
    <n v="6.6115702479338841E-3"/>
    <n v="3025"/>
    <x v="3"/>
    <s v="art books"/>
    <x v="1571"/>
    <d v="2015-06-19T18:28:03"/>
  </r>
  <r>
    <n v="2500"/>
    <n v="125"/>
    <x v="1"/>
    <s v="GB"/>
    <s v="GBP"/>
    <n v="1456703940"/>
    <n v="1454546859"/>
    <b v="0"/>
    <n v="3"/>
    <b v="0"/>
    <s v="publishing/art books"/>
    <n v="0.05"/>
    <n v="833.33333333333337"/>
    <x v="3"/>
    <s v="art books"/>
    <x v="1572"/>
    <d v="2016-02-28T23:59:00"/>
  </r>
  <r>
    <n v="9000"/>
    <n v="223"/>
    <x v="1"/>
    <s v="CA"/>
    <s v="CAD"/>
    <n v="1491019140"/>
    <n v="1487548802"/>
    <b v="0"/>
    <n v="3"/>
    <b v="0"/>
    <s v="publishing/art books"/>
    <n v="2.4777777777777777E-2"/>
    <n v="3000"/>
    <x v="3"/>
    <s v="art books"/>
    <x v="1573"/>
    <d v="2017-04-01T03:59:00"/>
  </r>
  <r>
    <n v="10000"/>
    <n v="506"/>
    <x v="1"/>
    <s v="US"/>
    <s v="USD"/>
    <n v="1424211329"/>
    <n v="1421187329"/>
    <b v="0"/>
    <n v="6"/>
    <b v="0"/>
    <s v="publishing/art books"/>
    <n v="5.0599999999999999E-2"/>
    <n v="1666.6666666666667"/>
    <x v="3"/>
    <s v="art books"/>
    <x v="1574"/>
    <d v="2015-02-17T22:15:29"/>
  </r>
  <r>
    <n v="10000"/>
    <n v="2291"/>
    <x v="1"/>
    <s v="US"/>
    <s v="USD"/>
    <n v="1404909296"/>
    <n v="1402317296"/>
    <b v="0"/>
    <n v="35"/>
    <b v="0"/>
    <s v="publishing/art books"/>
    <n v="0.2291"/>
    <n v="285.71428571428572"/>
    <x v="3"/>
    <s v="art books"/>
    <x v="1575"/>
    <d v="2014-07-09T12:34:56"/>
  </r>
  <r>
    <n v="5000"/>
    <n v="650"/>
    <x v="1"/>
    <s v="US"/>
    <s v="USD"/>
    <n v="1435698368"/>
    <n v="1431810368"/>
    <b v="0"/>
    <n v="10"/>
    <b v="0"/>
    <s v="publishing/art books"/>
    <n v="0.13"/>
    <n v="500"/>
    <x v="3"/>
    <s v="art books"/>
    <x v="1576"/>
    <d v="2015-06-30T21:06:08"/>
  </r>
  <r>
    <n v="10000"/>
    <n v="55"/>
    <x v="1"/>
    <s v="US"/>
    <s v="USD"/>
    <n v="1343161248"/>
    <n v="1337977248"/>
    <b v="0"/>
    <n v="2"/>
    <b v="0"/>
    <s v="publishing/art books"/>
    <n v="5.4999999999999997E-3"/>
    <n v="5000"/>
    <x v="3"/>
    <s v="art books"/>
    <x v="1577"/>
    <d v="2012-07-24T20:20:48"/>
  </r>
  <r>
    <n v="1897"/>
    <n v="205"/>
    <x v="1"/>
    <s v="US"/>
    <s v="USD"/>
    <n v="1283392800"/>
    <n v="1281317691"/>
    <b v="0"/>
    <n v="4"/>
    <b v="0"/>
    <s v="publishing/art books"/>
    <n v="0.10806536636794939"/>
    <n v="474.25"/>
    <x v="3"/>
    <s v="art books"/>
    <x v="1578"/>
    <d v="2010-09-02T02:00:00"/>
  </r>
  <r>
    <n v="3333"/>
    <n v="28"/>
    <x v="1"/>
    <s v="US"/>
    <s v="USD"/>
    <n v="1377734091"/>
    <n v="1374882891"/>
    <b v="0"/>
    <n v="2"/>
    <b v="0"/>
    <s v="publishing/art books"/>
    <n v="8.4008400840084006E-3"/>
    <n v="1666.5"/>
    <x v="3"/>
    <s v="art books"/>
    <x v="1579"/>
    <d v="2013-08-28T23:54:51"/>
  </r>
  <r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000"/>
    <n v="5"/>
    <x v="2"/>
    <s v="GB"/>
    <s v="GBP"/>
    <n v="1450521990"/>
    <n v="1447757190"/>
    <b v="0"/>
    <n v="1"/>
    <b v="0"/>
    <s v="photography/places"/>
    <n v="5.0000000000000001E-3"/>
    <n v="1000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s v="photography/places"/>
    <n v="9.2999999999999999E-2"/>
    <n v="333.333333333333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s v="photography/places"/>
    <n v="7.5000000000000002E-4"/>
    <n v="20000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s v="photography/places"/>
    <n v="0.79"/>
    <n v="166.66666666666666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s v="photography/places"/>
    <n v="1.3333333333333334E-4"/>
    <n v="7500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s v="photography/places"/>
    <n v="1.7000000000000001E-2"/>
    <n v="3000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s v="photography/places"/>
    <n v="0.29228571428571426"/>
    <n v="152.17391304347825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s v="photography/places"/>
    <n v="1.3636363636363637E-4"/>
    <n v="7333.333333333333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s v="photography/places"/>
    <n v="0.20499999999999999"/>
    <n v="100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s v="photography/places"/>
    <n v="2.8E-3"/>
    <n v="14285.714285714286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s v="photography/places"/>
    <n v="2.3076923076923078E-2"/>
    <n v="1083.3333333333333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s v="photography/places"/>
    <n v="1.25E-3"/>
    <n v="800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s v="photography/places"/>
    <n v="7.3400000000000007E-2"/>
    <n v="555.55555555555554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s v="music/rock"/>
    <n v="1.082492"/>
    <n v="44.642857142857146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s v="music/rock"/>
    <n v="1.0016666666666667"/>
    <n v="46.87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s v="music/rock"/>
    <n v="1.0003299999999999"/>
    <n v="66.666666666666671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s v="music/rock"/>
    <n v="1.2210714285714286"/>
    <n v="40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s v="music/rock"/>
    <n v="1.0069333333333335"/>
    <n v="136.36363636363637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s v="music/rock"/>
    <n v="1.01004125"/>
    <n v="86.956521739130437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s v="music/rock"/>
    <n v="1.4511000000000001"/>
    <n v="48.780487804878049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s v="music/rock"/>
    <n v="1.0125"/>
    <n v="52.173913043478258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s v="music/rock"/>
    <n v="1.1833333333333333"/>
    <n v="3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s v="music/rock"/>
    <n v="2.7185000000000001"/>
    <n v="17.857142857142858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s v="music/rock"/>
    <n v="1.25125"/>
    <n v="29.62962962962963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s v="music/rock"/>
    <n v="1.1000000000000001"/>
    <n v="45.454545454545453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s v="music/rock"/>
    <n v="1.0149999999999999"/>
    <n v="38.46153846153846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s v="music/rock"/>
    <n v="1.0269999999999999"/>
    <n v="64.935064935064929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s v="music/rock"/>
    <n v="1.1412500000000001"/>
    <n v="58.823529411764703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s v="music/rock"/>
    <n v="1.042"/>
    <n v="63.694267515923563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s v="music/rock"/>
    <n v="1.4585714285714286"/>
    <n v="44.303797468354432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s v="music/rock"/>
    <n v="1.0506666666666666"/>
    <n v="55.555555555555557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s v="music/rock"/>
    <n v="1.3333333333333333"/>
    <n v="65.217391304347828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s v="music/rock"/>
    <n v="1.1299999999999999"/>
    <n v="58.823529411764703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s v="music/rock"/>
    <n v="1.212"/>
    <n v="135.13513513513513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s v="music/rock"/>
    <n v="1.0172463768115942"/>
    <n v="106.15384615384616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s v="music/rock"/>
    <n v="1.0106666666666666"/>
    <n v="41.666666666666664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s v="music/rock"/>
    <n v="1.18"/>
    <n v="40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s v="music/rock"/>
    <n v="1.5533333333333332"/>
    <n v="72.115384615384613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s v="music/rock"/>
    <n v="1.0118750000000001"/>
    <n v="74.074074074074076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s v="music/rock"/>
    <n v="1.17"/>
    <n v="52.631578947368418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s v="music/rock"/>
    <n v="1.00925"/>
    <n v="45.454545454545453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s v="music/rock"/>
    <n v="1.0366666666666666"/>
    <n v="73.170731707317074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s v="music/rock"/>
    <n v="2.6524999999999999"/>
    <n v="31.746031746031747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s v="music/rock"/>
    <n v="1.5590999999999999"/>
    <n v="75.187969924812023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s v="music/rock"/>
    <n v="1.0162500000000001"/>
    <n v="85.106382978723403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s v="music/rock"/>
    <n v="1.0049999999999999"/>
    <n v="62.5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s v="music/rock"/>
    <n v="1.2529999999999999"/>
    <n v="54.054054054054056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s v="music/rock"/>
    <n v="1.0355555555555556"/>
    <n v="51.724137931034484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s v="music/rock"/>
    <n v="1.038"/>
    <n v="33.33333333333333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s v="music/rock"/>
    <n v="1.05"/>
    <n v="37.037037037037038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s v="music/rock"/>
    <n v="1.6986000000000001"/>
    <n v="23.529411764705884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s v="music/pop"/>
    <n v="1.014"/>
    <n v="96.15384615384616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s v="music/pop"/>
    <n v="1.2470000000000001"/>
    <n v="135.13513513513513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s v="music/pop"/>
    <n v="1.095"/>
    <n v="78.12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s v="music/pop"/>
    <n v="1.1080000000000001"/>
    <n v="500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s v="music/pop"/>
    <n v="1.1020000000000001"/>
    <n v="24.096385542168676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s v="music/pop"/>
    <n v="1.0471999999999999"/>
    <n v="108.69565217391305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s v="music/pop"/>
    <n v="1.2526086956521738"/>
    <n v="25.555555555555557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s v="music/pop"/>
    <n v="1.0058763157894737"/>
    <n v="46.913580246913583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s v="music/pop"/>
    <n v="1.4155"/>
    <n v="62.5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s v="music/pop"/>
    <n v="1.0075000000000001"/>
    <n v="100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s v="music/pop"/>
    <n v="1.0066666666666666"/>
    <n v="64.285714285714292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s v="music/pop"/>
    <n v="1.7423040000000001"/>
    <n v="29.761904761904763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s v="music/pop"/>
    <n v="1.199090909090909"/>
    <n v="32.352941176470587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s v="music/pop"/>
    <n v="1.4286666666666668"/>
    <n v="31.25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s v="music/pop"/>
    <n v="1.0033493333333334"/>
    <n v="156.25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s v="music/pop"/>
    <n v="1.0493380000000001"/>
    <n v="113.12217194570135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s v="music/pop"/>
    <n v="1.3223333333333334"/>
    <n v="56.074766355140184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s v="music/pop"/>
    <n v="1.1279999999999999"/>
    <n v="11.111111111111111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s v="music/pop"/>
    <n v="12.5375"/>
    <n v="2.2222222222222223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s v="music/pop"/>
    <n v="1.0250632911392406"/>
    <n v="78.21782178217822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s v="music/pop"/>
    <n v="1.026375"/>
    <n v="129.03225806451613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s v="music/pop"/>
    <n v="1.08"/>
    <n v="31.2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s v="music/pop"/>
    <n v="1.2240879999999998"/>
    <n v="28.089887640449437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s v="music/pop"/>
    <n v="1.1945714285714286"/>
    <n v="37.634408602150536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s v="music/pop"/>
    <n v="1.6088"/>
    <n v="25.510204081632654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s v="music/pop"/>
    <n v="1.2685294117647059"/>
    <n v="41.463414634146339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s v="music/pop"/>
    <n v="1.026375"/>
    <n v="68.965517241379317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s v="music/pop"/>
    <n v="1.3975"/>
    <n v="38.46153846153846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s v="music/pop"/>
    <n v="1.026"/>
    <n v="43.478260869565219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s v="music/pop"/>
    <n v="1.0067349999999999"/>
    <n v="25.974025974025974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s v="music/pop"/>
    <n v="1.1294117647058823"/>
    <n v="34.693877551020407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s v="music/pop"/>
    <n v="1.2809523809523808"/>
    <n v="35.593220338983052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s v="music/pop"/>
    <n v="2.0169999999999999"/>
    <n v="44.247787610619469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s v="music/pop"/>
    <n v="1.37416"/>
    <n v="29.411764705882351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s v="music/pop"/>
    <n v="1.1533333333333333"/>
    <n v="71.428571428571431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s v="music/pop"/>
    <n v="1.1166666666666667"/>
    <n v="142.85714285714286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s v="music/pop"/>
    <n v="1.1839999999999999"/>
    <n v="30.612244897959183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s v="music/pop"/>
    <n v="1.75"/>
    <n v="35.71428571428571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s v="music/pop"/>
    <n v="1.175"/>
    <n v="40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s v="music/faith"/>
    <n v="1.0142212307692309"/>
    <n v="73.529411764705884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s v="music/faith"/>
    <n v="0.21714285714285714"/>
    <n v="350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s v="music/faith"/>
    <n v="1.0912500000000001"/>
    <n v="79.207920792079207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s v="music/faith"/>
    <n v="1.0285714285714285"/>
    <n v="23.333333333333332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s v="music/faith"/>
    <n v="3.5999999999999999E-3"/>
    <n v="5000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s v="music/faith"/>
    <n v="0.3125"/>
    <n v="256.41025641025641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s v="music/faith"/>
    <n v="0.443"/>
    <n v="571.4285714285714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s v="music/faith"/>
    <n v="0.254"/>
    <n v="227.27272727272728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s v="music/faith"/>
    <n v="0.33473333333333333"/>
    <n v="789.47368421052636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s v="music/faith"/>
    <n v="0.47799999999999998"/>
    <n v="333.33333333333331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s v="music/faith"/>
    <n v="9.3333333333333338E-2"/>
    <n v="37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s v="music/faith"/>
    <n v="5.0000000000000001E-4"/>
    <n v="10000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s v="music/faith"/>
    <n v="0.11708333333333333"/>
    <n v="521.73913043478262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s v="music/faith"/>
    <n v="0.20208000000000001"/>
    <n v="568.18181818181813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s v="music/faith"/>
    <n v="4.2311459353574929E-2"/>
    <n v="1276.25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s v="music/faith"/>
    <n v="0.2606"/>
    <n v="253.16455696202533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s v="music/faith"/>
    <n v="1.9801980198019802E-3"/>
    <n v="252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s v="music/faith"/>
    <n v="6.0606060606060605E-5"/>
    <n v="16500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s v="music/faith"/>
    <n v="1.0200000000000001E-2"/>
    <n v="2500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s v="music/faith"/>
    <n v="0.65100000000000002"/>
    <n v="181.81818181818181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s v="music/faith"/>
    <n v="9.74E-2"/>
    <n v="555.55555555555554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s v="music/faith"/>
    <n v="4.8571428571428571E-2"/>
    <n v="437.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s v="music/faith"/>
    <n v="6.7999999999999996E-3"/>
    <n v="5000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s v="music/faith"/>
    <n v="0.105"/>
    <n v="5000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s v="music/faith"/>
    <n v="1.6666666666666666E-2"/>
    <n v="300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s v="music/faith"/>
    <n v="7.868E-2"/>
    <n v="1470.5882352941176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s v="music/faith"/>
    <n v="2.2000000000000001E-3"/>
    <n v="2500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s v="music/faith"/>
    <n v="7.4999999999999997E-2"/>
    <n v="666.66666666666663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s v="music/faith"/>
    <n v="0.42725880551301687"/>
    <n v="79.634146341463421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s v="music/faith"/>
    <n v="2.142857142857143E-3"/>
    <n v="17500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s v="music/faith"/>
    <n v="8.7500000000000008E-3"/>
    <n v="1333.3333333333333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s v="music/faith"/>
    <n v="5.6250000000000001E-2"/>
    <n v="500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s v="music/faith"/>
    <n v="3.4722222222222224E-4"/>
    <n v="2880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s v="music/faith"/>
    <n v="6.5000000000000002E-2"/>
    <n v="3333.3333333333335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s v="music/faith"/>
    <n v="5.8333333333333336E-3"/>
    <n v="1500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s v="music/faith"/>
    <n v="0.10181818181818182"/>
    <n v="611.11111111111109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s v="music/faith"/>
    <n v="0.33784615384615385"/>
    <n v="406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s v="music/faith"/>
    <n v="3.3333333333333332E-4"/>
    <n v="3000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s v="music/faith"/>
    <n v="0.68400000000000005"/>
    <n v="178.57142857142858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s v="music/faith"/>
    <n v="2.2222222222222223E-4"/>
    <n v="4500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s v="music/faith"/>
    <n v="0.11"/>
    <n v="500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s v="music/faith"/>
    <n v="7.3333333333333332E-3"/>
    <n v="3000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s v="music/faith"/>
    <n v="0.21249999999999999"/>
    <n v="266.66666666666669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s v="music/faith"/>
    <n v="4.0000000000000001E-3"/>
    <n v="500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s v="music/faith"/>
    <n v="1E-3"/>
    <n v="1000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s v="photography/photobooks"/>
    <n v="1.1083333333333334"/>
    <n v="23.076923076923077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s v="photography/photobooks"/>
    <n v="1.0874999999999999"/>
    <n v="58.823529411764703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s v="photography/photobooks"/>
    <n v="1.0041666666666667"/>
    <n v="89.552238805970148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s v="photography/photobooks"/>
    <n v="1.1845454545454546"/>
    <n v="78.571428571428569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s v="photography/photobooks"/>
    <n v="1.1401428571428571"/>
    <n v="78.651685393258433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s v="photography/photobooks"/>
    <n v="1.4810000000000001"/>
    <n v="140.18691588785046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s v="photography/photobooks"/>
    <n v="1.0495555555555556"/>
    <n v="56.60377358490566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s v="photography/photobooks"/>
    <n v="1.29948"/>
    <n v="276.24309392265195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s v="photography/photobooks"/>
    <n v="1.2348756218905472"/>
    <n v="76.717557251908403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s v="photography/photobooks"/>
    <n v="2.0162"/>
    <n v="40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s v="photography/photobooks"/>
    <n v="1.0289999999999999"/>
    <n v="163.9344262295082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s v="photography/photobooks"/>
    <n v="2.6016666666666666"/>
    <n v="13.333333333333334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s v="photography/photobooks"/>
    <n v="1.08"/>
    <n v="428.57142857142856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s v="photography/photobooks"/>
    <n v="1.1052941176470588"/>
    <n v="94.444444444444443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s v="photography/photobooks"/>
    <n v="1.2"/>
    <n v="6.2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s v="photography/photobooks"/>
    <n v="1.0282909090909091"/>
    <n v="45.833333333333336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s v="photography/photobooks"/>
    <n v="1.1599999999999999"/>
    <n v="357.14285714285717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s v="photography/photobooks"/>
    <n v="1.147"/>
    <n v="37.037037037037038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s v="photography/photobooks"/>
    <n v="1.0660000000000001"/>
    <n v="102.04081632653062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s v="photography/photobooks"/>
    <n v="1.6544000000000001"/>
    <n v="49.019607843137258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s v="photography/photobooks"/>
    <n v="1.55"/>
    <n v="33.333333333333336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s v="photography/photobooks"/>
    <n v="8.85"/>
    <n v="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s v="photography/photobooks"/>
    <n v="1.0190833333333333"/>
    <n v="101.69491525423729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s v="photography/photobooks"/>
    <n v="0.19600000000000001"/>
    <n v="282.05128205128204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s v="photography/photobooks"/>
    <n v="0.59467839999999994"/>
    <n v="121.3592233009708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s v="photography/photobooks"/>
    <n v="0.4572"/>
    <n v="128.2051282051282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s v="photography/photobooks"/>
    <n v="3.7400000000000003E-2"/>
    <n v="333.33333333333331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s v="photography/photobooks"/>
    <n v="2.7025E-2"/>
    <n v="1818.1818181818182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s v="photography/photobooks"/>
    <n v="0.56514285714285717"/>
    <n v="266.30434782608694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s v="photography/photobooks"/>
    <n v="0.21309523809523809"/>
    <n v="168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s v="photography/photobooks"/>
    <n v="0.156"/>
    <n v="289.4736842105263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s v="photography/photobooks"/>
    <n v="6.2566666666666673E-2"/>
    <n v="1578.9473684210527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s v="photography/photobooks"/>
    <n v="0.4592"/>
    <n v="192.30769230769232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s v="photography/photobooks"/>
    <n v="0.65101538461538466"/>
    <n v="262.09677419354841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s v="photography/photobooks"/>
    <n v="6.7000000000000004E-2"/>
    <n v="1250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s v="photography/photobooks"/>
    <n v="0.135625"/>
    <n v="480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s v="photography/photobooks"/>
    <n v="1.9900000000000001E-2"/>
    <n v="3333.3333333333335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s v="photography/photobooks"/>
    <n v="0.36236363636363639"/>
    <n v="289.4736842105263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s v="photography/photobooks"/>
    <n v="0.39743333333333336"/>
    <n v="197.36842105263159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s v="photography/photobooks"/>
    <n v="0.25763636363636366"/>
    <n v="229.16666666666666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s v="photography/photobooks"/>
    <n v="0.15491428571428573"/>
    <n v="460.5263157894737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s v="photography/photobooks"/>
    <n v="0.236925"/>
    <n v="216.21621621621622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s v="photography/photobooks"/>
    <n v="0.39760000000000001"/>
    <n v="151.5151515151515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s v="photography/photobooks"/>
    <n v="0.20220833333333332"/>
    <n v="222.22222222222223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s v="photography/photobooks"/>
    <n v="0.47631578947368419"/>
    <n v="65.517241379310349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s v="photography/photobooks"/>
    <n v="0.15329999999999999"/>
    <n v="416.66666666666669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s v="photography/photobooks"/>
    <n v="1.3818181818181818E-2"/>
    <n v="1375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s v="photography/photobooks"/>
    <n v="5.0000000000000001E-3"/>
    <n v="200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s v="photography/photobooks"/>
    <n v="4.9575757575757579E-2"/>
    <n v="2200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s v="photography/photobooks"/>
    <n v="3.5666666666666666E-2"/>
    <n v="750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s v="photography/photobooks"/>
    <n v="0.61124000000000001"/>
    <n v="179.85611510791367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s v="photography/photobooks"/>
    <n v="1.3333333333333334E-2"/>
    <n v="150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s v="photography/photobooks"/>
    <n v="0.11077777777777778"/>
    <n v="500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s v="photography/photobooks"/>
    <n v="0.38735714285714284"/>
    <n v="345.67901234567898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s v="photography/photobooks"/>
    <n v="0.22052631578947368"/>
    <n v="220.93023255813952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s v="photography/photobooks"/>
    <n v="0.67549999999999999"/>
    <n v="71.428571428571431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s v="photography/photobooks"/>
    <n v="0.136375"/>
    <n v="432.43243243243245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s v="photography/photobooks"/>
    <n v="1.7457500000000001E-2"/>
    <n v="666.66666666666663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s v="photography/photobooks"/>
    <n v="0.20449632511889321"/>
    <n v="409.3805309734513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s v="photography/photobooks"/>
    <n v="0.13852941176470587"/>
    <n v="459.45945945945948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s v="photography/photobooks"/>
    <n v="0.48485714285714288"/>
    <n v="194.44444444444446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s v="photography/photobooks"/>
    <n v="0.308"/>
    <n v="233.33333333333334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s v="photography/photobooks"/>
    <n v="0.35174193548387095"/>
    <n v="298.07692307692309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s v="photography/photobooks"/>
    <n v="0.36404444444444445"/>
    <n v="184.42622950819671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s v="photography/photobooks"/>
    <n v="2.955E-2"/>
    <n v="2500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s v="photography/photobooks"/>
    <n v="0.1106"/>
    <n v="625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s v="photography/photobooks"/>
    <n v="0.41407142857142859"/>
    <n v="291.66666666666669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s v="photography/photobooks"/>
    <n v="0.10857142857142857"/>
    <n v="388.88888888888891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s v="photography/photobooks"/>
    <n v="3.3333333333333333E-2"/>
    <n v="22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s v="photography/photobooks"/>
    <n v="7.407407407407407E-4"/>
    <n v="2076.9230769230771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s v="photography/photobooks"/>
    <n v="0.13307692307692306"/>
    <n v="282.60869565217394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s v="photography/photobooks"/>
    <n v="0.49183333333333334"/>
    <n v="85.714285714285708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s v="photography/photobooks"/>
    <n v="2.036E-2"/>
    <n v="4166.666666666667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s v="photography/photobooks"/>
    <n v="0.52327777777777773"/>
    <n v="180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s v="photography/photobooks"/>
    <n v="2.0833333333333332E-2"/>
    <n v="300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s v="photography/photobooks"/>
    <n v="6.565384615384616E-2"/>
    <n v="3250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s v="music/rock"/>
    <n v="1.3489"/>
    <n v="43.859649122807021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s v="music/rock"/>
    <n v="1.1585714285714286"/>
    <n v="21.212121212121211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s v="music/rock"/>
    <n v="1.0006666666666666"/>
    <n v="7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s v="music/rock"/>
    <n v="1.0505"/>
    <n v="40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s v="music/rock"/>
    <n v="1.01"/>
    <n v="52.631578947368418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s v="music/rock"/>
    <n v="1.0066250000000001"/>
    <n v="83.333333333333329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s v="music/rock"/>
    <n v="1.0016"/>
    <n v="416.66666666666669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s v="music/rock"/>
    <n v="1.6668333333333334"/>
    <n v="45.454545454545453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s v="music/rock"/>
    <n v="1.0153333333333334"/>
    <n v="66.371681415929203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s v="music/rock"/>
    <n v="1.03"/>
    <n v="71.428571428571431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s v="music/rock"/>
    <n v="1.4285714285714286"/>
    <n v="17.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s v="music/rock"/>
    <n v="2.625"/>
    <n v="16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s v="music/rock"/>
    <n v="1.1805000000000001"/>
    <n v="111.11111111111111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s v="music/rock"/>
    <n v="1.04"/>
    <n v="45.454545454545453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s v="music/rock"/>
    <n v="2.0034000000000001"/>
    <n v="90.909090909090907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s v="music/rock"/>
    <n v="3.0683333333333334"/>
    <n v="20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s v="music/rock"/>
    <n v="1.00149"/>
    <n v="35.714285714285715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s v="music/rock"/>
    <n v="2.0529999999999999"/>
    <n v="22.222222222222221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s v="music/rock"/>
    <n v="1.0888888888888888"/>
    <n v="69.230769230769226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s v="music/rock"/>
    <n v="1.0175000000000001"/>
    <n v="50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s v="music/rock"/>
    <n v="1.2524999999999999"/>
    <n v="95.238095238095241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s v="music/rock"/>
    <n v="1.2400610000000001"/>
    <n v="74.626865671641795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s v="music/rock"/>
    <n v="1.014"/>
    <n v="7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s v="music/rock"/>
    <n v="1.3792666666666666"/>
    <n v="71.77033492822965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s v="music/rock"/>
    <n v="1.2088000000000001"/>
    <n v="65.78947368421052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s v="music/rock"/>
    <n v="1.0736666666666668"/>
    <n v="125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s v="music/rock"/>
    <n v="1.0033333333333334"/>
    <n v="37.5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s v="music/rock"/>
    <n v="1.0152222222222222"/>
    <n v="50.279329608938546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s v="music/rock"/>
    <n v="1.0007692307692309"/>
    <n v="50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s v="music/rock"/>
    <n v="1.1696666666666666"/>
    <n v="114.50381679389314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s v="music/rock"/>
    <n v="1.01875"/>
    <n v="57.142857142857146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s v="music/rock"/>
    <n v="1.0212366666666666"/>
    <n v="86.206896551724142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s v="music/rock"/>
    <n v="1.5405897142857143"/>
    <n v="45.811518324607327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s v="music/rock"/>
    <n v="1.0125"/>
    <n v="52.631578947368418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s v="music/rock"/>
    <n v="1.0874800874800874"/>
    <n v="37.285570469798657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s v="music/rock"/>
    <n v="1.3183333333333334"/>
    <n v="53.571428571428569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s v="music/rock"/>
    <n v="1.3346666666666667"/>
    <n v="39.473684210526315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s v="games/mobile games"/>
    <n v="8.0833333333333326E-2"/>
    <n v="1125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s v="games/mobile games"/>
    <n v="4.0000000000000001E-3"/>
    <n v="1250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s v="games/mobile games"/>
    <n v="0.42892307692307691"/>
    <n v="135.41666666666666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s v="games/mobile games"/>
    <n v="3.6363636363636364E-5"/>
    <n v="55000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s v="games/mobile games"/>
    <n v="5.0000000000000001E-3"/>
    <n v="12500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s v="games/mobile games"/>
    <n v="5.0000000000000001E-4"/>
    <n v="2000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s v="games/mobile games"/>
    <n v="4.8680000000000001E-2"/>
    <n v="1470.5882352941176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s v="games/mobile games"/>
    <n v="0.10314285714285715"/>
    <n v="318.18181818181819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s v="games/mobile games"/>
    <n v="0.7178461538461538"/>
    <n v="68.421052631578945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s v="games/mobile games"/>
    <n v="1.06E-2"/>
    <n v="1538.4615384615386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s v="games/mobile games"/>
    <n v="4.4999999999999997E-3"/>
    <n v="4000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s v="games/mobile games"/>
    <n v="1.6249999999999999E-4"/>
    <n v="80000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s v="games/mobile games"/>
    <n v="5.1000000000000004E-3"/>
    <n v="3333.3333333333335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s v="games/mobile games"/>
    <n v="1.1999999999999999E-3"/>
    <n v="2500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s v="games/mobile games"/>
    <n v="0.20080000000000001"/>
    <n v="208.33333333333334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s v="music/indie rock"/>
    <n v="1.726845"/>
    <n v="28.571428571428573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s v="music/indie rock"/>
    <n v="1.008955223880597"/>
    <n v="41.358024691358025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s v="music/indie rock"/>
    <n v="1.0480480480480481"/>
    <n v="31.21875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s v="music/indie rock"/>
    <n v="1.351"/>
    <n v="38.4615384615384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s v="music/indie rock"/>
    <n v="1.1632786885245903"/>
    <n v="43.571428571428569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s v="music/indie rock"/>
    <n v="1.0208333333333333"/>
    <n v="41.379310344827587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s v="music/indie rock"/>
    <n v="1.1116666666666666"/>
    <n v="375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s v="music/indie rock"/>
    <n v="1.6608000000000001"/>
    <n v="28.089887640449437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s v="music/indie rock"/>
    <n v="1.0660000000000001"/>
    <n v="45.454545454545453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s v="music/indie rock"/>
    <n v="1.4458441666666668"/>
    <n v="48.780487804878049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s v="music/indie rock"/>
    <n v="1.0555000000000001"/>
    <n v="83.333333333333329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s v="music/indie rock"/>
    <n v="1.3660000000000001"/>
    <n v="19.23076923076923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s v="music/indie rock"/>
    <n v="1.04"/>
    <n v="55.555555555555557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s v="music/indie rock"/>
    <n v="1.145"/>
    <n v="50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s v="music/indie rock"/>
    <n v="1.0171957671957672"/>
    <n v="193.02127659574469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s v="music/indie rock"/>
    <n v="1.2394678492239468"/>
    <n v="34.69230769230769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s v="music/indie rock"/>
    <n v="1.0245669291338582"/>
    <n v="34.699453551912569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s v="music/indie rock"/>
    <n v="1.4450000000000001"/>
    <n v="47.61904761904762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s v="music/indie rock"/>
    <n v="1.3333333333333333"/>
    <n v="21.428571428571427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s v="music/indie rock"/>
    <n v="1.0936440000000001"/>
    <n v="46.296296296296298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s v="technology/gadgets"/>
    <n v="2.696969696969697E-2"/>
    <n v="3960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s v="technology/gadgets"/>
    <n v="1.2E-2"/>
    <n v="333.33333333333331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s v="technology/gadgets"/>
    <n v="0.46600000000000003"/>
    <n v="73.170731707317074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s v="technology/gadgets"/>
    <n v="1E-3"/>
    <n v="25000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s v="technology/gadgets"/>
    <n v="1.6800000000000001E-3"/>
    <n v="6250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s v="technology/gadgets"/>
    <n v="0.42759999999999998"/>
    <n v="505.05050505050502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s v="technology/gadgets"/>
    <n v="2.8333333333333335E-3"/>
    <n v="7500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s v="technology/gadgets"/>
    <n v="1.7319999999999999E-2"/>
    <n v="6250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s v="technology/gadgets"/>
    <n v="0.14111428571428572"/>
    <n v="921.0526315789474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s v="technology/gadgets"/>
    <n v="0.39395294117647056"/>
    <n v="298.24561403508773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s v="technology/gadgets"/>
    <n v="2.3529411764705883E-4"/>
    <n v="4250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s v="technology/gadgets"/>
    <n v="0.59299999999999997"/>
    <n v="119.04761904761905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s v="technology/gadgets"/>
    <n v="1.3270833333333334E-2"/>
    <n v="1846.1538461538462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s v="technology/gadgets"/>
    <n v="9.0090090090090086E-2"/>
    <n v="333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s v="technology/gadgets"/>
    <n v="1.6E-2"/>
    <n v="125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s v="technology/gadgets"/>
    <n v="5.1000000000000004E-3"/>
    <n v="3333.3333333333335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s v="technology/gadgets"/>
    <n v="0.52570512820512816"/>
    <n v="5571.4285714285716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s v="technology/gadgets"/>
    <n v="1.04E-2"/>
    <n v="2777.7777777777778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s v="technology/gadgets"/>
    <n v="0.47399999999999998"/>
    <n v="62.5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s v="technology/gadgets"/>
    <n v="0.43030000000000002"/>
    <n v="95.238095238095241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s v="music/indie rock"/>
    <n v="1.3680000000000001"/>
    <n v="39.473684210526315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s v="music/indie rock"/>
    <n v="1.1555"/>
    <n v="31.25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s v="music/indie rock"/>
    <n v="2.4079999999999999"/>
    <n v="9.615384615384615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s v="music/indie rock"/>
    <n v="1.1439999999999999"/>
    <n v="90.909090909090907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s v="music/indie rock"/>
    <n v="1.1033333333333333"/>
    <n v="28.846153846153847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s v="music/indie rock"/>
    <n v="1.9537933333333333"/>
    <n v="14.018691588785046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s v="music/indie rock"/>
    <n v="1.0333333333333334"/>
    <n v="54.545454545454547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s v="music/indie rock"/>
    <n v="1.031372549019608"/>
    <n v="75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s v="music/indie rock"/>
    <n v="1.003125"/>
    <n v="42.666666666666664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s v="music/indie rock"/>
    <n v="1.27"/>
    <n v="38.46153846153846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s v="music/indie rock"/>
    <n v="1.20601"/>
    <n v="40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s v="music/indie rock"/>
    <n v="1.0699047619047619"/>
    <n v="65.625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s v="music/indie rock"/>
    <n v="1.7243333333333333"/>
    <n v="54.545454545454547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s v="music/indie rock"/>
    <n v="1.2362"/>
    <n v="64.935064935064929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s v="music/indie rock"/>
    <n v="1.0840000000000001"/>
    <n v="50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s v="music/indie rock"/>
    <n v="1.1652013333333333"/>
    <n v="51.724137931034484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s v="music/indie rock"/>
    <n v="1.8724499999999999"/>
    <n v="20.689655172413794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s v="music/indie rock"/>
    <n v="1.1593333333333333"/>
    <n v="131.57894736842104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s v="music/indie rock"/>
    <n v="1.107"/>
    <n v="104.16666666666667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s v="music/indie rock"/>
    <n v="1.7092307692307693"/>
    <n v="20.967741935483872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s v="technology/hardware"/>
    <n v="1.2611835600000001"/>
    <n v="51.198033995494576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s v="technology/hardware"/>
    <n v="1.3844033333333334"/>
    <n v="63.157894736842103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s v="technology/hardware"/>
    <n v="17.052499999999998"/>
    <n v="4.0355125100887816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s v="technology/hardware"/>
    <n v="7.8805550000000002"/>
    <n v="22.358859698155396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s v="technology/hardware"/>
    <n v="3.4801799999999998"/>
    <n v="147.05882352941177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s v="technology/hardware"/>
    <n v="1.4974666666666667"/>
    <n v="107.14285714285714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s v="technology/hardware"/>
    <n v="1.0063375000000001"/>
    <n v="34.782608695652172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s v="technology/hardware"/>
    <n v="8.0021100000000001"/>
    <n v="23.557126030624264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s v="technology/hardware"/>
    <n v="1.0600260000000001"/>
    <n v="53.022269353128316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s v="technology/hardware"/>
    <n v="2.0051866666666669"/>
    <n v="25.586353944562898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s v="technology/hardware"/>
    <n v="2.1244399999999999"/>
    <n v="59.952038369304553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s v="technology/hardware"/>
    <n v="1.9847237142857144"/>
    <n v="51.319648093841643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s v="technology/hardware"/>
    <n v="2.2594666666666665"/>
    <n v="102.04081632653062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s v="technology/hardware"/>
    <n v="6.9894800000000004"/>
    <n v="120.48192771084338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s v="technology/hardware"/>
    <n v="3.9859528571428569"/>
    <n v="144.82758620689654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s v="technology/hardware"/>
    <n v="2.9403333333333332"/>
    <n v="164.38356164383561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s v="technology/hardware"/>
    <n v="1.6750470000000002"/>
    <n v="45.454545454545453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s v="technology/hardware"/>
    <n v="14.355717142857143"/>
    <n v="5.1622418879056049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s v="technology/hardware"/>
    <n v="1.5673440000000001"/>
    <n v="23.584905660377359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s v="technology/hardware"/>
    <n v="1.1790285714285715"/>
    <n v="2121.212121212121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s v="technology/hardware"/>
    <n v="11.053811999999999"/>
    <n v="6.123698714023269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s v="technology/hardware"/>
    <n v="1.9292499999999999"/>
    <n v="32.679738562091501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s v="technology/hardware"/>
    <n v="1.268842105263158"/>
    <n v="92.682926829268297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s v="technology/hardware"/>
    <n v="2.5957748878923765"/>
    <n v="69.633099141295858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s v="technology/hardware"/>
    <n v="2.6227999999999998"/>
    <n v="48.543689320388353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s v="technology/hardware"/>
    <n v="2.0674309000000002"/>
    <n v="66.093853271645742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s v="technology/hardware"/>
    <n v="3.7012999999999998"/>
    <n v="49.382716049382715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s v="technology/hardware"/>
    <n v="2.8496600000000001"/>
    <n v="98.039215686274517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s v="technology/hardware"/>
    <n v="5.7907999999999999"/>
    <n v="10.598834128245892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s v="technology/hardware"/>
    <n v="11.318"/>
    <n v="7.132667617689016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s v="technology/hardware"/>
    <n v="2.6302771750000002"/>
    <n v="103.54646647683148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s v="technology/hardware"/>
    <n v="6.7447999999999997"/>
    <n v="10.504201680672269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s v="technology/hardware"/>
    <n v="2.5683081313131315"/>
    <n v="96.538274012676737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s v="technology/hardware"/>
    <n v="3.7549600000000001"/>
    <n v="49.75124378109453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s v="technology/hardware"/>
    <n v="2.0870837499999997"/>
    <n v="63.241106719367586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s v="technology/hardware"/>
    <n v="3.4660000000000002"/>
    <n v="8.456659619450317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s v="technology/hardware"/>
    <n v="4.0232999999999999"/>
    <n v="60.90133982947625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s v="technology/hardware"/>
    <n v="10.2684514"/>
    <n v="128.86597938144331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s v="technology/hardware"/>
    <n v="1.14901155"/>
    <n v="246.00246002460025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s v="technology/hardware"/>
    <n v="3.5482402000000004"/>
    <n v="25.70694087403599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s v="photography/people"/>
    <n v="5.0799999999999998E-2"/>
    <n v="62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s v="photography/people"/>
    <n v="4.2999999999999997E-2"/>
    <n v="2062.5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s v="photography/people"/>
    <n v="0.21146666666666666"/>
    <n v="2142.8571428571427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s v="photography/people"/>
    <n v="3.1875000000000001E-2"/>
    <n v="400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s v="photography/people"/>
    <n v="5.0000000000000001E-4"/>
    <n v="2000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s v="photography/people"/>
    <n v="0.42472727272727273"/>
    <n v="196.42857142857142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s v="photography/people"/>
    <n v="4.1666666666666666E-3"/>
    <n v="6000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s v="photography/people"/>
    <n v="0.01"/>
    <n v="500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s v="photography/people"/>
    <n v="0.16966666666666666"/>
    <n v="600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s v="photography/people"/>
    <n v="7.0000000000000007E-2"/>
    <n v="666.66666666666663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s v="photography/people"/>
    <n v="1.3333333333333333E-3"/>
    <n v="750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s v="photography/people"/>
    <n v="7.8E-2"/>
    <n v="333.33333333333331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s v="photography/people"/>
    <n v="0.26200000000000001"/>
    <n v="833.33333333333337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s v="photography/people"/>
    <n v="7.6129032258064515E-3"/>
    <n v="4428.5714285714284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s v="photography/people"/>
    <n v="0.125"/>
    <n v="200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s v="technology/hardware"/>
    <n v="3.8212909090909091"/>
    <n v="33.598045204642638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s v="technology/hardware"/>
    <n v="2.1679422000000002"/>
    <n v="36.363636363636367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s v="technology/hardware"/>
    <n v="3.12"/>
    <n v="29.411764705882351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s v="technology/hardware"/>
    <n v="2.3442048"/>
    <n v="141.24293785310735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s v="technology/hardware"/>
    <n v="1.236801"/>
    <n v="157.06806282722513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s v="technology/hardware"/>
    <n v="2.4784000000000002"/>
    <n v="165.01650165016503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s v="technology/hardware"/>
    <n v="1.157092"/>
    <n v="72.992700729927009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s v="technology/hardware"/>
    <n v="1.1707484768810599"/>
    <n v="38.311951219512196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s v="technology/hardware"/>
    <n v="3.05158"/>
    <n v="125.62814070351759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s v="technology/hardware"/>
    <n v="3.2005299999999997"/>
    <n v="17.271157167530223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s v="technology/hardware"/>
    <n v="8.1956399999999991"/>
    <n v="51.493305870236867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s v="technology/hardware"/>
    <n v="2.3490000000000002"/>
    <n v="27.3224043715847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s v="technology/hardware"/>
    <n v="4.9491375"/>
    <n v="35.072336694432266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s v="technology/hardware"/>
    <n v="78.137822333333332"/>
    <n v="1.1339154099104207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s v="technology/hardware"/>
    <n v="1.1300013888888889"/>
    <n v="44.444444444444443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s v="technology/hardware"/>
    <n v="9.2154220000000002"/>
    <n v="20.876826722338205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s v="technology/hardware"/>
    <n v="1.2510239999999999"/>
    <n v="58.685446009389672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s v="technology/hardware"/>
    <n v="1.0224343076923077"/>
    <n v="144.44444444444446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s v="technology/hardware"/>
    <n v="4.8490975000000001"/>
    <n v="22.471910112359552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s v="technology/hardware"/>
    <n v="1.9233333333333333"/>
    <n v="12.295081967213115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s v="technology/hardware"/>
    <n v="2.8109999999999999"/>
    <n v="52.631578947368418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s v="technology/hardware"/>
    <n v="1.2513700000000001"/>
    <n v="307.69230769230768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s v="technology/hardware"/>
    <n v="1.61459"/>
    <n v="283.28611898016999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s v="technology/hardware"/>
    <n v="5.8535000000000004"/>
    <n v="38.095238095238095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s v="technology/hardware"/>
    <n v="2.0114999999999998"/>
    <n v="109.73936899862825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s v="technology/hardware"/>
    <n v="1.3348307999999998"/>
    <n v="55.066079295154182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s v="technology/hardware"/>
    <n v="1.2024900000000001"/>
    <n v="185.5287569573284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s v="technology/hardware"/>
    <n v="1.2616666666666667"/>
    <n v="37.974683544303801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s v="technology/hardware"/>
    <n v="3.6120000000000001"/>
    <n v="26.595744680851062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s v="technology/hardware"/>
    <n v="2.26239013671875"/>
    <n v="52.428800000000003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s v="technology/hardware"/>
    <n v="1.2035"/>
    <n v="98.425196850393704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s v="technology/hardware"/>
    <n v="3.0418799999999999"/>
    <n v="47.080979284369114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s v="technology/hardware"/>
    <n v="1.7867599999999999"/>
    <n v="158.2278481012658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s v="technology/hardware"/>
    <n v="3.868199871794872"/>
    <n v="153.54330708661416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s v="technology/hardware"/>
    <n v="2.1103642500000004"/>
    <n v="124.22360248447205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s v="technology/hardware"/>
    <n v="1.3166833333333334"/>
    <n v="35.377358490566039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s v="technology/hardware"/>
    <n v="3.0047639999999998"/>
    <n v="23.310023310023311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s v="technology/hardware"/>
    <n v="4.2051249999999998"/>
    <n v="39.215686274509807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s v="technology/hardware"/>
    <n v="1.362168"/>
    <n v="329.81530343007915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s v="technology/hardware"/>
    <n v="2.4817133333333334"/>
    <n v="11.07011070110701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s v="technology/hardware"/>
    <n v="1.8186315789473684"/>
    <n v="79.166666666666671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s v="technology/hardware"/>
    <n v="1.2353000000000001"/>
    <n v="71.428571428571431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s v="technology/hardware"/>
    <n v="5.0620938628158845"/>
    <n v="7.176165803108808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s v="technology/hardware"/>
    <n v="1.0821333333333334"/>
    <n v="83.333333333333329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s v="technology/hardware"/>
    <n v="8.1918387755102042"/>
    <n v="18.631178707224336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s v="technology/hardware"/>
    <n v="1.2110000000000001"/>
    <n v="46.082949308755758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s v="technology/hardware"/>
    <n v="1.0299897959183673"/>
    <n v="221.21896162528216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s v="technology/hardware"/>
    <n v="1.4833229411764706"/>
    <n v="61.908230152949749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s v="technology/hardware"/>
    <n v="1.2019070000000001"/>
    <n v="67.385444743935309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s v="technology/hardware"/>
    <n v="4.7327000000000004"/>
    <n v="58.823529411764703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s v="technology/hardware"/>
    <n v="1.303625"/>
    <n v="33.057851239669418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s v="technology/hardware"/>
    <n v="3.5304799999999998"/>
    <n v="92.421441774491683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s v="technology/hardware"/>
    <n v="1.0102"/>
    <n v="41.32231404958678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s v="technology/hardware"/>
    <n v="1.1359142857142857"/>
    <n v="56.36070853462158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s v="technology/hardware"/>
    <n v="1.6741666666666666"/>
    <n v="59.405940594059409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s v="technology/hardware"/>
    <n v="1.5345200000000001"/>
    <n v="90.25270758122744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s v="technology/hardware"/>
    <n v="2.022322"/>
    <n v="22.522522522522522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s v="technology/hardware"/>
    <n v="1.6828125"/>
    <n v="6.2439024390243905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s v="technology/hardware"/>
    <n v="1.4345666666666668"/>
    <n v="80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s v="technology/hardware"/>
    <n v="1.964"/>
    <n v="18.328445747800586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s v="technology/hardware"/>
    <n v="1.0791999999999999"/>
    <n v="142.85714285714286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s v="technology/hardware"/>
    <n v="1.14977"/>
    <n v="492.61083743842363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s v="technology/hardware"/>
    <n v="1.4804999999999999"/>
    <n v="81.632653061224488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s v="technology/hardware"/>
    <n v="1.9116676082790633"/>
    <n v="45.072608396421195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s v="technology/hardware"/>
    <n v="1.99215125"/>
    <n v="25.70694087403599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s v="technology/hardware"/>
    <n v="2.1859999999999999"/>
    <n v="30.76923076923077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s v="technology/hardware"/>
    <n v="1.2686868686868686"/>
    <n v="49.5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s v="technology/hardware"/>
    <n v="1.0522388"/>
    <n v="328.94736842105266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s v="technology/hardware"/>
    <n v="1.2840666000000001"/>
    <n v="190.11406844106463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s v="technology/hardware"/>
    <n v="3.1732719999999999"/>
    <n v="81.699346405228752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s v="technology/hardware"/>
    <n v="2.8073000000000001"/>
    <n v="71.942446043165461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s v="technology/hardware"/>
    <n v="1.1073146853146854"/>
    <n v="204.28571428571428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s v="technology/hardware"/>
    <n v="1.5260429999999998"/>
    <n v="212.7659574468085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s v="technology/hardware"/>
    <n v="1.0249999999999999"/>
    <n v="200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s v="technology/hardware"/>
    <n v="16.783738373837384"/>
    <n v="1.2193902439024391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s v="technology/hardware"/>
    <n v="5.4334915642458101"/>
    <n v="21.414044742194044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s v="technology/hardware"/>
    <n v="1.1550800000000001"/>
    <n v="265.95744680851061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s v="technology/hardware"/>
    <n v="1.3120499999999999"/>
    <n v="416.66666666666669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s v="technology/hardware"/>
    <n v="2.8816999999999999"/>
    <n v="16.474464579901152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s v="technology/hardware"/>
    <n v="5.0780000000000003"/>
    <n v="20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s v="music/indie rock"/>
    <n v="1.1457142857142857"/>
    <n v="63.636363636363633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s v="music/indie rock"/>
    <n v="1.1073333333333333"/>
    <n v="39.473684210526315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s v="music/indie rock"/>
    <n v="1.1333333333333333"/>
    <n v="30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s v="music/indie rock"/>
    <n v="1.0833333333333333"/>
    <n v="65.217391304347828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s v="music/indie rock"/>
    <n v="1.2353333333333334"/>
    <n v="72.289156626506028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s v="music/indie rock"/>
    <n v="1.0069999999999999"/>
    <n v="114.2857142857142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s v="music/indie rock"/>
    <n v="1.0353333333333334"/>
    <n v="60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s v="music/indie rock"/>
    <n v="1.1551066666666667"/>
    <n v="40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s v="music/indie rock"/>
    <n v="1.2040040000000001"/>
    <n v="40.322580645161288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s v="music/indie rock"/>
    <n v="1.1504037499999999"/>
    <n v="50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s v="music/indie rock"/>
    <n v="1.2046777777777777"/>
    <n v="73.170731707317074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s v="music/indie rock"/>
    <n v="1.0128333333333333"/>
    <n v="109.09090909090909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s v="music/indie rock"/>
    <n v="1.0246666666666666"/>
    <n v="65.217391304347828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s v="music/indie rock"/>
    <n v="1.2054285714285715"/>
    <n v="48.611111111111114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s v="music/indie rock"/>
    <n v="1.0166666666666666"/>
    <n v="42.857142857142854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s v="music/indie rock"/>
    <n v="1.0033333333333334"/>
    <n v="187.5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s v="music/indie rock"/>
    <n v="1.3236666666666668"/>
    <n v="47.61904761904762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s v="music/indie rock"/>
    <n v="1.3666666666666667"/>
    <n v="22.222222222222221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s v="music/indie rock"/>
    <n v="1.1325000000000001"/>
    <n v="45.454545454545453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s v="music/indie rock"/>
    <n v="1.36"/>
    <n v="26.315789473684209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s v="music/indie rock"/>
    <n v="1.4612318374694613"/>
    <n v="67.626086956521746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s v="music/indie rock"/>
    <n v="1.2949999999999999"/>
    <n v="21.621621621621621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s v="music/indie rock"/>
    <n v="2.54"/>
    <n v="20.202020202020201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s v="music/indie rock"/>
    <n v="1.0704545454545455"/>
    <n v="50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s v="music/indie rock"/>
    <n v="1.0773299999999999"/>
    <n v="34.482758620689658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s v="music/indie rock"/>
    <n v="1.0731250000000001"/>
    <n v="83.769633507853399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s v="music/indie rock"/>
    <n v="1.06525"/>
    <n v="100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s v="music/indie rock"/>
    <n v="1.0035000000000001"/>
    <n v="52.631578947368418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s v="music/indie rock"/>
    <n v="1.0649999999999999"/>
    <n v="51.282051282051285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s v="music/indie rock"/>
    <n v="1.0485714285714285"/>
    <n v="65.420560747663558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s v="music/indie rock"/>
    <n v="1.0469999999999999"/>
    <n v="34.013605442176868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s v="music/indie rock"/>
    <n v="2.2566666666666668"/>
    <n v="41.666666666666664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s v="music/indie rock"/>
    <n v="1.0090416666666666"/>
    <n v="521.73913043478262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s v="music/indie rock"/>
    <n v="1.4775"/>
    <n v="34.285714285714285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s v="music/indie rock"/>
    <n v="1.3461099999999999"/>
    <n v="58.823529411764703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s v="music/indie rock"/>
    <n v="1.0075000000000001"/>
    <n v="90.909090909090907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s v="music/indie rock"/>
    <n v="1.00880375"/>
    <n v="115.94202898550725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s v="games/video games"/>
    <n v="5.6800000000000002E-3"/>
    <n v="5000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s v="games/video games"/>
    <n v="3.875E-3"/>
    <n v="26666.666666666668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s v="games/video games"/>
    <n v="0.1"/>
    <n v="10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s v="games/video games"/>
    <n v="0.10454545454545454"/>
    <n v="220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s v="games/video games"/>
    <n v="1.4200000000000001E-2"/>
    <n v="2222.2222222222222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s v="games/video games"/>
    <n v="5.0000000000000001E-4"/>
    <n v="10000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s v="games/video games"/>
    <n v="0.28842857142857142"/>
    <n v="118.64406779661017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s v="games/video games"/>
    <n v="1.6666666666666668E-3"/>
    <n v="15000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s v="games/video games"/>
    <n v="0.11799999999999999"/>
    <n v="166.66666666666666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s v="games/video games"/>
    <n v="2.0238095238095236E-3"/>
    <n v="10500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s v="games/video games"/>
    <n v="0.05"/>
    <n v="166.66666666666666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s v="games/video games"/>
    <n v="2.1129899999999997E-2"/>
    <n v="1010.10101010101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s v="games/video games"/>
    <n v="1.6E-2"/>
    <n v="333.33333333333331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s v="games/video games"/>
    <n v="1.7333333333333333E-2"/>
    <n v="2000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s v="games/video games"/>
    <n v="9.5600000000000004E-2"/>
    <n v="227.27272727272728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s v="games/video games"/>
    <n v="5.9612499999999998E-4"/>
    <n v="20000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s v="games/video games"/>
    <n v="0.28405999999999998"/>
    <n v="93.632958801498134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s v="games/video games"/>
    <n v="0.128"/>
    <n v="83.333333333333329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s v="games/video games"/>
    <n v="5.4199999999999998E-2"/>
    <n v="535.71428571428567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s v="games/video games"/>
    <n v="1.1199999999999999E-3"/>
    <n v="45454.545454545456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s v="games/video games"/>
    <n v="5.7238095238095241E-2"/>
    <n v="875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s v="games/video games"/>
    <n v="0.1125"/>
    <n v="400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s v="games/video games"/>
    <n v="1.7098591549295775E-2"/>
    <n v="1479.1666666666667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s v="games/video games"/>
    <n v="0.30433333333333334"/>
    <n v="168.53932584269663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s v="games/video games"/>
    <n v="2.0000000000000001E-4"/>
    <n v="5000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s v="games/video games"/>
    <n v="6.9641025641025639E-3"/>
    <n v="7090.909090909091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s v="games/video games"/>
    <n v="0.02"/>
    <n v="50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s v="games/video games"/>
    <n v="8.0999999999999996E-3"/>
    <n v="12500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s v="games/video games"/>
    <n v="2.6222222222222224E-3"/>
    <n v="7500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s v="games/video games"/>
    <n v="1.6666666666666668E-3"/>
    <n v="7500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s v="games/video games"/>
    <n v="9.1244548809124457E-5"/>
    <n v="93156.2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s v="games/video games"/>
    <n v="8.0000000000000002E-3"/>
    <n v="125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s v="games/video games"/>
    <n v="2.3E-2"/>
    <n v="1000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s v="games/video games"/>
    <n v="2.6660714285714284E-2"/>
    <n v="674.69879518072287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s v="games/video games"/>
    <n v="0.28192"/>
    <n v="1315.7894736842106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s v="games/video games"/>
    <n v="6.5900366666666668E-2"/>
    <n v="964.6302250803858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s v="games/video games"/>
    <n v="7.2222222222222219E-3"/>
    <n v="1800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s v="games/video games"/>
    <n v="8.5000000000000006E-3"/>
    <n v="625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s v="music/rock"/>
    <n v="1.1575"/>
    <n v="30.76923076923077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s v="music/rock"/>
    <n v="1.1226666666666667"/>
    <n v="77.58620689655173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s v="music/rock"/>
    <n v="1.3220000000000001"/>
    <n v="56.81818181818182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s v="music/rock"/>
    <n v="1.0263636363636364"/>
    <n v="66.265060240963862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s v="music/rock"/>
    <n v="1.3864000000000001"/>
    <n v="21.367521367521366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s v="music/rock"/>
    <n v="1.466"/>
    <n v="62.5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s v="music/rock"/>
    <n v="1.2"/>
    <n v="18.7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s v="music/rock"/>
    <n v="1.215816111111111"/>
    <n v="52.941176470588232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s v="music/rock"/>
    <n v="1.8085714285714285"/>
    <n v="18.421052631578949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s v="music/rock"/>
    <n v="1.0607500000000001"/>
    <n v="85.106382978723403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s v="music/rock"/>
    <n v="1.2692857142857144"/>
    <n v="46.666666666666664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s v="music/rock"/>
    <n v="1.0297499999999999"/>
    <n v="63.492063492063494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s v="music/rock"/>
    <n v="2.5"/>
    <n v="26.923076923076923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s v="music/rock"/>
    <n v="1.2602"/>
    <n v="70.422535211267601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s v="music/rock"/>
    <n v="1.0012000000000001"/>
    <n v="65.78947368421052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s v="music/rock"/>
    <n v="1.3864000000000001"/>
    <n v="29.103608847497089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s v="music/rock"/>
    <n v="1.6140000000000001"/>
    <n v="47.61904761904762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s v="music/rock"/>
    <n v="1.071842"/>
    <n v="64.102564102564102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s v="games/tabletop games"/>
    <n v="1.5309999999999999"/>
    <n v="37.735849056603776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s v="games/tabletop games"/>
    <n v="5.2416666666666663"/>
    <n v="8.4269662921348321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s v="games/tabletop games"/>
    <n v="4.8927777777777779"/>
    <n v="6.4516129032258061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s v="games/tabletop games"/>
    <n v="2.8473999999999999"/>
    <n v="37.593984962406012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s v="games/tabletop games"/>
    <n v="18.569700000000001"/>
    <n v="8.0256821829855536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s v="games/tabletop games"/>
    <n v="1.0967499999999999"/>
    <n v="51.020408163265309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s v="games/tabletop games"/>
    <n v="10.146425000000001"/>
    <n v="5.6148231330713081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s v="games/tabletop games"/>
    <n v="4.1217692027666546"/>
    <n v="10.688715953307392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s v="games/tabletop games"/>
    <n v="5.0324999999999998"/>
    <n v="13.636363636363637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s v="games/tabletop games"/>
    <n v="1.8461052631578947"/>
    <n v="35.381750465549345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s v="games/tabletop games"/>
    <n v="1.1973333333333334"/>
    <n v="30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s v="games/tabletop games"/>
    <n v="10.812401666666668"/>
    <n v="3.7059913526868438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s v="games/tabletop games"/>
    <n v="4.5237333333333334"/>
    <n v="16.722408026755854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s v="games/tabletop games"/>
    <n v="5.3737000000000004"/>
    <n v="11.389521640091116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s v="games/tabletop games"/>
    <n v="1.2032608695652174"/>
    <n v="40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s v="games/tabletop games"/>
    <n v="1.1383571428571428"/>
    <n v="59.82905982905983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s v="games/tabletop games"/>
    <n v="9.5103109999999997"/>
    <n v="6.9284064665127021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s v="games/tabletop games"/>
    <n v="1.3289249999999999"/>
    <n v="61.443932411674346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s v="games/tabletop games"/>
    <n v="1.4697777777777778"/>
    <n v="35.856573705179279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s v="games/tabletop games"/>
    <n v="5.4215"/>
    <n v="7.6045627376425857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s v="music/electronic music"/>
    <n v="3.8271818181818182"/>
    <n v="3.9285714285714284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s v="music/electronic music"/>
    <n v="7.0418124999999998"/>
    <n v="5.547850208044383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s v="music/electronic music"/>
    <n v="1.0954999999999999"/>
    <n v="40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s v="music/electronic music"/>
    <n v="1.3286666666666667"/>
    <n v="20.547945205479451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s v="music/electronic music"/>
    <n v="1.52"/>
    <n v="27.777777777777779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s v="music/electronic music"/>
    <n v="1.0272727272727273"/>
    <n v="32.352941176470587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s v="music/electronic music"/>
    <n v="1.016"/>
    <n v="41.666666666666664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s v="music/electronic music"/>
    <n v="1.508"/>
    <n v="33.333333333333336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s v="music/electronic music"/>
    <n v="1.11425"/>
    <n v="55.555555555555557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s v="music/electronic music"/>
    <n v="1.956"/>
    <n v="20.833333333333332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s v="music/electronic music"/>
    <n v="1.1438333333333333"/>
    <n v="48.780487804878049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s v="music/electronic music"/>
    <n v="2"/>
    <n v="5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s v="music/electronic music"/>
    <n v="2.9250166666666666"/>
    <n v="25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s v="music/electronic music"/>
    <n v="1.5636363636363637"/>
    <n v="16.666666666666668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s v="music/electronic music"/>
    <n v="1.0566666666666666"/>
    <n v="21.428571428571427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s v="music/electronic music"/>
    <n v="1.0119047619047619"/>
    <n v="46.666666666666664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s v="music/electronic music"/>
    <n v="1.2283299999999999"/>
    <n v="26.315789473684209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s v="music/electronic music"/>
    <n v="1.0149999999999999"/>
    <n v="52.631578947368418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s v="music/electronic music"/>
    <n v="1.0114285714285713"/>
    <n v="50.724637681159422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s v="games/tabletop games"/>
    <n v="1.0811999999999999"/>
    <n v="34.403669724770644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s v="games/tabletop games"/>
    <n v="1.6259999999999999"/>
    <n v="16.666666666666668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s v="games/tabletop games"/>
    <n v="1.0580000000000001"/>
    <n v="195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s v="games/tabletop games"/>
    <n v="2.4315000000000002"/>
    <n v="33.783783783783782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s v="games/tabletop games"/>
    <n v="9.4483338095238096"/>
    <n v="17.441860465116278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s v="games/tabletop games"/>
    <n v="1.0846283333333333"/>
    <n v="56.074766355140184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s v="games/tabletop games"/>
    <n v="1.5737692307692308"/>
    <n v="43.189368770764119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s v="games/tabletop games"/>
    <n v="11.744899999999999"/>
    <n v="6.9444444444444446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s v="games/tabletop games"/>
    <n v="1.7104755366949576"/>
    <n v="14.86456400742115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s v="games/tabletop games"/>
    <n v="1.2595294117647058"/>
    <n v="17.068273092369477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s v="games/tabletop games"/>
    <n v="12.121296000000001"/>
    <n v="2.2461814914645104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s v="games/tabletop games"/>
    <n v="4.9580000000000002"/>
    <n v="5.0607287449392713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s v="games/tabletop games"/>
    <n v="3.3203999999999998"/>
    <n v="6.3938618925831205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s v="games/tabletop games"/>
    <n v="11.65"/>
    <n v="3.5714285714285716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s v="games/tabletop games"/>
    <n v="1.5331538461538461"/>
    <n v="88.435374149659864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s v="games/tabletop games"/>
    <n v="5.3710714285714287"/>
    <n v="4.117647058823529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s v="games/tabletop games"/>
    <n v="3.5292777777777777"/>
    <n v="18.311291963377418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s v="games/tabletop games"/>
    <n v="1.3740000000000001"/>
    <n v="50.632911392405063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s v="games/tabletop games"/>
    <n v="1.2802667999999999"/>
    <n v="58.685446009389672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s v="games/tabletop games"/>
    <n v="2.7067999999999999"/>
    <n v="52.083333333333336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s v="games/tabletop games"/>
    <n v="8.0640000000000001"/>
    <n v="6.1349693251533743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s v="games/tabletop games"/>
    <n v="13.600976000000001"/>
    <n v="3.9603960396039604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s v="games/tabletop games"/>
    <n v="9302.5"/>
    <n v="4.9140049140049139E-4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s v="games/tabletop games"/>
    <n v="3.7702"/>
    <n v="17.241379310344829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s v="games/tabletop games"/>
    <n v="26.47025"/>
    <n v="2.0202020202020203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s v="games/tabletop games"/>
    <n v="1.0012000000000001"/>
    <n v="43.859649122807021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s v="games/tabletop games"/>
    <n v="1.0445405405405406"/>
    <n v="48.684210526315788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s v="games/tabletop games"/>
    <n v="1.0721428571428571"/>
    <n v="54.6875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s v="games/tabletop games"/>
    <n v="1.6877142857142857"/>
    <n v="19.444444444444443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s v="games/tabletop games"/>
    <n v="9.7511200000000002"/>
    <n v="43.782837127845887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s v="games/tabletop games"/>
    <n v="1.3444929411764706"/>
    <n v="17.708333333333332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s v="games/tabletop games"/>
    <n v="2.722777777777778"/>
    <n v="36.144578313253014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s v="games/tabletop games"/>
    <n v="1.1268750000000001"/>
    <n v="95.238095238095241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s v="games/tabletop games"/>
    <n v="4.5979999999999999"/>
    <n v="2.5380710659898478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s v="games/tabletop games"/>
    <n v="2.8665822784810127"/>
    <n v="14.575645756457565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s v="games/tabletop games"/>
    <n v="2.2270833333333333"/>
    <n v="9.6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s v="games/tabletop games"/>
    <n v="6.3613999999999997"/>
    <n v="14.792899408284024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s v="games/tabletop games"/>
    <n v="1.4650000000000001"/>
    <n v="10.731707317073171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s v="games/tabletop games"/>
    <n v="18.670999999999999"/>
    <n v="4.8543689320388346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s v="games/tabletop games"/>
    <n v="3.2692000000000001"/>
    <n v="29.761904761904763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s v="games/tabletop games"/>
    <n v="7.7949999999999999"/>
    <n v="4.7619047619047619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s v="games/tabletop games"/>
    <n v="1.5415151515151515"/>
    <n v="18.232044198895029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s v="games/tabletop games"/>
    <n v="1.1554666666666666"/>
    <n v="125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s v="games/tabletop games"/>
    <n v="1.8003333333333333"/>
    <n v="13.48314606741573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s v="games/tabletop games"/>
    <n v="2.9849999999999999"/>
    <n v="11.764705882352942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s v="games/tabletop games"/>
    <n v="3.2026666666666666"/>
    <n v="7.731958762886598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s v="games/tabletop games"/>
    <n v="3.80525"/>
    <n v="49.504950495049506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s v="games/tabletop games"/>
    <n v="1.026"/>
    <n v="144.32989690721649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s v="games/tabletop games"/>
    <n v="18.016400000000001"/>
    <n v="2.7716186252771617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s v="games/tabletop games"/>
    <n v="7.2024800000000004"/>
    <n v="14.970059880239521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s v="games/tabletop games"/>
    <n v="2.8309000000000002"/>
    <n v="15.060240963855422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s v="games/tabletop games"/>
    <n v="13.566000000000001"/>
    <n v="1.0593220338983051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s v="games/tabletop games"/>
    <n v="2.2035999999999998"/>
    <n v="17.006802721088434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s v="games/tabletop games"/>
    <n v="1.196"/>
    <n v="25.252525252525253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s v="games/tabletop games"/>
    <n v="4.0776923076923079"/>
    <n v="8.2278481012658222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s v="games/tabletop games"/>
    <n v="1.0581826105905425"/>
    <n v="61.186666666666667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s v="games/tabletop games"/>
    <n v="1.4108235294117648"/>
    <n v="41.062801932367151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s v="games/tabletop games"/>
    <n v="2.7069999999999999"/>
    <n v="19.607843137254903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s v="games/tabletop games"/>
    <n v="1.538"/>
    <n v="31.25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s v="games/tabletop games"/>
    <n v="4.0357653061224488"/>
    <n v="20.416666666666668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s v="music/rock"/>
    <n v="1.85"/>
    <n v="27.272727272727273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s v="music/rock"/>
    <n v="1.8533333333333333"/>
    <n v="62.5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s v="music/rock"/>
    <n v="1.0085533333333332"/>
    <n v="62.5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s v="music/rock"/>
    <n v="1.0622116666666668"/>
    <n v="101.69491525423729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s v="music/rock"/>
    <n v="1.2136666666666667"/>
    <n v="37.974683544303801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s v="music/rock"/>
    <n v="1.0006666666666666"/>
    <n v="107.14285714285714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s v="music/rock"/>
    <n v="1.1997755555555556"/>
    <n v="42.45283018867924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s v="music/rock"/>
    <n v="1.0009999999999999"/>
    <n v="40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s v="music/rock"/>
    <n v="1.0740000000000001"/>
    <n v="60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s v="music/rock"/>
    <n v="1.0406666666666666"/>
    <n v="51.724137931034484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s v="music/rock"/>
    <n v="1.728"/>
    <n v="58.139534883720927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s v="music/rock"/>
    <n v="1.072505"/>
    <n v="43.478260869565219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s v="music/rock"/>
    <n v="1.0823529411764705"/>
    <n v="31.481481481481481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s v="music/rock"/>
    <n v="1.4608079999999999"/>
    <n v="44.642857142857146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s v="music/rock"/>
    <n v="1.2524999999999999"/>
    <n v="35.294117647058826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s v="music/rock"/>
    <n v="1.4907142857142857"/>
    <n v="48.275862068965516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s v="music/rock"/>
    <n v="1.006"/>
    <n v="52.631578947368418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s v="music/rock"/>
    <n v="1.0507333333333333"/>
    <n v="104.16666666666667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s v="music/rock"/>
    <n v="3.5016666666666665"/>
    <n v="21.428571428571427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s v="music/rock"/>
    <n v="1.0125"/>
    <n v="114.28571428571429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s v="music/indie rock"/>
    <n v="1.336044"/>
    <n v="23.696682464454977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s v="music/indie rock"/>
    <n v="1.7065217391304348"/>
    <n v="27.058823529411764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s v="music/indie rock"/>
    <n v="1.0935829457364341"/>
    <n v="62.621359223300971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s v="music/indie rock"/>
    <n v="1.0070033333333335"/>
    <n v="53.097345132743364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s v="music/indie rock"/>
    <n v="1.0122777777777778"/>
    <n v="107.78443113772455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s v="music/indie rock"/>
    <n v="1.0675857142857144"/>
    <n v="47.945205479452056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s v="music/indie rock"/>
    <n v="1.0665777537961894"/>
    <n v="26.192933333333333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s v="music/indie rock"/>
    <n v="1.0130622"/>
    <n v="81.433224755700323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s v="music/indie rock"/>
    <n v="1.0667450000000001"/>
    <n v="56.074766355140184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s v="music/indie rock"/>
    <n v="4.288397837837838"/>
    <n v="15.11437908496732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s v="music/indie rock"/>
    <n v="1.0411111111111111"/>
    <n v="86.538461538461533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s v="music/indie rock"/>
    <n v="1.0786666666666667"/>
    <n v="37.974683544303801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s v="music/indie rock"/>
    <n v="1.7584040000000001"/>
    <n v="31.847133757961782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s v="music/indie rock"/>
    <n v="1.5697000000000001"/>
    <n v="24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s v="music/indie rock"/>
    <n v="1.026"/>
    <n v="39.0625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s v="music/indie rock"/>
    <n v="1.0404266666666666"/>
    <n v="75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s v="music/indie rock"/>
    <n v="1.04"/>
    <n v="18.181818181818183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s v="music/indie rock"/>
    <n v="1.2105999999999999"/>
    <n v="30.674846625766872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s v="music/indie rock"/>
    <n v="1.077"/>
    <n v="38.961038961038959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s v="music/indie rock"/>
    <n v="1.0866"/>
    <n v="56.179775280898873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s v="food/small batch"/>
    <n v="0.39120962394619685"/>
    <n v="164.953125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s v="food/small batch"/>
    <n v="3.1481481481481478E-2"/>
    <n v="67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s v="food/small batch"/>
    <n v="0.48"/>
    <n v="62.5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s v="food/small batch"/>
    <n v="0.20733333333333334"/>
    <n v="122.95081967213115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s v="food/small batch"/>
    <n v="0.08"/>
    <n v="142.85714285714286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s v="food/small batch"/>
    <n v="7.1999999999999998E-3"/>
    <n v="15000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s v="food/small batch"/>
    <n v="5.2609431428571432"/>
    <n v="10.432190760059612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s v="food/small batch"/>
    <n v="2.5445000000000002"/>
    <n v="18.6219739292365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s v="food/small batch"/>
    <n v="1.0591999999999999"/>
    <n v="200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s v="food/small batch"/>
    <n v="1.0242285714285715"/>
    <n v="214.72392638036808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s v="food/small batch"/>
    <n v="1.4431375"/>
    <n v="28.268551236749115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s v="food/small batch"/>
    <n v="1.06308"/>
    <n v="71.022727272727266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s v="food/small batch"/>
    <n v="2.1216666666666666"/>
    <n v="6.3829787234042552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s v="food/small batch"/>
    <n v="1.0195000000000001"/>
    <n v="59.701492537313435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s v="food/small batch"/>
    <n v="1.0227200000000001"/>
    <n v="113.12217194570135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s v="food/small batch"/>
    <n v="5.2073254999999996"/>
    <n v="9.2378752886836022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s v="food/small batch"/>
    <n v="1.1065833333333333"/>
    <n v="67.039106145251395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s v="food/small batch"/>
    <n v="1.0114333333333334"/>
    <n v="121.95121951219512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s v="food/small batch"/>
    <n v="2.9420799999999998"/>
    <n v="22.644927536231883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s v="food/small batch"/>
    <n v="1.0577749999999999"/>
    <n v="99.255583126550874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s v="technology/web"/>
    <n v="0.03"/>
    <n v="100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s v="technology/web"/>
    <n v="1E-3"/>
    <n v="1000"/>
    <x v="2"/>
    <s v="web"/>
    <x v="2344"/>
    <d v="2016-06-24T17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s v="technology/web"/>
    <n v="6.4999999999999997E-4"/>
    <n v="20000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s v="technology/web"/>
    <n v="1.4999999999999999E-2"/>
    <n v="1000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s v="technology/web"/>
    <n v="3.8571428571428572E-3"/>
    <n v="14000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s v="technology/web"/>
    <n v="5.7142857142857143E-3"/>
    <n v="2700"/>
    <x v="2"/>
    <s v="web"/>
    <x v="2351"/>
    <d v="2015-04-30T02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s v="technology/web"/>
    <n v="7.1428571428571429E-4"/>
    <n v="35000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s v="technology/web"/>
    <n v="6.875E-3"/>
    <n v="4000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s v="technology/web"/>
    <n v="0.14680000000000001"/>
    <n v="2500"/>
    <x v="2"/>
    <s v="web"/>
    <x v="2359"/>
    <d v="2015-08-03T15:35:24"/>
  </r>
  <r>
    <n v="5000"/>
    <n v="2"/>
    <x v="1"/>
    <s v="CA"/>
    <s v="CAD"/>
    <n v="1454864280"/>
    <n v="1452272280"/>
    <b v="0"/>
    <n v="1"/>
    <b v="0"/>
    <s v="technology/web"/>
    <n v="4.0000000000000002E-4"/>
    <n v="5000"/>
    <x v="2"/>
    <s v="web"/>
    <x v="2360"/>
    <d v="2016-02-07T16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s v="technology/web"/>
    <n v="0.2857142857142857"/>
    <n v="21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s v="technology/web"/>
    <n v="0.1052"/>
    <n v="925.92592592592598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s v="technology/web"/>
    <n v="1.34E-2"/>
    <n v="3571.4285714285716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s v="technology/web"/>
    <n v="2.5000000000000001E-3"/>
    <n v="2000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s v="technology/web"/>
    <n v="3.2799999999999999E-3"/>
    <n v="6250"/>
    <x v="2"/>
    <s v="web"/>
    <x v="2370"/>
    <d v="2014-12-18T04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s v="technology/web"/>
    <n v="3.272727272727273E-2"/>
    <n v="916.66666666666663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s v="technology/web"/>
    <n v="5.8823529411764708E-5"/>
    <n v="85000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s v="technology/web"/>
    <n v="4.5454545454545455E-4"/>
    <n v="2200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s v="technology/web"/>
    <n v="0.10877666666666666"/>
    <n v="750"/>
    <x v="2"/>
    <s v="web"/>
    <x v="2376"/>
    <d v="2015-12-10T22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s v="technology/web"/>
    <n v="3.6666666666666666E-3"/>
    <n v="5000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s v="technology/web"/>
    <n v="1.8193398957730169E-2"/>
    <n v="12335.714285714286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s v="technology/web"/>
    <n v="2.5000000000000001E-2"/>
    <n v="1500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s v="technology/web"/>
    <n v="4.3499999999999997E-2"/>
    <n v="3333.333333333333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s v="technology/web"/>
    <n v="8.0000000000000002E-3"/>
    <n v="125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s v="technology/web"/>
    <n v="1.2123076923076924E-2"/>
    <n v="9285.7142857142862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s v="technology/web"/>
    <n v="6.8399999999999997E-3"/>
    <n v="50000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s v="technology/web"/>
    <n v="1.2513513513513513E-2"/>
    <n v="4625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s v="technology/web"/>
    <n v="1.8749999999999999E-3"/>
    <n v="1600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s v="technology/web"/>
    <n v="1.25E-3"/>
    <n v="20000"/>
    <x v="2"/>
    <s v="web"/>
    <x v="2391"/>
    <d v="2015-03-31T18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s v="technology/web"/>
    <n v="5.0000000000000001E-4"/>
    <n v="10000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s v="technology/web"/>
    <n v="5.9999999999999995E-4"/>
    <n v="2500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s v="technology/web"/>
    <n v="2E-3"/>
    <n v="500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s v="food/food trucks"/>
    <n v="7.1785714285714283E-3"/>
    <n v="3111.1111111111113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s v="food/food trucks"/>
    <n v="4.3333333333333331E-3"/>
    <n v="12000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s v="food/food trucks"/>
    <n v="0.16833333333333333"/>
    <n v="100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s v="food/food trucks"/>
    <n v="0.22520000000000001"/>
    <n v="250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s v="food/food trucks"/>
    <n v="0.41384615384615386"/>
    <n v="203.125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s v="food/food trucks"/>
    <n v="0.25259090909090909"/>
    <n v="666.66666666666663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s v="food/food trucks"/>
    <n v="2E-3"/>
    <n v="7500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s v="food/food trucks"/>
    <n v="1.84E-2"/>
    <n v="4166.666666666667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s v="food/food trucks"/>
    <n v="6.0400000000000002E-3"/>
    <n v="8333.3333333333339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s v="food/food trucks"/>
    <n v="8.3333333333333332E-3"/>
    <n v="1000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s v="food/food trucks"/>
    <n v="3.0666666666666665E-2"/>
    <n v="1153.8461538461538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s v="food/food trucks"/>
    <n v="5.5833333333333334E-3"/>
    <n v="10000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s v="food/food trucks"/>
    <n v="2.5000000000000001E-4"/>
    <n v="20000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s v="food/food trucks"/>
    <n v="2.0000000000000001E-4"/>
    <n v="5000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s v="food/food trucks"/>
    <n v="0.14825133372851215"/>
    <n v="468.61111111111109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s v="food/food trucks"/>
    <n v="1.6666666666666666E-4"/>
    <n v="6000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s v="food/food trucks"/>
    <n v="2E-3"/>
    <n v="500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s v="food/food trucks"/>
    <n v="1.3333333333333334E-4"/>
    <n v="60000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s v="food/food trucks"/>
    <n v="1.24E-2"/>
    <n v="2777.7777777777778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s v="food/food trucks"/>
    <n v="2.8571428571428574E-4"/>
    <n v="3500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s v="food/food trucks"/>
    <n v="2.0000000000000002E-5"/>
    <n v="50000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s v="food/food trucks"/>
    <n v="2.8571428571428571E-5"/>
    <n v="35000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s v="food/food trucks"/>
    <n v="1.4321428571428572E-2"/>
    <n v="35000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s v="food/food trucks"/>
    <n v="7.0000000000000001E-3"/>
    <n v="1500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s v="food/food trucks"/>
    <n v="2.0000000000000002E-5"/>
    <n v="50000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s v="food/food trucks"/>
    <n v="1.4285714285714287E-4"/>
    <n v="7000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s v="food/food trucks"/>
    <n v="1.2999999999999999E-3"/>
    <n v="10000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s v="food/food trucks"/>
    <n v="4.8960000000000002E-3"/>
    <n v="62500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s v="food/food trucks"/>
    <n v="3.8461538461538462E-4"/>
    <n v="58500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s v="food/food trucks"/>
    <n v="3.3333333333333335E-3"/>
    <n v="1500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s v="food/food trucks"/>
    <n v="2E-3"/>
    <n v="2500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s v="food/small batch"/>
    <n v="1.0788"/>
    <n v="68.807339449541288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s v="food/small batch"/>
    <n v="1.2594166666666666"/>
    <n v="64.516129032258064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s v="food/small batch"/>
    <n v="2.0251494999999999"/>
    <n v="64.308681672025727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s v="food/small batch"/>
    <n v="1.0860000000000001"/>
    <n v="49.180327868852459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s v="food/small batch"/>
    <n v="1.728"/>
    <n v="43.478260869565219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s v="food/small batch"/>
    <n v="1.6798"/>
    <n v="45.045045045045043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s v="food/small batch"/>
    <n v="4.2720000000000002"/>
    <n v="7.4183976261127595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s v="food/small batch"/>
    <n v="1.075"/>
    <n v="44.444444444444443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s v="food/small batch"/>
    <n v="1.08"/>
    <n v="83.333333333333329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s v="food/small batch"/>
    <n v="1.0153353333333335"/>
    <n v="147.05882352941177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s v="food/small batch"/>
    <n v="1.1545000000000001"/>
    <n v="53.763440860215056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s v="food/small batch"/>
    <n v="1.335"/>
    <n v="40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s v="food/small batch"/>
    <n v="1.5469999999999999"/>
    <n v="44.776119402985074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s v="food/small batch"/>
    <n v="1.0084571428571429"/>
    <n v="269.23076923076923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s v="food/small batch"/>
    <n v="1.82"/>
    <n v="18.75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s v="food/small batch"/>
    <n v="1.8086666666666666"/>
    <n v="22.388059701492537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s v="food/small batch"/>
    <n v="1.0230434782608695"/>
    <n v="185.48387096774192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s v="food/small batch"/>
    <n v="1.1017999999999999"/>
    <n v="62.5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s v="food/small batch"/>
    <n v="1.0225"/>
    <n v="106.38297872340425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s v="food/small batch"/>
    <n v="1.0078823529411765"/>
    <n v="125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s v="music/indie rock"/>
    <n v="1.038"/>
    <n v="87.20930232558139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s v="music/indie rock"/>
    <n v="1.1070833333333334"/>
    <n v="26.086956521739129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s v="music/indie rock"/>
    <n v="1.1625000000000001"/>
    <n v="26.666666666666668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s v="music/indie rock"/>
    <n v="1.111"/>
    <n v="46.511627906976742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s v="music/indie rock"/>
    <n v="1.8014285714285714"/>
    <n v="14.583333333333334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s v="music/indie rock"/>
    <n v="1.1850000000000001"/>
    <n v="23.255813953488371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s v="music/indie rock"/>
    <n v="1.0721700000000001"/>
    <n v="34.482758620689658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s v="music/indie rock"/>
    <n v="1.1366666666666667"/>
    <n v="25.531914893617021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s v="music/indie rock"/>
    <n v="1.0316400000000001"/>
    <n v="27.777777777777779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s v="music/indie rock"/>
    <n v="1.28"/>
    <n v="29.411764705882351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s v="music/indie rock"/>
    <n v="1.3576026666666667"/>
    <n v="72.115384615384613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s v="music/indie rock"/>
    <n v="1.0000360000000001"/>
    <n v="131.57894736842104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s v="music/indie rock"/>
    <n v="1.0471999999999999"/>
    <n v="30.864197530864196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s v="music/indie rock"/>
    <n v="1.050225"/>
    <n v="58.18181818181818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s v="music/indie rock"/>
    <n v="1.7133333333333334"/>
    <n v="18.292682926829269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s v="music/indie rock"/>
    <n v="1.2749999999999999"/>
    <n v="101.26582278481013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s v="music/indie rock"/>
    <n v="1.3344333333333334"/>
    <n v="18.75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s v="music/indie rock"/>
    <n v="1.1291099999999998"/>
    <n v="42.10526315789474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s v="music/indie rock"/>
    <n v="1.0009999999999999"/>
    <n v="40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s v="music/indie rock"/>
    <n v="1.1372727272727272"/>
    <n v="57.89473684210526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s v="music/indie rock"/>
    <n v="1.1931742857142855"/>
    <n v="38.888888888888886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s v="music/indie rock"/>
    <n v="1.0325"/>
    <n v="48.780487804878049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s v="music/indie rock"/>
    <n v="2.6566666666666667"/>
    <n v="10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s v="music/indie rock"/>
    <n v="1.0005066666666667"/>
    <n v="39.473684210526315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s v="music/indie rock"/>
    <n v="1.0669999999999999"/>
    <n v="46.153846153846153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s v="music/indie rock"/>
    <n v="1.3367142857142857"/>
    <n v="46.666666666666664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s v="music/indie rock"/>
    <n v="1.214"/>
    <n v="31.25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s v="music/indie rock"/>
    <n v="1.032"/>
    <n v="50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s v="music/indie rock"/>
    <n v="1.25"/>
    <n v="22.222222222222221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s v="music/indie rock"/>
    <n v="1.2869999999999999"/>
    <n v="77.220077220077215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s v="music/indie rock"/>
    <n v="1.0100533333333332"/>
    <n v="38.46153846153846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s v="music/indie rock"/>
    <n v="1.2753666666666665"/>
    <n v="35.714285714285715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s v="music/indie rock"/>
    <n v="1.127715"/>
    <n v="71.428571428571431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s v="music/indie rock"/>
    <n v="1.056"/>
    <n v="50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s v="music/indie rock"/>
    <n v="2.0262500000000001"/>
    <n v="23.529411764705884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s v="music/indie rock"/>
    <n v="1.1333333333333333"/>
    <n v="20.689655172413794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s v="food/restaurants"/>
    <n v="2.5545454545454545E-2"/>
    <n v="1571.4285714285713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s v="food/restaurants"/>
    <n v="7.8181818181818181E-4"/>
    <n v="22000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s v="food/restaurants"/>
    <n v="6.0000000000000001E-3"/>
    <n v="2500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s v="food/restaurants"/>
    <n v="1.0526315789473684E-2"/>
    <n v="3392.8571428571427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s v="food/restaurants"/>
    <n v="1.5E-3"/>
    <n v="25000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s v="food/restaurants"/>
    <n v="1.7500000000000002E-2"/>
    <n v="3000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s v="food/restaurants"/>
    <n v="0.186"/>
    <n v="416.66666666666669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s v="food/restaurants"/>
    <n v="9.8166666666666666E-2"/>
    <n v="545.4545454545455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s v="food/restaurants"/>
    <n v="4.3333333333333331E-4"/>
    <n v="37500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s v="music/classical music"/>
    <n v="1.0948792000000001"/>
    <n v="94.696969696969703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s v="music/classical music"/>
    <n v="1.5644444444444445"/>
    <n v="34.615384615384613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s v="music/classical music"/>
    <n v="1.016"/>
    <n v="174.41860465116278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s v="music/classical music"/>
    <n v="1.1294999999999999"/>
    <n v="121.21212121212122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s v="music/classical music"/>
    <n v="1.02125"/>
    <n v="56.338028169014088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s v="music/classical music"/>
    <n v="1.0724974999999999"/>
    <n v="49.382716049382715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s v="music/classical music"/>
    <n v="1.0428333333333333"/>
    <n v="78.94736842105263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s v="music/classical music"/>
    <n v="1.004"/>
    <n v="73.770491803278688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s v="music/classical music"/>
    <n v="1.26125"/>
    <n v="66.666666666666671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s v="music/classical music"/>
    <n v="1.1066666666666667"/>
    <n v="55.147058823529413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s v="music/classical music"/>
    <n v="1.05"/>
    <n v="142.85714285714286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s v="music/classical music"/>
    <n v="1.03775"/>
    <n v="256.41025641025641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s v="music/classical music"/>
    <n v="1.1599999999999999"/>
    <n v="6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s v="music/classical music"/>
    <n v="1.1000000000000001"/>
    <n v="90.909090909090907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s v="music/classical music"/>
    <n v="1.130176111111111"/>
    <n v="97.297297297297291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s v="music/classical music"/>
    <n v="1.0024999999999999"/>
    <n v="169.4915254237288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s v="music/classical music"/>
    <n v="1.034"/>
    <n v="92.592592592592595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s v="music/classical music"/>
    <n v="1.0702857142857143"/>
    <n v="55.555555555555557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s v="music/classical music"/>
    <n v="1.0357142857142858"/>
    <n v="53.846153846153847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s v="music/classical music"/>
    <n v="1.5640000000000001"/>
    <n v="19.23076923076923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s v="music/classical music"/>
    <n v="1.0082"/>
    <n v="87.719298245614041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s v="music/classical music"/>
    <n v="1.9530000000000001"/>
    <n v="32.786885245901637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s v="music/classical music"/>
    <n v="1.1171428571428572"/>
    <n v="53.846153846153847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s v="music/classical music"/>
    <n v="1.1985454545454546"/>
    <n v="41.044776119402982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s v="music/classical music"/>
    <n v="1.0185"/>
    <n v="162.162162162162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s v="music/classical music"/>
    <n v="1.0280254777070064"/>
    <n v="42.432432432432435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s v="music/classical music"/>
    <n v="1.0084615384615385"/>
    <n v="43.333333333333336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s v="music/classical music"/>
    <n v="1.0273469387755103"/>
    <n v="65.625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s v="music/classical music"/>
    <n v="1.0649999999999999"/>
    <n v="166.66666666666666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s v="music/classical music"/>
    <n v="1.5553333333333332"/>
    <n v="25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s v="music/classical music"/>
    <n v="1.228"/>
    <n v="44.776119402985074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s v="music/classical music"/>
    <n v="1.0734999999999999"/>
    <n v="57.142857142857146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s v="music/classical music"/>
    <n v="1.0550335570469798"/>
    <n v="21.911764705882351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s v="music/classical music"/>
    <n v="1.1844444444444444"/>
    <n v="25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s v="music/classical music"/>
    <n v="1.0888"/>
    <n v="69.444444444444443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s v="music/classical music"/>
    <n v="1.1125"/>
    <n v="32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s v="music/classical music"/>
    <n v="1.0009999999999999"/>
    <n v="142.85714285714286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s v="food/food trucks"/>
    <n v="7.4999999999999997E-3"/>
    <n v="3333.333333333333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s v="food/food trucks"/>
    <n v="0.01"/>
    <n v="100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s v="food/food trucks"/>
    <n v="2.6666666666666666E-3"/>
    <n v="2250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s v="food/food trucks"/>
    <n v="5.0000000000000001E-3"/>
    <n v="1000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s v="food/food trucks"/>
    <n v="2.2307692307692306E-2"/>
    <n v="3250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s v="food/food trucks"/>
    <n v="8.4285714285714294E-3"/>
    <n v="3500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s v="food/food trucks"/>
    <n v="2.5000000000000001E-3"/>
    <n v="25000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s v="food/food trucks"/>
    <n v="1.3849999999999999E-3"/>
    <n v="16666.666666666668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s v="food/food trucks"/>
    <n v="6.0000000000000001E-3"/>
    <n v="4250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s v="food/food trucks"/>
    <n v="0.106"/>
    <n v="454.54545454545456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s v="food/food trucks"/>
    <n v="1.1111111111111112E-5"/>
    <n v="90000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s v="food/food trucks"/>
    <n v="5.0000000000000001E-3"/>
    <n v="200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s v="food/food trucks"/>
    <n v="1.6666666666666668E-3"/>
    <n v="3000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s v="food/food trucks"/>
    <n v="1.6666666666666668E-3"/>
    <n v="3000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s v="food/food trucks"/>
    <n v="2.4340000000000001E-2"/>
    <n v="8333.3333333333339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s v="food/food trucks"/>
    <n v="3.8833333333333331E-2"/>
    <n v="750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s v="food/food trucks"/>
    <n v="1E-4"/>
    <n v="50000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s v="food/food trucks"/>
    <n v="1.7333333333333333E-2"/>
    <n v="750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s v="food/food trucks"/>
    <n v="1.6666666666666668E-3"/>
    <n v="3000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s v="food/food trucks"/>
    <n v="1.2500000000000001E-5"/>
    <n v="80000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s v="food/food trucks"/>
    <n v="0.12166666666666667"/>
    <n v="789.47368421052636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s v="food/food trucks"/>
    <n v="0.23588571428571428"/>
    <n v="1296.2962962962963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s v="food/food trucks"/>
    <n v="5.6666666666666664E-2"/>
    <n v="214.28571428571428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s v="food/food trucks"/>
    <n v="0.39"/>
    <n v="214.28571428571428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s v="food/food trucks"/>
    <n v="9.9546510341776348E-3"/>
    <n v="1808.2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s v="food/food trucks"/>
    <n v="6.9320000000000007E-2"/>
    <n v="1666.6666666666667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s v="technology/space exploration"/>
    <n v="6.6139999999999999"/>
    <n v="3.3112582781456954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s v="technology/space exploration"/>
    <n v="3.2609166666666667"/>
    <n v="24.539877300613497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s v="technology/space exploration"/>
    <n v="1.0148571428571429"/>
    <n v="35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2.305295950155767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s v="technology/space exploration"/>
    <n v="1.0742157000000001"/>
    <n v="56.753688989784337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s v="technology/space exploration"/>
    <n v="1.1005454545454545"/>
    <n v="28.571428571428573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s v="technology/space exploration"/>
    <n v="4.077"/>
    <n v="20.100502512562816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s v="technology/space exploration"/>
    <n v="2.2392500000000002"/>
    <n v="26.315789473684209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s v="technology/space exploration"/>
    <n v="3.038011142857143"/>
    <n v="51.77514792899408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s v="technology/space exploration"/>
    <n v="1.4132510432681749"/>
    <n v="39.454072790294624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s v="technology/space exploration"/>
    <n v="27.906363636363636"/>
    <n v="3.0030030030030028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s v="technology/space exploration"/>
    <n v="1.7176130000000001"/>
    <n v="34.013605442176868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s v="technology/space exploration"/>
    <n v="1.0101333333333333"/>
    <n v="267.85714285714283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s v="technology/space exploration"/>
    <n v="1.02"/>
    <n v="105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s v="technology/space exploration"/>
    <n v="1.6976511744127936"/>
    <n v="27.791666666666668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s v="technology/space exploration"/>
    <n v="1.14534"/>
    <n v="105.04201680672269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s v="technology/space exploration"/>
    <n v="8.7759999999999998"/>
    <n v="3.1446540880503147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s v="technology/space exploration"/>
    <n v="1.0538666666666667"/>
    <n v="194.80519480519482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s v="technology/space exploration"/>
    <n v="1.8839999999999999"/>
    <n v="18.867924528301888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s v="technology/space exploration"/>
    <n v="1.436523076923077"/>
    <n v="51.958433253397281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s v="technology/space exploration"/>
    <n v="1.4588000000000001"/>
    <n v="32.258064516129032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s v="technology/space exploration"/>
    <n v="1.3118399999999999"/>
    <n v="20.27027027027027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s v="technology/space exploration"/>
    <n v="1.1399999999999999"/>
    <n v="32.258064516129032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s v="technology/space exploration"/>
    <n v="13.794206249999998"/>
    <n v="2.306805074971165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s v="technology/space exploration"/>
    <n v="9.56"/>
    <n v="2.8846153846153846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s v="technology/space exploration"/>
    <n v="1.1200000000000001"/>
    <n v="50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s v="technology/space exploration"/>
    <n v="6.4666666666666668"/>
    <n v="3.3333333333333335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s v="technology/space exploration"/>
    <n v="1.1036948748510131"/>
    <n v="39.952380952380949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s v="technology/space exploration"/>
    <n v="1.2774000000000001"/>
    <n v="50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s v="technology/space exploration"/>
    <n v="1.579"/>
    <n v="24.691358024691358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s v="technology/space exploration"/>
    <n v="1.1466525000000001"/>
    <n v="69.930069930069934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s v="technology/space exploration"/>
    <n v="1.3700934579439252"/>
    <n v="25.476190476190474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s v="technology/space exploration"/>
    <n v="3.5461999999999998"/>
    <n v="25.125628140703519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s v="technology/space exploration"/>
    <n v="1.0602150537634409"/>
    <n v="37.200000000000003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s v="technology/space exploration"/>
    <n v="1.873"/>
    <n v="20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s v="technology/space exploration"/>
    <n v="1.6619999999999999"/>
    <n v="19.23076923076923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s v="technology/space exploration"/>
    <n v="1.0172910662824208"/>
    <n v="24.785714285714285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s v="technology/space exploration"/>
    <n v="1.64"/>
    <n v="6.1224489795918364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s v="technology/space exploration"/>
    <n v="1.0566666666666666"/>
    <n v="43.478260869565219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s v="technology/space exploration"/>
    <n v="0.01"/>
    <n v="1500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s v="technology/space exploration"/>
    <n v="0.33559730999999998"/>
    <n v="666.22251832111931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s v="technology/space exploration"/>
    <n v="2.053E-2"/>
    <n v="1923.0769230769231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s v="technology/space exploration"/>
    <n v="0.105"/>
    <n v="869.56521739130437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s v="technology/space exploration"/>
    <n v="8.4172839999999999E-2"/>
    <n v="934.57943925233644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s v="technology/space exploration"/>
    <n v="1.44E-2"/>
    <n v="833.33333333333337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s v="technology/space exploration"/>
    <n v="8.8333333333333337E-3"/>
    <n v="2000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s v="technology/space exploration"/>
    <n v="9.9200000000000004E-4"/>
    <n v="41666.666666666664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s v="technology/space exploration"/>
    <n v="5.966666666666667E-3"/>
    <n v="12000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s v="technology/space exploration"/>
    <n v="1.8689285714285714E-2"/>
    <n v="16470.588235294119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s v="technology/space exploration"/>
    <n v="8.8500000000000002E-3"/>
    <n v="9090.9090909090901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s v="technology/space exploration"/>
    <n v="0.1152156862745098"/>
    <n v="728.57142857142856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s v="technology/space exploration"/>
    <n v="5.1000000000000004E-4"/>
    <n v="16666.666666666668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s v="technology/space exploration"/>
    <n v="0.21033333333333334"/>
    <n v="348.83720930232556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s v="technology/space exploration"/>
    <n v="0.11436666666666667"/>
    <n v="986.84210526315792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s v="technology/space exploration"/>
    <n v="0.18737933333333334"/>
    <n v="508.47457627118644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s v="technology/space exploration"/>
    <n v="9.2857142857142856E-4"/>
    <n v="24500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s v="technology/space exploration"/>
    <n v="2.720408163265306E-2"/>
    <n v="4900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s v="technology/space exploration"/>
    <n v="9.5E-4"/>
    <n v="4000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s v="technology/makerspaces"/>
    <n v="1.0289999999999999"/>
    <n v="83.333333333333329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s v="technology/makerspaces"/>
    <n v="1.0680000000000001"/>
    <n v="250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s v="technology/makerspaces"/>
    <n v="1.0459624999999999"/>
    <n v="357.14285714285717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s v="technology/makerspaces"/>
    <n v="1.0342857142857143"/>
    <n v="168.26923076923077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s v="technology/makerspaces"/>
    <n v="1.2314285714285715"/>
    <n v="76.086956521739125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s v="technology/makerspaces"/>
    <n v="1.592951"/>
    <n v="48.543689320388353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s v="technology/makerspaces"/>
    <n v="1.1066666666666667"/>
    <n v="83.333333333333329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s v="technology/makerspaces"/>
    <n v="1.7070000000000001"/>
    <n v="35.714285714285715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s v="technology/makerspaces"/>
    <n v="1.25125"/>
    <n v="72.727272727272734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s v="technology/makerspaces"/>
    <n v="6.4158609339642042E-2"/>
    <n v="648.13333333333333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s v="technology/makerspaces"/>
    <n v="0.11344"/>
    <n v="297.61904761904759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s v="technology/makerspaces"/>
    <n v="0.33189999999999997"/>
    <n v="212.7659574468085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s v="technology/makerspaces"/>
    <n v="0.27579999999999999"/>
    <n v="606.06060606060601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s v="technology/makerspaces"/>
    <n v="0.62839999999999996"/>
    <n v="204.67836257309941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s v="technology/makerspaces"/>
    <n v="7.5880000000000003E-2"/>
    <n v="862.06896551724139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s v="technology/makerspaces"/>
    <n v="0.50380952380952382"/>
    <n v="233.33333333333334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s v="technology/makerspaces"/>
    <n v="0.17512820512820512"/>
    <n v="722.22222222222217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s v="technology/makerspaces"/>
    <n v="1.3750000000000001E-4"/>
    <n v="400000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s v="technology/makerspaces"/>
    <n v="3.3E-3"/>
    <n v="13333.33333333333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s v="technology/makerspaces"/>
    <n v="8.6250000000000007E-3"/>
    <n v="8000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s v="food/food trucks"/>
    <n v="6.875E-3"/>
    <n v="4000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s v="food/food trucks"/>
    <n v="0.28299999999999997"/>
    <n v="300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s v="food/food trucks"/>
    <n v="2.3999999999999998E-3"/>
    <n v="5000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s v="food/food trucks"/>
    <n v="1.1428571428571429E-2"/>
    <n v="175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s v="food/food trucks"/>
    <n v="2.0000000000000001E-4"/>
    <n v="5000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s v="food/food trucks"/>
    <n v="1.48E-3"/>
    <n v="3571.4285714285716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s v="food/food trucks"/>
    <n v="2.8571428571428571E-5"/>
    <n v="35000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s v="food/food trucks"/>
    <n v="0.107325"/>
    <n v="677.96610169491521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s v="food/food trucks"/>
    <n v="5.3846153846153844E-4"/>
    <n v="32500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s v="food/food trucks"/>
    <n v="7.1428571428571426E-3"/>
    <n v="3500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s v="food/food trucks"/>
    <n v="8.0000000000000002E-3"/>
    <n v="1666.6666666666667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s v="food/food trucks"/>
    <n v="3.3333333333333335E-5"/>
    <n v="30000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s v="food/food trucks"/>
    <n v="4.7333333333333333E-3"/>
    <n v="5000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s v="food/food trucks"/>
    <n v="5.6500000000000002E-2"/>
    <n v="1578.9473684210527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s v="food/food trucks"/>
    <n v="0.26352173913043481"/>
    <n v="442.30769230769232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s v="food/food trucks"/>
    <n v="3.2512500000000002E-3"/>
    <n v="4000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s v="food/food trucks"/>
    <n v="7.0007000700070005E-3"/>
    <n v="2499.7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s v="theater/spaces"/>
    <n v="0.46176470588235297"/>
    <n v="73.913043478260875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s v="theater/spaces"/>
    <n v="0.34410000000000002"/>
    <n v="384.61538461538464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s v="theater/spaces"/>
    <n v="1.0375000000000001"/>
    <n v="888.88888888888891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s v="theater/spaces"/>
    <n v="6.0263157894736845E-2"/>
    <n v="2714.2857142857142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s v="theater/spaces"/>
    <n v="0.10539393939393939"/>
    <n v="2062.5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s v="theater/spaces"/>
    <n v="1.1229714285714285"/>
    <n v="133.07984790874525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s v="theater/spaces"/>
    <n v="3.50844625"/>
    <n v="20.304568527918782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s v="theater/spaces"/>
    <n v="2.3321535"/>
    <n v="19.065776930409914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s v="theater/spaces"/>
    <n v="1.01606"/>
    <n v="162.33766233766235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s v="theater/spaces"/>
    <n v="1.5390035000000002"/>
    <n v="55.147058823529413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s v="theater/spaces"/>
    <n v="1.007161125319693"/>
    <n v="53.561643835616437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s v="theater/spaces"/>
    <n v="1.3138181818181818"/>
    <n v="38.46153846153846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s v="theater/spaces"/>
    <n v="1.0224133333333334"/>
    <n v="105.63380281690141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s v="theater/spaces"/>
    <n v="1.1635599999999999"/>
    <n v="81.967213114754102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s v="theater/spaces"/>
    <n v="2.6462241666666664"/>
    <n v="21.778584392014519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s v="theater/spaces"/>
    <n v="1.1998010000000001"/>
    <n v="53.47593582887700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s v="theater/spaces"/>
    <n v="1.2010400000000001"/>
    <n v="76.92307692307692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s v="theater/spaces"/>
    <n v="1.0358333333333334"/>
    <n v="121.62162162162163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s v="theater/spaces"/>
    <n v="1.0883333333333334"/>
    <n v="86.956521739130437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s v="theater/spaces"/>
    <n v="1.1812400000000001"/>
    <n v="144.50867052023122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s v="technology/hardware"/>
    <n v="14.62"/>
    <n v="2.7881040892193307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s v="technology/hardware"/>
    <n v="2.5253999999999999"/>
    <n v="27.027027027027028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s v="technology/hardware"/>
    <n v="1.4005000000000001"/>
    <n v="68.181818181818187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s v="technology/hardware"/>
    <n v="2.9687520259319289"/>
    <n v="2.4219823356231598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s v="technology/hardware"/>
    <n v="1.445425"/>
    <n v="353.9823008849557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s v="technology/hardware"/>
    <n v="1.05745"/>
    <n v="247.52475247524754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s v="technology/hardware"/>
    <n v="4.9321000000000002"/>
    <n v="14.144271570014144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s v="technology/hardware"/>
    <n v="2.0182666666666669"/>
    <n v="38.265306122448976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s v="technology/hardware"/>
    <n v="1.0444"/>
    <n v="326.08695652173913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s v="technology/hardware"/>
    <n v="1.7029262962962963"/>
    <n v="39.589442815249264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s v="technology/hardware"/>
    <n v="1.0430333333333333"/>
    <n v="810.81081081081084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s v="technology/hardware"/>
    <n v="1.1825000000000001"/>
    <n v="82.191780821917803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s v="technology/hardware"/>
    <n v="1.07538"/>
    <n v="420.16806722689074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s v="technology/hardware"/>
    <n v="22603"/>
    <n v="6.1349693251533744E-3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s v="technology/hardware"/>
    <n v="9.7813466666666677"/>
    <n v="2.2123893805309733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s v="technology/hardware"/>
    <n v="1.2290000000000001"/>
    <n v="137.93103448275863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s v="technology/hardware"/>
    <n v="2.4606080000000001"/>
    <n v="65.78947368421052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s v="technology/hardware"/>
    <n v="1.4794"/>
    <n v="333.33333333333331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s v="technology/hardware"/>
    <n v="3.8409090909090908"/>
    <n v="5.7591623036649215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s v="technology/hardware"/>
    <n v="1.0333333333333334"/>
    <n v="17.647058823529413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s v="publishing/children's books"/>
    <n v="4.3750000000000004E-3"/>
    <n v="2000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s v="publishing/children's books"/>
    <n v="0.29239999999999999"/>
    <n v="138.88888888888889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s v="publishing/children's books"/>
    <n v="5.2187499999999998E-2"/>
    <n v="727.27272727272725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s v="publishing/children's books"/>
    <n v="0.21887499999999999"/>
    <n v="163.26530612244898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s v="publishing/children's books"/>
    <n v="0.26700000000000002"/>
    <n v="157.89473684210526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s v="publishing/children's books"/>
    <n v="0.28000000000000003"/>
    <n v="12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s v="publishing/children's books"/>
    <n v="1.06E-2"/>
    <n v="1250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s v="publishing/children's books"/>
    <n v="1.0999999999999999E-2"/>
    <n v="5000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s v="publishing/children's books"/>
    <n v="0.11458333333333333"/>
    <n v="342.85714285714283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s v="publishing/children's books"/>
    <n v="0.19"/>
    <n v="250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s v="publishing/children's books"/>
    <n v="0.52"/>
    <n v="33.333333333333336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s v="publishing/children's books"/>
    <n v="0.1048"/>
    <n v="303.030303030303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s v="publishing/children's books"/>
    <n v="6.6666666666666671E-3"/>
    <n v="750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s v="publishing/children's books"/>
    <n v="0.11700000000000001"/>
    <n v="333.33333333333331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s v="publishing/children's books"/>
    <n v="0.105"/>
    <n v="500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s v="publishing/children's books"/>
    <n v="7.1999999999999998E-3"/>
    <n v="1250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s v="publishing/children's books"/>
    <n v="7.6923076923076927E-3"/>
    <n v="3250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s v="publishing/children's books"/>
    <n v="2.2842639593908631E-3"/>
    <n v="13133.333333333334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s v="publishing/children's books"/>
    <n v="1.125E-2"/>
    <n v="1000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s v="publishing/children's books"/>
    <n v="0.02"/>
    <n v="1250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s v="publishing/children's books"/>
    <n v="8.5000000000000006E-3"/>
    <n v="1333.3333333333333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s v="publishing/children's books"/>
    <n v="0.14314285714285716"/>
    <n v="205.88235294117646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s v="publishing/children's books"/>
    <n v="2.5000000000000001E-3"/>
    <n v="400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s v="publishing/children's books"/>
    <n v="0.1041125"/>
    <n v="606.0606060606060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s v="publishing/children's books"/>
    <n v="1.8867924528301887E-3"/>
    <n v="530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s v="publishing/children's books"/>
    <n v="0.14249999999999999"/>
    <n v="307.69230769230768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s v="publishing/children's books"/>
    <n v="0.03"/>
    <n v="2500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s v="publishing/children's books"/>
    <n v="7.8809523809523815E-2"/>
    <n v="583.33333333333337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s v="publishing/children's books"/>
    <n v="3.3333333333333335E-3"/>
    <n v="300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s v="publishing/children's books"/>
    <n v="0.25545454545454543"/>
    <n v="366.66666666666669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s v="publishing/children's books"/>
    <n v="2.12E-2"/>
    <n v="2500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s v="theater/plays"/>
    <n v="1.0528"/>
    <n v="44.642857142857146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s v="theater/plays"/>
    <n v="1.2"/>
    <n v="55.555555555555557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s v="theater/plays"/>
    <n v="1.145"/>
    <n v="16.393442622950818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s v="theater/plays"/>
    <n v="1.19"/>
    <n v="55.555555555555557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s v="theater/plays"/>
    <n v="1.0468"/>
    <n v="35.2112676056338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s v="theater/plays"/>
    <n v="1.1783999999999999"/>
    <n v="33.783783783783782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s v="theater/plays"/>
    <n v="1.1970000000000001"/>
    <n v="26.315789473684209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s v="theater/plays"/>
    <n v="1.0249999999999999"/>
    <n v="100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s v="theater/plays"/>
    <n v="1.0116666666666667"/>
    <n v="125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s v="theater/plays"/>
    <n v="1.0533333333333332"/>
    <n v="45.454545454545453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s v="theater/plays"/>
    <n v="1.0249999999999999"/>
    <n v="71.428571428571431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s v="theater/plays"/>
    <n v="1.0760000000000001"/>
    <n v="83.333333333333329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s v="theater/plays"/>
    <n v="1.105675"/>
    <n v="136.98630136986301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s v="theater/plays"/>
    <n v="1.5"/>
    <n v="16.666666666666668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s v="theater/plays"/>
    <n v="1.0428571428571429"/>
    <n v="3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s v="theater/plays"/>
    <n v="1.155"/>
    <n v="38.095238095238095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s v="theater/plays"/>
    <n v="1.02645125"/>
    <n v="85.106382978723403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s v="theater/plays"/>
    <n v="1.014"/>
    <n v="35.97122302158273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s v="theater/plays"/>
    <n v="1.1663479999999999"/>
    <n v="38.46153846153846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s v="theater/plays"/>
    <n v="1.33"/>
    <n v="32.258064516129032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s v="theater/plays"/>
    <n v="1.3320000000000001"/>
    <n v="38.46153846153846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s v="theater/plays"/>
    <n v="1.0183333333333333"/>
    <n v="33.333333333333336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s v="theater/plays"/>
    <n v="1.2795000000000001"/>
    <n v="70.921985815602838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s v="theater/plays"/>
    <n v="1.1499999999999999"/>
    <n v="43.478260869565219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s v="theater/plays"/>
    <n v="1.1000000000000001"/>
    <n v="22.222222222222221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s v="theater/plays"/>
    <n v="1.121"/>
    <n v="39.47368421052631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s v="theater/plays"/>
    <n v="1.26"/>
    <n v="53.763440860215056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s v="theater/plays"/>
    <n v="1.0024444444444445"/>
    <n v="65.217391304347828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s v="theater/plays"/>
    <n v="1.024"/>
    <n v="119.04761904761905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s v="theater/plays"/>
    <n v="1.0820000000000001"/>
    <n v="43.859649122807021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s v="theater/plays"/>
    <n v="1.0026999999999999"/>
    <n v="92.592592592592595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s v="theater/plays"/>
    <n v="1.133"/>
    <n v="60.24096385542169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s v="theater/plays"/>
    <n v="1.2757571428571428"/>
    <n v="29.166666666666668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s v="theater/plays"/>
    <n v="1.0773333333333333"/>
    <n v="23.437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s v="theater/plays"/>
    <n v="2.42"/>
    <n v="17.857142857142858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s v="theater/plays"/>
    <n v="1.4156666666666666"/>
    <n v="17.751479289940828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s v="theater/plays"/>
    <n v="1.3"/>
    <n v="18.181818181818183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s v="theater/plays"/>
    <n v="1.0603"/>
    <n v="98.039215686274517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s v="theater/plays"/>
    <n v="1.048"/>
    <n v="48.07692307692308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s v="theater/plays"/>
    <n v="1.36"/>
    <n v="10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s v="theater/plays"/>
    <n v="1.24"/>
    <n v="7.1428571428571432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s v="theater/plays"/>
    <n v="1.1692307692307693"/>
    <n v="43.333333333333336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s v="theater/plays"/>
    <n v="1.0333333333333334"/>
    <n v="58.823529411764703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s v="theater/plays"/>
    <n v="1.0774999999999999"/>
    <n v="105.26315789473684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s v="theater/plays"/>
    <n v="1.2024999999999999"/>
    <n v="86.956521739130437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s v="theater/plays"/>
    <n v="1.0037894736842106"/>
    <n v="97.9381443298969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s v="theater/plays"/>
    <n v="1.0651999999999999"/>
    <n v="32.89473684210526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s v="theater/plays"/>
    <n v="1.1066666666666667"/>
    <n v="57.692307692307693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s v="theater/plays"/>
    <n v="1.1471959999999999"/>
    <n v="26.315789473684209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s v="theater/plays"/>
    <n v="1.0825925925925926"/>
    <n v="77.142857142857139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s v="theater/plays"/>
    <n v="1.7"/>
    <n v="38.095238095238095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s v="theater/plays"/>
    <n v="1.8709899999999999"/>
    <n v="10.75268817204301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s v="theater/plays"/>
    <n v="1.0777777777777777"/>
    <n v="40.909090909090907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s v="theater/plays"/>
    <n v="1.2024999999999999"/>
    <n v="37.037037037037038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s v="theater/plays"/>
    <n v="1.1142857142857143"/>
    <n v="112.90322580645162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s v="theater/plays"/>
    <n v="1.04"/>
    <n v="18.939393939393938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s v="theater/plays"/>
    <n v="0.01"/>
    <n v="100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s v="theater/plays"/>
    <n v="5.4545454545454543E-2"/>
    <n v="55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s v="theater/plays"/>
    <n v="0.31546666666666667"/>
    <n v="192.30769230769232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s v="theater/plays"/>
    <n v="2E-3"/>
    <n v="11666.666666666666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s v="theater/plays"/>
    <n v="0.01"/>
    <n v="500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s v="theater/plays"/>
    <n v="3.8875E-2"/>
    <n v="615.38461538461536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s v="theater/plays"/>
    <n v="1.9E-2"/>
    <n v="833.33333333333337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s v="theater/plays"/>
    <n v="0.41699999999999998"/>
    <n v="71.428571428571431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s v="theater/plays"/>
    <n v="0.5"/>
    <n v="12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s v="theater/plays"/>
    <n v="4.8666666666666664E-2"/>
    <n v="500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s v="theater/plays"/>
    <n v="0.19736842105263158"/>
    <n v="2533.3333333333335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s v="theater/plays"/>
    <n v="1.7500000000000002E-2"/>
    <n v="2000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s v="theater/plays"/>
    <n v="6.6500000000000004E-2"/>
    <n v="444.44444444444446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s v="theater/plays"/>
    <n v="0.32"/>
    <n v="83.333333333333329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s v="theater/plays"/>
    <n v="4.3307086614173228E-3"/>
    <n v="4233.333333333333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s v="theater/plays"/>
    <n v="4.0000000000000002E-4"/>
    <n v="5000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s v="theater/plays"/>
    <n v="1.6E-2"/>
    <n v="833.33333333333337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s v="theater/plays"/>
    <n v="8.9999999999999993E-3"/>
    <n v="2500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s v="theater/plays"/>
    <n v="0.2016"/>
    <n v="250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s v="theater/plays"/>
    <n v="0.42011733333333334"/>
    <n v="250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s v="theater/plays"/>
    <n v="8.8500000000000002E-3"/>
    <n v="4000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s v="theater/plays"/>
    <n v="0.15"/>
    <n v="555.55555555555554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s v="theater/plays"/>
    <n v="4.6699999999999998E-2"/>
    <n v="769.23076923076928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s v="theater/plays"/>
    <n v="0.38119999999999998"/>
    <n v="312.5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s v="theater/plays"/>
    <n v="5.4199999999999998E-2"/>
    <n v="1666.6666666666667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s v="theater/plays"/>
    <n v="3.5E-4"/>
    <n v="6666.666666666667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s v="theater/plays"/>
    <n v="0.10833333333333334"/>
    <n v="1000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s v="theater/plays"/>
    <n v="2.1000000000000001E-2"/>
    <n v="750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s v="theater/plays"/>
    <n v="2.5892857142857141E-3"/>
    <n v="11200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s v="theater/plays"/>
    <n v="0.23333333333333334"/>
    <n v="413.79310344827587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s v="theater/plays"/>
    <n v="0.33600000000000002"/>
    <n v="187.5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s v="theater/plays"/>
    <n v="0.1908"/>
    <n v="2000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s v="theater/plays"/>
    <n v="4.1111111111111114E-3"/>
    <n v="11250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s v="theater/plays"/>
    <n v="0.32500000000000001"/>
    <n v="80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s v="theater/plays"/>
    <n v="0.05"/>
    <n v="20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s v="theater/plays"/>
    <n v="1.6666666666666668E-3"/>
    <n v="3000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s v="theater/plays"/>
    <n v="0.38066666666666665"/>
    <n v="214.28571428571428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s v="theater/plays"/>
    <n v="1.0500000000000001E-2"/>
    <n v="666.66666666666663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s v="theater/plays"/>
    <n v="2.7300000000000001E-2"/>
    <n v="1000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s v="theater/plays"/>
    <n v="9.0909090909090912E-2"/>
    <n v="323.52941176470586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s v="theater/plays"/>
    <n v="5.0000000000000001E-3"/>
    <n v="2500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s v="theater/plays"/>
    <n v="4.5999999999999999E-2"/>
    <n v="12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s v="theater/plays"/>
    <n v="0.20833333333333334"/>
    <n v="250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s v="theater/plays"/>
    <n v="4.583333333333333E-2"/>
    <n v="4000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s v="theater/plays"/>
    <n v="4.2133333333333335E-2"/>
    <n v="625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s v="theater/plays"/>
    <n v="0.61909090909090914"/>
    <n v="785.71428571428567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s v="theater/plays"/>
    <n v="8.0000000000000002E-3"/>
    <n v="375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s v="theater/plays"/>
    <n v="1.6666666666666666E-4"/>
    <n v="150000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s v="theater/plays"/>
    <n v="7.7999999999999996E-3"/>
    <n v="1250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s v="theater/plays"/>
    <n v="0.05"/>
    <n v="3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s v="theater/plays"/>
    <n v="0.17771428571428571"/>
    <n v="205.88235294117646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s v="theater/plays"/>
    <n v="9.4166666666666662E-2"/>
    <n v="857.14285714285711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s v="theater/plays"/>
    <n v="8.0000000000000004E-4"/>
    <n v="1250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s v="theater/plays"/>
    <n v="2.75E-2"/>
    <n v="1920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s v="theater/plays"/>
    <n v="1.1111111111111112E-4"/>
    <n v="18000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s v="theater/plays"/>
    <n v="3.3333333333333335E-5"/>
    <n v="30000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s v="theater/plays"/>
    <n v="0.36499999999999999"/>
    <n v="128.57142857142858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s v="theater/plays"/>
    <n v="0.14058171745152354"/>
    <n v="555.38461538461536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s v="theater/plays"/>
    <n v="2.0000000000000001E-4"/>
    <n v="5000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s v="theater/plays"/>
    <n v="4.0000000000000003E-5"/>
    <n v="25000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s v="theater/plays"/>
    <n v="0.61099999999999999"/>
    <n v="333.33333333333331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s v="theater/plays"/>
    <n v="7.8378378378378383E-2"/>
    <n v="264.28571428571428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s v="theater/plays"/>
    <n v="0.2185"/>
    <n v="222.22222222222223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s v="theater/plays"/>
    <n v="0.27239999999999998"/>
    <n v="250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s v="theater/plays"/>
    <n v="8.5000000000000006E-2"/>
    <n v="100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s v="theater/plays"/>
    <n v="0.26840000000000003"/>
    <n v="192.30769230769232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s v="theater/musical"/>
    <n v="1.29"/>
    <n v="33.333333333333336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s v="theater/musical"/>
    <n v="1.032"/>
    <n v="170.06802721088437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s v="theater/musical"/>
    <n v="1.0244597777777777"/>
    <n v="226.13065326633165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s v="theater/musical"/>
    <n v="1.25"/>
    <n v="60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s v="theater/musical"/>
    <n v="1.3083333333333333"/>
    <n v="85.714285714285708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s v="theater/musical"/>
    <n v="1.02069375"/>
    <n v="250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s v="theater/musical"/>
    <n v="1.0092000000000001"/>
    <n v="161.29032258064515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s v="theater/musical"/>
    <n v="1.06"/>
    <n v="83.333333333333329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s v="theater/musical"/>
    <n v="1.0509677419354839"/>
    <n v="81.578947368421055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s v="theater/musical"/>
    <n v="1.0276000000000001"/>
    <n v="46.296296296296298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s v="theater/musical"/>
    <n v="1.08"/>
    <n v="67.567567567567565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s v="theater/musical"/>
    <n v="1.0088571428571429"/>
    <n v="89.743589743589737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s v="theater/musical"/>
    <n v="1.28"/>
    <n v="29.411764705882351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s v="theater/musical"/>
    <n v="1.3333333333333333"/>
    <n v="27.272727272727273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s v="theater/musical"/>
    <n v="1.0137499999999999"/>
    <n v="125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s v="theater/musical"/>
    <n v="1.0287500000000001"/>
    <n v="320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s v="theater/musical"/>
    <n v="1.0724"/>
    <n v="75.757575757575751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s v="theater/spaces"/>
    <n v="4.0000000000000003E-5"/>
    <n v="25000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s v="theater/spaces"/>
    <n v="0.20424999999999999"/>
    <n v="990.09900990099015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s v="theater/spaces"/>
    <n v="0.01"/>
    <n v="100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s v="theater/spaces"/>
    <n v="1E-3"/>
    <n v="1000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s v="theater/spaces"/>
    <n v="4.2880000000000001E-2"/>
    <n v="1923.0769230769231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s v="theater/spaces"/>
    <n v="4.8000000000000001E-5"/>
    <n v="55555.555555555555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s v="theater/spaces"/>
    <n v="2.5000000000000001E-2"/>
    <n v="500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s v="theater/spaces"/>
    <n v="2.1919999999999999E-2"/>
    <n v="862.06896551724139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s v="theater/spaces"/>
    <n v="8.0250000000000002E-2"/>
    <n v="2500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s v="theater/spaces"/>
    <n v="1.5125E-3"/>
    <n v="133333.33333333334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s v="theater/spaces"/>
    <n v="0.59583333333333333"/>
    <n v="109.09090909090909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s v="theater/spaces"/>
    <n v="0.16734177215189874"/>
    <n v="395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s v="theater/spaces"/>
    <n v="1.8666666666666668E-2"/>
    <n v="5000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s v="theater/plays"/>
    <n v="1.0962000000000001"/>
    <n v="46.296296296296298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s v="theater/plays"/>
    <n v="1.218"/>
    <n v="50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s v="theater/plays"/>
    <n v="1.0685"/>
    <n v="102.04081632653062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s v="theater/plays"/>
    <n v="1.0071379999999999"/>
    <n v="25.510204081632654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s v="theater/plays"/>
    <n v="1.0900000000000001"/>
    <n v="38.46153846153846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s v="theater/plays"/>
    <n v="1.1363000000000001"/>
    <n v="78.125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s v="theater/plays"/>
    <n v="1.1392"/>
    <n v="70.422535211267601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s v="theater/plays"/>
    <n v="1.06"/>
    <n v="74.468085106382972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s v="theater/plays"/>
    <n v="1.625"/>
    <n v="58.823529411764703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s v="theater/plays"/>
    <n v="1.06"/>
    <n v="65.934065934065927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s v="theater/plays"/>
    <n v="1.0015624999999999"/>
    <n v="74.418604651162795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s v="theater/plays"/>
    <n v="1.0535000000000001"/>
    <n v="117.64705882352941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s v="theater/plays"/>
    <n v="1.748"/>
    <n v="151.5151515151515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s v="theater/plays"/>
    <n v="1.02"/>
    <n v="57.47126436781609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s v="theater/plays"/>
    <n v="1.00125"/>
    <n v="70.796460176991147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s v="theater/plays"/>
    <n v="1.7142857142857142"/>
    <n v="5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s v="theater/plays"/>
    <n v="1.1356666666666666"/>
    <n v="100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s v="theater/plays"/>
    <n v="1.2946666666666666"/>
    <n v="46.875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s v="theater/plays"/>
    <n v="1.014"/>
    <n v="108.69565217391305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s v="theater/plays"/>
    <n v="1.0916666666666666"/>
    <n v="125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s v="theater/spaces"/>
    <n v="1.28925"/>
    <n v="41.237113402061858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s v="theater/spaces"/>
    <n v="1.0206"/>
    <n v="84.745762711864401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s v="theater/spaces"/>
    <n v="1.465395775862069"/>
    <n v="105.9360730593607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s v="theater/spaces"/>
    <n v="1.00352"/>
    <n v="114.6788990825688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s v="theater/spaces"/>
    <n v="1.2164999999999999"/>
    <n v="90.090090090090087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s v="theater/spaces"/>
    <n v="1.0549999999999999"/>
    <n v="42.857142857142854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s v="theater/spaces"/>
    <n v="1.1040080000000001"/>
    <n v="94.339622641509436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s v="theater/spaces"/>
    <n v="1.76535"/>
    <n v="54.945054945054942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s v="theater/spaces"/>
    <n v="1.0329411764705883"/>
    <n v="91.397849462365585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s v="theater/spaces"/>
    <n v="1.0449999999999999"/>
    <n v="46.875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s v="theater/spaces"/>
    <n v="1.0029999999999999"/>
    <n v="45.454545454545453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s v="theater/spaces"/>
    <n v="4.577466666666667"/>
    <n v="5.0847457627118642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s v="theater/spaces"/>
    <n v="1.0496000000000001"/>
    <n v="60.24096385542169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s v="theater/spaces"/>
    <n v="1.7194285714285715"/>
    <n v="89.285714285714292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s v="theater/spaces"/>
    <n v="1.0373000000000001"/>
    <n v="86.956521739130437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s v="theater/spaces"/>
    <n v="1.0302899999999999"/>
    <n v="115.47344110854503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s v="theater/spaces"/>
    <n v="1.1888888888888889"/>
    <n v="67.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s v="theater/spaces"/>
    <n v="3.1869988910451896"/>
    <n v="41.222857142857144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s v="theater/spaces"/>
    <n v="1.0850614285714286"/>
    <n v="67.307692307692307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s v="theater/spaces"/>
    <n v="1.0116666666666667"/>
    <n v="176.47058823529412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s v="theater/spaces"/>
    <n v="1.12815"/>
    <n v="144.4043321299639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s v="theater/spaces"/>
    <n v="1.2049622641509434"/>
    <n v="89.830508474576277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s v="theater/spaces"/>
    <n v="1.0774999999999999"/>
    <n v="82.474226804123717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s v="theater/spaces"/>
    <n v="1.8"/>
    <n v="30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s v="theater/spaces"/>
    <n v="1.0116666666666667"/>
    <n v="115.38461538461539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s v="theater/spaces"/>
    <n v="1.19756"/>
    <n v="195.3125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s v="theater/spaces"/>
    <n v="1.58"/>
    <n v="100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s v="theater/spaces"/>
    <n v="1.2366666666666666"/>
    <n v="12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s v="theater/spaces"/>
    <n v="1.1712499999999999"/>
    <n v="72.727272727272734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s v="theater/spaces"/>
    <n v="1.5696000000000001"/>
    <n v="93.45794392523365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s v="theater/spaces"/>
    <n v="1.13104"/>
    <n v="44.88330341113106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s v="theater/spaces"/>
    <n v="1.0317647058823529"/>
    <n v="85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s v="theater/spaces"/>
    <n v="1.0261176470588236"/>
    <n v="236.11111111111111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s v="theater/spaces"/>
    <n v="1.0584090909090909"/>
    <n v="138.36477987421384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s v="theater/spaces"/>
    <n v="1.0071428571428571"/>
    <n v="102.4390243902439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s v="theater/spaces"/>
    <n v="1.2123333333333333"/>
    <n v="66.371681415929203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s v="theater/spaces"/>
    <n v="1.0057142857142858"/>
    <n v="233.33333333333334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s v="theater/spaces"/>
    <n v="1.1602222222222223"/>
    <n v="43.689320388349515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s v="theater/spaces"/>
    <n v="1.0087999999999999"/>
    <n v="161.29032258064515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s v="theater/spaces"/>
    <n v="1.03"/>
    <n v="116.6666666666666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s v="theater/spaces"/>
    <n v="2.4641999999999999"/>
    <n v="27.472527472527471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s v="theater/spaces"/>
    <n v="3.0219999999999998"/>
    <n v="17.241379310344829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s v="theater/spaces"/>
    <n v="1.4333333333333333"/>
    <n v="3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s v="theater/spaces"/>
    <n v="1.3144"/>
    <n v="125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s v="theater/spaces"/>
    <n v="1.6801999999999999"/>
    <n v="50.505050505050505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s v="theater/spaces"/>
    <n v="1.0967666666666667"/>
    <n v="86.206896551724142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s v="theater/spaces"/>
    <n v="1.0668571428571429"/>
    <n v="42.68292682926829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s v="theater/spaces"/>
    <n v="1.272"/>
    <n v="40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s v="theater/spaces"/>
    <n v="1.4653333333333334"/>
    <n v="130.43478260869566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s v="theater/spaces"/>
    <n v="1.1253599999999999"/>
    <n v="79.365079365079367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s v="theater/spaces"/>
    <n v="1.0878684000000001"/>
    <n v="81.433224755700323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s v="theater/spaces"/>
    <n v="1.26732"/>
    <n v="75.98784194528875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s v="theater/spaces"/>
    <n v="2.1320000000000001"/>
    <n v="15.625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s v="theater/spaces"/>
    <n v="1.0049999999999999"/>
    <n v="37.037037037037038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s v="theater/spaces"/>
    <n v="1.0871389999999999"/>
    <n v="84.745762711864401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s v="theater/spaces"/>
    <n v="1.075"/>
    <n v="71.428571428571431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s v="theater/spaces"/>
    <n v="1.1048192771084338"/>
    <n v="87.368421052631575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s v="theater/spaces"/>
    <n v="1.28"/>
    <n v="40.54054054054054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s v="theater/spaces"/>
    <n v="1.1000666666666667"/>
    <n v="117.1875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s v="theater/spaces"/>
    <n v="1.0934166666666667"/>
    <n v="76.92307692307692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s v="theater/spaces"/>
    <n v="1.3270650000000002"/>
    <n v="62.5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s v="theater/spaces"/>
    <n v="1.9084810126582279"/>
    <n v="136.20689655172413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s v="theater/spaces"/>
    <n v="1.49"/>
    <n v="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s v="theater/spaces"/>
    <n v="1.6639999999999999"/>
    <n v="106.38297872340425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s v="theater/spaces"/>
    <n v="1.0666666666666667"/>
    <n v="69.444444444444443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s v="theater/spaces"/>
    <n v="1.06"/>
    <n v="66.666666666666671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s v="theater/spaces"/>
    <n v="0.23628571428571429"/>
    <n v="100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s v="theater/spaces"/>
    <n v="1.5E-3"/>
    <n v="25000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s v="theater/spaces"/>
    <n v="4.0000000000000001E-3"/>
    <n v="3333.3333333333335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s v="theater/spaces"/>
    <n v="5.0000000000000002E-5"/>
    <n v="20000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s v="theater/spaces"/>
    <n v="1.6666666666666666E-4"/>
    <n v="6000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s v="theater/spaces"/>
    <n v="3.0066666666666665E-2"/>
    <n v="1363.6363636363637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s v="theater/spaces"/>
    <n v="1.5227272727272728E-3"/>
    <n v="36666.666666666664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s v="theater/spaces"/>
    <n v="0.66839999999999999"/>
    <n v="149.25373134328359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s v="theater/spaces"/>
    <n v="0.19566666666666666"/>
    <n v="130.43478260869566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s v="theater/spaces"/>
    <n v="0.11294666666666667"/>
    <n v="1041.6666666666667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s v="theater/spaces"/>
    <n v="4.0000000000000002E-4"/>
    <n v="12500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s v="theater/spaces"/>
    <n v="0.11985714285714286"/>
    <n v="23333.333333333332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s v="theater/spaces"/>
    <n v="2.5000000000000001E-2"/>
    <n v="80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s v="theater/spaces"/>
    <n v="6.9999999999999999E-4"/>
    <n v="125000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s v="theater/spaces"/>
    <n v="0.14099999999999999"/>
    <n v="142.85714285714286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s v="theater/spaces"/>
    <n v="3.3399999999999999E-2"/>
    <n v="625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s v="theater/spaces"/>
    <n v="0.59775"/>
    <n v="102.56410256410257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s v="theater/spaces"/>
    <n v="1.6666666666666666E-4"/>
    <n v="6000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s v="theater/spaces"/>
    <n v="2.3035714285714285E-4"/>
    <n v="400000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s v="theater/spaces"/>
    <n v="8.8000000000000003E-4"/>
    <n v="8333.3333333333339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s v="theater/spaces"/>
    <n v="8.6400000000000005E-2"/>
    <n v="750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s v="theater/spaces"/>
    <n v="0.15060000000000001"/>
    <n v="200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s v="theater/spaces"/>
    <n v="4.7727272727272731E-3"/>
    <n v="11000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s v="theater/spaces"/>
    <n v="1.1833333333333333E-3"/>
    <n v="20000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s v="theater/spaces"/>
    <n v="8.4173998587352451E-3"/>
    <n v="49395.037037037036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s v="theater/spaces"/>
    <n v="1.8799999999999999E-4"/>
    <n v="285714.28571428574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s v="theater/spaces"/>
    <n v="2.1029999999999998E-3"/>
    <n v="200000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s v="theater/spaces"/>
    <n v="2.8E-3"/>
    <n v="6666.666666666667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s v="theater/spaces"/>
    <n v="0.11579206701157921"/>
    <n v="676.5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s v="theater/spaces"/>
    <n v="2.4400000000000002E-2"/>
    <n v="2777.7777777777778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s v="theater/spaces"/>
    <n v="2.5000000000000001E-3"/>
    <n v="6666.666666666667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s v="theater/spaces"/>
    <n v="6.2500000000000003E-3"/>
    <n v="10000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s v="theater/spaces"/>
    <n v="1.9384615384615384E-3"/>
    <n v="21666.666666666668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s v="theater/spaces"/>
    <n v="0.23416000000000001"/>
    <n v="555.55555555555554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s v="theater/spaces"/>
    <n v="5.080888888888889E-2"/>
    <n v="25000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s v="theater/spaces"/>
    <n v="0.15920000000000001"/>
    <n v="555.55555555555554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s v="theater/spaces"/>
    <n v="1.1831900000000001E-2"/>
    <n v="4761.9047619047615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s v="theater/spaces"/>
    <n v="0.22750000000000001"/>
    <n v="235.29411764705881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s v="theater/spaces"/>
    <n v="2.5000000000000001E-4"/>
    <n v="100000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s v="theater/spaces"/>
    <n v="3.351206434316354E-3"/>
    <n v="1492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s v="theater/spaces"/>
    <n v="3.9750000000000001E-2"/>
    <n v="1428.5714285714287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s v="theater/spaces"/>
    <n v="0.17150000000000001"/>
    <n v="238.0952380952381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s v="theater/spaces"/>
    <n v="3.608004104669061E-2"/>
    <n v="1804.6296296296296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s v="theater/spaces"/>
    <n v="0.13900000000000001"/>
    <n v="400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s v="theater/spaces"/>
    <n v="0.15225"/>
    <n v="923.07692307692309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s v="theater/spaces"/>
    <n v="0.12"/>
    <n v="208.33333333333334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s v="theater/spaces"/>
    <n v="0.391125"/>
    <n v="177.77777777777777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s v="theater/spaces"/>
    <n v="2.6829268292682929E-3"/>
    <n v="2050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s v="theater/spaces"/>
    <n v="0.29625000000000001"/>
    <n v="800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s v="theater/spaces"/>
    <n v="0.4236099230111206"/>
    <n v="188.54838709677421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s v="theater/spaces"/>
    <n v="4.1000000000000002E-2"/>
    <n v="250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s v="theater/spaces"/>
    <n v="0.197625"/>
    <n v="1379.3103448275863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s v="theater/spaces"/>
    <n v="5.1999999999999995E-4"/>
    <n v="25000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s v="theater/spaces"/>
    <n v="0.25030188679245285"/>
    <n v="232.45614035087721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s v="theater/spaces"/>
    <n v="4.0000000000000002E-4"/>
    <n v="2500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s v="theater/spaces"/>
    <n v="0.26640000000000003"/>
    <n v="263.15789473684208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s v="theater/spaces"/>
    <n v="4.7363636363636365E-2"/>
    <n v="1222.2222222222222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s v="theater/spaces"/>
    <n v="4.2435339894712751E-2"/>
    <n v="2952.0270270270271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s v="theater/spaces"/>
    <n v="0.03"/>
    <n v="100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s v="theater/spaces"/>
    <n v="0.57333333333333336"/>
    <n v="75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s v="theater/spaces"/>
    <n v="1E-3"/>
    <n v="1000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s v="theater/spaces"/>
    <n v="3.0999999999999999E-3"/>
    <n v="250000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s v="theater/spaces"/>
    <n v="5.0000000000000001E-4"/>
    <n v="10000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s v="theater/spaces"/>
    <n v="9.8461538461538464E-5"/>
    <n v="130000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s v="theater/spaces"/>
    <n v="6.6666666666666671E-3"/>
    <n v="150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s v="theater/spaces"/>
    <n v="0.58291457286432158"/>
    <n v="99.5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s v="theater/spaces"/>
    <n v="0.68153600000000003"/>
    <n v="359.19540229885058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s v="theater/spaces"/>
    <n v="3.2499999999999997E-5"/>
    <n v="200000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s v="theater/spaces"/>
    <n v="4.1599999999999998E-2"/>
    <n v="1470.5882352941176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s v="theater/plays"/>
    <n v="1.0860666666666667"/>
    <n v="128.2051282051282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s v="theater/plays"/>
    <n v="8.0000000000000002E-3"/>
    <n v="125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s v="theater/plays"/>
    <n v="3.7499999999999999E-2"/>
    <n v="2500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s v="theater/plays"/>
    <n v="0.15731707317073171"/>
    <n v="341.66666666666669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s v="theater/plays"/>
    <n v="3.3333333333333332E-4"/>
    <n v="3000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s v="theater/plays"/>
    <n v="1.08"/>
    <n v="31.2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s v="theater/plays"/>
    <n v="0.22500000000000001"/>
    <n v="83.333333333333329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s v="theater/plays"/>
    <n v="0.20849420849420849"/>
    <n v="111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s v="theater/plays"/>
    <n v="1.278"/>
    <n v="22.727272727272727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s v="theater/plays"/>
    <n v="3.3333333333333333E-2"/>
    <n v="150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s v="theater/plays"/>
    <n v="5.3999999999999999E-2"/>
    <n v="8333.3333333333339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s v="theater/plays"/>
    <n v="9.5999999999999992E-3"/>
    <n v="2500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s v="theater/plays"/>
    <n v="0.51600000000000001"/>
    <n v="62.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s v="theater/plays"/>
    <n v="1.6363636363636365E-2"/>
    <n v="916.66666666666663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s v="theater/plays"/>
    <n v="0.754"/>
    <n v="333.33333333333331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s v="theater/plays"/>
    <n v="0.105"/>
    <n v="4166.666666666667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s v="theater/plays"/>
    <n v="1.1752499999999999"/>
    <n v="93.896713615023472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s v="theater/plays"/>
    <n v="1.3116666666666668"/>
    <n v="31.578947368421051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s v="theater/plays"/>
    <n v="1.04"/>
    <n v="50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s v="theater/plays"/>
    <n v="1.01"/>
    <n v="33.653846153846153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s v="theater/plays"/>
    <n v="1.004"/>
    <n v="102.94117647058823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s v="theater/plays"/>
    <n v="1.0595454545454546"/>
    <n v="32.835820895522389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s v="theater/plays"/>
    <n v="3.3558333333333334"/>
    <n v="12.448132780082988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s v="theater/plays"/>
    <n v="1.1292857142857142"/>
    <n v="56.91056910569106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s v="theater/plays"/>
    <n v="1.885046"/>
    <n v="16.556291390728475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s v="theater/plays"/>
    <n v="1.0181818181818181"/>
    <n v="61.797752808988761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s v="theater/plays"/>
    <n v="1.01"/>
    <n v="97.560975609756099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s v="theater/plays"/>
    <n v="1.1399999999999999"/>
    <n v="72.463768115942031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s v="theater/plays"/>
    <n v="1.3348133333333334"/>
    <n v="28.846153846153847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s v="theater/plays"/>
    <n v="1.0153333333333334"/>
    <n v="78.94736842105263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s v="theater/plays"/>
    <n v="1.0509999999999999"/>
    <n v="27.027027027027028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s v="theater/plays"/>
    <n v="1.2715000000000001"/>
    <n v="63.492063492063494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s v="theater/plays"/>
    <n v="1.1115384615384616"/>
    <n v="180.55555555555554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s v="theater/plays"/>
    <n v="1.0676000000000001"/>
    <n v="35.2112676056338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s v="theater/plays"/>
    <n v="1.6266666666666667"/>
    <n v="35.714285714285715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s v="theater/plays"/>
    <n v="1.6022808571428573"/>
    <n v="37.634408602150536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s v="theater/plays"/>
    <n v="1.1616666666666666"/>
    <n v="54.545454545454547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s v="theater/plays"/>
    <n v="1.242"/>
    <n v="40.983606557377051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s v="theater/plays"/>
    <n v="1.030125"/>
    <n v="97.560975609756099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s v="theater/plays"/>
    <n v="1.1225000000000001"/>
    <n v="28.169014084507044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s v="theater/plays"/>
    <n v="1.0881428571428571"/>
    <n v="59.82905982905983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s v="theater/plays"/>
    <n v="1.1499999999999999"/>
    <n v="68.965517241379317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s v="theater/plays"/>
    <n v="1.03"/>
    <n v="135.13513513513513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s v="theater/plays"/>
    <n v="1.0113333333333334"/>
    <n v="130.43478260869566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s v="theater/plays"/>
    <n v="1.0955999999999999"/>
    <n v="83.333333333333329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s v="theater/plays"/>
    <n v="1.148421052631579"/>
    <n v="34.545454545454547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s v="theater/plays"/>
    <n v="1.1739999999999999"/>
    <n v="49.019607843137258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s v="theater/plays"/>
    <n v="1.7173333333333334"/>
    <n v="19.23076923076923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s v="theater/plays"/>
    <n v="1.1416238095238094"/>
    <n v="67.741935483870961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s v="theater/plays"/>
    <n v="1.1975"/>
    <n v="26.666666666666668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s v="theater/plays"/>
    <n v="1.0900000000000001"/>
    <n v="33.333333333333336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s v="theater/plays"/>
    <n v="1.0088571428571429"/>
    <n v="46.357615894039732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s v="theater/plays"/>
    <n v="1.0900000000000001"/>
    <n v="36.764705882352942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s v="theater/plays"/>
    <n v="1.0720930232558139"/>
    <n v="93.478260869565219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s v="theater/plays"/>
    <n v="1.0218750000000001"/>
    <n v="45.714285714285715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s v="theater/plays"/>
    <n v="1.1629333333333334"/>
    <n v="61.475409836065573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s v="theater/musical"/>
    <n v="0.65"/>
    <n v="22.222222222222221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s v="theater/musical"/>
    <n v="0.12327272727272727"/>
    <n v="2894.7368421052633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s v="theater/musical"/>
    <n v="4.0266666666666666E-2"/>
    <n v="937.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s v="theater/musical"/>
    <n v="1.0200000000000001E-2"/>
    <n v="1250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s v="theater/musical"/>
    <n v="0.1174"/>
    <n v="208.33333333333334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s v="theater/musical"/>
    <n v="0.59142857142857141"/>
    <n v="89.743589743589737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s v="theater/musical"/>
    <n v="5.9999999999999995E-4"/>
    <n v="5000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s v="theater/musical"/>
    <n v="0.1145"/>
    <n v="2500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s v="theater/musical"/>
    <n v="3.6666666666666666E-3"/>
    <n v="10000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s v="theater/musical"/>
    <n v="0.52159999999999995"/>
    <n v="94.339622641509436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s v="theater/musical"/>
    <n v="2.0000000000000002E-5"/>
    <n v="50000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s v="theater/musical"/>
    <n v="1.2500000000000001E-2"/>
    <n v="1000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s v="theater/musical"/>
    <n v="0.54520000000000002"/>
    <n v="200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s v="theater/musical"/>
    <n v="0.25"/>
    <n v="166.66666666666666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s v="theater/musical"/>
    <n v="3.4125000000000003E-2"/>
    <n v="666.66666666666663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s v="theater/musical"/>
    <n v="0.46363636363636362"/>
    <n v="152.77777777777777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s v="theater/plays"/>
    <n v="1.0349999999999999"/>
    <n v="60.975609756097562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s v="theater/plays"/>
    <n v="1.1932315789473684"/>
    <n v="42.035398230088497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s v="theater/plays"/>
    <n v="1.2576666666666667"/>
    <n v="50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s v="theater/plays"/>
    <n v="1.1974347826086957"/>
    <n v="71.428571428571431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s v="theater/plays"/>
    <n v="1.2625"/>
    <n v="42.553191489361701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s v="theater/plays"/>
    <n v="1.0011666666666668"/>
    <n v="127.65957446808511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s v="theater/plays"/>
    <n v="1.0213333333333334"/>
    <n v="104.34782608695652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s v="theater/plays"/>
    <n v="1.0035142857142858"/>
    <n v="261.19402985074629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s v="theater/plays"/>
    <n v="1.0004999999999999"/>
    <n v="57.142857142857146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s v="theater/plays"/>
    <n v="1.1602222222222223"/>
    <n v="43.269230769230766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s v="theater/plays"/>
    <n v="1.0209999999999999"/>
    <n v="65.217391304347828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s v="theater/plays"/>
    <n v="1.0011000000000001"/>
    <n v="168.0672268907563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s v="theater/plays"/>
    <n v="1.0084"/>
    <n v="254.23728813559322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s v="theater/plays"/>
    <n v="1.0342499999999999"/>
    <n v="35.398230088495573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s v="theater/plays"/>
    <n v="1.248"/>
    <n v="29.761904761904763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s v="theater/plays"/>
    <n v="1.0951612903225807"/>
    <n v="41.891891891891895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s v="theater/plays"/>
    <n v="1.0203333333333333"/>
    <n v="138.88888888888889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s v="theater/plays"/>
    <n v="1.0235000000000001"/>
    <n v="51.282051282051285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s v="theater/plays"/>
    <n v="1.0416666666666667"/>
    <n v="57.142857142857146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s v="theater/plays"/>
    <n v="1.25"/>
    <n v="4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s v="theater/plays"/>
    <n v="1.0234285714285714"/>
    <n v="189.18918918918919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s v="theater/plays"/>
    <n v="1.0786500000000001"/>
    <n v="99.009900990099013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s v="theater/plays"/>
    <n v="1.0988461538461538"/>
    <n v="70.270270270270274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s v="theater/plays"/>
    <n v="1.61"/>
    <n v="35.71428571428571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s v="theater/plays"/>
    <n v="1.3120000000000001"/>
    <n v="38.461538461538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s v="theater/plays"/>
    <n v="1.1879999999999999"/>
    <n v="81.967213114754102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s v="theater/plays"/>
    <n v="1.0039275000000001"/>
    <n v="34.782608695652172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s v="theater/plays"/>
    <n v="1.0320666666666667"/>
    <n v="82.872928176795583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s v="theater/plays"/>
    <n v="1.006"/>
    <n v="181.8181818181818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s v="theater/plays"/>
    <n v="1.0078754285714286"/>
    <n v="130.11152416356876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s v="theater/plays"/>
    <n v="1.1232142857142857"/>
    <n v="35.443037974683541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s v="theater/plays"/>
    <n v="1.0591914022517912"/>
    <n v="56.365384615384613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s v="theater/plays"/>
    <n v="1.0056666666666667"/>
    <n v="88.235294117647058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s v="theater/plays"/>
    <n v="1.1530588235294117"/>
    <n v="50.898203592814369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s v="theater/plays"/>
    <n v="1.273042"/>
    <n v="54.644808743169399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s v="theater/plays"/>
    <n v="1.028375"/>
    <n v="112.67605633802818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s v="theater/plays"/>
    <n v="1.0293749999999999"/>
    <n v="23.188405797101449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s v="theater/plays"/>
    <n v="1.043047619047619"/>
    <n v="77.777777777777771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s v="theater/plays"/>
    <n v="1.1122000000000001"/>
    <n v="51.813471502590673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s v="theater/plays"/>
    <n v="1.0586"/>
    <n v="43.859649122807021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s v="theater/plays"/>
    <n v="1.0492727272727274"/>
    <n v="62.5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s v="theater/plays"/>
    <n v="1.01552"/>
    <n v="117.37089201877934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s v="theater/plays"/>
    <n v="1.1073333333333333"/>
    <n v="7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s v="theater/plays"/>
    <n v="1.2782222222222221"/>
    <n v="45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s v="theater/plays"/>
    <n v="1.0182500000000001"/>
    <n v="173.91304347826087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s v="theater/plays"/>
    <n v="1.012576923076923"/>
    <n v="69.892473118279568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s v="theater/plays"/>
    <n v="1.75"/>
    <n v="16.666666666666668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s v="theater/plays"/>
    <n v="1.2806"/>
    <n v="56.81818181818182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s v="theater/plays"/>
    <n v="1.0629949999999999"/>
    <n v="48.780487804878049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s v="theater/plays"/>
    <n v="1.052142857142857"/>
    <n v="93.333333333333329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s v="theater/plays"/>
    <n v="1.0616782608695652"/>
    <n v="237.11340206185568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s v="theater/plays"/>
    <n v="1.0924"/>
    <n v="68.493150684931507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s v="theater/plays"/>
    <n v="1.0045454545454546"/>
    <n v="67.34693877551021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s v="theater/plays"/>
    <n v="1.0304098360655738"/>
    <n v="91.044776119402982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s v="theater/plays"/>
    <n v="1.121664"/>
    <n v="36.764705882352942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s v="theater/plays"/>
    <n v="1.03"/>
    <n v="51.020408163265309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s v="theater/plays"/>
    <n v="1.64"/>
    <n v="42.857142857142854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s v="theater/plays"/>
    <n v="1.3128333333333333"/>
    <n v="36.809815950920246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s v="theater/plays"/>
    <n v="1.0209999999999999"/>
    <n v="52.083333333333336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s v="theater/plays"/>
    <n v="1.28"/>
    <n v="47.61904761904762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s v="theater/plays"/>
    <n v="1.0149999999999999"/>
    <n v="114.28571428571429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s v="theater/plays"/>
    <n v="1.0166666666666666"/>
    <n v="60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s v="theater/plays"/>
    <n v="1.3"/>
    <n v="29.411764705882351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s v="theater/plays"/>
    <n v="1.5443"/>
    <n v="68.965517241379317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s v="theater/plays"/>
    <n v="1.0740000000000001"/>
    <n v="190.47619047619048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s v="theater/plays"/>
    <n v="1.0132258064516129"/>
    <n v="54.195804195804193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s v="theater/plays"/>
    <n v="1.1684444444444444"/>
    <n v="45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s v="theater/plays"/>
    <n v="1.0860000000000001"/>
    <n v="50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s v="theater/plays"/>
    <n v="1.034"/>
    <n v="73.529411764705884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s v="theater/plays"/>
    <n v="1.1427586206896552"/>
    <n v="92.063492063492063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s v="theater/plays"/>
    <n v="1.03"/>
    <n v="66.666666666666671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s v="theater/plays"/>
    <n v="1.216"/>
    <n v="106.38297872340425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s v="theater/plays"/>
    <n v="1.026467741935484"/>
    <n v="130.80168776371309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s v="theater/plays"/>
    <n v="1.0475000000000001"/>
    <n v="17.021276595744681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s v="theater/plays"/>
    <n v="1.016"/>
    <n v="200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s v="theater/plays"/>
    <n v="1.1210242048409682"/>
    <n v="61.716049382716051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s v="theater/plays"/>
    <n v="1.0176666666666667"/>
    <n v="122.95081967213115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s v="theater/plays"/>
    <n v="1.0026489999999999"/>
    <n v="48.309178743961354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s v="theater/plays"/>
    <n v="1.3304200000000002"/>
    <n v="20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s v="theater/plays"/>
    <n v="1.212"/>
    <n v="27.777777777777779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s v="theater/plays"/>
    <n v="1.1399999999999999"/>
    <n v="35.714285714285715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s v="theater/plays"/>
    <n v="2.8613861386138613"/>
    <n v="6.7333333333333334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s v="theater/plays"/>
    <n v="1.7044444444444444"/>
    <n v="49.450549450549453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s v="theater/plays"/>
    <n v="1.1833333333333333"/>
    <n v="25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s v="theater/plays"/>
    <n v="1.0285857142857142"/>
    <n v="25.92592592592592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s v="theater/plays"/>
    <n v="1.4406666666666668"/>
    <n v="31.914893617021278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s v="theater/plays"/>
    <n v="1.0007272727272727"/>
    <n v="125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s v="theater/plays"/>
    <n v="1.0173000000000001"/>
    <n v="138.88888888888889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s v="theater/plays"/>
    <n v="1.1619999999999999"/>
    <n v="47.61904761904762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s v="theater/plays"/>
    <n v="1.3616666666666666"/>
    <n v="34.090909090909093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s v="theater/plays"/>
    <n v="1.3346666666666667"/>
    <n v="42.857142857142854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s v="theater/plays"/>
    <n v="1.0339285714285715"/>
    <n v="168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s v="theater/plays"/>
    <n v="1.1588888888888889"/>
    <n v="51.428571428571431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s v="theater/plays"/>
    <n v="1.0451666666666666"/>
    <n v="85.714285714285708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s v="theater/plays"/>
    <n v="1.0202500000000001"/>
    <n v="200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s v="theater/plays"/>
    <n v="1.7533333333333334"/>
    <n v="27.777777777777779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s v="theater/plays"/>
    <n v="1.0668"/>
    <n v="50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s v="theater/plays"/>
    <n v="1.2228571428571429"/>
    <n v="61.403508771929822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s v="theater/plays"/>
    <n v="1.5942857142857143"/>
    <n v="11.290322580645162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s v="theater/plays"/>
    <n v="1.0007692307692309"/>
    <n v="209.67741935483872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s v="theater/plays"/>
    <n v="1.0984"/>
    <n v="55.555555555555557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s v="theater/plays"/>
    <n v="1.0004"/>
    <n v="60.975609756097562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s v="theater/plays"/>
    <n v="1.1605000000000001"/>
    <n v="68.965517241379317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s v="theater/plays"/>
    <n v="2.1074999999999999"/>
    <n v="13.793103448275861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s v="theater/plays"/>
    <n v="1.1000000000000001"/>
    <n v="44.943820224719104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s v="theater/plays"/>
    <n v="1.0008673425918038"/>
    <n v="93.896000000000001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s v="theater/plays"/>
    <n v="1.0619047619047619"/>
    <n v="58.333333333333336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s v="theater/plays"/>
    <n v="1.256"/>
    <n v="62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s v="theater/plays"/>
    <n v="1.08"/>
    <n v="31.2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s v="theater/plays"/>
    <n v="1.01"/>
    <n v="65.78947368421052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s v="theater/plays"/>
    <n v="1.0740000000000001"/>
    <n v="33.333333333333336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s v="theater/plays"/>
    <n v="1.0151515151515151"/>
    <n v="143.47826086956522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s v="theater/plays"/>
    <n v="1.2589999999999999"/>
    <n v="20.408163265306122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s v="theater/plays"/>
    <n v="1.0166666666666666"/>
    <n v="150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s v="theater/plays"/>
    <n v="1.125"/>
    <n v="26.666666666666668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s v="theater/plays"/>
    <n v="1.0137499999999999"/>
    <n v="140.35087719298247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s v="theater/plays"/>
    <n v="1.0125"/>
    <n v="24.242424242424242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s v="theater/plays"/>
    <n v="1.4638888888888888"/>
    <n v="200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s v="theater/plays"/>
    <n v="1.1679999999999999"/>
    <n v="38.46153846153846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s v="theater/plays"/>
    <n v="1.0626666666666666"/>
    <n v="21.739130434782609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s v="theater/plays"/>
    <n v="1.0451999999999999"/>
    <n v="76.92307692307692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s v="theater/plays"/>
    <n v="1.0457142857142858"/>
    <n v="31.531531531531531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s v="theater/plays"/>
    <n v="1.3862051149573753"/>
    <n v="84.152173913043484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s v="theater/plays"/>
    <n v="1.0032000000000001"/>
    <n v="79.365079365079367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s v="theater/plays"/>
    <n v="1.1020000000000001"/>
    <n v="73.529411764705884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s v="theater/plays"/>
    <n v="1.0218"/>
    <n v="133.92857142857142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s v="theater/plays"/>
    <n v="1.0435000000000001"/>
    <n v="170.21276595744681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s v="theater/plays"/>
    <n v="1.3816666666666666"/>
    <n v="78.94736842105263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s v="theater/plays"/>
    <n v="1.0166666666666666"/>
    <n v="76.92307692307692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s v="theater/plays"/>
    <n v="1.7142857142857142"/>
    <n v="30.434782608695652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s v="theater/plays"/>
    <n v="1.0144444444444445"/>
    <n v="112.5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s v="theater/plays"/>
    <n v="1.3"/>
    <n v="38.46153846153846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s v="theater/plays"/>
    <n v="1.1000000000000001"/>
    <n v="83.333333333333329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s v="theater/plays"/>
    <n v="1.1944999999999999"/>
    <n v="90.909090909090907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s v="theater/plays"/>
    <n v="1.002909090909091"/>
    <n v="69.620253164556956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s v="theater/plays"/>
    <n v="1.534"/>
    <n v="71.428571428571431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s v="theater/plays"/>
    <n v="1.0442857142857143"/>
    <n v="68.627450980392155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s v="theater/plays"/>
    <n v="1.0109999999999999"/>
    <n v="92.592592592592595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s v="theater/plays"/>
    <n v="1.0751999999999999"/>
    <n v="71.428571428571431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s v="theater/plays"/>
    <n v="3.15"/>
    <n v="11.363636363636363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s v="theater/plays"/>
    <n v="1.0193333333333334"/>
    <n v="54.545454545454547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s v="theater/plays"/>
    <n v="1.2628571428571429"/>
    <n v="116.66666666666667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s v="theater/plays"/>
    <n v="1.014"/>
    <n v="55.555555555555557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s v="theater/plays"/>
    <n v="1.01"/>
    <n v="95.238095238095241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s v="theater/plays"/>
    <n v="1.0299"/>
    <n v="61.728395061728392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s v="theater/plays"/>
    <n v="1.0625"/>
    <n v="173.91304347826087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s v="theater/plays"/>
    <n v="1.0137777777777779"/>
    <n v="125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s v="theater/plays"/>
    <n v="1.1346000000000001"/>
    <n v="73.529411764705884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s v="theater/plays"/>
    <n v="2.1800000000000002"/>
    <n v="2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s v="theater/plays"/>
    <n v="1.0141935483870967"/>
    <n v="298.07692307692309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s v="theater/plays"/>
    <n v="1.0593333333333332"/>
    <n v="41.666666666666664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s v="theater/plays"/>
    <n v="1.04"/>
    <n v="833.33333333333337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s v="theater/plays"/>
    <n v="2.21"/>
    <n v="27.777777777777779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s v="theater/plays"/>
    <n v="1.1866666666666668"/>
    <n v="25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s v="theater/plays"/>
    <n v="1.046"/>
    <n v="43.478260869565219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s v="theater/plays"/>
    <n v="1.0389999999999999"/>
    <n v="92.592592592592595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s v="theater/plays"/>
    <n v="1.1773333333333333"/>
    <n v="57.692307692307693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s v="theater/plays"/>
    <n v="1.385"/>
    <n v="22.222222222222221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s v="theater/plays"/>
    <n v="1.0349999999999999"/>
    <n v="37.037037037037038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s v="theater/plays"/>
    <n v="1.0024999999999999"/>
    <n v="66.666666666666671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s v="theater/plays"/>
    <n v="1.0657142857142856"/>
    <n v="67.307692307692307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s v="theater/plays"/>
    <n v="1.0001249999999999"/>
    <n v="421.05263157894734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s v="theater/plays"/>
    <n v="1.0105"/>
    <n v="103.896103896103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s v="theater/plays"/>
    <n v="1.0763636363636364"/>
    <n v="26.190476190476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s v="theater/plays"/>
    <n v="1.0365"/>
    <n v="52.631578947368418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s v="theater/plays"/>
    <n v="1.0443333333333333"/>
    <n v="107.14285714285714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s v="theater/plays"/>
    <n v="1.0225"/>
    <n v="83.333333333333329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s v="theater/plays"/>
    <n v="1.0074285714285713"/>
    <n v="76.086956521739125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s v="theater/plays"/>
    <n v="1.1171428571428572"/>
    <n v="58.333333333333336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s v="theater/plays"/>
    <n v="1.0001100000000001"/>
    <n v="93.75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s v="theater/plays"/>
    <n v="1.05"/>
    <n v="48.780487804878049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s v="theater/plays"/>
    <n v="1.1686666666666667"/>
    <n v="85.714285714285708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s v="theater/plays"/>
    <n v="1.038"/>
    <n v="33.33333333333333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s v="theater/plays"/>
    <n v="1.145"/>
    <n v="161.29032258064515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s v="theater/plays"/>
    <n v="1.024"/>
    <n v="68.181818181818187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s v="theater/plays"/>
    <n v="2.23"/>
    <n v="27.777777777777779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s v="theater/plays"/>
    <n v="1.0580000000000001"/>
    <n v="34.090909090909093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s v="theater/plays"/>
    <n v="1.4236363636363636"/>
    <n v="20.37037037037037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s v="theater/plays"/>
    <n v="1.84"/>
    <n v="13.157894736842104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s v="theater/plays"/>
    <n v="1.0433333333333332"/>
    <n v="53.571428571428569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s v="theater/plays"/>
    <n v="1.1200000000000001"/>
    <n v="10.416666666666666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s v="theater/plays"/>
    <n v="1.1107499999999999"/>
    <n v="61.53846153846154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s v="theater/plays"/>
    <n v="1.0375000000000001"/>
    <n v="26.086956521739129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s v="theater/plays"/>
    <n v="1.0041"/>
    <n v="117.64705882352941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s v="theater/plays"/>
    <n v="1.0186206896551724"/>
    <n v="43.939393939393938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s v="theater/plays"/>
    <n v="1.0976666666666666"/>
    <n v="90.909090909090907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s v="theater/plays"/>
    <n v="1.22"/>
    <n v="166.66666666666666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s v="theater/plays"/>
    <n v="1.3757142857142857"/>
    <n v="20.588235294117649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s v="theater/plays"/>
    <n v="1.0031000000000001"/>
    <n v="109.89010989010988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s v="theater/plays"/>
    <n v="1.071"/>
    <n v="29.850746268656717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s v="theater/plays"/>
    <n v="2.11"/>
    <n v="27.777777777777779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s v="theater/plays"/>
    <n v="1.236"/>
    <n v="23.80952380952381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s v="theater/plays"/>
    <n v="1.085"/>
    <n v="75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s v="theater/plays"/>
    <n v="1.0356666666666667"/>
    <n v="192.30769230769232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s v="theater/plays"/>
    <n v="1.3"/>
    <n v="35.714285714285715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s v="theater/plays"/>
    <n v="1.0349999999999999"/>
    <n v="68.181818181818187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s v="theater/plays"/>
    <n v="1.196"/>
    <n v="133.33333333333334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s v="theater/plays"/>
    <n v="1.0000058823529412"/>
    <n v="37.777777777777779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s v="theater/plays"/>
    <n v="1.00875"/>
    <n v="71.428571428571431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s v="theater/plays"/>
    <n v="1.0654545454545454"/>
    <n v="59.782608695652172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s v="theater/plays"/>
    <n v="1.38"/>
    <n v="20.588235294117649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s v="theater/plays"/>
    <n v="1.0115000000000001"/>
    <n v="102.04081632653062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s v="theater/plays"/>
    <n v="1.091"/>
    <n v="65.217391304347828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s v="theater/plays"/>
    <n v="1.4"/>
    <n v="2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s v="theater/plays"/>
    <n v="1.0358333333333334"/>
    <n v="78.94736842105263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s v="theater/plays"/>
    <n v="1.0297033333333332"/>
    <n v="288.46153846153845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s v="theater/plays"/>
    <n v="1.0813333333333333"/>
    <n v="43.103448275862071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s v="theater/plays"/>
    <n v="1.0275000000000001"/>
    <n v="39.215686274509807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s v="theater/plays"/>
    <n v="1.3"/>
    <n v="12.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s v="theater/plays"/>
    <n v="1.0854949999999999"/>
    <n v="27.777777777777779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s v="theater/plays"/>
    <n v="1.0965"/>
    <n v="47.61904761904762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s v="theater/plays"/>
    <n v="1.0026315789473683"/>
    <n v="133.80281690140845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s v="theater/plays"/>
    <n v="1.0555000000000001"/>
    <n v="59.523809523809526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s v="theater/plays"/>
    <n v="1.1200000000000001"/>
    <n v="52.631578947368418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s v="theater/plays"/>
    <n v="1.0589999999999999"/>
    <n v="135.13513513513513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s v="theater/plays"/>
    <n v="1.01"/>
    <n v="83.333333333333329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s v="theater/plays"/>
    <n v="1.042"/>
    <n v="178.57142857142858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s v="theater/plays"/>
    <n v="1.3467833333333334"/>
    <n v="66.666666666666671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s v="theater/plays"/>
    <n v="1.052184"/>
    <n v="60.975609756097562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s v="theater/plays"/>
    <n v="1.026"/>
    <n v="58.139534883720927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s v="theater/plays"/>
    <n v="1.855"/>
    <n v="22.222222222222221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s v="theater/plays"/>
    <n v="2.89"/>
    <n v="1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s v="theater/plays"/>
    <n v="1.0820000000000001"/>
    <n v="40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s v="theater/plays"/>
    <n v="1.0780000000000001"/>
    <n v="71.428571428571431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s v="theater/plays"/>
    <n v="1.0976190476190477"/>
    <n v="46.666666666666664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s v="theater/plays"/>
    <n v="1.70625"/>
    <n v="40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s v="theater/plays"/>
    <n v="1.52"/>
    <n v="12.820512820512821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s v="theater/plays"/>
    <n v="1.0123076923076924"/>
    <n v="40.625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s v="theater/plays"/>
    <n v="1.532"/>
    <n v="27.027027027027028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s v="theater/plays"/>
    <n v="1.2833333333333334"/>
    <n v="21.428571428571427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s v="theater/plays"/>
    <n v="1.0071428571428571"/>
    <n v="33.333333333333336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s v="theater/plays"/>
    <n v="1.0065"/>
    <n v="144.92753623188406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s v="theater/plays"/>
    <n v="1.913"/>
    <n v="187.5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s v="theater/plays"/>
    <n v="1.4019999999999999"/>
    <n v="36.363636363636367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s v="theater/plays"/>
    <n v="1.2433537832310839"/>
    <n v="36.222222222222221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s v="theater/plays"/>
    <n v="1.262"/>
    <n v="13.888888888888889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s v="theater/plays"/>
    <n v="1.9"/>
    <n v="26.315789473684209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s v="theater/plays"/>
    <n v="1.39"/>
    <n v="41.666666666666664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s v="theater/plays"/>
    <n v="2.02"/>
    <n v="14.705882352941176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s v="theater/plays"/>
    <n v="1.0338000000000001"/>
    <n v="87.719298245614041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s v="theater/plays"/>
    <n v="1.023236"/>
    <n v="53.763440860215056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s v="theater/plays"/>
    <n v="1.03"/>
    <n v="55.555555555555557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s v="theater/plays"/>
    <n v="1.2714285714285714"/>
    <n v="57.377049180327866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s v="theater/plays"/>
    <n v="1.01"/>
    <n v="63.829787234042556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s v="theater/plays"/>
    <n v="1.2178"/>
    <n v="588.23529411764707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s v="theater/plays"/>
    <n v="1.1339285714285714"/>
    <n v="44.444444444444443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s v="theater/plays"/>
    <n v="1.5"/>
    <n v="27.777777777777779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s v="theater/plays"/>
    <n v="2.1459999999999999"/>
    <n v="16.666666666666668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s v="theater/plays"/>
    <n v="1.0205"/>
    <n v="86.956521739130437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s v="theater/plays"/>
    <n v="1.01"/>
    <n v="51.282051282051285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s v="theater/plays"/>
    <n v="1.1333333333333333"/>
    <n v="17.647058823529413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s v="theater/plays"/>
    <n v="1.04"/>
    <n v="50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s v="theater/plays"/>
    <n v="1.1533333333333333"/>
    <n v="46.153846153846153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s v="theater/plays"/>
    <n v="1.1285000000000001"/>
    <n v="35.087719298245617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s v="theater/plays"/>
    <n v="1.2786666666666666"/>
    <n v="26.78571428571428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s v="theater/plays"/>
    <n v="1.4266666666666667"/>
    <n v="115.38461538461539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s v="theater/plays"/>
    <n v="1.1879999999999999"/>
    <n v="105.26315789473684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s v="theater/plays"/>
    <n v="1.3833333333333333"/>
    <n v="37.5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s v="theater/plays"/>
    <n v="1.599402985074627"/>
    <n v="25.18796992481203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s v="theater/plays"/>
    <n v="1.1424000000000001"/>
    <n v="56.81818181818182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s v="theater/plays"/>
    <n v="1.0060606060606061"/>
    <n v="55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s v="theater/plays"/>
    <n v="1.552"/>
    <n v="53.571428571428569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s v="theater/plays"/>
    <n v="1.2775000000000001"/>
    <n v="30.303030303030305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s v="theater/plays"/>
    <n v="1.212"/>
    <n v="103.44827586206897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s v="theater/plays"/>
    <n v="1.127"/>
    <n v="69.444444444444443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s v="theater/plays"/>
    <n v="1.2749999999999999"/>
    <n v="37.037037037037038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s v="theater/plays"/>
    <n v="1.5820000000000001"/>
    <n v="50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s v="theater/plays"/>
    <n v="1.0526894736842105"/>
    <n v="108.57142857142857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s v="theater/plays"/>
    <n v="1.0686"/>
    <n v="69.444444444444443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s v="theater/plays"/>
    <n v="1.244"/>
    <n v="38.46153846153846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s v="theater/plays"/>
    <n v="1.0870406189555126"/>
    <n v="31.653061224489797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s v="theater/plays"/>
    <n v="1.0242424242424242"/>
    <n v="39.285714285714285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s v="theater/plays"/>
    <n v="1.0549999999999999"/>
    <n v="57.142857142857146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s v="theater/plays"/>
    <n v="1.0629999999999999"/>
    <n v="23.8095238095238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s v="theater/plays"/>
    <n v="1.0066666666666666"/>
    <n v="35.714285714285715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s v="theater/plays"/>
    <n v="1.054"/>
    <n v="129.03225806451613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s v="theater/plays"/>
    <n v="1.0755999999999999"/>
    <n v="65.78947368421052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s v="theater/plays"/>
    <n v="1.0376000000000001"/>
    <n v="64.102564102564102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s v="theater/plays"/>
    <n v="1.0149999999999999"/>
    <n v="103.44827586206897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s v="theater/plays"/>
    <n v="1.044"/>
    <n v="138.88888888888889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s v="theater/plays"/>
    <n v="1.8"/>
    <n v="6.666666666666667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s v="theater/plays"/>
    <n v="1.0633333333333332"/>
    <n v="90.909090909090907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s v="theater/plays"/>
    <n v="1.0055555555555555"/>
    <n v="60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s v="theater/plays"/>
    <n v="1.012"/>
    <n v="78.94736842105263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s v="theater/plays"/>
    <n v="1.1839285714285714"/>
    <n v="63.636363636363633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s v="theater/plays"/>
    <n v="1.1000000000000001"/>
    <n v="50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s v="theater/plays"/>
    <n v="1.0266666666666666"/>
    <n v="65.217391304347828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s v="theater/plays"/>
    <n v="1.10046"/>
    <n v="45.454545454545453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s v="theater/plays"/>
    <n v="1.0135000000000001"/>
    <n v="71.428571428571431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s v="theater/plays"/>
    <n v="1.0075000000000001"/>
    <n v="95.238095238095241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s v="theater/plays"/>
    <n v="1.6942857142857144"/>
    <n v="26.923076923076923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s v="theater/plays"/>
    <n v="1.1365000000000001"/>
    <n v="50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s v="theater/plays"/>
    <n v="1.0156000000000001"/>
    <n v="135.13513513513513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s v="theater/plays"/>
    <n v="1.06"/>
    <n v="71.428571428571431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s v="theater/plays"/>
    <n v="1.02"/>
    <n v="97.058823529411768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s v="theater/plays"/>
    <n v="1.1691666666666667"/>
    <n v="69.767441860465112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s v="theater/plays"/>
    <n v="1.0115151515151515"/>
    <n v="44.594594594594597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s v="theater/plays"/>
    <n v="1.32"/>
    <n v="27.777777777777779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s v="theater/plays"/>
    <n v="1.28"/>
    <n v="38.46153846153846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s v="theater/plays"/>
    <n v="1.1895833333333334"/>
    <n v="35.555555555555557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s v="theater/plays"/>
    <n v="1.262"/>
    <n v="62.5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s v="theater/plays"/>
    <n v="1.5620000000000001"/>
    <n v="24.509803921568629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s v="theater/plays"/>
    <n v="1.0315000000000001"/>
    <n v="43.478260869565219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s v="theater/plays"/>
    <n v="1.5333333333333334"/>
    <n v="8.8235294117647065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s v="theater/plays"/>
    <n v="1.8044444444444445"/>
    <n v="24.107142857142858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s v="theater/plays"/>
    <n v="1.2845"/>
    <n v="24.096385542168676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s v="theater/plays"/>
    <n v="1.1966666666666668"/>
    <n v="46.153846153846153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s v="theater/plays"/>
    <n v="1.23"/>
    <n v="37.5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s v="theater/plays"/>
    <n v="1.05"/>
    <n v="37.5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s v="theater/plays"/>
    <n v="1.0223636363636364"/>
    <n v="64.705882352941174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s v="theater/plays"/>
    <n v="1.0466666666666666"/>
    <n v="51.724137931034484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s v="theater/plays"/>
    <n v="1.004"/>
    <n v="31.25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s v="theater/plays"/>
    <n v="1.0227272727272727"/>
    <n v="57.89473684210526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s v="theater/plays"/>
    <n v="1.1440928571428572"/>
    <n v="104.16666666666667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s v="theater/plays"/>
    <n v="1.019047619047619"/>
    <n v="161.53846153846155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s v="theater/plays"/>
    <n v="1.02"/>
    <n v="23.80952380952381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s v="theater/plays"/>
    <n v="1.048"/>
    <n v="39.0625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s v="theater/plays"/>
    <n v="1.0183333333333333"/>
    <n v="60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s v="theater/plays"/>
    <n v="1.0627272727272727"/>
    <n v="52.884615384615387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s v="theater/plays"/>
    <n v="1.1342219999999998"/>
    <n v="94.339622641509436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s v="theater/plays"/>
    <n v="1.0045454545454546"/>
    <n v="110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s v="theater/plays"/>
    <n v="1.0003599999999999"/>
    <n v="179.21146953405017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s v="theater/plays"/>
    <n v="1.44"/>
    <n v="15.909090909090908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s v="theater/plays"/>
    <n v="1.0349999999999999"/>
    <n v="41.666666666666664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s v="theater/plays"/>
    <n v="1.0843750000000001"/>
    <n v="43.243243243243242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s v="theater/plays"/>
    <n v="1.024"/>
    <n v="46.296296296296298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s v="theater/plays"/>
    <n v="1.4888888888888889"/>
    <n v="10.161290322580646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s v="theater/plays"/>
    <n v="1.0549000000000002"/>
    <n v="20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s v="theater/plays"/>
    <n v="1.0049999999999999"/>
    <n v="58.823529411764703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s v="theater/plays"/>
    <n v="1.3055555555555556"/>
    <n v="75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s v="theater/plays"/>
    <n v="1.0475000000000001"/>
    <n v="52.631578947368418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s v="theater/plays"/>
    <n v="1.0880000000000001"/>
    <n v="24.390243902439025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s v="theater/plays"/>
    <n v="1.1100000000000001"/>
    <n v="52.631578947368418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s v="theater/plays"/>
    <n v="1.0047999999999999"/>
    <n v="121.95121951219512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s v="theater/plays"/>
    <n v="1.1435"/>
    <n v="76.92307692307692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s v="theater/plays"/>
    <n v="1.2206666666666666"/>
    <n v="60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s v="theater/plays"/>
    <n v="1.028"/>
    <n v="38.46153846153846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s v="theater/plays"/>
    <n v="1.0612068965517241"/>
    <n v="128.88888888888889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s v="theater/plays"/>
    <n v="1.0133000000000001"/>
    <n v="98.039215686274517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s v="theater/plays"/>
    <n v="1.3"/>
    <n v="22.222222222222221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s v="theater/plays"/>
    <n v="1.0001333333333333"/>
    <n v="40.54054054054054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s v="theater/plays"/>
    <n v="1.1388888888888888"/>
    <n v="33.333333333333336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s v="theater/plays"/>
    <n v="2.87"/>
    <n v="20.408163265306122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s v="theater/plays"/>
    <n v="1.085"/>
    <n v="125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s v="theater/plays"/>
    <n v="1.155"/>
    <n v="26.785714285714285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s v="theater/plays"/>
    <n v="1.1911764705882353"/>
    <n v="147.82608695652175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s v="theater/plays"/>
    <n v="1.0942666666666667"/>
    <n v="138.88888888888889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s v="theater/plays"/>
    <n v="1.266"/>
    <n v="17.857142857142858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s v="theater/plays"/>
    <n v="1.0049999999999999"/>
    <n v="18.181818181818183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s v="theater/plays"/>
    <n v="1.2749999999999999"/>
    <n v="64.516129032258064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s v="theater/plays"/>
    <n v="1.0005999999999999"/>
    <n v="68.493150684931507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s v="theater/plays"/>
    <n v="1.75"/>
    <n v="38.888888888888886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s v="theater/plays"/>
    <n v="1.2725"/>
    <n v="57.142857142857146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s v="theater/plays"/>
    <n v="1.1063333333333334"/>
    <n v="69.767441860465112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s v="theater/plays"/>
    <n v="1.2593749999999999"/>
    <n v="44.444444444444443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s v="theater/plays"/>
    <n v="1.1850000000000001"/>
    <n v="41.935483870967744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s v="theater/plays"/>
    <n v="1.0772727272727274"/>
    <n v="73.33333333333332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s v="theater/plays"/>
    <n v="1.026"/>
    <n v="75.757575757575751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s v="theater/plays"/>
    <n v="1.101"/>
    <n v="37.037037037037038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s v="theater/plays"/>
    <n v="2.02"/>
    <n v="29.411764705882351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s v="theater/plays"/>
    <n v="1.3"/>
    <n v="2.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s v="theater/plays"/>
    <n v="1.0435000000000001"/>
    <n v="37.735849056603776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s v="theater/plays"/>
    <n v="1.0004999999999999"/>
    <n v="81.632653061224488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s v="theater/plays"/>
    <n v="1.7066666666666668"/>
    <n v="26.315789473684209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s v="theater/plays"/>
    <n v="1.1283333333333334"/>
    <n v="43.478260869565219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s v="theater/plays"/>
    <n v="1.84"/>
    <n v="16.666666666666668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s v="theater/plays"/>
    <n v="1.3026666666666666"/>
    <n v="46.875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s v="theater/plays"/>
    <n v="1.0545454545454545"/>
    <n v="27.5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s v="theater/plays"/>
    <n v="1.5331632653061225"/>
    <n v="93.333333333333329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s v="theater/plays"/>
    <n v="1.623"/>
    <n v="32.258064516129032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s v="theater/plays"/>
    <n v="1.36"/>
    <n v="49.019607843137258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s v="theater/plays"/>
    <n v="1.444"/>
    <n v="87.719298245614041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s v="theater/plays"/>
    <n v="1.008"/>
    <n v="35.2112676056338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s v="theater/plays"/>
    <n v="1.0680000000000001"/>
    <n v="34.722222222222221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s v="theater/plays"/>
    <n v="1.248"/>
    <n v="55.555555555555557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s v="theater/plays"/>
    <n v="1.1891891891891893"/>
    <n v="14.509803921568627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s v="theater/plays"/>
    <n v="1.01"/>
    <n v="35.714285714285715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s v="theater/plays"/>
    <n v="1.1299999999999999"/>
    <n v="58.823529411764703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s v="theater/plays"/>
    <n v="1.0519047619047619"/>
    <n v="53.299492385786799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s v="theater/plays"/>
    <n v="1.0973333333333333"/>
    <n v="42.857142857142854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s v="theater/plays"/>
    <n v="1.00099"/>
    <n v="47.61904761904762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s v="theater/plays"/>
    <n v="1.2"/>
    <n v="73.529411764705884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s v="theater/plays"/>
    <n v="1.0493333333333332"/>
    <n v="76.92307692307692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s v="theater/plays"/>
    <n v="1.0266666666666666"/>
    <n v="38.46153846153846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s v="theater/plays"/>
    <n v="1.0182500000000001"/>
    <n v="83.333333333333329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s v="theater/musical"/>
    <n v="1.9999999999999999E-6"/>
    <n v="500000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s v="theater/musical"/>
    <n v="3.3333333333333332E-4"/>
    <n v="3000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s v="theater/musical"/>
    <n v="0.51023391812865493"/>
    <n v="289.8305084745762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s v="theater/musical"/>
    <n v="0.2"/>
    <n v="5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s v="theater/musical"/>
    <n v="0.35239999999999999"/>
    <n v="161.29032258064515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s v="theater/musical"/>
    <n v="4.2466666666666666E-2"/>
    <n v="4166.666666666667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s v="theater/musical"/>
    <n v="0.36457142857142855"/>
    <n v="350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s v="theater/musical"/>
    <n v="0.30866666666666664"/>
    <n v="214.28571428571428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s v="theater/musical"/>
    <n v="6.545454545454546E-2"/>
    <n v="1650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s v="theater/musical"/>
    <n v="4.0000000000000003E-5"/>
    <n v="25000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s v="theater/musical"/>
    <n v="5.5E-2"/>
    <n v="333.33333333333331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s v="theater/musical"/>
    <n v="2.1428571428571429E-2"/>
    <n v="350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s v="theater/musical"/>
    <n v="0.16420000000000001"/>
    <n v="416.66666666666669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s v="theater/musical"/>
    <n v="1E-3"/>
    <n v="1000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s v="theater/musical"/>
    <n v="4.8099999999999997E-2"/>
    <n v="1250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s v="theater/musical"/>
    <n v="0.06"/>
    <n v="250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s v="theater/plays"/>
    <n v="1.003825"/>
    <n v="547.94520547945206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s v="theater/plays"/>
    <n v="1.04"/>
    <n v="93.7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s v="theater/plays"/>
    <n v="1.04"/>
    <n v="55.555555555555557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s v="theater/plays"/>
    <n v="2.5066666666666668"/>
    <n v="17.647058823529413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s v="theater/plays"/>
    <n v="1.0049999999999999"/>
    <n v="60.606060606060609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s v="theater/plays"/>
    <n v="1.744"/>
    <n v="39.473684210526315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s v="theater/plays"/>
    <n v="1.1626000000000001"/>
    <n v="63.291139240506332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s v="theater/plays"/>
    <n v="1.0582"/>
    <n v="108.69565217391305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s v="theater/plays"/>
    <n v="1.1074999999999999"/>
    <n v="100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s v="theater/plays"/>
    <n v="1.0066666666666666"/>
    <n v="7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s v="theater/plays"/>
    <n v="1.0203333333333333"/>
    <n v="230.76923076923077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s v="theater/plays"/>
    <n v="1.1100000000000001"/>
    <n v="83.333333333333329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s v="theater/plays"/>
    <n v="1.0142500000000001"/>
    <n v="200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s v="theater/plays"/>
    <n v="1.04"/>
    <n v="25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s v="theater/plays"/>
    <n v="1.09375"/>
    <n v="42.10526315789474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s v="theater/plays"/>
    <n v="1.1516129032258065"/>
    <n v="44.285714285714285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s v="theater/plays"/>
    <n v="1.0317033333333334"/>
    <n v="51.724137931034484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s v="theater/plays"/>
    <n v="1.0349999999999999"/>
    <n v="35.714285714285715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s v="theater/plays"/>
    <n v="1.3819999999999999"/>
    <n v="58.823529411764703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s v="theater/plays"/>
    <n v="1.0954545454545455"/>
    <n v="18.333333333333332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s v="theater/plays"/>
    <n v="1.0085714285714287"/>
    <n v="87.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s v="theater/plays"/>
    <n v="1.0153333333333334"/>
    <n v="52.631578947368418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s v="theater/plays"/>
    <n v="1.13625"/>
    <n v="35.087719298245617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s v="theater/plays"/>
    <n v="1.4"/>
    <n v="16.666666666666668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s v="theater/plays"/>
    <n v="1.2875000000000001"/>
    <n v="50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s v="theater/plays"/>
    <n v="1.0290416666666666"/>
    <n v="60.301507537688444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s v="theater/plays"/>
    <n v="1.0249999999999999"/>
    <n v="64.516129032258064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s v="theater/plays"/>
    <n v="1.101"/>
    <n v="66.666666666666671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s v="theater/plays"/>
    <n v="1.1276666666666666"/>
    <n v="88.235294117647058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s v="theater/plays"/>
    <n v="1.119"/>
    <n v="55.555555555555557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s v="theater/plays"/>
    <n v="1.3919999999999999"/>
    <n v="44.776119402985074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s v="theater/plays"/>
    <n v="1.1085714285714285"/>
    <n v="53.030303030303031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s v="theater/plays"/>
    <n v="1.3906666666666667"/>
    <n v="32.608695652173914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s v="theater/plays"/>
    <n v="1.0569999999999999"/>
    <n v="39.682539682539684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s v="theater/plays"/>
    <n v="1.0142857142857142"/>
    <n v="58.333333333333336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s v="theater/plays"/>
    <n v="1.0916666666666666"/>
    <n v="76.92307692307692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s v="theater/plays"/>
    <n v="1.1833333333333333"/>
    <n v="48.387096774193552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s v="theater/plays"/>
    <n v="1.2"/>
    <n v="48.387096774193552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s v="theater/plays"/>
    <n v="1.2796000000000001"/>
    <n v="145.98540145985402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s v="theater/plays"/>
    <n v="1.26"/>
    <n v="58.823529411764703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s v="theater/plays"/>
    <n v="1.2912912912912913"/>
    <n v="23.785714285714285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s v="theater/plays"/>
    <n v="1.0742857142857143"/>
    <n v="58.333333333333336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s v="theater/plays"/>
    <n v="1.00125"/>
    <n v="121.21212121212122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s v="theater/plays"/>
    <n v="1.55"/>
    <n v="25.641025641025642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s v="theater/plays"/>
    <n v="1.08"/>
    <n v="66.666666666666671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s v="theater/plays"/>
    <n v="1.1052"/>
    <n v="36.764705882352942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s v="theater/plays"/>
    <n v="1.008"/>
    <n v="62.5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s v="theater/plays"/>
    <n v="1.212"/>
    <n v="27.777777777777779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s v="theater/plays"/>
    <n v="1.0033333333333334"/>
    <n v="38.46153846153846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s v="theater/plays"/>
    <n v="1.0916666666666666"/>
    <n v="142.85714285714286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s v="theater/plays"/>
    <n v="1.2342857142857142"/>
    <n v="35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s v="theater/plays"/>
    <n v="1.3633666666666666"/>
    <n v="11.111111111111111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s v="theater/plays"/>
    <n v="1.0346657233816767"/>
    <n v="80.771428571428572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s v="theater/plays"/>
    <n v="1.2133333333333334"/>
    <n v="115.38461538461539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s v="theater/plays"/>
    <n v="1.86"/>
    <n v="43.478260869565219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s v="theater/plays"/>
    <n v="3"/>
    <n v="17.948717948717949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s v="theater/plays"/>
    <n v="1.0825"/>
    <n v="28.571428571428573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s v="theater/plays"/>
    <n v="1.4115384615384616"/>
    <n v="48.148148148148145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s v="theater/plays"/>
    <n v="1.1399999999999999"/>
    <n v="23.80952380952381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s v="theater/plays"/>
    <n v="1.5373333333333334"/>
    <n v="72.115384615384613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s v="theater/plays"/>
    <n v="1.0149999999999999"/>
    <n v="105.26315789473684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s v="theater/plays"/>
    <n v="1.0235000000000001"/>
    <n v="103.09278350515464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s v="theater/plays"/>
    <n v="1.0257142857142858"/>
    <n v="129.62962962962962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s v="theater/plays"/>
    <n v="1.5575000000000001"/>
    <n v="33.333333333333336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s v="theater/plays"/>
    <n v="1.0075000000000001"/>
    <n v="307.69230769230768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s v="theater/plays"/>
    <n v="2.3940000000000001"/>
    <n v="10.869565217391305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s v="theater/plays"/>
    <n v="2.1"/>
    <n v="50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s v="theater/plays"/>
    <n v="1.0451515151515152"/>
    <n v="82.5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s v="theater/plays"/>
    <n v="1.008"/>
    <n v="113.63636363636364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s v="theater/plays"/>
    <n v="1.1120000000000001"/>
    <n v="42.857142857142854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s v="theater/plays"/>
    <n v="1.0204444444444445"/>
    <n v="71.428571428571431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s v="theater/plays"/>
    <n v="1.0254767441860466"/>
    <n v="48.314606741573037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s v="theater/plays"/>
    <n v="1.27"/>
    <n v="20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s v="theater/plays"/>
    <n v="3.3870588235294119"/>
    <n v="18.478260869565219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s v="theater/plays"/>
    <n v="1.0075000000000001"/>
    <n v="60.606060606060609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s v="theater/plays"/>
    <n v="9.3100000000000002E-2"/>
    <n v="645.16129032258061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s v="theater/plays"/>
    <n v="7.2400000000000006E-2"/>
    <n v="1000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s v="theater/plays"/>
    <n v="0.1"/>
    <n v="10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s v="theater/plays"/>
    <n v="0.11272727272727273"/>
    <n v="458.33333333333331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s v="theater/plays"/>
    <n v="0.15411764705882353"/>
    <n v="212.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s v="theater/plays"/>
    <n v="0.28466666666666668"/>
    <n v="214.28571428571428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s v="theater/plays"/>
    <n v="0.13333333333333333"/>
    <n v="75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s v="theater/plays"/>
    <n v="6.6666666666666671E-3"/>
    <n v="150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s v="theater/plays"/>
    <n v="0.21428571428571427"/>
    <n v="17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s v="theater/plays"/>
    <n v="0.18"/>
    <n v="250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s v="theater/plays"/>
    <n v="0.20125000000000001"/>
    <n v="500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s v="theater/plays"/>
    <n v="0.17899999999999999"/>
    <n v="142.85714285714286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s v="theater/plays"/>
    <n v="0.02"/>
    <n v="1250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s v="theater/plays"/>
    <n v="0.1"/>
    <n v="10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s v="theater/plays"/>
    <n v="2.3764705882352941E-2"/>
    <n v="8500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s v="theater/plays"/>
    <n v="0.01"/>
    <n v="2500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s v="theater/musical"/>
    <n v="1.0351999999999999"/>
    <n v="96.15384615384616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s v="theater/musical"/>
    <n v="1.05"/>
    <n v="71.428571428571431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s v="theater/musical"/>
    <n v="1.0044999999999999"/>
    <n v="214.28571428571428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s v="theater/musical"/>
    <n v="1.3260000000000001"/>
    <n v="90.909090909090907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s v="theater/musical"/>
    <n v="1.1299999999999999"/>
    <n v="33.333333333333336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s v="theater/musical"/>
    <n v="1.0334000000000001"/>
    <n v="166.66666666666666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s v="theater/musical"/>
    <n v="1.2"/>
    <n v="92.592592592592595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s v="theater/musical"/>
    <n v="1.2963636363636364"/>
    <n v="19.642857142857142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s v="theater/musical"/>
    <n v="1.0111111111111111"/>
    <n v="264.70588235294116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s v="theater/musical"/>
    <n v="1.0851428571428572"/>
    <n v="70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s v="theater/musical"/>
    <n v="1.0233333333333334"/>
    <n v="57.692307692307693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s v="theater/musical"/>
    <n v="1.1024425000000002"/>
    <n v="45.454545454545453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s v="theater/musical"/>
    <n v="1.010154"/>
    <n v="54.945054945054942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s v="theater/musical"/>
    <n v="1.0624"/>
    <n v="44.642857142857146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s v="theater/musical"/>
    <n v="1.1345714285714286"/>
    <n v="65.420560747663558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s v="theater/musical"/>
    <n v="1.0265010000000001"/>
    <n v="104.16666666666667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s v="theater/musical"/>
    <n v="1.1675"/>
    <n v="35.714285714285715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s v="theater/musical"/>
    <n v="1.0765274999999999"/>
    <n v="68.965517241379317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s v="theater/musical"/>
    <n v="1.46"/>
    <n v="26.315789473684209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s v="theater/musical"/>
    <n v="1.1020000000000001"/>
    <n v="151.5151515151515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s v="theater/musical"/>
    <n v="1.0820000000000001"/>
    <n v="87.719298245614041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s v="theater/musical"/>
    <n v="1.0024999999999999"/>
    <n v="142.85714285714286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s v="theater/musical"/>
    <n v="1.0671250000000001"/>
    <n v="85.106382978723403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s v="theater/musical"/>
    <n v="1.4319999999999999"/>
    <n v="33.898305084745765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s v="theater/musical"/>
    <n v="1.0504166666666668"/>
    <n v="66.666666666666671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s v="theater/musical"/>
    <n v="1.0398000000000001"/>
    <n v="130.43478260869566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s v="theater/musical"/>
    <n v="1.2"/>
    <n v="83.333333333333329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s v="theater/musical"/>
    <n v="1.0966666666666667"/>
    <n v="86.538461538461533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s v="theater/musical"/>
    <n v="1.0175000000000001"/>
    <n v="74.074074074074076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s v="theater/musical"/>
    <n v="1.2891666666666666"/>
    <n v="50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s v="theater/musical"/>
    <n v="1.1499999999999999"/>
    <n v="100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s v="theater/musical"/>
    <n v="1.5075000000000001"/>
    <n v="66.666666666666671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s v="theater/musical"/>
    <n v="1.1096666666666666"/>
    <n v="84.507042253521121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s v="theater/musical"/>
    <n v="1.0028571428571429"/>
    <n v="35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s v="theater/musical"/>
    <n v="6.6666666666666671E-3"/>
    <n v="750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s v="theater/musical"/>
    <n v="3.267605633802817E-2"/>
    <n v="887.5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s v="theater/musical"/>
    <n v="2.8E-3"/>
    <n v="6250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s v="theater/musical"/>
    <n v="0.59657142857142853"/>
    <n v="291.66666666666669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s v="theater/musical"/>
    <n v="0.01"/>
    <n v="500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s v="theater/musical"/>
    <n v="1.6666666666666666E-2"/>
    <n v="300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s v="theater/musical"/>
    <n v="4.4444444444444447E-5"/>
    <n v="22500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s v="theater/musical"/>
    <n v="0.89666666666666661"/>
    <n v="162.16216216216216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s v="theater/musical"/>
    <n v="1.4642857142857143E-2"/>
    <n v="14000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s v="theater/musical"/>
    <n v="4.02E-2"/>
    <n v="2500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s v="theater/musical"/>
    <n v="4.0045454545454544E-2"/>
    <n v="1375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s v="theater/musical"/>
    <n v="8.5199999999999998E-2"/>
    <n v="555.55555555555554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s v="theater/musical"/>
    <n v="0.19650000000000001"/>
    <n v="300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s v="theater/musical"/>
    <n v="2.0000000000000002E-5"/>
    <n v="75000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s v="theater/musical"/>
    <n v="6.6666666666666664E-4"/>
    <n v="7500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s v="theater/musical"/>
    <n v="0.30333333333333334"/>
    <n v="166.66666666666666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s v="theater/plays"/>
    <n v="1.0125"/>
    <n v="52.631578947368418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s v="theater/plays"/>
    <n v="1.2173333333333334"/>
    <n v="57.692307692307693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s v="theater/plays"/>
    <n v="3.3"/>
    <n v="13.157894736842104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s v="theater/plays"/>
    <n v="1.0954999999999999"/>
    <n v="181.81818181818181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s v="theater/plays"/>
    <n v="1.0095190476190474"/>
    <n v="77.777777777777771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s v="theater/plays"/>
    <n v="1.4013333333333333"/>
    <n v="44.117647058823529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s v="theater/plays"/>
    <n v="1.19238"/>
    <n v="40.54054054054054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s v="theater/plays"/>
    <n v="1.0725"/>
    <n v="100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s v="theater/plays"/>
    <n v="2.2799999999999998"/>
    <n v="25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s v="theater/plays"/>
    <n v="1.0640000000000001"/>
    <n v="38.46153846153846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s v="theater/plays"/>
    <n v="1.4333333333333333"/>
    <n v="1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s v="theater/plays"/>
    <n v="1.0454285714285714"/>
    <n v="76.086956521739125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s v="theater/plays"/>
    <n v="1.1002000000000001"/>
    <n v="65.78947368421052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s v="theater/plays"/>
    <n v="1.06"/>
    <n v="60.975609756097562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s v="theater/plays"/>
    <n v="1.08"/>
    <n v="35.714285714285715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s v="theater/plays"/>
    <n v="1.0542"/>
    <n v="102.04081632653062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s v="theater/plays"/>
    <n v="1.1916666666666667"/>
    <n v="23.076923076923077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s v="theater/plays"/>
    <n v="1.5266666666666666"/>
    <n v="46.153846153846153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s v="theater/plays"/>
    <n v="1.002"/>
    <n v="62.5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s v="theater/plays"/>
    <n v="2.25"/>
    <n v="33.333333333333336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s v="theater/plays"/>
    <n v="1.0602199999999999"/>
    <n v="55.555555555555557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s v="theater/plays"/>
    <n v="1.0466666666666666"/>
    <n v="133.33333333333334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s v="theater/plays"/>
    <n v="1.1666666666666667"/>
    <n v="6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s v="theater/plays"/>
    <n v="1.0903333333333334"/>
    <n v="52.631578947368418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s v="theater/plays"/>
    <n v="1.6"/>
    <n v="25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s v="theater/plays"/>
    <n v="1.125"/>
    <n v="57.142857142857146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s v="theater/plays"/>
    <n v="1.0209999999999999"/>
    <n v="117.64705882352941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s v="theater/plays"/>
    <n v="1.00824"/>
    <n v="1000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s v="theater/plays"/>
    <n v="1.0125"/>
    <n v="62.5"/>
    <x v="1"/>
    <s v="plays"/>
    <x v="3839"/>
    <d v="2015-07-30T03:25:24"/>
  </r>
  <r>
    <n v="1"/>
    <n v="65"/>
    <x v="0"/>
    <s v="GB"/>
    <s v="GBP"/>
    <n v="1459180229"/>
    <n v="1457023829"/>
    <b v="0"/>
    <n v="3"/>
    <b v="1"/>
    <s v="theater/plays"/>
    <n v="65"/>
    <n v="0.33333333333333331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s v="theater/plays"/>
    <n v="8.72E-2"/>
    <n v="294.11764705882354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s v="theater/plays"/>
    <n v="0.21940000000000001"/>
    <n v="217.39130434782609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s v="theater/plays"/>
    <n v="0.21299999999999999"/>
    <n v="263.15789473684208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s v="theater/plays"/>
    <n v="0.41489795918367345"/>
    <n v="196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s v="theater/plays"/>
    <n v="2.1049999999999999E-2"/>
    <n v="3333.3333333333335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s v="theater/plays"/>
    <n v="2.7E-2"/>
    <n v="875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s v="theater/plays"/>
    <n v="0.16161904761904761"/>
    <n v="1166.6666666666667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s v="theater/plays"/>
    <n v="0.16376923076923078"/>
    <n v="302.32558139534882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s v="theater/plays"/>
    <n v="7.0433333333333334E-2"/>
    <n v="1071.4285714285713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s v="theater/plays"/>
    <n v="3.7999999999999999E-2"/>
    <n v="250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s v="theater/plays"/>
    <n v="0.34079999999999999"/>
    <n v="104.16666666666667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s v="theater/plays"/>
    <n v="2E-3"/>
    <n v="500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s v="theater/plays"/>
    <n v="2.5999999999999998E-4"/>
    <n v="50000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s v="theater/plays"/>
    <n v="0.16254545454545455"/>
    <n v="550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s v="theater/plays"/>
    <n v="2.5000000000000001E-2"/>
    <n v="1000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s v="theater/plays"/>
    <n v="2.0000000000000001E-4"/>
    <n v="5000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s v="theater/plays"/>
    <n v="5.1999999999999998E-2"/>
    <n v="1250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s v="theater/plays"/>
    <n v="0.02"/>
    <n v="50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s v="theater/plays"/>
    <n v="4.0000000000000002E-4"/>
    <n v="2500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s v="theater/plays"/>
    <n v="0.17666666666666667"/>
    <n v="461.53846153846155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s v="theater/plays"/>
    <n v="0.05"/>
    <n v="20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s v="theater/plays"/>
    <n v="1.3333333333333334E-4"/>
    <n v="7500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s v="theater/plays"/>
    <n v="1.2E-2"/>
    <n v="1666.6666666666667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s v="theater/plays"/>
    <n v="0.26937422295897223"/>
    <n v="172.35714285714286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s v="theater/plays"/>
    <n v="5.4999999999999997E-3"/>
    <n v="1000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s v="theater/plays"/>
    <n v="0.1255"/>
    <n v="400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s v="theater/musical"/>
    <n v="2E-3"/>
    <n v="500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s v="theater/musical"/>
    <n v="3.44748684310884E-2"/>
    <n v="874.06666666666672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s v="theater/musical"/>
    <n v="0.15"/>
    <n v="100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s v="theater/musical"/>
    <n v="2.6666666666666668E-2"/>
    <n v="500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s v="theater/musical"/>
    <n v="0.52794871794871789"/>
    <n v="84.782608695652172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s v="theater/musical"/>
    <n v="4.9639999999999997E-2"/>
    <n v="1785.7142857142858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s v="theater/musical"/>
    <n v="5.5555555555555556E-4"/>
    <n v="1800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s v="theater/musical"/>
    <n v="0.13066666666666665"/>
    <n v="441.1764705882353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s v="theater/musical"/>
    <n v="0.05"/>
    <n v="500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s v="theater/musical"/>
    <n v="1.7500000000000002E-2"/>
    <n v="1000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s v="theater/plays"/>
    <n v="0.27100000000000002"/>
    <n v="142.85714285714286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s v="theater/plays"/>
    <n v="1.4749999999999999E-2"/>
    <n v="888.8888888888889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s v="theater/plays"/>
    <n v="0.16826666666666668"/>
    <n v="187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s v="theater/plays"/>
    <n v="0.32500000000000001"/>
    <n v="114.28571428571429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s v="theater/plays"/>
    <n v="0.2155"/>
    <n v="595.23809523809518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s v="theater/plays"/>
    <n v="3.4666666666666665E-2"/>
    <n v="1363.6363636363637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s v="theater/plays"/>
    <n v="0.05"/>
    <n v="100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s v="theater/plays"/>
    <n v="0.10625"/>
    <n v="400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s v="theater/plays"/>
    <n v="0.17599999999999999"/>
    <n v="250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s v="theater/plays"/>
    <n v="0.3256"/>
    <n v="156.25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s v="theater/plays"/>
    <n v="1.2500000000000001E-2"/>
    <n v="5000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s v="theater/plays"/>
    <n v="5.3999999999999999E-2"/>
    <n v="500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s v="theater/plays"/>
    <n v="8.3333333333333332E-3"/>
    <n v="3000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s v="theater/plays"/>
    <n v="0.48833333333333334"/>
    <n v="96.774193548387103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s v="theater/plays"/>
    <n v="2.9999999999999997E-4"/>
    <n v="5000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s v="theater/plays"/>
    <n v="0.11533333333333333"/>
    <n v="214.28571428571428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s v="theater/plays"/>
    <n v="0.67333333333333334"/>
    <n v="93.75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s v="theater/plays"/>
    <n v="0.153"/>
    <n v="250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s v="theater/plays"/>
    <n v="8.666666666666667E-2"/>
    <n v="187.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s v="theater/plays"/>
    <n v="2.2499999999999998E-3"/>
    <n v="15000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s v="theater/plays"/>
    <n v="3.0833333333333334E-2"/>
    <n v="2000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s v="theater/plays"/>
    <n v="0.37412499999999999"/>
    <n v="222.22222222222223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s v="theater/plays"/>
    <n v="6.666666666666667E-5"/>
    <n v="15000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s v="theater/plays"/>
    <n v="0.1"/>
    <n v="1428.5714285714287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s v="theater/plays"/>
    <n v="0.36359999999999998"/>
    <n v="92.592592592592595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s v="theater/plays"/>
    <n v="3.3333333333333335E-3"/>
    <n v="1500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s v="theater/plays"/>
    <n v="2.8571428571428571E-3"/>
    <n v="350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s v="theater/plays"/>
    <n v="2E-3"/>
    <n v="2000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s v="theater/plays"/>
    <n v="1.7999999999999999E-2"/>
    <n v="1666.6666666666667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s v="theater/plays"/>
    <n v="5.3999999999999999E-2"/>
    <n v="833.33333333333337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s v="theater/plays"/>
    <n v="8.1333333333333327E-2"/>
    <n v="125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s v="theater/plays"/>
    <n v="0.12034782608695652"/>
    <n v="676.47058823529414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s v="theater/plays"/>
    <n v="0.15266666666666667"/>
    <n v="37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s v="theater/plays"/>
    <n v="0.1"/>
    <n v="50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s v="theater/plays"/>
    <n v="3.0000000000000001E-3"/>
    <n v="5000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s v="theater/plays"/>
    <n v="0.01"/>
    <n v="1250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s v="theater/plays"/>
    <n v="0.13020000000000001"/>
    <n v="714.2857142857143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s v="theater/plays"/>
    <n v="2.265E-2"/>
    <n v="1428.5714285714287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s v="theater/plays"/>
    <n v="8.3333333333333331E-5"/>
    <n v="12000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s v="theater/plays"/>
    <n v="0.15742857142857142"/>
    <n v="583.33333333333337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s v="theater/plays"/>
    <n v="0.11"/>
    <n v="416.66666666666669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s v="theater/plays"/>
    <n v="0.43833333333333335"/>
    <n v="130.43478260869566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s v="theater/plays"/>
    <n v="0.86135181975736563"/>
    <n v="28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s v="theater/plays"/>
    <n v="0.12196620583717357"/>
    <n v="651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s v="theater/plays"/>
    <n v="1E-3"/>
    <n v="5000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s v="theater/plays"/>
    <n v="2.2000000000000001E-3"/>
    <n v="2500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s v="theater/plays"/>
    <n v="9.0909090909090905E-3"/>
    <n v="2750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s v="theater/plays"/>
    <n v="0.35639999999999999"/>
    <n v="384.61538461538464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s v="theater/plays"/>
    <n v="2.5000000000000001E-3"/>
    <n v="2000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s v="theater/plays"/>
    <n v="3.2500000000000001E-2"/>
    <n v="1200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s v="theater/plays"/>
    <n v="3.3666666666666664E-2"/>
    <n v="1500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s v="theater/plays"/>
    <n v="0.15770000000000001"/>
    <n v="312.5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s v="theater/plays"/>
    <n v="6.2500000000000003E-3"/>
    <n v="4000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s v="theater/plays"/>
    <n v="5.0000000000000004E-6"/>
    <n v="200000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s v="theater/plays"/>
    <n v="9.6153846153846159E-4"/>
    <n v="26000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s v="theater/plays"/>
    <n v="0.24285714285714285"/>
    <n v="218.75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s v="theater/plays"/>
    <n v="2.5000000000000001E-4"/>
    <n v="28000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s v="theater/plays"/>
    <n v="0.32050000000000001"/>
    <n v="125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s v="theater/plays"/>
    <n v="0.24333333333333335"/>
    <n v="100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s v="theater/plays"/>
    <n v="1.4999999999999999E-2"/>
    <n v="750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s v="theater/plays"/>
    <n v="4.1999999999999997E-3"/>
    <n v="2500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s v="theater/plays"/>
    <n v="3.214285714285714E-2"/>
    <n v="466.66666666666669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s v="theater/plays"/>
    <n v="6.3E-2"/>
    <n v="666.66666666666663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s v="theater/plays"/>
    <n v="0.14249999999999999"/>
    <n v="500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s v="theater/plays"/>
    <n v="6.0000000000000001E-3"/>
    <n v="3750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s v="theater/plays"/>
    <n v="0.2411764705882353"/>
    <n v="170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s v="theater/plays"/>
    <n v="0.10539999999999999"/>
    <n v="454.54545454545456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s v="theater/plays"/>
    <n v="7.4690265486725665E-2"/>
    <n v="470.83333333333331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s v="theater/plays"/>
    <n v="7.3333333333333334E-4"/>
    <n v="7500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s v="theater/plays"/>
    <n v="9.7142857142857135E-3"/>
    <n v="2333.3333333333335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s v="theater/plays"/>
    <n v="0.21099999999999999"/>
    <n v="125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s v="theater/plays"/>
    <n v="0.78100000000000003"/>
    <n v="135.13513513513513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s v="theater/plays"/>
    <n v="0.32"/>
    <n v="90.909090909090907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s v="theater/plays"/>
    <n v="0.47692307692307695"/>
    <n v="130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s v="theater/plays"/>
    <n v="1.4500000000000001E-2"/>
    <n v="15000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s v="theater/plays"/>
    <n v="0.107"/>
    <n v="250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s v="theater/plays"/>
    <n v="1.8333333333333333E-2"/>
    <n v="1000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s v="theater/plays"/>
    <n v="0.18"/>
    <n v="357.14285714285717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s v="theater/plays"/>
    <n v="4.0833333333333333E-2"/>
    <n v="4285.7142857142853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s v="theater/plays"/>
    <n v="0.2"/>
    <n v="170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s v="theater/plays"/>
    <n v="0.34802513464991025"/>
    <n v="242.17391304347825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s v="theater/plays"/>
    <n v="6.3333333333333339E-2"/>
    <n v="150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s v="theater/plays"/>
    <n v="0.32050000000000001"/>
    <n v="105.26315789473684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s v="theater/plays"/>
    <n v="9.7600000000000006E-2"/>
    <n v="384.6153846153846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s v="theater/plays"/>
    <n v="0.3775"/>
    <n v="30.76923076923077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s v="theater/plays"/>
    <n v="2.1333333333333333E-2"/>
    <n v="375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s v="theater/plays"/>
    <n v="4.1818181818181817E-2"/>
    <n v="550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s v="theater/plays"/>
    <n v="0.2"/>
    <n v="5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s v="theater/plays"/>
    <n v="5.4100000000000002E-2"/>
    <n v="1111.1111111111111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s v="theater/plays"/>
    <n v="6.0000000000000002E-5"/>
    <n v="50000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s v="theater/plays"/>
    <n v="2.5000000000000001E-3"/>
    <n v="2000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s v="theater/plays"/>
    <n v="0.35"/>
    <n v="50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s v="theater/plays"/>
    <n v="0.16566666666666666"/>
    <n v="176.47058823529412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s v="theater/plays"/>
    <n v="0.57199999999999995"/>
    <n v="104.16666666666667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s v="theater/plays"/>
    <n v="0.16514285714285715"/>
    <n v="500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s v="theater/plays"/>
    <n v="1.25E-3"/>
    <n v="800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s v="theater/plays"/>
    <n v="0.3775"/>
    <n v="85.714285714285708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s v="theater/plays"/>
    <n v="1.84E-2"/>
    <n v="312.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s v="theater/plays"/>
    <n v="0.10050000000000001"/>
    <n v="1000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s v="theater/plays"/>
    <n v="2E-3"/>
    <n v="500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s v="theater/plays"/>
    <n v="1.3333333333333334E-2"/>
    <n v="150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s v="theater/plays"/>
    <n v="6.666666666666667E-5"/>
    <n v="30000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s v="theater/plays"/>
    <n v="2.5000000000000001E-3"/>
    <n v="2000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s v="theater/plays"/>
    <n v="0.06"/>
    <n v="250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s v="theater/plays"/>
    <n v="3.8860103626943004E-2"/>
    <n v="643.33333333333337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s v="theater/plays"/>
    <n v="0.24194444444444443"/>
    <n v="189.47368421052633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s v="theater/plays"/>
    <n v="7.5999999999999998E-2"/>
    <n v="62.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s v="theater/plays"/>
    <n v="1.2999999999999999E-2"/>
    <n v="1000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s v="theater/plays"/>
    <n v="1.4285714285714287E-4"/>
    <n v="7000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s v="theater/plays"/>
    <n v="0.14000000000000001"/>
    <n v="71.428571428571431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s v="theater/plays"/>
    <n v="1.0500000000000001E-2"/>
    <n v="5000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s v="theater/plays"/>
    <n v="8.666666666666667E-2"/>
    <n v="37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s v="theater/plays"/>
    <n v="8.2857142857142851E-3"/>
    <n v="87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s v="theater/plays"/>
    <n v="0.16666666666666666"/>
    <n v="200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s v="theater/plays"/>
    <n v="8.3333333333333332E-3"/>
    <n v="7500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s v="theater/plays"/>
    <n v="0.69561111111111107"/>
    <n v="91.37055837563451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s v="theater/plays"/>
    <n v="1.2500000000000001E-2"/>
    <n v="80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s v="theater/plays"/>
    <n v="0.05"/>
    <n v="1250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s v="theater/plays"/>
    <n v="7.166666666666667E-2"/>
    <n v="428.57142857142856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s v="theater/plays"/>
    <n v="0.28050000000000003"/>
    <n v="181.8181818181818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s v="theater/plays"/>
    <n v="0.16"/>
    <n v="416.66666666666669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s v="theater/plays"/>
    <n v="6.8287037037037035E-2"/>
    <n v="864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s v="theater/plays"/>
    <n v="0.25698702928870293"/>
    <n v="254.25531914893617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s v="theater/plays"/>
    <n v="1.4814814814814815E-2"/>
    <n v="675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s v="theater/plays"/>
    <n v="0.36849999999999999"/>
    <n v="400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s v="theater/plays"/>
    <n v="0.47049999999999997"/>
    <n v="352.94117647058823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s v="theater/plays"/>
    <n v="0.11428571428571428"/>
    <n v="35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s v="theater/plays"/>
    <n v="0.12039999999999999"/>
    <n v="6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s v="theater/plays"/>
    <n v="0.6"/>
    <n v="10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s v="theater/plays"/>
    <n v="0.3125"/>
    <n v="400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s v="theater/plays"/>
    <n v="4.1999999999999997E-3"/>
    <n v="2500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s v="theater/plays"/>
    <n v="2.0999999999999999E-3"/>
    <n v="3333.3333333333335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s v="theater/plays"/>
    <n v="0.375"/>
    <n v="150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s v="theater/plays"/>
    <n v="2.0000000000000001E-4"/>
    <n v="5000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s v="theater/plays"/>
    <n v="8.2142857142857142E-2"/>
    <n v="466.66666666666669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s v="theater/plays"/>
    <n v="2.1999999999999999E-2"/>
    <n v="1250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s v="theater/plays"/>
    <n v="0.17652941176470588"/>
    <n v="186.8131868131868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s v="theater/plays"/>
    <n v="8.0000000000000004E-4"/>
    <n v="20000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s v="theater/plays"/>
    <n v="6.6666666666666664E-4"/>
    <n v="1500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s v="theater/plays"/>
    <n v="0.37533333333333335"/>
    <n v="230.76923076923077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s v="theater/plays"/>
    <n v="0.22"/>
    <n v="250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s v="theater/plays"/>
    <n v="0.1762"/>
    <n v="238.0952380952381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s v="theater/plays"/>
    <n v="0.53"/>
    <n v="166.66666666666666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s v="theater/plays"/>
    <n v="0.22142857142857142"/>
    <n v="583.33333333333337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s v="theater/plays"/>
    <n v="2.5333333333333333E-2"/>
    <n v="937.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s v="theater/plays"/>
    <n v="2.5000000000000001E-2"/>
    <n v="1428.5714285714287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s v="theater/plays"/>
    <n v="2.8500000000000001E-2"/>
    <n v="2000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s v="theater/plays"/>
    <n v="2.4500000000000001E-2"/>
    <n v="6666.666666666667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s v="theater/plays"/>
    <n v="1.4210526315789474E-2"/>
    <n v="1055.5555555555557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s v="theater/plays"/>
    <n v="0.1925"/>
    <n v="333.33333333333331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s v="theater/plays"/>
    <n v="6.7499999999999999E-3"/>
    <n v="1000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s v="theater/plays"/>
    <n v="1.6666666666666668E-3"/>
    <n v="15000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s v="theater/plays"/>
    <n v="0.60899999999999999"/>
    <n v="294.11764705882354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s v="theater/plays"/>
    <n v="0.01"/>
    <n v="3495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s v="theater/plays"/>
    <n v="0.34399999999999997"/>
    <n v="96.15384615384616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s v="theater/plays"/>
    <n v="0.16500000000000001"/>
    <n v="166.66666666666666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s v="theater/plays"/>
    <n v="4.0000000000000001E-3"/>
    <n v="500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s v="theater/plays"/>
    <n v="1.0571428571428572E-2"/>
    <n v="1750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s v="theater/plays"/>
    <n v="0.26727272727272727"/>
    <n v="130.95238095238096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s v="theater/plays"/>
    <n v="0.28799999999999998"/>
    <n v="153.84615384615384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s v="theater/plays"/>
    <n v="8.8999999999999996E-2"/>
    <n v="2500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s v="theater/plays"/>
    <n v="1.6666666666666668E-3"/>
    <n v="3000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s v="theater/plays"/>
    <n v="0.15737410071942445"/>
    <n v="185.33333333333334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s v="theater/plays"/>
    <n v="0.02"/>
    <n v="7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s v="theater/plays"/>
    <n v="0.21685714285714286"/>
    <n v="583.33333333333337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s v="theater/plays"/>
    <n v="3.3333333333333335E-3"/>
    <n v="300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s v="theater/plays"/>
    <n v="2.8571428571428571E-3"/>
    <n v="350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s v="theater/plays"/>
    <n v="4.7E-2"/>
    <n v="200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s v="theater/plays"/>
    <n v="0.108"/>
    <n v="666.66666666666663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s v="theater/plays"/>
    <n v="4.8000000000000001E-2"/>
    <n v="625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s v="theater/plays"/>
    <n v="3.2000000000000001E-2"/>
    <n v="333.33333333333331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s v="theater/plays"/>
    <n v="0.1275"/>
    <n v="200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s v="theater/plays"/>
    <n v="1.8181818181818181E-4"/>
    <n v="11000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s v="theater/plays"/>
    <n v="2.4E-2"/>
    <n v="62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s v="theater/plays"/>
    <n v="0.36499999999999999"/>
    <n v="250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s v="theater/plays"/>
    <n v="2.6666666666666668E-2"/>
    <n v="300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s v="theater/plays"/>
    <n v="0.11428571428571428"/>
    <n v="70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s v="theater/plays"/>
    <n v="1.1111111111111112E-2"/>
    <n v="450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s v="theater/plays"/>
    <n v="0.27400000000000002"/>
    <n v="83.333333333333329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s v="theater/plays"/>
    <n v="0.1"/>
    <n v="166.66666666666666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s v="theater/plays"/>
    <n v="0.21366666666666667"/>
    <n v="214.28571428571428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s v="theater/plays"/>
    <n v="6.9696969696969702E-2"/>
    <n v="5500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s v="theater/plays"/>
    <n v="0.70599999999999996"/>
    <n v="151.5151515151515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s v="theater/plays"/>
    <n v="2.0500000000000001E-2"/>
    <n v="500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s v="theater/plays"/>
    <n v="1.9666666666666666E-2"/>
    <n v="3000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s v="theater/plays"/>
    <n v="0.28666666666666668"/>
    <n v="50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s v="theater/plays"/>
    <n v="3.1333333333333331E-2"/>
    <n v="500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s v="theater/plays"/>
    <n v="4.0000000000000002E-4"/>
    <n v="2500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s v="theater/plays"/>
    <n v="2E-3"/>
    <n v="500"/>
    <x v="1"/>
    <s v="plays"/>
    <x v="4113"/>
    <d v="2016-01-08T06:34:00"/>
  </r>
  <r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4436A5-C43E-4B4B-805D-38437AFE97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5"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 v="1"/>
    </i>
    <i>
      <x v="2"/>
    </i>
    <i>
      <x v="3"/>
    </i>
    <i>
      <x v="4"/>
    </i>
    <i t="grand">
      <x/>
    </i>
  </colItems>
  <pageFields count="1">
    <pageField fld="3" item="20" hier="-1"/>
  </pageFields>
  <dataFields count="1">
    <dataField name="Count of state" fld="2" subtotal="count" baseField="0" baseItem="0"/>
  </dataField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44F8DD-A5EF-4C91-8EB5-D1969936F75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6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7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8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8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8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9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9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9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1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1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2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4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4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5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5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5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6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6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7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7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7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8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8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8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9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0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0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0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2EE66-E08F-4F94-99FF-885ABD4ED9E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9"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13" hier="-1"/>
  </pageFields>
  <dataFields count="1">
    <dataField name="Count of state" fld="2" subtotal="count" baseField="0" baseItem="0"/>
  </dataFields>
  <chartFormats count="23">
    <chartFormat chart="0" format="15" series="1">
      <pivotArea type="data" outline="0" fieldPosition="0">
        <references count="1">
          <reference field="15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15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15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15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15" count="1" selected="0">
            <x v="9"/>
          </reference>
        </references>
      </pivotArea>
    </chartFormat>
    <chartFormat chart="0" format="20" series="1">
      <pivotArea type="data" outline="0" fieldPosition="0">
        <references count="1">
          <reference field="15" count="1" selected="0">
            <x v="10"/>
          </reference>
        </references>
      </pivotArea>
    </chartFormat>
    <chartFormat chart="0" format="21" series="1">
      <pivotArea type="data" outline="0" fieldPosition="0">
        <references count="1">
          <reference field="15" count="1" selected="0">
            <x v="11"/>
          </reference>
        </references>
      </pivotArea>
    </chartFormat>
    <chartFormat chart="0" format="22" series="1">
      <pivotArea type="data" outline="0" fieldPosition="0">
        <references count="1">
          <reference field="15" count="1" selected="0">
            <x v="12"/>
          </reference>
        </references>
      </pivotArea>
    </chartFormat>
    <chartFormat chart="0" format="23" series="1">
      <pivotArea type="data" outline="0" fieldPosition="0">
        <references count="1">
          <reference field="15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15" count="1" selected="0">
            <x v="1"/>
          </reference>
        </references>
      </pivotArea>
    </chartFormat>
    <chartFormat chart="0" format="25" series="1">
      <pivotArea type="data" outline="0" fieldPosition="0">
        <references count="1">
          <reference field="15" count="1" selected="0">
            <x v="2"/>
          </reference>
        </references>
      </pivotArea>
    </chartFormat>
    <chartFormat chart="0" format="26" series="1">
      <pivotArea type="data" outline="0" fieldPosition="0">
        <references count="1">
          <reference field="15" count="1" selected="0">
            <x v="3"/>
          </reference>
        </references>
      </pivotArea>
    </chartFormat>
    <chartFormat chart="0" format="27" series="1">
      <pivotArea type="data" outline="0" fieldPosition="0">
        <references count="1">
          <reference field="15" count="1" selected="0">
            <x v="4"/>
          </reference>
        </references>
      </pivotArea>
    </chartFormat>
    <chartFormat chart="0" format="28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29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30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1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32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90" zoomScaleNormal="90" workbookViewId="0">
      <selection activeCell="D1" sqref="D1: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style="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" style="7" customWidth="1"/>
    <col min="16" max="16" width="26.81640625" customWidth="1"/>
    <col min="17" max="17" width="20.54296875" customWidth="1"/>
    <col min="18" max="18" width="21.26953125" customWidth="1"/>
    <col min="19" max="19" width="23.26953125" customWidth="1"/>
    <col min="20" max="20" width="22.269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8">
        <f>(D2/L2)</f>
        <v>46.703296703296701</v>
      </c>
      <c r="Q2" t="s">
        <v>8310</v>
      </c>
      <c r="R2" t="s">
        <v>8311</v>
      </c>
      <c r="S2" s="13">
        <f>(((J2/60)/60)/24)+DATE(1970, 1, 1)</f>
        <v>42177.007071759261</v>
      </c>
      <c r="T2" s="14">
        <f>(((I2/60)/60)/24)+DATE(1970, 1, 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</f>
        <v>1.4260827250608272</v>
      </c>
      <c r="P3" s="8">
        <f t="shared" ref="P3:P66" si="1">+(D3/L3)</f>
        <v>130.0632911392405</v>
      </c>
      <c r="Q3" t="s">
        <v>8310</v>
      </c>
      <c r="R3" t="s">
        <v>8311</v>
      </c>
      <c r="S3" s="13">
        <f t="shared" ref="S3:S66" si="2">(((J3/60)/60)/24)+DATE(1970, 1, 1)</f>
        <v>42766.600497685184</v>
      </c>
      <c r="T3" s="14">
        <f t="shared" ref="T3:T66" si="3">(((I3/60)/60)/24)+DATE(1970, 1, 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14.285714285714286</v>
      </c>
      <c r="Q4" t="s">
        <v>8310</v>
      </c>
      <c r="R4" t="s">
        <v>8311</v>
      </c>
      <c r="S4" s="13">
        <f t="shared" si="2"/>
        <v>42405.702349537038</v>
      </c>
      <c r="T4" s="14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66.666666666666671</v>
      </c>
      <c r="Q5" t="s">
        <v>8310</v>
      </c>
      <c r="R5" t="s">
        <v>8311</v>
      </c>
      <c r="S5" s="13">
        <f t="shared" si="2"/>
        <v>41828.515127314815</v>
      </c>
      <c r="T5" s="14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154.92957746478874</v>
      </c>
      <c r="Q6" t="s">
        <v>8310</v>
      </c>
      <c r="R6" t="s">
        <v>8311</v>
      </c>
      <c r="S6" s="13">
        <f t="shared" si="2"/>
        <v>42327.834247685183</v>
      </c>
      <c r="T6" s="14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85.085106382978722</v>
      </c>
      <c r="Q7" t="s">
        <v>8310</v>
      </c>
      <c r="R7" t="s">
        <v>8311</v>
      </c>
      <c r="S7" s="13">
        <f t="shared" si="2"/>
        <v>42563.932951388888</v>
      </c>
      <c r="T7" s="14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137.93103448275863</v>
      </c>
      <c r="Q8" t="s">
        <v>8310</v>
      </c>
      <c r="R8" t="s">
        <v>8311</v>
      </c>
      <c r="S8" s="13">
        <f t="shared" si="2"/>
        <v>41794.072337962964</v>
      </c>
      <c r="T8" s="14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157.89473684210526</v>
      </c>
      <c r="Q9" t="s">
        <v>8310</v>
      </c>
      <c r="R9" t="s">
        <v>8311</v>
      </c>
      <c r="S9" s="13">
        <f t="shared" si="2"/>
        <v>42516.047071759262</v>
      </c>
      <c r="T9" s="14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291.66666666666669</v>
      </c>
      <c r="Q10" t="s">
        <v>8310</v>
      </c>
      <c r="R10" t="s">
        <v>8311</v>
      </c>
      <c r="S10" s="13">
        <f t="shared" si="2"/>
        <v>42468.94458333333</v>
      </c>
      <c r="T10" s="14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25</v>
      </c>
      <c r="Q11" t="s">
        <v>8310</v>
      </c>
      <c r="R11" t="s">
        <v>8311</v>
      </c>
      <c r="S11" s="13">
        <f t="shared" si="2"/>
        <v>42447.103518518517</v>
      </c>
      <c r="T11" s="14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157.89473684210526</v>
      </c>
      <c r="Q12" t="s">
        <v>8310</v>
      </c>
      <c r="R12" t="s">
        <v>8311</v>
      </c>
      <c r="S12" s="13">
        <f t="shared" si="2"/>
        <v>41780.068043981482</v>
      </c>
      <c r="T12" s="14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66.666666666666671</v>
      </c>
      <c r="Q13" t="s">
        <v>8310</v>
      </c>
      <c r="R13" t="s">
        <v>8311</v>
      </c>
      <c r="S13" s="13">
        <f t="shared" si="2"/>
        <v>42572.778495370367</v>
      </c>
      <c r="T13" s="14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36.27569528415961</v>
      </c>
      <c r="Q14" t="s">
        <v>8310</v>
      </c>
      <c r="R14" t="s">
        <v>8311</v>
      </c>
      <c r="S14" s="13">
        <f t="shared" si="2"/>
        <v>41791.713252314818</v>
      </c>
      <c r="T14" s="14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68.627450980392155</v>
      </c>
      <c r="Q15" t="s">
        <v>8310</v>
      </c>
      <c r="R15" t="s">
        <v>8311</v>
      </c>
      <c r="S15" s="13">
        <f t="shared" si="2"/>
        <v>42508.677187499998</v>
      </c>
      <c r="T15" s="14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146.34146341463415</v>
      </c>
      <c r="Q16" t="s">
        <v>8310</v>
      </c>
      <c r="R16" t="s">
        <v>8311</v>
      </c>
      <c r="S16" s="13">
        <f t="shared" si="2"/>
        <v>41808.02648148148</v>
      </c>
      <c r="T16" s="14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20.408163265306122</v>
      </c>
      <c r="Q17" t="s">
        <v>8310</v>
      </c>
      <c r="R17" t="s">
        <v>8311</v>
      </c>
      <c r="S17" s="13">
        <f t="shared" si="2"/>
        <v>42256.391875000001</v>
      </c>
      <c r="T17" s="14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171.42857142857142</v>
      </c>
      <c r="Q18" t="s">
        <v>8310</v>
      </c>
      <c r="R18" t="s">
        <v>8311</v>
      </c>
      <c r="S18" s="13">
        <f t="shared" si="2"/>
        <v>41760.796423611115</v>
      </c>
      <c r="T18" s="14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41.666666666666664</v>
      </c>
      <c r="Q19" t="s">
        <v>8310</v>
      </c>
      <c r="R19" t="s">
        <v>8311</v>
      </c>
      <c r="S19" s="13">
        <f t="shared" si="2"/>
        <v>41917.731736111113</v>
      </c>
      <c r="T19" s="14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87.719298245614041</v>
      </c>
      <c r="Q20" t="s">
        <v>8310</v>
      </c>
      <c r="R20" t="s">
        <v>8311</v>
      </c>
      <c r="S20" s="13">
        <f t="shared" si="2"/>
        <v>41869.542314814818</v>
      </c>
      <c r="T20" s="14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38.636363636363633</v>
      </c>
      <c r="Q21" t="s">
        <v>8310</v>
      </c>
      <c r="R21" t="s">
        <v>8311</v>
      </c>
      <c r="S21" s="13">
        <f t="shared" si="2"/>
        <v>42175.816365740742</v>
      </c>
      <c r="T21" s="14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</v>
      </c>
      <c r="Q22" t="s">
        <v>8310</v>
      </c>
      <c r="R22" t="s">
        <v>8311</v>
      </c>
      <c r="S22" s="13">
        <f t="shared" si="2"/>
        <v>42200.758240740746</v>
      </c>
      <c r="T22" s="14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183.16831683168317</v>
      </c>
      <c r="Q23" t="s">
        <v>8310</v>
      </c>
      <c r="R23" t="s">
        <v>8311</v>
      </c>
      <c r="S23" s="13">
        <f t="shared" si="2"/>
        <v>41878.627187500002</v>
      </c>
      <c r="T23" s="14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43.75</v>
      </c>
      <c r="Q24" t="s">
        <v>8310</v>
      </c>
      <c r="R24" t="s">
        <v>8311</v>
      </c>
      <c r="S24" s="13">
        <f t="shared" si="2"/>
        <v>41989.91134259259</v>
      </c>
      <c r="T24" s="14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86.956521739130437</v>
      </c>
      <c r="Q25" t="s">
        <v>8310</v>
      </c>
      <c r="R25" t="s">
        <v>8311</v>
      </c>
      <c r="S25" s="13">
        <f t="shared" si="2"/>
        <v>42097.778946759259</v>
      </c>
      <c r="T25" s="14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60.975609756097562</v>
      </c>
      <c r="Q26" t="s">
        <v>8310</v>
      </c>
      <c r="R26" t="s">
        <v>8311</v>
      </c>
      <c r="S26" s="13">
        <f t="shared" si="2"/>
        <v>42229.820173611108</v>
      </c>
      <c r="T26" s="14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42.857142857142854</v>
      </c>
      <c r="Q27" t="s">
        <v>8310</v>
      </c>
      <c r="R27" t="s">
        <v>8311</v>
      </c>
      <c r="S27" s="13">
        <f t="shared" si="2"/>
        <v>42318.025011574078</v>
      </c>
      <c r="T27" s="14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65.78947368421052</v>
      </c>
      <c r="Q28" t="s">
        <v>8310</v>
      </c>
      <c r="R28" t="s">
        <v>8311</v>
      </c>
      <c r="S28" s="13">
        <f t="shared" si="2"/>
        <v>41828.515555555554</v>
      </c>
      <c r="T28" s="14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133.33333333333334</v>
      </c>
      <c r="Q29" t="s">
        <v>8310</v>
      </c>
      <c r="R29" t="s">
        <v>8311</v>
      </c>
      <c r="S29" s="13">
        <f t="shared" si="2"/>
        <v>41929.164733796293</v>
      </c>
      <c r="T29" s="14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169.01408450704224</v>
      </c>
      <c r="Q30" t="s">
        <v>8310</v>
      </c>
      <c r="R30" t="s">
        <v>8311</v>
      </c>
      <c r="S30" s="13">
        <f t="shared" si="2"/>
        <v>42324.96393518518</v>
      </c>
      <c r="T30" s="14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25.641025641025642</v>
      </c>
      <c r="Q31" t="s">
        <v>8310</v>
      </c>
      <c r="R31" t="s">
        <v>8311</v>
      </c>
      <c r="S31" s="13">
        <f t="shared" si="2"/>
        <v>41812.67324074074</v>
      </c>
      <c r="T31" s="14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75.471698113207552</v>
      </c>
      <c r="Q32" t="s">
        <v>8310</v>
      </c>
      <c r="R32" t="s">
        <v>8311</v>
      </c>
      <c r="S32" s="13">
        <f t="shared" si="2"/>
        <v>41842.292997685188</v>
      </c>
      <c r="T32" s="14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4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319.66292134831463</v>
      </c>
      <c r="Q34" t="s">
        <v>8310</v>
      </c>
      <c r="R34" t="s">
        <v>8311</v>
      </c>
      <c r="S34" s="13">
        <f t="shared" si="2"/>
        <v>42461.627511574072</v>
      </c>
      <c r="T34" s="14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82.03125</v>
      </c>
      <c r="Q35" t="s">
        <v>8310</v>
      </c>
      <c r="R35" t="s">
        <v>8311</v>
      </c>
      <c r="S35" s="13">
        <f t="shared" si="2"/>
        <v>42286.660891203705</v>
      </c>
      <c r="T35" s="14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38.235294117647058</v>
      </c>
      <c r="Q36" t="s">
        <v>8310</v>
      </c>
      <c r="R36" t="s">
        <v>8311</v>
      </c>
      <c r="S36" s="13">
        <f t="shared" si="2"/>
        <v>41841.321770833332</v>
      </c>
      <c r="T36" s="14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35.714285714285715</v>
      </c>
      <c r="Q37" t="s">
        <v>8310</v>
      </c>
      <c r="R37" t="s">
        <v>8311</v>
      </c>
      <c r="S37" s="13">
        <f t="shared" si="2"/>
        <v>42098.291828703703</v>
      </c>
      <c r="T37" s="14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136.36363636363637</v>
      </c>
      <c r="Q38" t="s">
        <v>8310</v>
      </c>
      <c r="R38" t="s">
        <v>8311</v>
      </c>
      <c r="S38" s="13">
        <f t="shared" si="2"/>
        <v>42068.307002314818</v>
      </c>
      <c r="T38" s="14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86.956521739130437</v>
      </c>
      <c r="Q39" t="s">
        <v>8310</v>
      </c>
      <c r="R39" t="s">
        <v>8311</v>
      </c>
      <c r="S39" s="13">
        <f t="shared" si="2"/>
        <v>42032.693043981482</v>
      </c>
      <c r="T39" s="14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37.878787878787875</v>
      </c>
      <c r="Q40" t="s">
        <v>8310</v>
      </c>
      <c r="R40" t="s">
        <v>8311</v>
      </c>
      <c r="S40" s="13">
        <f t="shared" si="2"/>
        <v>41375.057222222218</v>
      </c>
      <c r="T40" s="14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115.2073732718894</v>
      </c>
      <c r="Q41" t="s">
        <v>8310</v>
      </c>
      <c r="R41" t="s">
        <v>8311</v>
      </c>
      <c r="S41" s="13">
        <f t="shared" si="2"/>
        <v>41754.047083333331</v>
      </c>
      <c r="T41" s="14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125</v>
      </c>
      <c r="Q42" t="s">
        <v>8310</v>
      </c>
      <c r="R42" t="s">
        <v>8311</v>
      </c>
      <c r="S42" s="13">
        <f t="shared" si="2"/>
        <v>41789.21398148148</v>
      </c>
      <c r="T42" s="14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4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82.840236686390526</v>
      </c>
      <c r="Q44" t="s">
        <v>8310</v>
      </c>
      <c r="R44" t="s">
        <v>8311</v>
      </c>
      <c r="S44" s="13">
        <f t="shared" si="2"/>
        <v>41971.639189814814</v>
      </c>
      <c r="T44" s="14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38.022813688212928</v>
      </c>
      <c r="Q45" t="s">
        <v>8310</v>
      </c>
      <c r="R45" t="s">
        <v>8311</v>
      </c>
      <c r="S45" s="13">
        <f t="shared" si="2"/>
        <v>41802.790347222224</v>
      </c>
      <c r="T45" s="14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4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81.967213114754102</v>
      </c>
      <c r="Q47" t="s">
        <v>8310</v>
      </c>
      <c r="R47" t="s">
        <v>8311</v>
      </c>
      <c r="S47" s="13">
        <f t="shared" si="2"/>
        <v>42457.623923611114</v>
      </c>
      <c r="T47" s="14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186.66666666666666</v>
      </c>
      <c r="Q48" t="s">
        <v>8310</v>
      </c>
      <c r="R48" t="s">
        <v>8311</v>
      </c>
      <c r="S48" s="13">
        <f t="shared" si="2"/>
        <v>42323.964976851858</v>
      </c>
      <c r="T48" s="14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71.428571428571431</v>
      </c>
      <c r="Q49" t="s">
        <v>8310</v>
      </c>
      <c r="R49" t="s">
        <v>8311</v>
      </c>
      <c r="S49" s="13">
        <f t="shared" si="2"/>
        <v>41932.819525462961</v>
      </c>
      <c r="T49" s="14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52.631578947368418</v>
      </c>
      <c r="Q50" t="s">
        <v>8310</v>
      </c>
      <c r="R50" t="s">
        <v>8311</v>
      </c>
      <c r="S50" s="13">
        <f t="shared" si="2"/>
        <v>42033.516898148147</v>
      </c>
      <c r="T50" s="14">
        <f t="shared" si="3"/>
        <v>42064.5</v>
      </c>
    </row>
    <row r="51" spans="1:20" ht="15.5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4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4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92.436974789915965</v>
      </c>
      <c r="Q53" t="s">
        <v>8310</v>
      </c>
      <c r="R53" t="s">
        <v>8311</v>
      </c>
      <c r="S53" s="13">
        <f t="shared" si="2"/>
        <v>42196.928668981483</v>
      </c>
      <c r="T53" s="14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192.30769230769232</v>
      </c>
      <c r="Q54" t="s">
        <v>8310</v>
      </c>
      <c r="R54" t="s">
        <v>8311</v>
      </c>
      <c r="S54" s="13">
        <f t="shared" si="2"/>
        <v>41807.701921296299</v>
      </c>
      <c r="T54" s="14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25.641025641025642</v>
      </c>
      <c r="Q55" t="s">
        <v>8310</v>
      </c>
      <c r="R55" t="s">
        <v>8311</v>
      </c>
      <c r="S55" s="13">
        <f t="shared" si="2"/>
        <v>41719.549131944441</v>
      </c>
      <c r="T55" s="14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192.30769230769232</v>
      </c>
      <c r="Q56" t="s">
        <v>8310</v>
      </c>
      <c r="R56" t="s">
        <v>8311</v>
      </c>
      <c r="S56" s="13">
        <f t="shared" si="2"/>
        <v>42333.713206018518</v>
      </c>
      <c r="T56" s="14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100</v>
      </c>
      <c r="Q57" t="s">
        <v>8310</v>
      </c>
      <c r="R57" t="s">
        <v>8311</v>
      </c>
      <c r="S57" s="13">
        <f t="shared" si="2"/>
        <v>42496.968935185185</v>
      </c>
      <c r="T57" s="14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45.977011494252871</v>
      </c>
      <c r="Q58" t="s">
        <v>8310</v>
      </c>
      <c r="R58" t="s">
        <v>8311</v>
      </c>
      <c r="S58" s="13">
        <f t="shared" si="2"/>
        <v>42149.548888888887</v>
      </c>
      <c r="T58" s="14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217.39130434782609</v>
      </c>
      <c r="Q59" t="s">
        <v>8310</v>
      </c>
      <c r="R59" t="s">
        <v>8311</v>
      </c>
      <c r="S59" s="13">
        <f t="shared" si="2"/>
        <v>42089.83289351852</v>
      </c>
      <c r="T59" s="14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133.33333333333334</v>
      </c>
      <c r="Q60" t="s">
        <v>8310</v>
      </c>
      <c r="R60" t="s">
        <v>8311</v>
      </c>
      <c r="S60" s="13">
        <f t="shared" si="2"/>
        <v>41932.745046296295</v>
      </c>
      <c r="T60" s="14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606.06060606060601</v>
      </c>
      <c r="Q61" t="s">
        <v>8310</v>
      </c>
      <c r="R61" t="s">
        <v>8311</v>
      </c>
      <c r="S61" s="13">
        <f t="shared" si="2"/>
        <v>42230.23583333334</v>
      </c>
      <c r="T61" s="14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41.666666666666664</v>
      </c>
      <c r="Q62" t="s">
        <v>8310</v>
      </c>
      <c r="R62" t="s">
        <v>8312</v>
      </c>
      <c r="S62" s="13">
        <f t="shared" si="2"/>
        <v>41701.901817129627</v>
      </c>
      <c r="T62" s="14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217.39130434782609</v>
      </c>
      <c r="Q63" t="s">
        <v>8310</v>
      </c>
      <c r="R63" t="s">
        <v>8312</v>
      </c>
      <c r="S63" s="13">
        <f t="shared" si="2"/>
        <v>41409.814317129632</v>
      </c>
      <c r="T63" s="14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62.5</v>
      </c>
      <c r="Q64" t="s">
        <v>8310</v>
      </c>
      <c r="R64" t="s">
        <v>8312</v>
      </c>
      <c r="S64" s="13">
        <f t="shared" si="2"/>
        <v>41311.799513888887</v>
      </c>
      <c r="T64" s="14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31.25</v>
      </c>
      <c r="Q65" t="s">
        <v>8310</v>
      </c>
      <c r="R65" t="s">
        <v>8312</v>
      </c>
      <c r="S65" s="13">
        <f t="shared" si="2"/>
        <v>41612.912187499998</v>
      </c>
      <c r="T65" s="14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50</v>
      </c>
      <c r="Q66" t="s">
        <v>8310</v>
      </c>
      <c r="R66" t="s">
        <v>8312</v>
      </c>
      <c r="S66" s="13">
        <f t="shared" si="2"/>
        <v>41433.01829861111</v>
      </c>
      <c r="T66" s="14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</f>
        <v>1.0752857142857142</v>
      </c>
      <c r="P67" s="8">
        <f t="shared" ref="P67:P130" si="5">+(D67/L67)</f>
        <v>122.80701754385964</v>
      </c>
      <c r="Q67" t="s">
        <v>8310</v>
      </c>
      <c r="R67" t="s">
        <v>8312</v>
      </c>
      <c r="S67" s="13">
        <f t="shared" ref="S67:S130" si="6">(((J67/60)/60)/24)+DATE(1970, 1, 1)</f>
        <v>41835.821226851855</v>
      </c>
      <c r="T67" s="14">
        <f t="shared" ref="T67:T130" si="7">(((I67/60)/60)/24)+DATE(1970, 1, 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8">
        <f t="shared" si="5"/>
        <v>76.92307692307692</v>
      </c>
      <c r="Q68" t="s">
        <v>8310</v>
      </c>
      <c r="R68" t="s">
        <v>8312</v>
      </c>
      <c r="S68" s="13">
        <f t="shared" si="6"/>
        <v>42539.849768518514</v>
      </c>
      <c r="T68" s="14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8">
        <f t="shared" si="5"/>
        <v>100</v>
      </c>
      <c r="Q69" t="s">
        <v>8310</v>
      </c>
      <c r="R69" t="s">
        <v>8312</v>
      </c>
      <c r="S69" s="13">
        <f t="shared" si="6"/>
        <v>41075.583379629628</v>
      </c>
      <c r="T69" s="14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8">
        <f t="shared" si="5"/>
        <v>16.666666666666668</v>
      </c>
      <c r="Q70" t="s">
        <v>8310</v>
      </c>
      <c r="R70" t="s">
        <v>8312</v>
      </c>
      <c r="S70" s="13">
        <f t="shared" si="6"/>
        <v>41663.569340277776</v>
      </c>
      <c r="T70" s="14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8">
        <f t="shared" si="5"/>
        <v>56.179775280898873</v>
      </c>
      <c r="Q71" t="s">
        <v>8310</v>
      </c>
      <c r="R71" t="s">
        <v>8312</v>
      </c>
      <c r="S71" s="13">
        <f t="shared" si="6"/>
        <v>40786.187789351854</v>
      </c>
      <c r="T71" s="14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8">
        <f t="shared" si="5"/>
        <v>29.411764705882351</v>
      </c>
      <c r="Q72" t="s">
        <v>8310</v>
      </c>
      <c r="R72" t="s">
        <v>8312</v>
      </c>
      <c r="S72" s="13">
        <f t="shared" si="6"/>
        <v>40730.896354166667</v>
      </c>
      <c r="T72" s="14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8">
        <f t="shared" si="5"/>
        <v>56.25</v>
      </c>
      <c r="Q73" t="s">
        <v>8310</v>
      </c>
      <c r="R73" t="s">
        <v>8312</v>
      </c>
      <c r="S73" s="13">
        <f t="shared" si="6"/>
        <v>40997.271493055552</v>
      </c>
      <c r="T73" s="14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8">
        <f t="shared" si="5"/>
        <v>53.658536585365852</v>
      </c>
      <c r="Q74" t="s">
        <v>8310</v>
      </c>
      <c r="R74" t="s">
        <v>8312</v>
      </c>
      <c r="S74" s="13">
        <f t="shared" si="6"/>
        <v>41208.010196759256</v>
      </c>
      <c r="T74" s="14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8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4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8">
        <f t="shared" si="5"/>
        <v>17.241379310344829</v>
      </c>
      <c r="Q76" t="s">
        <v>8310</v>
      </c>
      <c r="R76" t="s">
        <v>8312</v>
      </c>
      <c r="S76" s="13">
        <f t="shared" si="6"/>
        <v>42360.487210648149</v>
      </c>
      <c r="T76" s="14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8">
        <f t="shared" si="5"/>
        <v>74.468085106382972</v>
      </c>
      <c r="Q77" t="s">
        <v>8310</v>
      </c>
      <c r="R77" t="s">
        <v>8312</v>
      </c>
      <c r="S77" s="13">
        <f t="shared" si="6"/>
        <v>41357.209166666667</v>
      </c>
      <c r="T77" s="14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8">
        <f t="shared" si="5"/>
        <v>20</v>
      </c>
      <c r="Q78" t="s">
        <v>8310</v>
      </c>
      <c r="R78" t="s">
        <v>8312</v>
      </c>
      <c r="S78" s="13">
        <f t="shared" si="6"/>
        <v>40844.691643518519</v>
      </c>
      <c r="T78" s="14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8">
        <f t="shared" si="5"/>
        <v>15.384615384615385</v>
      </c>
      <c r="Q79" t="s">
        <v>8310</v>
      </c>
      <c r="R79" t="s">
        <v>8312</v>
      </c>
      <c r="S79" s="13">
        <f t="shared" si="6"/>
        <v>40997.144872685189</v>
      </c>
      <c r="T79" s="14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8">
        <f t="shared" si="5"/>
        <v>1.4285714285714286</v>
      </c>
      <c r="Q80" t="s">
        <v>8310</v>
      </c>
      <c r="R80" t="s">
        <v>8312</v>
      </c>
      <c r="S80" s="13">
        <f t="shared" si="6"/>
        <v>42604.730567129634</v>
      </c>
      <c r="T80" s="14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8">
        <f t="shared" si="5"/>
        <v>31.707317073170731</v>
      </c>
      <c r="Q81" t="s">
        <v>8310</v>
      </c>
      <c r="R81" t="s">
        <v>8312</v>
      </c>
      <c r="S81" s="13">
        <f t="shared" si="6"/>
        <v>41724.776539351849</v>
      </c>
      <c r="T81" s="14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8">
        <f t="shared" si="5"/>
        <v>255.31914893617022</v>
      </c>
      <c r="Q82" t="s">
        <v>8310</v>
      </c>
      <c r="R82" t="s">
        <v>8312</v>
      </c>
      <c r="S82" s="13">
        <f t="shared" si="6"/>
        <v>41583.083981481483</v>
      </c>
      <c r="T82" s="14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8">
        <f t="shared" si="5"/>
        <v>26.785714285714285</v>
      </c>
      <c r="Q83" t="s">
        <v>8310</v>
      </c>
      <c r="R83" t="s">
        <v>8312</v>
      </c>
      <c r="S83" s="13">
        <f t="shared" si="6"/>
        <v>41100.158877314818</v>
      </c>
      <c r="T83" s="14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8">
        <f t="shared" si="5"/>
        <v>40</v>
      </c>
      <c r="Q84" t="s">
        <v>8310</v>
      </c>
      <c r="R84" t="s">
        <v>8312</v>
      </c>
      <c r="S84" s="13">
        <f t="shared" si="6"/>
        <v>40795.820150462961</v>
      </c>
      <c r="T84" s="14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8">
        <f t="shared" si="5"/>
        <v>15.384615384615385</v>
      </c>
      <c r="Q85" t="s">
        <v>8310</v>
      </c>
      <c r="R85" t="s">
        <v>8312</v>
      </c>
      <c r="S85" s="13">
        <f t="shared" si="6"/>
        <v>42042.615613425922</v>
      </c>
      <c r="T85" s="14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4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8">
        <f t="shared" si="5"/>
        <v>57.142857142857146</v>
      </c>
      <c r="Q87" t="s">
        <v>8310</v>
      </c>
      <c r="R87" t="s">
        <v>8312</v>
      </c>
      <c r="S87" s="13">
        <f t="shared" si="6"/>
        <v>40779.125428240739</v>
      </c>
      <c r="T87" s="14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8">
        <f t="shared" si="5"/>
        <v>352.94117647058823</v>
      </c>
      <c r="Q88" t="s">
        <v>8310</v>
      </c>
      <c r="R88" t="s">
        <v>8312</v>
      </c>
      <c r="S88" s="13">
        <f t="shared" si="6"/>
        <v>42291.556076388893</v>
      </c>
      <c r="T88" s="14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8">
        <f t="shared" si="5"/>
        <v>100</v>
      </c>
      <c r="Q89" t="s">
        <v>8310</v>
      </c>
      <c r="R89" t="s">
        <v>8312</v>
      </c>
      <c r="S89" s="13">
        <f t="shared" si="6"/>
        <v>40322.53938657407</v>
      </c>
      <c r="T89" s="14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8">
        <f t="shared" si="5"/>
        <v>58.333333333333336</v>
      </c>
      <c r="Q90" t="s">
        <v>8310</v>
      </c>
      <c r="R90" t="s">
        <v>8312</v>
      </c>
      <c r="S90" s="13">
        <f t="shared" si="6"/>
        <v>41786.65892361111</v>
      </c>
      <c r="T90" s="14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8">
        <f t="shared" si="5"/>
        <v>107.14285714285714</v>
      </c>
      <c r="Q91" t="s">
        <v>8310</v>
      </c>
      <c r="R91" t="s">
        <v>8312</v>
      </c>
      <c r="S91" s="13">
        <f t="shared" si="6"/>
        <v>41402.752222222225</v>
      </c>
      <c r="T91" s="14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8">
        <f t="shared" si="5"/>
        <v>31.25</v>
      </c>
      <c r="Q92" t="s">
        <v>8310</v>
      </c>
      <c r="R92" t="s">
        <v>8312</v>
      </c>
      <c r="S92" s="13">
        <f t="shared" si="6"/>
        <v>40706.297442129631</v>
      </c>
      <c r="T92" s="14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8">
        <f t="shared" si="5"/>
        <v>65.217391304347828</v>
      </c>
      <c r="Q93" t="s">
        <v>8310</v>
      </c>
      <c r="R93" t="s">
        <v>8312</v>
      </c>
      <c r="S93" s="13">
        <f t="shared" si="6"/>
        <v>40619.402361111112</v>
      </c>
      <c r="T93" s="14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8">
        <f t="shared" si="5"/>
        <v>116.27906976744185</v>
      </c>
      <c r="Q94" t="s">
        <v>8310</v>
      </c>
      <c r="R94" t="s">
        <v>8312</v>
      </c>
      <c r="S94" s="13">
        <f t="shared" si="6"/>
        <v>42721.198877314819</v>
      </c>
      <c r="T94" s="14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8">
        <f t="shared" si="5"/>
        <v>66.666666666666671</v>
      </c>
      <c r="Q95" t="s">
        <v>8310</v>
      </c>
      <c r="R95" t="s">
        <v>8312</v>
      </c>
      <c r="S95" s="13">
        <f t="shared" si="6"/>
        <v>41065.858067129629</v>
      </c>
      <c r="T95" s="14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8">
        <f t="shared" si="5"/>
        <v>20.833333333333332</v>
      </c>
      <c r="Q96" t="s">
        <v>8310</v>
      </c>
      <c r="R96" t="s">
        <v>8312</v>
      </c>
      <c r="S96" s="13">
        <f t="shared" si="6"/>
        <v>41716.717847222222</v>
      </c>
      <c r="T96" s="14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8">
        <f t="shared" si="5"/>
        <v>16.666666666666668</v>
      </c>
      <c r="Q97" t="s">
        <v>8310</v>
      </c>
      <c r="R97" t="s">
        <v>8312</v>
      </c>
      <c r="S97" s="13">
        <f t="shared" si="6"/>
        <v>40935.005104166667</v>
      </c>
      <c r="T97" s="14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8">
        <f t="shared" si="5"/>
        <v>44.117647058823529</v>
      </c>
      <c r="Q98" t="s">
        <v>8310</v>
      </c>
      <c r="R98" t="s">
        <v>8312</v>
      </c>
      <c r="S98" s="13">
        <f t="shared" si="6"/>
        <v>40324.662511574075</v>
      </c>
      <c r="T98" s="14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8">
        <f t="shared" si="5"/>
        <v>50</v>
      </c>
      <c r="Q99" t="s">
        <v>8310</v>
      </c>
      <c r="R99" t="s">
        <v>8312</v>
      </c>
      <c r="S99" s="13">
        <f t="shared" si="6"/>
        <v>40706.135208333333</v>
      </c>
      <c r="T99" s="14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8">
        <f t="shared" si="5"/>
        <v>53.333333333333336</v>
      </c>
      <c r="Q100" t="s">
        <v>8310</v>
      </c>
      <c r="R100" t="s">
        <v>8312</v>
      </c>
      <c r="S100" s="13">
        <f t="shared" si="6"/>
        <v>41214.79483796296</v>
      </c>
      <c r="T100" s="14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8">
        <f t="shared" si="5"/>
        <v>38.46153846153846</v>
      </c>
      <c r="Q101" t="s">
        <v>8310</v>
      </c>
      <c r="R101" t="s">
        <v>8312</v>
      </c>
      <c r="S101" s="13">
        <f t="shared" si="6"/>
        <v>41631.902766203704</v>
      </c>
      <c r="T101" s="14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4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4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8">
        <f t="shared" si="5"/>
        <v>92.307692307692307</v>
      </c>
      <c r="Q104" t="s">
        <v>8310</v>
      </c>
      <c r="R104" t="s">
        <v>8312</v>
      </c>
      <c r="S104" s="13">
        <f t="shared" si="6"/>
        <v>40505.131168981483</v>
      </c>
      <c r="T104" s="14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8">
        <f t="shared" si="5"/>
        <v>26.530612244897959</v>
      </c>
      <c r="Q105" t="s">
        <v>8310</v>
      </c>
      <c r="R105" t="s">
        <v>8312</v>
      </c>
      <c r="S105" s="13">
        <f t="shared" si="6"/>
        <v>41682.805902777778</v>
      </c>
      <c r="T105" s="14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8">
        <f t="shared" si="5"/>
        <v>50</v>
      </c>
      <c r="Q106" t="s">
        <v>8310</v>
      </c>
      <c r="R106" t="s">
        <v>8312</v>
      </c>
      <c r="S106" s="13">
        <f t="shared" si="6"/>
        <v>40612.695208333331</v>
      </c>
      <c r="T106" s="14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8">
        <f t="shared" si="5"/>
        <v>36.666666666666664</v>
      </c>
      <c r="Q107" t="s">
        <v>8310</v>
      </c>
      <c r="R107" t="s">
        <v>8312</v>
      </c>
      <c r="S107" s="13">
        <f t="shared" si="6"/>
        <v>42485.724768518514</v>
      </c>
      <c r="T107" s="14">
        <f t="shared" si="7"/>
        <v>42504</v>
      </c>
    </row>
    <row r="108" spans="1:20" ht="15.5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8">
        <f t="shared" si="5"/>
        <v>185.18518518518519</v>
      </c>
      <c r="Q108" t="s">
        <v>8310</v>
      </c>
      <c r="R108" t="s">
        <v>8312</v>
      </c>
      <c r="S108" s="13">
        <f t="shared" si="6"/>
        <v>40987.776631944449</v>
      </c>
      <c r="T108" s="14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8">
        <f t="shared" si="5"/>
        <v>108.69565217391305</v>
      </c>
      <c r="Q109" t="s">
        <v>8310</v>
      </c>
      <c r="R109" t="s">
        <v>8312</v>
      </c>
      <c r="S109" s="13">
        <f t="shared" si="6"/>
        <v>40635.982488425929</v>
      </c>
      <c r="T109" s="14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8">
        <f t="shared" si="5"/>
        <v>31.914893617021278</v>
      </c>
      <c r="Q110" t="s">
        <v>8310</v>
      </c>
      <c r="R110" t="s">
        <v>8312</v>
      </c>
      <c r="S110" s="13">
        <f t="shared" si="6"/>
        <v>41365.613078703704</v>
      </c>
      <c r="T110" s="14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8">
        <f t="shared" si="5"/>
        <v>21.276595744680851</v>
      </c>
      <c r="Q111" t="s">
        <v>8310</v>
      </c>
      <c r="R111" t="s">
        <v>8312</v>
      </c>
      <c r="S111" s="13">
        <f t="shared" si="6"/>
        <v>40570.025810185187</v>
      </c>
      <c r="T111" s="14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8">
        <f t="shared" si="5"/>
        <v>50</v>
      </c>
      <c r="Q112" t="s">
        <v>8310</v>
      </c>
      <c r="R112" t="s">
        <v>8312</v>
      </c>
      <c r="S112" s="13">
        <f t="shared" si="6"/>
        <v>41557.949687500004</v>
      </c>
      <c r="T112" s="14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8">
        <f t="shared" si="5"/>
        <v>66.037735849056602</v>
      </c>
      <c r="Q113" t="s">
        <v>8310</v>
      </c>
      <c r="R113" t="s">
        <v>8312</v>
      </c>
      <c r="S113" s="13">
        <f t="shared" si="6"/>
        <v>42125.333182870367</v>
      </c>
      <c r="T113" s="14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8">
        <f t="shared" si="5"/>
        <v>61.728395061728392</v>
      </c>
      <c r="Q114" t="s">
        <v>8310</v>
      </c>
      <c r="R114" t="s">
        <v>8312</v>
      </c>
      <c r="S114" s="13">
        <f t="shared" si="6"/>
        <v>41718.043032407404</v>
      </c>
      <c r="T114" s="14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8">
        <f t="shared" si="5"/>
        <v>64.102564102564102</v>
      </c>
      <c r="Q115" t="s">
        <v>8310</v>
      </c>
      <c r="R115" t="s">
        <v>8312</v>
      </c>
      <c r="S115" s="13">
        <f t="shared" si="6"/>
        <v>40753.758425925924</v>
      </c>
      <c r="T115" s="14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8">
        <f t="shared" si="5"/>
        <v>85.714285714285708</v>
      </c>
      <c r="Q116" t="s">
        <v>8310</v>
      </c>
      <c r="R116" t="s">
        <v>8312</v>
      </c>
      <c r="S116" s="13">
        <f t="shared" si="6"/>
        <v>40861.27416666667</v>
      </c>
      <c r="T116" s="14">
        <f t="shared" si="7"/>
        <v>40921.27416666667</v>
      </c>
    </row>
    <row r="117" spans="1:20" ht="15.5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8">
        <f t="shared" si="5"/>
        <v>20.454545454545453</v>
      </c>
      <c r="Q117" t="s">
        <v>8310</v>
      </c>
      <c r="R117" t="s">
        <v>8312</v>
      </c>
      <c r="S117" s="13">
        <f t="shared" si="6"/>
        <v>40918.738935185182</v>
      </c>
      <c r="T117" s="14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8">
        <f t="shared" si="5"/>
        <v>61.403508771929822</v>
      </c>
      <c r="Q118" t="s">
        <v>8310</v>
      </c>
      <c r="R118" t="s">
        <v>8312</v>
      </c>
      <c r="S118" s="13">
        <f t="shared" si="6"/>
        <v>40595.497164351851</v>
      </c>
      <c r="T118" s="14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8">
        <f t="shared" si="5"/>
        <v>166.66666666666666</v>
      </c>
      <c r="Q119" t="s">
        <v>8310</v>
      </c>
      <c r="R119" t="s">
        <v>8312</v>
      </c>
      <c r="S119" s="13">
        <f t="shared" si="6"/>
        <v>40248.834999999999</v>
      </c>
      <c r="T119" s="14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8">
        <f t="shared" si="5"/>
        <v>128.2051282051282</v>
      </c>
      <c r="Q120" t="s">
        <v>8310</v>
      </c>
      <c r="R120" t="s">
        <v>8312</v>
      </c>
      <c r="S120" s="13">
        <f t="shared" si="6"/>
        <v>40723.053657407407</v>
      </c>
      <c r="T120" s="14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8">
        <f t="shared" si="5"/>
        <v>87.837837837837839</v>
      </c>
      <c r="Q121" t="s">
        <v>8310</v>
      </c>
      <c r="R121" t="s">
        <v>8312</v>
      </c>
      <c r="S121" s="13">
        <f t="shared" si="6"/>
        <v>40739.069282407407</v>
      </c>
      <c r="T121" s="14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8">
        <f t="shared" si="5"/>
        <v>70000</v>
      </c>
      <c r="Q122" t="s">
        <v>8310</v>
      </c>
      <c r="R122" t="s">
        <v>8313</v>
      </c>
      <c r="S122" s="13">
        <f t="shared" si="6"/>
        <v>42616.049849537041</v>
      </c>
      <c r="T122" s="14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8">
        <f t="shared" si="5"/>
        <v>3000</v>
      </c>
      <c r="Q123" t="s">
        <v>8310</v>
      </c>
      <c r="R123" t="s">
        <v>8313</v>
      </c>
      <c r="S123" s="13">
        <f t="shared" si="6"/>
        <v>42096.704976851848</v>
      </c>
      <c r="T123" s="14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4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8">
        <f t="shared" si="5"/>
        <v>9166.6666666666661</v>
      </c>
      <c r="Q125" t="s">
        <v>8310</v>
      </c>
      <c r="R125" t="s">
        <v>8313</v>
      </c>
      <c r="S125" s="13">
        <f t="shared" si="6"/>
        <v>41904.781990740739</v>
      </c>
      <c r="T125" s="14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4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8">
        <f t="shared" si="5"/>
        <v>83.333333333333329</v>
      </c>
      <c r="Q127" t="s">
        <v>8310</v>
      </c>
      <c r="R127" t="s">
        <v>8313</v>
      </c>
      <c r="S127" s="13">
        <f t="shared" si="6"/>
        <v>42709.993981481486</v>
      </c>
      <c r="T127" s="14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8">
        <f t="shared" si="5"/>
        <v>1923.0769230769231</v>
      </c>
      <c r="Q128" t="s">
        <v>8310</v>
      </c>
      <c r="R128" t="s">
        <v>8313</v>
      </c>
      <c r="S128" s="13">
        <f t="shared" si="6"/>
        <v>42135.589548611111</v>
      </c>
      <c r="T128" s="14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8">
        <f t="shared" si="5"/>
        <v>2000</v>
      </c>
      <c r="Q129" t="s">
        <v>8310</v>
      </c>
      <c r="R129" t="s">
        <v>8313</v>
      </c>
      <c r="S129" s="13">
        <f t="shared" si="6"/>
        <v>42067.62431712963</v>
      </c>
      <c r="T129" s="14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8">
        <f t="shared" si="5"/>
        <v>16666.666666666668</v>
      </c>
      <c r="Q130" t="s">
        <v>8310</v>
      </c>
      <c r="R130" t="s">
        <v>8313</v>
      </c>
      <c r="S130" s="13">
        <f t="shared" si="6"/>
        <v>42628.22792824074</v>
      </c>
      <c r="T130" s="14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</f>
        <v>0</v>
      </c>
      <c r="P131" s="8" t="e">
        <f t="shared" ref="P131:P194" si="9">+(D131/L131)</f>
        <v>#DIV/0!</v>
      </c>
      <c r="Q131" t="s">
        <v>8310</v>
      </c>
      <c r="R131" t="s">
        <v>8313</v>
      </c>
      <c r="S131" s="13">
        <f t="shared" ref="S131:S194" si="10">(((J131/60)/60)/24)+DATE(1970, 1, 1)</f>
        <v>41882.937303240738</v>
      </c>
      <c r="T131" s="14">
        <f t="shared" ref="T131:T194" si="11">(((I131/60)/60)/24)+DATE(1970, 1, 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4">
        <f t="shared" si="11"/>
        <v>41806.844444444447</v>
      </c>
    </row>
    <row r="133" spans="1:20" ht="15.5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4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8">
        <f t="shared" si="9"/>
        <v>987.65432098765427</v>
      </c>
      <c r="Q134" t="s">
        <v>8310</v>
      </c>
      <c r="R134" t="s">
        <v>8313</v>
      </c>
      <c r="S134" s="13">
        <f t="shared" si="10"/>
        <v>41905.812581018516</v>
      </c>
      <c r="T134" s="14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4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4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8">
        <f t="shared" si="9"/>
        <v>600</v>
      </c>
      <c r="Q137" t="s">
        <v>8310</v>
      </c>
      <c r="R137" t="s">
        <v>8313</v>
      </c>
      <c r="S137" s="13">
        <f t="shared" si="10"/>
        <v>41788.381909722222</v>
      </c>
      <c r="T137" s="14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4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4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8">
        <f t="shared" si="9"/>
        <v>2586.2068965517242</v>
      </c>
      <c r="Q140" t="s">
        <v>8310</v>
      </c>
      <c r="R140" t="s">
        <v>8313</v>
      </c>
      <c r="S140" s="13">
        <f t="shared" si="10"/>
        <v>42186.257418981477</v>
      </c>
      <c r="T140" s="14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4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4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8">
        <f t="shared" si="9"/>
        <v>428.57142857142856</v>
      </c>
      <c r="Q143" t="s">
        <v>8310</v>
      </c>
      <c r="R143" t="s">
        <v>8313</v>
      </c>
      <c r="S143" s="13">
        <f t="shared" si="10"/>
        <v>42110.153043981481</v>
      </c>
      <c r="T143" s="14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8">
        <f t="shared" si="9"/>
        <v>3000</v>
      </c>
      <c r="Q144" t="s">
        <v>8310</v>
      </c>
      <c r="R144" t="s">
        <v>8313</v>
      </c>
      <c r="S144" s="13">
        <f t="shared" si="10"/>
        <v>41938.893263888887</v>
      </c>
      <c r="T144" s="14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4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8">
        <f t="shared" si="9"/>
        <v>202.70270270270271</v>
      </c>
      <c r="Q146" t="s">
        <v>8310</v>
      </c>
      <c r="R146" t="s">
        <v>8313</v>
      </c>
      <c r="S146" s="13">
        <f t="shared" si="10"/>
        <v>42047.762407407412</v>
      </c>
      <c r="T146" s="14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8">
        <f t="shared" si="9"/>
        <v>500</v>
      </c>
      <c r="Q147" t="s">
        <v>8310</v>
      </c>
      <c r="R147" t="s">
        <v>8313</v>
      </c>
      <c r="S147" s="13">
        <f t="shared" si="10"/>
        <v>42200.542268518519</v>
      </c>
      <c r="T147" s="14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8">
        <f t="shared" si="9"/>
        <v>6666.666666666667</v>
      </c>
      <c r="Q148" t="s">
        <v>8310</v>
      </c>
      <c r="R148" t="s">
        <v>8313</v>
      </c>
      <c r="S148" s="13">
        <f t="shared" si="10"/>
        <v>42693.016180555554</v>
      </c>
      <c r="T148" s="14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4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8">
        <f t="shared" si="9"/>
        <v>25000</v>
      </c>
      <c r="Q150" t="s">
        <v>8310</v>
      </c>
      <c r="R150" t="s">
        <v>8313</v>
      </c>
      <c r="S150" s="13">
        <f t="shared" si="10"/>
        <v>42397.281666666662</v>
      </c>
      <c r="T150" s="14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8">
        <f t="shared" si="9"/>
        <v>1666.6666666666667</v>
      </c>
      <c r="Q151" t="s">
        <v>8310</v>
      </c>
      <c r="R151" t="s">
        <v>8313</v>
      </c>
      <c r="S151" s="13">
        <f t="shared" si="10"/>
        <v>41968.172106481477</v>
      </c>
      <c r="T151" s="14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8">
        <f t="shared" si="9"/>
        <v>1940.2985074626865</v>
      </c>
      <c r="Q152" t="s">
        <v>8310</v>
      </c>
      <c r="R152" t="s">
        <v>8313</v>
      </c>
      <c r="S152" s="13">
        <f t="shared" si="10"/>
        <v>42090.161828703705</v>
      </c>
      <c r="T152" s="14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8">
        <f t="shared" si="9"/>
        <v>50000</v>
      </c>
      <c r="Q153" t="s">
        <v>8310</v>
      </c>
      <c r="R153" t="s">
        <v>8313</v>
      </c>
      <c r="S153" s="13">
        <f t="shared" si="10"/>
        <v>42113.550821759258</v>
      </c>
      <c r="T153" s="14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8">
        <f t="shared" si="9"/>
        <v>190000</v>
      </c>
      <c r="Q154" t="s">
        <v>8310</v>
      </c>
      <c r="R154" t="s">
        <v>8313</v>
      </c>
      <c r="S154" s="13">
        <f t="shared" si="10"/>
        <v>41875.077546296299</v>
      </c>
      <c r="T154" s="14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8">
        <f t="shared" si="9"/>
        <v>5000</v>
      </c>
      <c r="Q155" t="s">
        <v>8310</v>
      </c>
      <c r="R155" t="s">
        <v>8313</v>
      </c>
      <c r="S155" s="13">
        <f t="shared" si="10"/>
        <v>41933.586157407408</v>
      </c>
      <c r="T155" s="14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8">
        <f t="shared" si="9"/>
        <v>500</v>
      </c>
      <c r="Q156" t="s">
        <v>8310</v>
      </c>
      <c r="R156" t="s">
        <v>8313</v>
      </c>
      <c r="S156" s="13">
        <f t="shared" si="10"/>
        <v>42115.547395833331</v>
      </c>
      <c r="T156" s="14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8">
        <f t="shared" si="9"/>
        <v>337500</v>
      </c>
      <c r="Q157" t="s">
        <v>8310</v>
      </c>
      <c r="R157" t="s">
        <v>8313</v>
      </c>
      <c r="S157" s="13">
        <f t="shared" si="10"/>
        <v>42168.559432870374</v>
      </c>
      <c r="T157" s="14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8">
        <f t="shared" si="9"/>
        <v>2333.3333333333335</v>
      </c>
      <c r="Q158" t="s">
        <v>8310</v>
      </c>
      <c r="R158" t="s">
        <v>8313</v>
      </c>
      <c r="S158" s="13">
        <f t="shared" si="10"/>
        <v>41794.124953703707</v>
      </c>
      <c r="T158" s="14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8">
        <f t="shared" si="9"/>
        <v>1497.5</v>
      </c>
      <c r="Q159" t="s">
        <v>8310</v>
      </c>
      <c r="R159" t="s">
        <v>8313</v>
      </c>
      <c r="S159" s="13">
        <f t="shared" si="10"/>
        <v>42396.911712962959</v>
      </c>
      <c r="T159" s="14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4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8">
        <f t="shared" si="9"/>
        <v>500000</v>
      </c>
      <c r="Q161" t="s">
        <v>8310</v>
      </c>
      <c r="R161" t="s">
        <v>8313</v>
      </c>
      <c r="S161" s="13">
        <f t="shared" si="10"/>
        <v>42514.434548611112</v>
      </c>
      <c r="T161" s="14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4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8">
        <f t="shared" si="9"/>
        <v>50000</v>
      </c>
      <c r="Q163" t="s">
        <v>8310</v>
      </c>
      <c r="R163" t="s">
        <v>8314</v>
      </c>
      <c r="S163" s="13">
        <f t="shared" si="10"/>
        <v>41792.687442129631</v>
      </c>
      <c r="T163" s="14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8">
        <f t="shared" si="9"/>
        <v>280</v>
      </c>
      <c r="Q164" t="s">
        <v>8310</v>
      </c>
      <c r="R164" t="s">
        <v>8314</v>
      </c>
      <c r="S164" s="13">
        <f t="shared" si="10"/>
        <v>41835.126805555556</v>
      </c>
      <c r="T164" s="14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4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8">
        <f t="shared" si="9"/>
        <v>17142.857142857141</v>
      </c>
      <c r="Q166" t="s">
        <v>8310</v>
      </c>
      <c r="R166" t="s">
        <v>8314</v>
      </c>
      <c r="S166" s="13">
        <f t="shared" si="10"/>
        <v>41841.762743055559</v>
      </c>
      <c r="T166" s="14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4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8">
        <f t="shared" si="9"/>
        <v>5000</v>
      </c>
      <c r="Q168" t="s">
        <v>8310</v>
      </c>
      <c r="R168" t="s">
        <v>8314</v>
      </c>
      <c r="S168" s="13">
        <f t="shared" si="10"/>
        <v>42721.075949074075</v>
      </c>
      <c r="T168" s="14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8">
        <f t="shared" si="9"/>
        <v>55000</v>
      </c>
      <c r="Q169" t="s">
        <v>8310</v>
      </c>
      <c r="R169" t="s">
        <v>8314</v>
      </c>
      <c r="S169" s="13">
        <f t="shared" si="10"/>
        <v>42160.927488425921</v>
      </c>
      <c r="T169" s="14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8">
        <f t="shared" si="9"/>
        <v>2666.6666666666665</v>
      </c>
      <c r="Q170" t="s">
        <v>8310</v>
      </c>
      <c r="R170" t="s">
        <v>8314</v>
      </c>
      <c r="S170" s="13">
        <f t="shared" si="10"/>
        <v>42052.83530092593</v>
      </c>
      <c r="T170" s="14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8">
        <f t="shared" si="9"/>
        <v>250</v>
      </c>
      <c r="Q171" t="s">
        <v>8310</v>
      </c>
      <c r="R171" t="s">
        <v>8314</v>
      </c>
      <c r="S171" s="13">
        <f t="shared" si="10"/>
        <v>41900.505312499998</v>
      </c>
      <c r="T171" s="14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8">
        <f t="shared" si="9"/>
        <v>1000</v>
      </c>
      <c r="Q172" t="s">
        <v>8310</v>
      </c>
      <c r="R172" t="s">
        <v>8314</v>
      </c>
      <c r="S172" s="13">
        <f t="shared" si="10"/>
        <v>42216.977812500001</v>
      </c>
      <c r="T172" s="14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8">
        <f t="shared" si="9"/>
        <v>50000</v>
      </c>
      <c r="Q173" t="s">
        <v>8310</v>
      </c>
      <c r="R173" t="s">
        <v>8314</v>
      </c>
      <c r="S173" s="13">
        <f t="shared" si="10"/>
        <v>42534.180717592593</v>
      </c>
      <c r="T173" s="14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4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4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4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8">
        <f t="shared" si="9"/>
        <v>769.23076923076928</v>
      </c>
      <c r="Q177" t="s">
        <v>8310</v>
      </c>
      <c r="R177" t="s">
        <v>8314</v>
      </c>
      <c r="S177" s="13">
        <f t="shared" si="10"/>
        <v>41855.777905092589</v>
      </c>
      <c r="T177" s="14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4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8">
        <f t="shared" si="9"/>
        <v>64.285714285714292</v>
      </c>
      <c r="Q179" t="s">
        <v>8310</v>
      </c>
      <c r="R179" t="s">
        <v>8314</v>
      </c>
      <c r="S179" s="13">
        <f t="shared" si="10"/>
        <v>42070.047754629632</v>
      </c>
      <c r="T179" s="14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4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8">
        <f t="shared" si="9"/>
        <v>500</v>
      </c>
      <c r="Q181" t="s">
        <v>8310</v>
      </c>
      <c r="R181" t="s">
        <v>8314</v>
      </c>
      <c r="S181" s="13">
        <f t="shared" si="10"/>
        <v>42403.080497685187</v>
      </c>
      <c r="T181" s="14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8">
        <f t="shared" si="9"/>
        <v>92.307692307692307</v>
      </c>
      <c r="Q182" t="s">
        <v>8310</v>
      </c>
      <c r="R182" t="s">
        <v>8314</v>
      </c>
      <c r="S182" s="13">
        <f t="shared" si="10"/>
        <v>42067.991238425922</v>
      </c>
      <c r="T182" s="14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8">
        <f t="shared" si="9"/>
        <v>855.75</v>
      </c>
      <c r="Q183" t="s">
        <v>8310</v>
      </c>
      <c r="R183" t="s">
        <v>8314</v>
      </c>
      <c r="S183" s="13">
        <f t="shared" si="10"/>
        <v>42147.741840277777</v>
      </c>
      <c r="T183" s="14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4">
        <f t="shared" si="11"/>
        <v>42742.011944444443</v>
      </c>
    </row>
    <row r="185" spans="1:20" ht="15.5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8">
        <f t="shared" si="9"/>
        <v>1041.6666666666667</v>
      </c>
      <c r="Q185" t="s">
        <v>8310</v>
      </c>
      <c r="R185" t="s">
        <v>8314</v>
      </c>
      <c r="S185" s="13">
        <f t="shared" si="10"/>
        <v>41939.810300925928</v>
      </c>
      <c r="T185" s="14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8">
        <f t="shared" si="9"/>
        <v>750</v>
      </c>
      <c r="Q186" t="s">
        <v>8310</v>
      </c>
      <c r="R186" t="s">
        <v>8314</v>
      </c>
      <c r="S186" s="13">
        <f t="shared" si="10"/>
        <v>41825.791226851856</v>
      </c>
      <c r="T186" s="14">
        <f t="shared" si="11"/>
        <v>41883.165972222225</v>
      </c>
    </row>
    <row r="187" spans="1:20" ht="15.5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8">
        <f t="shared" si="9"/>
        <v>4000</v>
      </c>
      <c r="Q187" t="s">
        <v>8310</v>
      </c>
      <c r="R187" t="s">
        <v>8314</v>
      </c>
      <c r="S187" s="13">
        <f t="shared" si="10"/>
        <v>42570.91133101852</v>
      </c>
      <c r="T187" s="14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4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8">
        <f t="shared" si="9"/>
        <v>1000</v>
      </c>
      <c r="Q189" t="s">
        <v>8310</v>
      </c>
      <c r="R189" t="s">
        <v>8314</v>
      </c>
      <c r="S189" s="13">
        <f t="shared" si="10"/>
        <v>42182.234456018516</v>
      </c>
      <c r="T189" s="14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4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8">
        <f t="shared" si="9"/>
        <v>100000</v>
      </c>
      <c r="Q191" t="s">
        <v>8310</v>
      </c>
      <c r="R191" t="s">
        <v>8314</v>
      </c>
      <c r="S191" s="13">
        <f t="shared" si="10"/>
        <v>42556.690706018519</v>
      </c>
      <c r="T191" s="14">
        <f t="shared" si="11"/>
        <v>42616.690706018519</v>
      </c>
    </row>
    <row r="192" spans="1:20" ht="15.5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8">
        <f t="shared" si="9"/>
        <v>12000</v>
      </c>
      <c r="Q192" t="s">
        <v>8310</v>
      </c>
      <c r="R192" t="s">
        <v>8314</v>
      </c>
      <c r="S192" s="13">
        <f t="shared" si="10"/>
        <v>42527.650995370372</v>
      </c>
      <c r="T192" s="14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8">
        <f t="shared" si="9"/>
        <v>1666.6666666666667</v>
      </c>
      <c r="Q193" t="s">
        <v>8310</v>
      </c>
      <c r="R193" t="s">
        <v>8314</v>
      </c>
      <c r="S193" s="13">
        <f t="shared" si="10"/>
        <v>42239.441412037035</v>
      </c>
      <c r="T193" s="14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8">
        <f t="shared" si="9"/>
        <v>333333.33333333331</v>
      </c>
      <c r="Q194" t="s">
        <v>8310</v>
      </c>
      <c r="R194" t="s">
        <v>8314</v>
      </c>
      <c r="S194" s="13">
        <f t="shared" si="10"/>
        <v>41899.792037037041</v>
      </c>
      <c r="T194" s="14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</f>
        <v>0</v>
      </c>
      <c r="P195" s="8" t="e">
        <f t="shared" ref="P195:P258" si="13">+(D195/L195)</f>
        <v>#DIV/0!</v>
      </c>
      <c r="Q195" t="s">
        <v>8310</v>
      </c>
      <c r="R195" t="s">
        <v>8314</v>
      </c>
      <c r="S195" s="13">
        <f t="shared" ref="S195:S258" si="14">(((J195/60)/60)/24)+DATE(1970, 1, 1)</f>
        <v>41911.934791666667</v>
      </c>
      <c r="T195" s="14">
        <f t="shared" ref="T195:T258" si="15">(((I195/60)/60)/24)+DATE(1970, 1, 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8">
        <f t="shared" si="13"/>
        <v>833.33333333333337</v>
      </c>
      <c r="Q196" t="s">
        <v>8310</v>
      </c>
      <c r="R196" t="s">
        <v>8314</v>
      </c>
      <c r="S196" s="13">
        <f t="shared" si="14"/>
        <v>42375.996886574074</v>
      </c>
      <c r="T196" s="14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4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8">
        <f t="shared" si="13"/>
        <v>184.21052631578948</v>
      </c>
      <c r="Q198" t="s">
        <v>8310</v>
      </c>
      <c r="R198" t="s">
        <v>8314</v>
      </c>
      <c r="S198" s="13">
        <f t="shared" si="14"/>
        <v>42259.542800925927</v>
      </c>
      <c r="T198" s="14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8">
        <f t="shared" si="13"/>
        <v>312.5</v>
      </c>
      <c r="Q199" t="s">
        <v>8310</v>
      </c>
      <c r="R199" t="s">
        <v>8314</v>
      </c>
      <c r="S199" s="13">
        <f t="shared" si="14"/>
        <v>42741.848379629635</v>
      </c>
      <c r="T199" s="14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8">
        <f t="shared" si="13"/>
        <v>4166.666666666667</v>
      </c>
      <c r="Q200" t="s">
        <v>8310</v>
      </c>
      <c r="R200" t="s">
        <v>8314</v>
      </c>
      <c r="S200" s="13">
        <f t="shared" si="14"/>
        <v>41887.383356481485</v>
      </c>
      <c r="T200" s="14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4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8">
        <f t="shared" si="13"/>
        <v>333.33333333333331</v>
      </c>
      <c r="Q202" t="s">
        <v>8310</v>
      </c>
      <c r="R202" t="s">
        <v>8314</v>
      </c>
      <c r="S202" s="13">
        <f t="shared" si="14"/>
        <v>41867.083368055559</v>
      </c>
      <c r="T202" s="14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8">
        <f t="shared" si="13"/>
        <v>92.857142857142861</v>
      </c>
      <c r="Q203" t="s">
        <v>8310</v>
      </c>
      <c r="R203" t="s">
        <v>8314</v>
      </c>
      <c r="S203" s="13">
        <f t="shared" si="14"/>
        <v>42023.818622685183</v>
      </c>
      <c r="T203" s="14">
        <f t="shared" si="15"/>
        <v>42043.818622685183</v>
      </c>
    </row>
    <row r="204" spans="1:20" ht="15.5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4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8">
        <f t="shared" si="13"/>
        <v>312.5</v>
      </c>
      <c r="Q205" t="s">
        <v>8310</v>
      </c>
      <c r="R205" t="s">
        <v>8314</v>
      </c>
      <c r="S205" s="13">
        <f t="shared" si="14"/>
        <v>41973.847962962958</v>
      </c>
      <c r="T205" s="14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8">
        <f t="shared" si="13"/>
        <v>232.01856148491879</v>
      </c>
      <c r="Q206" t="s">
        <v>8310</v>
      </c>
      <c r="R206" t="s">
        <v>8314</v>
      </c>
      <c r="S206" s="13">
        <f t="shared" si="14"/>
        <v>42556.583368055552</v>
      </c>
      <c r="T206" s="14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8">
        <f t="shared" si="13"/>
        <v>470.58823529411762</v>
      </c>
      <c r="Q207" t="s">
        <v>8310</v>
      </c>
      <c r="R207" t="s">
        <v>8314</v>
      </c>
      <c r="S207" s="13">
        <f t="shared" si="14"/>
        <v>42248.632199074069</v>
      </c>
      <c r="T207" s="14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4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8">
        <f t="shared" si="13"/>
        <v>1076.9230769230769</v>
      </c>
      <c r="Q209" t="s">
        <v>8310</v>
      </c>
      <c r="R209" t="s">
        <v>8314</v>
      </c>
      <c r="S209" s="13">
        <f t="shared" si="14"/>
        <v>41978.197199074071</v>
      </c>
      <c r="T209" s="14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4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4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8">
        <f t="shared" si="13"/>
        <v>363.63636363636363</v>
      </c>
      <c r="Q212" t="s">
        <v>8310</v>
      </c>
      <c r="R212" t="s">
        <v>8314</v>
      </c>
      <c r="S212" s="13">
        <f t="shared" si="14"/>
        <v>42249.064722222218</v>
      </c>
      <c r="T212" s="14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8">
        <f t="shared" si="13"/>
        <v>416.66666666666669</v>
      </c>
      <c r="Q213" t="s">
        <v>8310</v>
      </c>
      <c r="R213" t="s">
        <v>8314</v>
      </c>
      <c r="S213" s="13">
        <f t="shared" si="14"/>
        <v>42236.159918981488</v>
      </c>
      <c r="T213" s="14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8">
        <f t="shared" si="13"/>
        <v>6300</v>
      </c>
      <c r="Q214" t="s">
        <v>8310</v>
      </c>
      <c r="R214" t="s">
        <v>8314</v>
      </c>
      <c r="S214" s="13">
        <f t="shared" si="14"/>
        <v>42416.881018518514</v>
      </c>
      <c r="T214" s="14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8">
        <f t="shared" si="13"/>
        <v>50000</v>
      </c>
      <c r="Q215" t="s">
        <v>8310</v>
      </c>
      <c r="R215" t="s">
        <v>8314</v>
      </c>
      <c r="S215" s="13">
        <f t="shared" si="14"/>
        <v>42202.594293981485</v>
      </c>
      <c r="T215" s="14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8">
        <f t="shared" si="13"/>
        <v>12500</v>
      </c>
      <c r="Q216" t="s">
        <v>8310</v>
      </c>
      <c r="R216" t="s">
        <v>8314</v>
      </c>
      <c r="S216" s="13">
        <f t="shared" si="14"/>
        <v>42009.64061342593</v>
      </c>
      <c r="T216" s="14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8">
        <f t="shared" si="13"/>
        <v>4400</v>
      </c>
      <c r="Q217" t="s">
        <v>8310</v>
      </c>
      <c r="R217" t="s">
        <v>8314</v>
      </c>
      <c r="S217" s="13">
        <f t="shared" si="14"/>
        <v>42375.230115740742</v>
      </c>
      <c r="T217" s="14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8">
        <f t="shared" si="13"/>
        <v>595.23809523809518</v>
      </c>
      <c r="Q218" t="s">
        <v>8310</v>
      </c>
      <c r="R218" t="s">
        <v>8314</v>
      </c>
      <c r="S218" s="13">
        <f t="shared" si="14"/>
        <v>42066.958761574075</v>
      </c>
      <c r="T218" s="14">
        <f t="shared" si="15"/>
        <v>42116.917094907403</v>
      </c>
    </row>
    <row r="219" spans="1:20" ht="15.5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8">
        <f t="shared" si="13"/>
        <v>2631.5789473684213</v>
      </c>
      <c r="Q219" t="s">
        <v>8310</v>
      </c>
      <c r="R219" t="s">
        <v>8314</v>
      </c>
      <c r="S219" s="13">
        <f t="shared" si="14"/>
        <v>41970.64061342593</v>
      </c>
      <c r="T219" s="14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8">
        <f t="shared" si="13"/>
        <v>5000</v>
      </c>
      <c r="Q220" t="s">
        <v>8310</v>
      </c>
      <c r="R220" t="s">
        <v>8314</v>
      </c>
      <c r="S220" s="13">
        <f t="shared" si="14"/>
        <v>42079.628344907411</v>
      </c>
      <c r="T220" s="14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8">
        <f t="shared" si="13"/>
        <v>657.89473684210532</v>
      </c>
      <c r="Q221" t="s">
        <v>8310</v>
      </c>
      <c r="R221" t="s">
        <v>8314</v>
      </c>
      <c r="S221" s="13">
        <f t="shared" si="14"/>
        <v>42429.326678240745</v>
      </c>
      <c r="T221" s="14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8">
        <f t="shared" si="13"/>
        <v>16666.666666666668</v>
      </c>
      <c r="Q222" t="s">
        <v>8310</v>
      </c>
      <c r="R222" t="s">
        <v>8314</v>
      </c>
      <c r="S222" s="13">
        <f t="shared" si="14"/>
        <v>42195.643865740742</v>
      </c>
      <c r="T222" s="14">
        <f t="shared" si="15"/>
        <v>42236.837499999994</v>
      </c>
    </row>
    <row r="223" spans="1:20" ht="15.5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4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8">
        <f t="shared" si="13"/>
        <v>500</v>
      </c>
      <c r="Q224" t="s">
        <v>8310</v>
      </c>
      <c r="R224" t="s">
        <v>8314</v>
      </c>
      <c r="S224" s="13">
        <f t="shared" si="14"/>
        <v>42031.769884259258</v>
      </c>
      <c r="T224" s="14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4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4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4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8">
        <f t="shared" si="13"/>
        <v>14500</v>
      </c>
      <c r="Q228" t="s">
        <v>8310</v>
      </c>
      <c r="R228" t="s">
        <v>8314</v>
      </c>
      <c r="S228" s="13">
        <f t="shared" si="14"/>
        <v>42106.666018518517</v>
      </c>
      <c r="T228" s="14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4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4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4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8">
        <f t="shared" si="13"/>
        <v>7500</v>
      </c>
      <c r="Q232" t="s">
        <v>8310</v>
      </c>
      <c r="R232" t="s">
        <v>8314</v>
      </c>
      <c r="S232" s="13">
        <f t="shared" si="14"/>
        <v>42129.777210648142</v>
      </c>
      <c r="T232" s="14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4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8">
        <f t="shared" si="13"/>
        <v>571.42857142857144</v>
      </c>
      <c r="Q234" t="s">
        <v>8310</v>
      </c>
      <c r="R234" t="s">
        <v>8314</v>
      </c>
      <c r="S234" s="13">
        <f t="shared" si="14"/>
        <v>42032.82576388889</v>
      </c>
      <c r="T234" s="14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4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8">
        <f t="shared" si="13"/>
        <v>200</v>
      </c>
      <c r="Q236" t="s">
        <v>8310</v>
      </c>
      <c r="R236" t="s">
        <v>8314</v>
      </c>
      <c r="S236" s="13">
        <f t="shared" si="14"/>
        <v>42136.035405092596</v>
      </c>
      <c r="T236" s="14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4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4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8">
        <f t="shared" si="13"/>
        <v>15000</v>
      </c>
      <c r="Q239" t="s">
        <v>8310</v>
      </c>
      <c r="R239" t="s">
        <v>8314</v>
      </c>
      <c r="S239" s="13">
        <f t="shared" si="14"/>
        <v>42377.577187499999</v>
      </c>
      <c r="T239" s="14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4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8">
        <f t="shared" si="13"/>
        <v>200</v>
      </c>
      <c r="Q241" t="s">
        <v>8310</v>
      </c>
      <c r="R241" t="s">
        <v>8314</v>
      </c>
      <c r="S241" s="13">
        <f t="shared" si="14"/>
        <v>42297.110300925924</v>
      </c>
      <c r="T241" s="14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8">
        <f t="shared" si="13"/>
        <v>109.48905109489051</v>
      </c>
      <c r="Q242" t="s">
        <v>8310</v>
      </c>
      <c r="R242" t="s">
        <v>8315</v>
      </c>
      <c r="S242" s="13">
        <f t="shared" si="14"/>
        <v>41354.708460648151</v>
      </c>
      <c r="T242" s="14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8">
        <f t="shared" si="13"/>
        <v>96.808510638297875</v>
      </c>
      <c r="Q243" t="s">
        <v>8310</v>
      </c>
      <c r="R243" t="s">
        <v>8315</v>
      </c>
      <c r="S243" s="13">
        <f t="shared" si="14"/>
        <v>41949.697962962964</v>
      </c>
      <c r="T243" s="14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8">
        <f t="shared" si="13"/>
        <v>64.356435643564353</v>
      </c>
      <c r="Q244" t="s">
        <v>8310</v>
      </c>
      <c r="R244" t="s">
        <v>8315</v>
      </c>
      <c r="S244" s="13">
        <f t="shared" si="14"/>
        <v>40862.492939814816</v>
      </c>
      <c r="T244" s="14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8">
        <f t="shared" si="13"/>
        <v>76.219512195121951</v>
      </c>
      <c r="Q245" t="s">
        <v>8310</v>
      </c>
      <c r="R245" t="s">
        <v>8315</v>
      </c>
      <c r="S245" s="13">
        <f t="shared" si="14"/>
        <v>41662.047500000001</v>
      </c>
      <c r="T245" s="14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8">
        <f t="shared" si="13"/>
        <v>41.666666666666664</v>
      </c>
      <c r="Q246" t="s">
        <v>8310</v>
      </c>
      <c r="R246" t="s">
        <v>8315</v>
      </c>
      <c r="S246" s="13">
        <f t="shared" si="14"/>
        <v>40213.323599537034</v>
      </c>
      <c r="T246" s="14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8">
        <f t="shared" si="13"/>
        <v>52.083333333333336</v>
      </c>
      <c r="Q247" t="s">
        <v>8310</v>
      </c>
      <c r="R247" t="s">
        <v>8315</v>
      </c>
      <c r="S247" s="13">
        <f t="shared" si="14"/>
        <v>41107.053067129629</v>
      </c>
      <c r="T247" s="14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8">
        <f t="shared" si="13"/>
        <v>22.421524663677129</v>
      </c>
      <c r="Q248" t="s">
        <v>8310</v>
      </c>
      <c r="R248" t="s">
        <v>8315</v>
      </c>
      <c r="S248" s="13">
        <f t="shared" si="14"/>
        <v>40480.363483796296</v>
      </c>
      <c r="T248" s="14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8">
        <f t="shared" si="13"/>
        <v>80.645161290322577</v>
      </c>
      <c r="Q249" t="s">
        <v>8310</v>
      </c>
      <c r="R249" t="s">
        <v>8315</v>
      </c>
      <c r="S249" s="13">
        <f t="shared" si="14"/>
        <v>40430.604328703703</v>
      </c>
      <c r="T249" s="14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8">
        <f t="shared" si="13"/>
        <v>582.19178082191786</v>
      </c>
      <c r="Q250" t="s">
        <v>8310</v>
      </c>
      <c r="R250" t="s">
        <v>8315</v>
      </c>
      <c r="S250" s="13">
        <f t="shared" si="14"/>
        <v>40870.774409722224</v>
      </c>
      <c r="T250" s="14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8">
        <f t="shared" si="13"/>
        <v>42.553191489361701</v>
      </c>
      <c r="Q251" t="s">
        <v>8310</v>
      </c>
      <c r="R251" t="s">
        <v>8315</v>
      </c>
      <c r="S251" s="13">
        <f t="shared" si="14"/>
        <v>40332.923842592594</v>
      </c>
      <c r="T251" s="14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8">
        <f t="shared" si="13"/>
        <v>68.649885583524025</v>
      </c>
      <c r="Q252" t="s">
        <v>8310</v>
      </c>
      <c r="R252" t="s">
        <v>8315</v>
      </c>
      <c r="S252" s="13">
        <f t="shared" si="14"/>
        <v>41401.565868055557</v>
      </c>
      <c r="T252" s="14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8">
        <f t="shared" si="13"/>
        <v>45.454545454545453</v>
      </c>
      <c r="Q253" t="s">
        <v>8310</v>
      </c>
      <c r="R253" t="s">
        <v>8315</v>
      </c>
      <c r="S253" s="13">
        <f t="shared" si="14"/>
        <v>41013.787569444445</v>
      </c>
      <c r="T253" s="14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8">
        <f t="shared" si="13"/>
        <v>46.296296296296298</v>
      </c>
      <c r="Q254" t="s">
        <v>8310</v>
      </c>
      <c r="R254" t="s">
        <v>8315</v>
      </c>
      <c r="S254" s="13">
        <f t="shared" si="14"/>
        <v>40266.662708333337</v>
      </c>
      <c r="T254" s="14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8">
        <f t="shared" si="13"/>
        <v>214.28571428571428</v>
      </c>
      <c r="Q255" t="s">
        <v>8310</v>
      </c>
      <c r="R255" t="s">
        <v>8315</v>
      </c>
      <c r="S255" s="13">
        <f t="shared" si="14"/>
        <v>40924.650868055556</v>
      </c>
      <c r="T255" s="14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8">
        <f t="shared" si="13"/>
        <v>76.433121019108285</v>
      </c>
      <c r="Q256" t="s">
        <v>8310</v>
      </c>
      <c r="R256" t="s">
        <v>8315</v>
      </c>
      <c r="S256" s="13">
        <f t="shared" si="14"/>
        <v>42263.952662037031</v>
      </c>
      <c r="T256" s="14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8">
        <f t="shared" si="13"/>
        <v>42.553191489361701</v>
      </c>
      <c r="Q257" t="s">
        <v>8310</v>
      </c>
      <c r="R257" t="s">
        <v>8315</v>
      </c>
      <c r="S257" s="13">
        <f t="shared" si="14"/>
        <v>40588.526412037041</v>
      </c>
      <c r="T257" s="14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8">
        <f t="shared" si="13"/>
        <v>47.272727272727273</v>
      </c>
      <c r="Q258" t="s">
        <v>8310</v>
      </c>
      <c r="R258" t="s">
        <v>8315</v>
      </c>
      <c r="S258" s="13">
        <f t="shared" si="14"/>
        <v>41319.769293981481</v>
      </c>
      <c r="T258" s="14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</f>
        <v>1.0672648571428571</v>
      </c>
      <c r="P259" s="8">
        <f t="shared" ref="P259:P322" si="17">+(D259/L259)</f>
        <v>62.5</v>
      </c>
      <c r="Q259" t="s">
        <v>8310</v>
      </c>
      <c r="R259" t="s">
        <v>8315</v>
      </c>
      <c r="S259" s="13">
        <f t="shared" ref="S259:S322" si="18">(((J259/60)/60)/24)+DATE(1970, 1, 1)</f>
        <v>42479.626875000002</v>
      </c>
      <c r="T259" s="14">
        <f t="shared" ref="T259:T322" si="19">(((I259/60)/60)/24)+DATE(1970, 1, 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8">
        <f t="shared" si="17"/>
        <v>43.604651162790695</v>
      </c>
      <c r="Q260" t="s">
        <v>8310</v>
      </c>
      <c r="R260" t="s">
        <v>8315</v>
      </c>
      <c r="S260" s="13">
        <f t="shared" si="18"/>
        <v>40682.051689814813</v>
      </c>
      <c r="T260" s="14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8">
        <f t="shared" si="17"/>
        <v>79.617834394904463</v>
      </c>
      <c r="Q261" t="s">
        <v>8310</v>
      </c>
      <c r="R261" t="s">
        <v>8315</v>
      </c>
      <c r="S261" s="13">
        <f t="shared" si="18"/>
        <v>42072.738067129627</v>
      </c>
      <c r="T261" s="14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8">
        <f t="shared" si="17"/>
        <v>113.63636363636364</v>
      </c>
      <c r="Q262" t="s">
        <v>8310</v>
      </c>
      <c r="R262" t="s">
        <v>8315</v>
      </c>
      <c r="S262" s="13">
        <f t="shared" si="18"/>
        <v>40330.755543981482</v>
      </c>
      <c r="T262" s="14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8">
        <f t="shared" si="17"/>
        <v>90.909090909090907</v>
      </c>
      <c r="Q263" t="s">
        <v>8310</v>
      </c>
      <c r="R263" t="s">
        <v>8315</v>
      </c>
      <c r="S263" s="13">
        <f t="shared" si="18"/>
        <v>41017.885462962964</v>
      </c>
      <c r="T263" s="14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8">
        <f t="shared" si="17"/>
        <v>17.241379310344829</v>
      </c>
      <c r="Q264" t="s">
        <v>8310</v>
      </c>
      <c r="R264" t="s">
        <v>8315</v>
      </c>
      <c r="S264" s="13">
        <f t="shared" si="18"/>
        <v>40555.24800925926</v>
      </c>
      <c r="T264" s="14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8">
        <f t="shared" si="17"/>
        <v>25.960539979231569</v>
      </c>
      <c r="Q265" t="s">
        <v>8310</v>
      </c>
      <c r="R265" t="s">
        <v>8315</v>
      </c>
      <c r="S265" s="13">
        <f t="shared" si="18"/>
        <v>41149.954791666663</v>
      </c>
      <c r="T265" s="14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8">
        <f t="shared" si="17"/>
        <v>54.945054945054942</v>
      </c>
      <c r="Q266" t="s">
        <v>8310</v>
      </c>
      <c r="R266" t="s">
        <v>8315</v>
      </c>
      <c r="S266" s="13">
        <f t="shared" si="18"/>
        <v>41010.620312500003</v>
      </c>
      <c r="T266" s="14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8">
        <f t="shared" si="17"/>
        <v>86.206896551724142</v>
      </c>
      <c r="Q267" t="s">
        <v>8310</v>
      </c>
      <c r="R267" t="s">
        <v>8315</v>
      </c>
      <c r="S267" s="13">
        <f t="shared" si="18"/>
        <v>40267.245717592588</v>
      </c>
      <c r="T267" s="14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8">
        <f t="shared" si="17"/>
        <v>27.777777777777779</v>
      </c>
      <c r="Q268" t="s">
        <v>8310</v>
      </c>
      <c r="R268" t="s">
        <v>8315</v>
      </c>
      <c r="S268" s="13">
        <f t="shared" si="18"/>
        <v>40205.174849537041</v>
      </c>
      <c r="T268" s="14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8">
        <f t="shared" si="17"/>
        <v>59.696969696969695</v>
      </c>
      <c r="Q269" t="s">
        <v>8310</v>
      </c>
      <c r="R269" t="s">
        <v>8315</v>
      </c>
      <c r="S269" s="13">
        <f t="shared" si="18"/>
        <v>41785.452534722222</v>
      </c>
      <c r="T269" s="14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8">
        <f t="shared" si="17"/>
        <v>45.045045045045043</v>
      </c>
      <c r="Q270" t="s">
        <v>8310</v>
      </c>
      <c r="R270" t="s">
        <v>8315</v>
      </c>
      <c r="S270" s="13">
        <f t="shared" si="18"/>
        <v>40809.15252314815</v>
      </c>
      <c r="T270" s="14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8">
        <f t="shared" si="17"/>
        <v>62.656641604010026</v>
      </c>
      <c r="Q271" t="s">
        <v>8310</v>
      </c>
      <c r="R271" t="s">
        <v>8315</v>
      </c>
      <c r="S271" s="13">
        <f t="shared" si="18"/>
        <v>42758.197013888886</v>
      </c>
      <c r="T271" s="14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8">
        <f t="shared" si="17"/>
        <v>37.704918032786885</v>
      </c>
      <c r="Q272" t="s">
        <v>8310</v>
      </c>
      <c r="R272" t="s">
        <v>8315</v>
      </c>
      <c r="S272" s="13">
        <f t="shared" si="18"/>
        <v>40637.866550925923</v>
      </c>
      <c r="T272" s="14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8">
        <f t="shared" si="17"/>
        <v>104.52961672473867</v>
      </c>
      <c r="Q273" t="s">
        <v>8310</v>
      </c>
      <c r="R273" t="s">
        <v>8315</v>
      </c>
      <c r="S273" s="13">
        <f t="shared" si="18"/>
        <v>41612.10024305556</v>
      </c>
      <c r="T273" s="14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8">
        <f t="shared" si="17"/>
        <v>46.153846153846153</v>
      </c>
      <c r="Q274" t="s">
        <v>8310</v>
      </c>
      <c r="R274" t="s">
        <v>8315</v>
      </c>
      <c r="S274" s="13">
        <f t="shared" si="18"/>
        <v>40235.900358796294</v>
      </c>
      <c r="T274" s="14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8">
        <f t="shared" si="17"/>
        <v>42.372881355932201</v>
      </c>
      <c r="Q275" t="s">
        <v>8310</v>
      </c>
      <c r="R275" t="s">
        <v>8315</v>
      </c>
      <c r="S275" s="13">
        <f t="shared" si="18"/>
        <v>40697.498449074075</v>
      </c>
      <c r="T275" s="14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8">
        <f t="shared" si="17"/>
        <v>35.398230088495573</v>
      </c>
      <c r="Q276" t="s">
        <v>8310</v>
      </c>
      <c r="R276" t="s">
        <v>8315</v>
      </c>
      <c r="S276" s="13">
        <f t="shared" si="18"/>
        <v>40969.912372685183</v>
      </c>
      <c r="T276" s="14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8">
        <f t="shared" si="17"/>
        <v>60.24096385542169</v>
      </c>
      <c r="Q277" t="s">
        <v>8310</v>
      </c>
      <c r="R277" t="s">
        <v>8315</v>
      </c>
      <c r="S277" s="13">
        <f t="shared" si="18"/>
        <v>41193.032013888893</v>
      </c>
      <c r="T277" s="14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8">
        <f t="shared" si="17"/>
        <v>64.516129032258064</v>
      </c>
      <c r="Q278" t="s">
        <v>8310</v>
      </c>
      <c r="R278" t="s">
        <v>8315</v>
      </c>
      <c r="S278" s="13">
        <f t="shared" si="18"/>
        <v>40967.081874999996</v>
      </c>
      <c r="T278" s="14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8">
        <f t="shared" si="17"/>
        <v>68.349106203995788</v>
      </c>
      <c r="Q279" t="s">
        <v>8310</v>
      </c>
      <c r="R279" t="s">
        <v>8315</v>
      </c>
      <c r="S279" s="13">
        <f t="shared" si="18"/>
        <v>42117.891423611116</v>
      </c>
      <c r="T279" s="14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8">
        <f t="shared" si="17"/>
        <v>65.060240963855421</v>
      </c>
      <c r="Q280" t="s">
        <v>8310</v>
      </c>
      <c r="R280" t="s">
        <v>8315</v>
      </c>
      <c r="S280" s="13">
        <f t="shared" si="18"/>
        <v>41164.040960648148</v>
      </c>
      <c r="T280" s="14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8">
        <f t="shared" si="17"/>
        <v>55.73770491803279</v>
      </c>
      <c r="Q281" t="s">
        <v>8310</v>
      </c>
      <c r="R281" t="s">
        <v>8315</v>
      </c>
      <c r="S281" s="13">
        <f t="shared" si="18"/>
        <v>42759.244166666671</v>
      </c>
      <c r="T281" s="14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8">
        <f t="shared" si="17"/>
        <v>35.06311360448808</v>
      </c>
      <c r="Q282" t="s">
        <v>8310</v>
      </c>
      <c r="R282" t="s">
        <v>8315</v>
      </c>
      <c r="S282" s="13">
        <f t="shared" si="18"/>
        <v>41744.590682870366</v>
      </c>
      <c r="T282" s="14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8">
        <f t="shared" si="17"/>
        <v>69.620253164556956</v>
      </c>
      <c r="Q283" t="s">
        <v>8310</v>
      </c>
      <c r="R283" t="s">
        <v>8315</v>
      </c>
      <c r="S283" s="13">
        <f t="shared" si="18"/>
        <v>39950.163344907407</v>
      </c>
      <c r="T283" s="14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8">
        <f t="shared" si="17"/>
        <v>251.39664804469274</v>
      </c>
      <c r="Q284" t="s">
        <v>8310</v>
      </c>
      <c r="R284" t="s">
        <v>8315</v>
      </c>
      <c r="S284" s="13">
        <f t="shared" si="18"/>
        <v>40194.920046296298</v>
      </c>
      <c r="T284" s="14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8">
        <f t="shared" si="17"/>
        <v>89.10891089108911</v>
      </c>
      <c r="Q285" t="s">
        <v>8310</v>
      </c>
      <c r="R285" t="s">
        <v>8315</v>
      </c>
      <c r="S285" s="13">
        <f t="shared" si="18"/>
        <v>40675.71</v>
      </c>
      <c r="T285" s="14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8">
        <f t="shared" si="17"/>
        <v>52.631578947368418</v>
      </c>
      <c r="Q286" t="s">
        <v>8310</v>
      </c>
      <c r="R286" t="s">
        <v>8315</v>
      </c>
      <c r="S286" s="13">
        <f t="shared" si="18"/>
        <v>40904.738194444442</v>
      </c>
      <c r="T286" s="14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8">
        <f t="shared" si="17"/>
        <v>24.866785079928952</v>
      </c>
      <c r="Q287" t="s">
        <v>8310</v>
      </c>
      <c r="R287" t="s">
        <v>8315</v>
      </c>
      <c r="S287" s="13">
        <f t="shared" si="18"/>
        <v>41506.756111111114</v>
      </c>
      <c r="T287" s="14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8">
        <f t="shared" si="17"/>
        <v>111.11111111111111</v>
      </c>
      <c r="Q288" t="s">
        <v>8310</v>
      </c>
      <c r="R288" t="s">
        <v>8315</v>
      </c>
      <c r="S288" s="13">
        <f t="shared" si="18"/>
        <v>41313.816249999996</v>
      </c>
      <c r="T288" s="14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8">
        <f t="shared" si="17"/>
        <v>51.724137931034484</v>
      </c>
      <c r="Q289" t="s">
        <v>8310</v>
      </c>
      <c r="R289" t="s">
        <v>8315</v>
      </c>
      <c r="S289" s="13">
        <f t="shared" si="18"/>
        <v>41184.277986111112</v>
      </c>
      <c r="T289" s="14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8">
        <f t="shared" si="17"/>
        <v>111.85682326621924</v>
      </c>
      <c r="Q290" t="s">
        <v>8310</v>
      </c>
      <c r="R290" t="s">
        <v>8315</v>
      </c>
      <c r="S290" s="13">
        <f t="shared" si="18"/>
        <v>41051.168900462959</v>
      </c>
      <c r="T290" s="14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8">
        <f t="shared" si="17"/>
        <v>64.65517241379311</v>
      </c>
      <c r="Q291" t="s">
        <v>8310</v>
      </c>
      <c r="R291" t="s">
        <v>8315</v>
      </c>
      <c r="S291" s="13">
        <f t="shared" si="18"/>
        <v>41550.456412037034</v>
      </c>
      <c r="T291" s="14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8">
        <f t="shared" si="17"/>
        <v>26.785714285714285</v>
      </c>
      <c r="Q292" t="s">
        <v>8310</v>
      </c>
      <c r="R292" t="s">
        <v>8315</v>
      </c>
      <c r="S292" s="13">
        <f t="shared" si="18"/>
        <v>40526.36917824074</v>
      </c>
      <c r="T292" s="14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8">
        <f t="shared" si="17"/>
        <v>39.0625</v>
      </c>
      <c r="Q293" t="s">
        <v>8310</v>
      </c>
      <c r="R293" t="s">
        <v>8315</v>
      </c>
      <c r="S293" s="13">
        <f t="shared" si="18"/>
        <v>41376.769050925926</v>
      </c>
      <c r="T293" s="14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8">
        <f t="shared" si="17"/>
        <v>152.12981744421907</v>
      </c>
      <c r="Q294" t="s">
        <v>8310</v>
      </c>
      <c r="R294" t="s">
        <v>8315</v>
      </c>
      <c r="S294" s="13">
        <f t="shared" si="18"/>
        <v>40812.803229166668</v>
      </c>
      <c r="T294" s="14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8">
        <f t="shared" si="17"/>
        <v>198.47328244274809</v>
      </c>
      <c r="Q295" t="s">
        <v>8310</v>
      </c>
      <c r="R295" t="s">
        <v>8315</v>
      </c>
      <c r="S295" s="13">
        <f t="shared" si="18"/>
        <v>41719.667986111112</v>
      </c>
      <c r="T295" s="14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4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8">
        <f t="shared" si="17"/>
        <v>75.187969924812023</v>
      </c>
      <c r="Q297" t="s">
        <v>8310</v>
      </c>
      <c r="R297" t="s">
        <v>8315</v>
      </c>
      <c r="S297" s="13">
        <f t="shared" si="18"/>
        <v>41519.004733796297</v>
      </c>
      <c r="T297" s="14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8">
        <f t="shared" si="17"/>
        <v>193.79844961240309</v>
      </c>
      <c r="Q298" t="s">
        <v>8310</v>
      </c>
      <c r="R298" t="s">
        <v>8315</v>
      </c>
      <c r="S298" s="13">
        <f t="shared" si="18"/>
        <v>41134.475497685184</v>
      </c>
      <c r="T298" s="14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8">
        <f t="shared" si="17"/>
        <v>140.8450704225352</v>
      </c>
      <c r="Q299" t="s">
        <v>8310</v>
      </c>
      <c r="R299" t="s">
        <v>8315</v>
      </c>
      <c r="S299" s="13">
        <f t="shared" si="18"/>
        <v>42089.72802083334</v>
      </c>
      <c r="T299" s="14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8">
        <f t="shared" si="17"/>
        <v>51.724137931034484</v>
      </c>
      <c r="Q300" t="s">
        <v>8310</v>
      </c>
      <c r="R300" t="s">
        <v>8315</v>
      </c>
      <c r="S300" s="13">
        <f t="shared" si="18"/>
        <v>41709.463518518518</v>
      </c>
      <c r="T300" s="14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8">
        <f t="shared" si="17"/>
        <v>40.983606557377051</v>
      </c>
      <c r="Q301" t="s">
        <v>8310</v>
      </c>
      <c r="R301" t="s">
        <v>8315</v>
      </c>
      <c r="S301" s="13">
        <f t="shared" si="18"/>
        <v>40469.225231481483</v>
      </c>
      <c r="T301" s="14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8">
        <f t="shared" si="17"/>
        <v>83.892617449664428</v>
      </c>
      <c r="Q302" t="s">
        <v>8310</v>
      </c>
      <c r="R302" t="s">
        <v>8315</v>
      </c>
      <c r="S302" s="13">
        <f t="shared" si="18"/>
        <v>40626.959930555553</v>
      </c>
      <c r="T302" s="14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8">
        <f t="shared" si="17"/>
        <v>51.792828685258961</v>
      </c>
      <c r="Q303" t="s">
        <v>8310</v>
      </c>
      <c r="R303" t="s">
        <v>8315</v>
      </c>
      <c r="S303" s="13">
        <f t="shared" si="18"/>
        <v>41312.737673611111</v>
      </c>
      <c r="T303" s="14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8">
        <f t="shared" si="17"/>
        <v>92.592592592592595</v>
      </c>
      <c r="Q304" t="s">
        <v>8310</v>
      </c>
      <c r="R304" t="s">
        <v>8315</v>
      </c>
      <c r="S304" s="13">
        <f t="shared" si="18"/>
        <v>40933.856921296298</v>
      </c>
      <c r="T304" s="14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8">
        <f t="shared" si="17"/>
        <v>36.585365853658537</v>
      </c>
      <c r="Q305" t="s">
        <v>8310</v>
      </c>
      <c r="R305" t="s">
        <v>8315</v>
      </c>
      <c r="S305" s="13">
        <f t="shared" si="18"/>
        <v>41032.071134259262</v>
      </c>
      <c r="T305" s="14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8">
        <f t="shared" si="17"/>
        <v>45.945945945945944</v>
      </c>
      <c r="Q306" t="s">
        <v>8310</v>
      </c>
      <c r="R306" t="s">
        <v>8315</v>
      </c>
      <c r="S306" s="13">
        <f t="shared" si="18"/>
        <v>41114.094872685186</v>
      </c>
      <c r="T306" s="14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8">
        <f t="shared" si="17"/>
        <v>39.682539682539684</v>
      </c>
      <c r="Q307" t="s">
        <v>8310</v>
      </c>
      <c r="R307" t="s">
        <v>8315</v>
      </c>
      <c r="S307" s="13">
        <f t="shared" si="18"/>
        <v>40948.630196759259</v>
      </c>
      <c r="T307" s="14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8">
        <f t="shared" si="17"/>
        <v>12.5</v>
      </c>
      <c r="Q308" t="s">
        <v>8310</v>
      </c>
      <c r="R308" t="s">
        <v>8315</v>
      </c>
      <c r="S308" s="13">
        <f t="shared" si="18"/>
        <v>41333.837187500001</v>
      </c>
      <c r="T308" s="14">
        <f t="shared" si="19"/>
        <v>41353.795520833337</v>
      </c>
    </row>
    <row r="309" spans="1:20" ht="15.5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8">
        <f t="shared" si="17"/>
        <v>38.194444444444443</v>
      </c>
      <c r="Q309" t="s">
        <v>8310</v>
      </c>
      <c r="R309" t="s">
        <v>8315</v>
      </c>
      <c r="S309" s="13">
        <f t="shared" si="18"/>
        <v>41282.944456018515</v>
      </c>
      <c r="T309" s="14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8">
        <f t="shared" si="17"/>
        <v>59.405940594059409</v>
      </c>
      <c r="Q310" t="s">
        <v>8310</v>
      </c>
      <c r="R310" t="s">
        <v>8315</v>
      </c>
      <c r="S310" s="13">
        <f t="shared" si="18"/>
        <v>40567.694560185184</v>
      </c>
      <c r="T310" s="14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8">
        <f t="shared" si="17"/>
        <v>75.630252100840337</v>
      </c>
      <c r="Q311" t="s">
        <v>8310</v>
      </c>
      <c r="R311" t="s">
        <v>8315</v>
      </c>
      <c r="S311" s="13">
        <f t="shared" si="18"/>
        <v>41134.751550925925</v>
      </c>
      <c r="T311" s="14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8">
        <f t="shared" si="17"/>
        <v>27.777777777777779</v>
      </c>
      <c r="Q312" t="s">
        <v>8310</v>
      </c>
      <c r="R312" t="s">
        <v>8315</v>
      </c>
      <c r="S312" s="13">
        <f t="shared" si="18"/>
        <v>40821.183136574073</v>
      </c>
      <c r="T312" s="14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8">
        <f t="shared" si="17"/>
        <v>133.33333333333334</v>
      </c>
      <c r="Q313" t="s">
        <v>8310</v>
      </c>
      <c r="R313" t="s">
        <v>8315</v>
      </c>
      <c r="S313" s="13">
        <f t="shared" si="18"/>
        <v>40868.219814814816</v>
      </c>
      <c r="T313" s="14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8">
        <f t="shared" si="17"/>
        <v>54.794520547945204</v>
      </c>
      <c r="Q314" t="s">
        <v>8310</v>
      </c>
      <c r="R314" t="s">
        <v>8315</v>
      </c>
      <c r="S314" s="13">
        <f t="shared" si="18"/>
        <v>41348.877685185187</v>
      </c>
      <c r="T314" s="14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8">
        <f t="shared" si="17"/>
        <v>76.576576576576571</v>
      </c>
      <c r="Q315" t="s">
        <v>8310</v>
      </c>
      <c r="R315" t="s">
        <v>8315</v>
      </c>
      <c r="S315" s="13">
        <f t="shared" si="18"/>
        <v>40357.227939814817</v>
      </c>
      <c r="T315" s="14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8">
        <f t="shared" si="17"/>
        <v>8.3333333333333339</v>
      </c>
      <c r="Q316" t="s">
        <v>8310</v>
      </c>
      <c r="R316" t="s">
        <v>8315</v>
      </c>
      <c r="S316" s="13">
        <f t="shared" si="18"/>
        <v>41304.833194444444</v>
      </c>
      <c r="T316" s="14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8">
        <f t="shared" si="17"/>
        <v>198.4126984126984</v>
      </c>
      <c r="Q317" t="s">
        <v>8310</v>
      </c>
      <c r="R317" t="s">
        <v>8315</v>
      </c>
      <c r="S317" s="13">
        <f t="shared" si="18"/>
        <v>41113.77238425926</v>
      </c>
      <c r="T317" s="14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8">
        <f t="shared" si="17"/>
        <v>94.936708860759495</v>
      </c>
      <c r="Q318" t="s">
        <v>8310</v>
      </c>
      <c r="R318" t="s">
        <v>8315</v>
      </c>
      <c r="S318" s="13">
        <f t="shared" si="18"/>
        <v>41950.923576388886</v>
      </c>
      <c r="T318" s="14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8">
        <f t="shared" si="17"/>
        <v>94.936708860759495</v>
      </c>
      <c r="Q319" t="s">
        <v>8310</v>
      </c>
      <c r="R319" t="s">
        <v>8315</v>
      </c>
      <c r="S319" s="13">
        <f t="shared" si="18"/>
        <v>41589.676886574074</v>
      </c>
      <c r="T319" s="14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8">
        <f t="shared" si="17"/>
        <v>17.6056338028169</v>
      </c>
      <c r="Q320" t="s">
        <v>8310</v>
      </c>
      <c r="R320" t="s">
        <v>8315</v>
      </c>
      <c r="S320" s="13">
        <f t="shared" si="18"/>
        <v>41330.038784722223</v>
      </c>
      <c r="T320" s="14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8">
        <f t="shared" si="17"/>
        <v>98.039215686274517</v>
      </c>
      <c r="Q321" t="s">
        <v>8310</v>
      </c>
      <c r="R321" t="s">
        <v>8315</v>
      </c>
      <c r="S321" s="13">
        <f t="shared" si="18"/>
        <v>40123.83829861111</v>
      </c>
      <c r="T321" s="14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8">
        <f t="shared" si="17"/>
        <v>126.58227848101266</v>
      </c>
      <c r="Q322" t="s">
        <v>8310</v>
      </c>
      <c r="R322" t="s">
        <v>8315</v>
      </c>
      <c r="S322" s="13">
        <f t="shared" si="18"/>
        <v>42331.551307870366</v>
      </c>
      <c r="T322" s="14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</f>
        <v>1.0266285714285714</v>
      </c>
      <c r="P323" s="8">
        <f t="shared" ref="P323:P386" si="21">+(D323/L323)</f>
        <v>103.85756676557864</v>
      </c>
      <c r="Q323" t="s">
        <v>8310</v>
      </c>
      <c r="R323" t="s">
        <v>8315</v>
      </c>
      <c r="S323" s="13">
        <f t="shared" ref="S323:S386" si="22">(((J323/60)/60)/24)+DATE(1970, 1, 1)</f>
        <v>42647.446597222224</v>
      </c>
      <c r="T323" s="14">
        <f t="shared" ref="T323:T386" si="23">(((I323/60)/60)/24)+DATE(1970, 1, 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8">
        <f t="shared" si="21"/>
        <v>134.40860215053763</v>
      </c>
      <c r="Q324" t="s">
        <v>8310</v>
      </c>
      <c r="R324" t="s">
        <v>8315</v>
      </c>
      <c r="S324" s="13">
        <f t="shared" si="22"/>
        <v>42473.57</v>
      </c>
      <c r="T324" s="14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8">
        <f t="shared" si="21"/>
        <v>93.103448275862064</v>
      </c>
      <c r="Q325" t="s">
        <v>8310</v>
      </c>
      <c r="R325" t="s">
        <v>8315</v>
      </c>
      <c r="S325" s="13">
        <f t="shared" si="22"/>
        <v>42697.32136574074</v>
      </c>
      <c r="T325" s="14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8">
        <f t="shared" si="21"/>
        <v>103.65853658536585</v>
      </c>
      <c r="Q326" t="s">
        <v>8310</v>
      </c>
      <c r="R326" t="s">
        <v>8315</v>
      </c>
      <c r="S326" s="13">
        <f t="shared" si="22"/>
        <v>42184.626250000001</v>
      </c>
      <c r="T326" s="14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8">
        <f t="shared" si="21"/>
        <v>67.934782608695656</v>
      </c>
      <c r="Q327" t="s">
        <v>8310</v>
      </c>
      <c r="R327" t="s">
        <v>8315</v>
      </c>
      <c r="S327" s="13">
        <f t="shared" si="22"/>
        <v>42689.187881944439</v>
      </c>
      <c r="T327" s="14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8">
        <f t="shared" si="21"/>
        <v>130.32145960034754</v>
      </c>
      <c r="Q328" t="s">
        <v>8310</v>
      </c>
      <c r="R328" t="s">
        <v>8315</v>
      </c>
      <c r="S328" s="13">
        <f t="shared" si="22"/>
        <v>42775.314884259264</v>
      </c>
      <c r="T328" s="14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8">
        <f t="shared" si="21"/>
        <v>117.64705882352941</v>
      </c>
      <c r="Q329" t="s">
        <v>8310</v>
      </c>
      <c r="R329" t="s">
        <v>8315</v>
      </c>
      <c r="S329" s="13">
        <f t="shared" si="22"/>
        <v>42058.235289351855</v>
      </c>
      <c r="T329" s="14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8">
        <f t="shared" si="21"/>
        <v>150.60240963855421</v>
      </c>
      <c r="Q330" t="s">
        <v>8310</v>
      </c>
      <c r="R330" t="s">
        <v>8315</v>
      </c>
      <c r="S330" s="13">
        <f t="shared" si="22"/>
        <v>42278.946620370371</v>
      </c>
      <c r="T330" s="14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8">
        <f t="shared" si="21"/>
        <v>59.880239520958085</v>
      </c>
      <c r="Q331" t="s">
        <v>8310</v>
      </c>
      <c r="R331" t="s">
        <v>8315</v>
      </c>
      <c r="S331" s="13">
        <f t="shared" si="22"/>
        <v>42291.46674768519</v>
      </c>
      <c r="T331" s="14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8">
        <f t="shared" si="21"/>
        <v>102.94117647058823</v>
      </c>
      <c r="Q332" t="s">
        <v>8310</v>
      </c>
      <c r="R332" t="s">
        <v>8315</v>
      </c>
      <c r="S332" s="13">
        <f t="shared" si="22"/>
        <v>41379.515775462962</v>
      </c>
      <c r="T332" s="14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8">
        <f t="shared" si="21"/>
        <v>91.324200913242009</v>
      </c>
      <c r="Q333" t="s">
        <v>8310</v>
      </c>
      <c r="R333" t="s">
        <v>8315</v>
      </c>
      <c r="S333" s="13">
        <f t="shared" si="22"/>
        <v>42507.581412037034</v>
      </c>
      <c r="T333" s="14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8">
        <f t="shared" si="21"/>
        <v>180.18018018018017</v>
      </c>
      <c r="Q334" t="s">
        <v>8310</v>
      </c>
      <c r="R334" t="s">
        <v>8315</v>
      </c>
      <c r="S334" s="13">
        <f t="shared" si="22"/>
        <v>42263.680289351847</v>
      </c>
      <c r="T334" s="14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8">
        <f t="shared" si="21"/>
        <v>150.37593984962405</v>
      </c>
      <c r="Q335" t="s">
        <v>8310</v>
      </c>
      <c r="R335" t="s">
        <v>8315</v>
      </c>
      <c r="S335" s="13">
        <f t="shared" si="22"/>
        <v>42437.636469907404</v>
      </c>
      <c r="T335" s="14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8">
        <f t="shared" si="21"/>
        <v>144.92753623188406</v>
      </c>
      <c r="Q336" t="s">
        <v>8310</v>
      </c>
      <c r="R336" t="s">
        <v>8315</v>
      </c>
      <c r="S336" s="13">
        <f t="shared" si="22"/>
        <v>42101.682372685187</v>
      </c>
      <c r="T336" s="14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8">
        <f t="shared" si="21"/>
        <v>106.25</v>
      </c>
      <c r="Q337" t="s">
        <v>8310</v>
      </c>
      <c r="R337" t="s">
        <v>8315</v>
      </c>
      <c r="S337" s="13">
        <f t="shared" si="22"/>
        <v>42101.737442129626</v>
      </c>
      <c r="T337" s="14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8">
        <f t="shared" si="21"/>
        <v>50.709939148073019</v>
      </c>
      <c r="Q338" t="s">
        <v>8310</v>
      </c>
      <c r="R338" t="s">
        <v>8315</v>
      </c>
      <c r="S338" s="13">
        <f t="shared" si="22"/>
        <v>42291.596273148149</v>
      </c>
      <c r="T338" s="14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8">
        <f t="shared" si="21"/>
        <v>96.774193548387103</v>
      </c>
      <c r="Q339" t="s">
        <v>8310</v>
      </c>
      <c r="R339" t="s">
        <v>8315</v>
      </c>
      <c r="S339" s="13">
        <f t="shared" si="22"/>
        <v>42047.128564814819</v>
      </c>
      <c r="T339" s="14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8">
        <f t="shared" si="21"/>
        <v>63.559322033898304</v>
      </c>
      <c r="Q340" t="s">
        <v>8310</v>
      </c>
      <c r="R340" t="s">
        <v>8315</v>
      </c>
      <c r="S340" s="13">
        <f t="shared" si="22"/>
        <v>42559.755671296298</v>
      </c>
      <c r="T340" s="14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8">
        <f t="shared" si="21"/>
        <v>67.415730337078656</v>
      </c>
      <c r="Q341" t="s">
        <v>8310</v>
      </c>
      <c r="R341" t="s">
        <v>8315</v>
      </c>
      <c r="S341" s="13">
        <f t="shared" si="22"/>
        <v>42093.760046296295</v>
      </c>
      <c r="T341" s="14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8">
        <f t="shared" si="21"/>
        <v>117.05685618729098</v>
      </c>
      <c r="Q342" t="s">
        <v>8310</v>
      </c>
      <c r="R342" t="s">
        <v>8315</v>
      </c>
      <c r="S342" s="13">
        <f t="shared" si="22"/>
        <v>42772.669062500005</v>
      </c>
      <c r="T342" s="14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8">
        <f t="shared" si="21"/>
        <v>63.636363636363633</v>
      </c>
      <c r="Q343" t="s">
        <v>8310</v>
      </c>
      <c r="R343" t="s">
        <v>8315</v>
      </c>
      <c r="S343" s="13">
        <f t="shared" si="22"/>
        <v>41894.879606481481</v>
      </c>
      <c r="T343" s="14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8">
        <f t="shared" si="21"/>
        <v>169.23076923076923</v>
      </c>
      <c r="Q344" t="s">
        <v>8310</v>
      </c>
      <c r="R344" t="s">
        <v>8315</v>
      </c>
      <c r="S344" s="13">
        <f t="shared" si="22"/>
        <v>42459.780844907407</v>
      </c>
      <c r="T344" s="14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8">
        <f t="shared" si="21"/>
        <v>57.251908396946568</v>
      </c>
      <c r="Q345" t="s">
        <v>8310</v>
      </c>
      <c r="R345" t="s">
        <v>8315</v>
      </c>
      <c r="S345" s="13">
        <f t="shared" si="22"/>
        <v>41926.73778935185</v>
      </c>
      <c r="T345" s="14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8">
        <f t="shared" si="21"/>
        <v>117.54385964912281</v>
      </c>
      <c r="Q346" t="s">
        <v>8310</v>
      </c>
      <c r="R346" t="s">
        <v>8315</v>
      </c>
      <c r="S346" s="13">
        <f t="shared" si="22"/>
        <v>42111.970995370371</v>
      </c>
      <c r="T346" s="14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8">
        <f t="shared" si="21"/>
        <v>81.005586592178773</v>
      </c>
      <c r="Q347" t="s">
        <v>8310</v>
      </c>
      <c r="R347" t="s">
        <v>8315</v>
      </c>
      <c r="S347" s="13">
        <f t="shared" si="22"/>
        <v>42114.944328703699</v>
      </c>
      <c r="T347" s="14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8">
        <f t="shared" si="21"/>
        <v>53.191489361702125</v>
      </c>
      <c r="Q348" t="s">
        <v>8310</v>
      </c>
      <c r="R348" t="s">
        <v>8315</v>
      </c>
      <c r="S348" s="13">
        <f t="shared" si="22"/>
        <v>42261.500243055561</v>
      </c>
      <c r="T348" s="14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8">
        <f t="shared" si="21"/>
        <v>105.54089709762533</v>
      </c>
      <c r="Q349" t="s">
        <v>8310</v>
      </c>
      <c r="R349" t="s">
        <v>8315</v>
      </c>
      <c r="S349" s="13">
        <f t="shared" si="22"/>
        <v>42292.495474537034</v>
      </c>
      <c r="T349" s="14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8">
        <f t="shared" si="21"/>
        <v>84.033613445378151</v>
      </c>
      <c r="Q350" t="s">
        <v>8310</v>
      </c>
      <c r="R350" t="s">
        <v>8315</v>
      </c>
      <c r="S350" s="13">
        <f t="shared" si="22"/>
        <v>42207.58699074074</v>
      </c>
      <c r="T350" s="14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8">
        <f t="shared" si="21"/>
        <v>67.425149700598809</v>
      </c>
      <c r="Q351" t="s">
        <v>8310</v>
      </c>
      <c r="R351" t="s">
        <v>8315</v>
      </c>
      <c r="S351" s="13">
        <f t="shared" si="22"/>
        <v>42760.498935185184</v>
      </c>
      <c r="T351" s="14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8">
        <f t="shared" si="21"/>
        <v>113.12217194570135</v>
      </c>
      <c r="Q352" t="s">
        <v>8310</v>
      </c>
      <c r="R352" t="s">
        <v>8315</v>
      </c>
      <c r="S352" s="13">
        <f t="shared" si="22"/>
        <v>42586.066076388888</v>
      </c>
      <c r="T352" s="14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8">
        <f t="shared" si="21"/>
        <v>35.269709543568467</v>
      </c>
      <c r="Q353" t="s">
        <v>8310</v>
      </c>
      <c r="R353" t="s">
        <v>8315</v>
      </c>
      <c r="S353" s="13">
        <f t="shared" si="22"/>
        <v>42427.964745370366</v>
      </c>
      <c r="T353" s="14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8">
        <f t="shared" si="21"/>
        <v>34.965034965034967</v>
      </c>
      <c r="Q354" t="s">
        <v>8310</v>
      </c>
      <c r="R354" t="s">
        <v>8315</v>
      </c>
      <c r="S354" s="13">
        <f t="shared" si="22"/>
        <v>41890.167453703703</v>
      </c>
      <c r="T354" s="14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8">
        <f t="shared" si="21"/>
        <v>95.309951060358884</v>
      </c>
      <c r="Q355" t="s">
        <v>8310</v>
      </c>
      <c r="R355" t="s">
        <v>8315</v>
      </c>
      <c r="S355" s="13">
        <f t="shared" si="22"/>
        <v>42297.791886574079</v>
      </c>
      <c r="T355" s="14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8">
        <f t="shared" si="21"/>
        <v>120.68965517241379</v>
      </c>
      <c r="Q356" t="s">
        <v>8310</v>
      </c>
      <c r="R356" t="s">
        <v>8315</v>
      </c>
      <c r="S356" s="13">
        <f t="shared" si="22"/>
        <v>42438.827789351853</v>
      </c>
      <c r="T356" s="14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8">
        <f t="shared" si="21"/>
        <v>212.12121212121212</v>
      </c>
      <c r="Q357" t="s">
        <v>8310</v>
      </c>
      <c r="R357" t="s">
        <v>8315</v>
      </c>
      <c r="S357" s="13">
        <f t="shared" si="22"/>
        <v>41943.293912037036</v>
      </c>
      <c r="T357" s="14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8">
        <f t="shared" si="21"/>
        <v>77.319587628865975</v>
      </c>
      <c r="Q358" t="s">
        <v>8310</v>
      </c>
      <c r="R358" t="s">
        <v>8315</v>
      </c>
      <c r="S358" s="13">
        <f t="shared" si="22"/>
        <v>42415.803159722222</v>
      </c>
      <c r="T358" s="14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8">
        <f t="shared" si="21"/>
        <v>49.504950495049506</v>
      </c>
      <c r="Q359" t="s">
        <v>8310</v>
      </c>
      <c r="R359" t="s">
        <v>8315</v>
      </c>
      <c r="S359" s="13">
        <f t="shared" si="22"/>
        <v>42078.222187499996</v>
      </c>
      <c r="T359" s="14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8">
        <f t="shared" si="21"/>
        <v>187.26591760299627</v>
      </c>
      <c r="Q360" t="s">
        <v>8310</v>
      </c>
      <c r="R360" t="s">
        <v>8315</v>
      </c>
      <c r="S360" s="13">
        <f t="shared" si="22"/>
        <v>42507.860196759255</v>
      </c>
      <c r="T360" s="14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8">
        <f t="shared" si="21"/>
        <v>80.132450331125824</v>
      </c>
      <c r="Q361" t="s">
        <v>8310</v>
      </c>
      <c r="R361" t="s">
        <v>8315</v>
      </c>
      <c r="S361" s="13">
        <f t="shared" si="22"/>
        <v>41935.070486111108</v>
      </c>
      <c r="T361" s="14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8">
        <f t="shared" si="21"/>
        <v>137.93103448275863</v>
      </c>
      <c r="Q362" t="s">
        <v>8310</v>
      </c>
      <c r="R362" t="s">
        <v>8315</v>
      </c>
      <c r="S362" s="13">
        <f t="shared" si="22"/>
        <v>42163.897916666669</v>
      </c>
      <c r="T362" s="14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8">
        <f t="shared" si="21"/>
        <v>98.870056497175142</v>
      </c>
      <c r="Q363" t="s">
        <v>8310</v>
      </c>
      <c r="R363" t="s">
        <v>8315</v>
      </c>
      <c r="S363" s="13">
        <f t="shared" si="22"/>
        <v>41936.001226851848</v>
      </c>
      <c r="T363" s="14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8">
        <f t="shared" si="21"/>
        <v>112.38372093023256</v>
      </c>
      <c r="Q364" t="s">
        <v>8310</v>
      </c>
      <c r="R364" t="s">
        <v>8315</v>
      </c>
      <c r="S364" s="13">
        <f t="shared" si="22"/>
        <v>41837.210543981484</v>
      </c>
      <c r="T364" s="14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8">
        <f t="shared" si="21"/>
        <v>343.26923076923077</v>
      </c>
      <c r="Q365" t="s">
        <v>8310</v>
      </c>
      <c r="R365" t="s">
        <v>8315</v>
      </c>
      <c r="S365" s="13">
        <f t="shared" si="22"/>
        <v>40255.744629629626</v>
      </c>
      <c r="T365" s="14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8">
        <f t="shared" si="21"/>
        <v>61.946902654867259</v>
      </c>
      <c r="Q366" t="s">
        <v>8310</v>
      </c>
      <c r="R366" t="s">
        <v>8315</v>
      </c>
      <c r="S366" s="13">
        <f t="shared" si="22"/>
        <v>41780.859629629631</v>
      </c>
      <c r="T366" s="14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8">
        <f t="shared" si="21"/>
        <v>230.76923076923077</v>
      </c>
      <c r="Q367" t="s">
        <v>8310</v>
      </c>
      <c r="R367" t="s">
        <v>8315</v>
      </c>
      <c r="S367" s="13">
        <f t="shared" si="22"/>
        <v>41668.606469907405</v>
      </c>
      <c r="T367" s="14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8">
        <f t="shared" si="21"/>
        <v>283.58208955223881</v>
      </c>
      <c r="Q368" t="s">
        <v>8310</v>
      </c>
      <c r="R368" t="s">
        <v>8315</v>
      </c>
      <c r="S368" s="13">
        <f t="shared" si="22"/>
        <v>41019.793032407404</v>
      </c>
      <c r="T368" s="14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8">
        <f t="shared" si="21"/>
        <v>84.033613445378151</v>
      </c>
      <c r="Q369" t="s">
        <v>8310</v>
      </c>
      <c r="R369" t="s">
        <v>8315</v>
      </c>
      <c r="S369" s="13">
        <f t="shared" si="22"/>
        <v>41355.577291666668</v>
      </c>
      <c r="T369" s="14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8">
        <f t="shared" si="21"/>
        <v>78.616352201257868</v>
      </c>
      <c r="Q370" t="s">
        <v>8310</v>
      </c>
      <c r="R370" t="s">
        <v>8315</v>
      </c>
      <c r="S370" s="13">
        <f t="shared" si="22"/>
        <v>42043.605578703704</v>
      </c>
      <c r="T370" s="14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8">
        <f t="shared" si="21"/>
        <v>38.922155688622752</v>
      </c>
      <c r="Q371" t="s">
        <v>8310</v>
      </c>
      <c r="R371" t="s">
        <v>8315</v>
      </c>
      <c r="S371" s="13">
        <f t="shared" si="22"/>
        <v>40893.551724537036</v>
      </c>
      <c r="T371" s="14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8">
        <f t="shared" si="21"/>
        <v>581.39534883720933</v>
      </c>
      <c r="Q372" t="s">
        <v>8310</v>
      </c>
      <c r="R372" t="s">
        <v>8315</v>
      </c>
      <c r="S372" s="13">
        <f t="shared" si="22"/>
        <v>42711.795138888891</v>
      </c>
      <c r="T372" s="14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8">
        <f t="shared" si="21"/>
        <v>141.24293785310735</v>
      </c>
      <c r="Q373" t="s">
        <v>8310</v>
      </c>
      <c r="R373" t="s">
        <v>8315</v>
      </c>
      <c r="S373" s="13">
        <f t="shared" si="22"/>
        <v>41261.767812500002</v>
      </c>
      <c r="T373" s="14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8">
        <f t="shared" si="21"/>
        <v>33.333333333333336</v>
      </c>
      <c r="Q374" t="s">
        <v>8310</v>
      </c>
      <c r="R374" t="s">
        <v>8315</v>
      </c>
      <c r="S374" s="13">
        <f t="shared" si="22"/>
        <v>42425.576898148152</v>
      </c>
      <c r="T374" s="14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8">
        <f t="shared" si="21"/>
        <v>84.269662921348313</v>
      </c>
      <c r="Q375" t="s">
        <v>8310</v>
      </c>
      <c r="R375" t="s">
        <v>8315</v>
      </c>
      <c r="S375" s="13">
        <f t="shared" si="22"/>
        <v>41078.91201388889</v>
      </c>
      <c r="T375" s="14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8">
        <f t="shared" si="21"/>
        <v>34.482758620689658</v>
      </c>
      <c r="Q376" t="s">
        <v>8310</v>
      </c>
      <c r="R376" t="s">
        <v>8315</v>
      </c>
      <c r="S376" s="13">
        <f t="shared" si="22"/>
        <v>40757.889247685183</v>
      </c>
      <c r="T376" s="14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8">
        <f t="shared" si="21"/>
        <v>35.714285714285715</v>
      </c>
      <c r="Q377" t="s">
        <v>8310</v>
      </c>
      <c r="R377" t="s">
        <v>8315</v>
      </c>
      <c r="S377" s="13">
        <f t="shared" si="22"/>
        <v>41657.985081018516</v>
      </c>
      <c r="T377" s="14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8">
        <f t="shared" si="21"/>
        <v>51.041666666666664</v>
      </c>
      <c r="Q378" t="s">
        <v>8310</v>
      </c>
      <c r="R378" t="s">
        <v>8315</v>
      </c>
      <c r="S378" s="13">
        <f t="shared" si="22"/>
        <v>42576.452731481477</v>
      </c>
      <c r="T378" s="14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8">
        <f t="shared" si="21"/>
        <v>90.225563909774436</v>
      </c>
      <c r="Q379" t="s">
        <v>8310</v>
      </c>
      <c r="R379" t="s">
        <v>8315</v>
      </c>
      <c r="S379" s="13">
        <f t="shared" si="22"/>
        <v>42292.250787037032</v>
      </c>
      <c r="T379" s="14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8">
        <f t="shared" si="21"/>
        <v>36.144578313253014</v>
      </c>
      <c r="Q380" t="s">
        <v>8310</v>
      </c>
      <c r="R380" t="s">
        <v>8315</v>
      </c>
      <c r="S380" s="13">
        <f t="shared" si="22"/>
        <v>42370.571851851855</v>
      </c>
      <c r="T380" s="14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8">
        <f t="shared" si="21"/>
        <v>100.67114093959732</v>
      </c>
      <c r="Q381" t="s">
        <v>8310</v>
      </c>
      <c r="R381" t="s">
        <v>8315</v>
      </c>
      <c r="S381" s="13">
        <f t="shared" si="22"/>
        <v>40987.688333333332</v>
      </c>
      <c r="T381" s="14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8">
        <f t="shared" si="21"/>
        <v>81.632653061224488</v>
      </c>
      <c r="Q382" t="s">
        <v>8310</v>
      </c>
      <c r="R382" t="s">
        <v>8315</v>
      </c>
      <c r="S382" s="13">
        <f t="shared" si="22"/>
        <v>42367.719814814816</v>
      </c>
      <c r="T382" s="14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8">
        <f t="shared" si="21"/>
        <v>99.601593625498012</v>
      </c>
      <c r="Q383" t="s">
        <v>8310</v>
      </c>
      <c r="R383" t="s">
        <v>8315</v>
      </c>
      <c r="S383" s="13">
        <f t="shared" si="22"/>
        <v>41085.698113425926</v>
      </c>
      <c r="T383" s="14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8">
        <f t="shared" si="21"/>
        <v>27.272727272727273</v>
      </c>
      <c r="Q384" t="s">
        <v>8310</v>
      </c>
      <c r="R384" t="s">
        <v>8315</v>
      </c>
      <c r="S384" s="13">
        <f t="shared" si="22"/>
        <v>41144.709490740745</v>
      </c>
      <c r="T384" s="14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8">
        <f t="shared" si="21"/>
        <v>20.8125</v>
      </c>
      <c r="Q385" t="s">
        <v>8310</v>
      </c>
      <c r="R385" t="s">
        <v>8315</v>
      </c>
      <c r="S385" s="13">
        <f t="shared" si="22"/>
        <v>41755.117581018516</v>
      </c>
      <c r="T385" s="14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8">
        <f t="shared" si="21"/>
        <v>52.219321148825067</v>
      </c>
      <c r="Q386" t="s">
        <v>8310</v>
      </c>
      <c r="R386" t="s">
        <v>8315</v>
      </c>
      <c r="S386" s="13">
        <f t="shared" si="22"/>
        <v>41980.781793981485</v>
      </c>
      <c r="T386" s="14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</f>
        <v>1.05982</v>
      </c>
      <c r="P387" s="8">
        <f t="shared" ref="P387:P450" si="25">+(D387/L387)</f>
        <v>105.48523206751055</v>
      </c>
      <c r="Q387" t="s">
        <v>8310</v>
      </c>
      <c r="R387" t="s">
        <v>8315</v>
      </c>
      <c r="S387" s="13">
        <f t="shared" ref="S387:S450" si="26">(((J387/60)/60)/24)+DATE(1970, 1, 1)</f>
        <v>41934.584502314814</v>
      </c>
      <c r="T387" s="14">
        <f t="shared" ref="T387:T450" si="27">(((I387/60)/60)/24)+DATE(1970, 1, 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8">
        <f t="shared" si="25"/>
        <v>46.153846153846153</v>
      </c>
      <c r="Q388" t="s">
        <v>8310</v>
      </c>
      <c r="R388" t="s">
        <v>8315</v>
      </c>
      <c r="S388" s="13">
        <f t="shared" si="26"/>
        <v>42211.951284722221</v>
      </c>
      <c r="T388" s="14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8">
        <f t="shared" si="25"/>
        <v>67.615658362989322</v>
      </c>
      <c r="Q389" t="s">
        <v>8310</v>
      </c>
      <c r="R389" t="s">
        <v>8315</v>
      </c>
      <c r="S389" s="13">
        <f t="shared" si="26"/>
        <v>42200.67659722222</v>
      </c>
      <c r="T389" s="14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8">
        <f t="shared" si="25"/>
        <v>70.422535211267601</v>
      </c>
      <c r="Q390" t="s">
        <v>8310</v>
      </c>
      <c r="R390" t="s">
        <v>8315</v>
      </c>
      <c r="S390" s="13">
        <f t="shared" si="26"/>
        <v>42549.076157407413</v>
      </c>
      <c r="T390" s="14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8">
        <f t="shared" si="25"/>
        <v>45.033112582781456</v>
      </c>
      <c r="Q391" t="s">
        <v>8310</v>
      </c>
      <c r="R391" t="s">
        <v>8315</v>
      </c>
      <c r="S391" s="13">
        <f t="shared" si="26"/>
        <v>41674.063078703701</v>
      </c>
      <c r="T391" s="14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4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8">
        <f t="shared" si="25"/>
        <v>103.62694300518135</v>
      </c>
      <c r="Q393" t="s">
        <v>8310</v>
      </c>
      <c r="R393" t="s">
        <v>8315</v>
      </c>
      <c r="S393" s="13">
        <f t="shared" si="26"/>
        <v>40865.042256944449</v>
      </c>
      <c r="T393" s="14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8">
        <f t="shared" si="25"/>
        <v>89.805825242718441</v>
      </c>
      <c r="Q394" t="s">
        <v>8310</v>
      </c>
      <c r="R394" t="s">
        <v>8315</v>
      </c>
      <c r="S394" s="13">
        <f t="shared" si="26"/>
        <v>40763.717256944445</v>
      </c>
      <c r="T394" s="14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8">
        <f t="shared" si="25"/>
        <v>142.45014245014244</v>
      </c>
      <c r="Q395" t="s">
        <v>8310</v>
      </c>
      <c r="R395" t="s">
        <v>8315</v>
      </c>
      <c r="S395" s="13">
        <f t="shared" si="26"/>
        <v>41526.708935185183</v>
      </c>
      <c r="T395" s="14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8">
        <f t="shared" si="25"/>
        <v>94</v>
      </c>
      <c r="Q396" t="s">
        <v>8310</v>
      </c>
      <c r="R396" t="s">
        <v>8315</v>
      </c>
      <c r="S396" s="13">
        <f t="shared" si="26"/>
        <v>42417.818078703705</v>
      </c>
      <c r="T396" s="14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8">
        <f t="shared" si="25"/>
        <v>54.347826086956523</v>
      </c>
      <c r="Q397" t="s">
        <v>8310</v>
      </c>
      <c r="R397" t="s">
        <v>8315</v>
      </c>
      <c r="S397" s="13">
        <f t="shared" si="26"/>
        <v>40990.909259259257</v>
      </c>
      <c r="T397" s="14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8">
        <f t="shared" si="25"/>
        <v>76.530612244897952</v>
      </c>
      <c r="Q398" t="s">
        <v>8310</v>
      </c>
      <c r="R398" t="s">
        <v>8315</v>
      </c>
      <c r="S398" s="13">
        <f t="shared" si="26"/>
        <v>41082.564884259256</v>
      </c>
      <c r="T398" s="14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8">
        <f t="shared" si="25"/>
        <v>54.340611353711793</v>
      </c>
      <c r="Q399" t="s">
        <v>8310</v>
      </c>
      <c r="R399" t="s">
        <v>8315</v>
      </c>
      <c r="S399" s="13">
        <f t="shared" si="26"/>
        <v>40379.776435185187</v>
      </c>
      <c r="T399" s="14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8">
        <f t="shared" si="25"/>
        <v>111.94029850746269</v>
      </c>
      <c r="Q400" t="s">
        <v>8310</v>
      </c>
      <c r="R400" t="s">
        <v>8315</v>
      </c>
      <c r="S400" s="13">
        <f t="shared" si="26"/>
        <v>42078.793124999997</v>
      </c>
      <c r="T400" s="14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8">
        <f t="shared" si="25"/>
        <v>210.52631578947367</v>
      </c>
      <c r="Q401" t="s">
        <v>8310</v>
      </c>
      <c r="R401" t="s">
        <v>8315</v>
      </c>
      <c r="S401" s="13">
        <f t="shared" si="26"/>
        <v>42687.875775462962</v>
      </c>
      <c r="T401" s="14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8">
        <f t="shared" si="25"/>
        <v>161.29032258064515</v>
      </c>
      <c r="Q402" t="s">
        <v>8310</v>
      </c>
      <c r="R402" t="s">
        <v>8315</v>
      </c>
      <c r="S402" s="13">
        <f t="shared" si="26"/>
        <v>41745.635960648149</v>
      </c>
      <c r="T402" s="14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8">
        <f t="shared" si="25"/>
        <v>684.93150684931504</v>
      </c>
      <c r="Q403" t="s">
        <v>8310</v>
      </c>
      <c r="R403" t="s">
        <v>8315</v>
      </c>
      <c r="S403" s="13">
        <f t="shared" si="26"/>
        <v>40732.842245370368</v>
      </c>
      <c r="T403" s="14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8">
        <f t="shared" si="25"/>
        <v>46.511627906976742</v>
      </c>
      <c r="Q404" t="s">
        <v>8310</v>
      </c>
      <c r="R404" t="s">
        <v>8315</v>
      </c>
      <c r="S404" s="13">
        <f t="shared" si="26"/>
        <v>42292.539548611108</v>
      </c>
      <c r="T404" s="14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8">
        <f t="shared" si="25"/>
        <v>71.428571428571431</v>
      </c>
      <c r="Q405" t="s">
        <v>8310</v>
      </c>
      <c r="R405" t="s">
        <v>8315</v>
      </c>
      <c r="S405" s="13">
        <f t="shared" si="26"/>
        <v>40718.310659722221</v>
      </c>
      <c r="T405" s="14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8">
        <f t="shared" si="25"/>
        <v>129.15129151291512</v>
      </c>
      <c r="Q406" t="s">
        <v>8310</v>
      </c>
      <c r="R406" t="s">
        <v>8315</v>
      </c>
      <c r="S406" s="13">
        <f t="shared" si="26"/>
        <v>41646.628032407411</v>
      </c>
      <c r="T406" s="14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8">
        <f t="shared" si="25"/>
        <v>51.272727272727273</v>
      </c>
      <c r="Q407" t="s">
        <v>8310</v>
      </c>
      <c r="R407" t="s">
        <v>8315</v>
      </c>
      <c r="S407" s="13">
        <f t="shared" si="26"/>
        <v>41674.08494212963</v>
      </c>
      <c r="T407" s="14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8">
        <f t="shared" si="25"/>
        <v>80</v>
      </c>
      <c r="Q408" t="s">
        <v>8310</v>
      </c>
      <c r="R408" t="s">
        <v>8315</v>
      </c>
      <c r="S408" s="13">
        <f t="shared" si="26"/>
        <v>40638.162465277775</v>
      </c>
      <c r="T408" s="14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8">
        <f t="shared" si="25"/>
        <v>90.909090909090907</v>
      </c>
      <c r="Q409" t="s">
        <v>8310</v>
      </c>
      <c r="R409" t="s">
        <v>8315</v>
      </c>
      <c r="S409" s="13">
        <f t="shared" si="26"/>
        <v>40806.870949074073</v>
      </c>
      <c r="T409" s="14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8">
        <f t="shared" si="25"/>
        <v>157.89473684210526</v>
      </c>
      <c r="Q410" t="s">
        <v>8310</v>
      </c>
      <c r="R410" t="s">
        <v>8315</v>
      </c>
      <c r="S410" s="13">
        <f t="shared" si="26"/>
        <v>41543.735995370371</v>
      </c>
      <c r="T410" s="14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8">
        <f t="shared" si="25"/>
        <v>33.333333333333336</v>
      </c>
      <c r="Q411" t="s">
        <v>8310</v>
      </c>
      <c r="R411" t="s">
        <v>8315</v>
      </c>
      <c r="S411" s="13">
        <f t="shared" si="26"/>
        <v>42543.862777777773</v>
      </c>
      <c r="T411" s="14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8">
        <f t="shared" si="25"/>
        <v>142.85714285714286</v>
      </c>
      <c r="Q412" t="s">
        <v>8310</v>
      </c>
      <c r="R412" t="s">
        <v>8315</v>
      </c>
      <c r="S412" s="13">
        <f t="shared" si="26"/>
        <v>42113.981446759266</v>
      </c>
      <c r="T412" s="14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8">
        <f t="shared" si="25"/>
        <v>124.48132780082987</v>
      </c>
      <c r="Q413" t="s">
        <v>8310</v>
      </c>
      <c r="R413" t="s">
        <v>8315</v>
      </c>
      <c r="S413" s="13">
        <f t="shared" si="26"/>
        <v>41598.17597222222</v>
      </c>
      <c r="T413" s="14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8">
        <f t="shared" si="25"/>
        <v>45.454545454545453</v>
      </c>
      <c r="Q414" t="s">
        <v>8310</v>
      </c>
      <c r="R414" t="s">
        <v>8315</v>
      </c>
      <c r="S414" s="13">
        <f t="shared" si="26"/>
        <v>41099.742800925924</v>
      </c>
      <c r="T414" s="14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8">
        <f t="shared" si="25"/>
        <v>74.853801169590639</v>
      </c>
      <c r="Q415" t="s">
        <v>8310</v>
      </c>
      <c r="R415" t="s">
        <v>8315</v>
      </c>
      <c r="S415" s="13">
        <f t="shared" si="26"/>
        <v>41079.877442129626</v>
      </c>
      <c r="T415" s="14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8">
        <f t="shared" si="25"/>
        <v>88.942307692307693</v>
      </c>
      <c r="Q416" t="s">
        <v>8310</v>
      </c>
      <c r="R416" t="s">
        <v>8315</v>
      </c>
      <c r="S416" s="13">
        <f t="shared" si="26"/>
        <v>41529.063252314816</v>
      </c>
      <c r="T416" s="14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8">
        <f t="shared" si="25"/>
        <v>66.666666666666671</v>
      </c>
      <c r="Q417" t="s">
        <v>8310</v>
      </c>
      <c r="R417" t="s">
        <v>8315</v>
      </c>
      <c r="S417" s="13">
        <f t="shared" si="26"/>
        <v>41904.851875</v>
      </c>
      <c r="T417" s="14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8">
        <f t="shared" si="25"/>
        <v>40</v>
      </c>
      <c r="Q418" t="s">
        <v>8310</v>
      </c>
      <c r="R418" t="s">
        <v>8315</v>
      </c>
      <c r="S418" s="13">
        <f t="shared" si="26"/>
        <v>41648.396192129629</v>
      </c>
      <c r="T418" s="14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8">
        <f t="shared" si="25"/>
        <v>201.92307692307693</v>
      </c>
      <c r="Q419" t="s">
        <v>8310</v>
      </c>
      <c r="R419" t="s">
        <v>8315</v>
      </c>
      <c r="S419" s="13">
        <f t="shared" si="26"/>
        <v>41360.970601851855</v>
      </c>
      <c r="T419" s="14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8">
        <f t="shared" si="25"/>
        <v>215.38461538461539</v>
      </c>
      <c r="Q420" t="s">
        <v>8310</v>
      </c>
      <c r="R420" t="s">
        <v>8315</v>
      </c>
      <c r="S420" s="13">
        <f t="shared" si="26"/>
        <v>42178.282372685186</v>
      </c>
      <c r="T420" s="14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8">
        <f t="shared" si="25"/>
        <v>109.58904109589041</v>
      </c>
      <c r="Q421" t="s">
        <v>8310</v>
      </c>
      <c r="R421" t="s">
        <v>8315</v>
      </c>
      <c r="S421" s="13">
        <f t="shared" si="26"/>
        <v>41394.842442129629</v>
      </c>
      <c r="T421" s="14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8">
        <f t="shared" si="25"/>
        <v>1100</v>
      </c>
      <c r="Q422" t="s">
        <v>8310</v>
      </c>
      <c r="R422" t="s">
        <v>8316</v>
      </c>
      <c r="S422" s="13">
        <f t="shared" si="26"/>
        <v>41682.23646990741</v>
      </c>
      <c r="T422" s="14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8">
        <f t="shared" si="25"/>
        <v>2500</v>
      </c>
      <c r="Q423" t="s">
        <v>8310</v>
      </c>
      <c r="R423" t="s">
        <v>8316</v>
      </c>
      <c r="S423" s="13">
        <f t="shared" si="26"/>
        <v>42177.491388888884</v>
      </c>
      <c r="T423" s="14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8">
        <f t="shared" si="25"/>
        <v>3333.3333333333335</v>
      </c>
      <c r="Q424" t="s">
        <v>8310</v>
      </c>
      <c r="R424" t="s">
        <v>8316</v>
      </c>
      <c r="S424" s="13">
        <f t="shared" si="26"/>
        <v>41863.260381944441</v>
      </c>
      <c r="T424" s="14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8">
        <f t="shared" si="25"/>
        <v>1538.4615384615386</v>
      </c>
      <c r="Q425" t="s">
        <v>8310</v>
      </c>
      <c r="R425" t="s">
        <v>8316</v>
      </c>
      <c r="S425" s="13">
        <f t="shared" si="26"/>
        <v>41400.92627314815</v>
      </c>
      <c r="T425" s="14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8">
        <f t="shared" si="25"/>
        <v>600</v>
      </c>
      <c r="Q426" t="s">
        <v>8310</v>
      </c>
      <c r="R426" t="s">
        <v>8316</v>
      </c>
      <c r="S426" s="13">
        <f t="shared" si="26"/>
        <v>40934.376145833332</v>
      </c>
      <c r="T426" s="14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8">
        <f t="shared" si="25"/>
        <v>25000</v>
      </c>
      <c r="Q427" t="s">
        <v>8310</v>
      </c>
      <c r="R427" t="s">
        <v>8316</v>
      </c>
      <c r="S427" s="13">
        <f t="shared" si="26"/>
        <v>42275.861157407402</v>
      </c>
      <c r="T427" s="14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8">
        <f t="shared" si="25"/>
        <v>1250</v>
      </c>
      <c r="Q428" t="s">
        <v>8310</v>
      </c>
      <c r="R428" t="s">
        <v>8316</v>
      </c>
      <c r="S428" s="13">
        <f t="shared" si="26"/>
        <v>42400.711967592593</v>
      </c>
      <c r="T428" s="14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4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8">
        <f t="shared" si="25"/>
        <v>923.07692307692309</v>
      </c>
      <c r="Q430" t="s">
        <v>8310</v>
      </c>
      <c r="R430" t="s">
        <v>8316</v>
      </c>
      <c r="S430" s="13">
        <f t="shared" si="26"/>
        <v>41778.766724537039</v>
      </c>
      <c r="T430" s="14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4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8">
        <f t="shared" si="25"/>
        <v>200</v>
      </c>
      <c r="Q432" t="s">
        <v>8310</v>
      </c>
      <c r="R432" t="s">
        <v>8316</v>
      </c>
      <c r="S432" s="13">
        <f t="shared" si="26"/>
        <v>41513.107256944444</v>
      </c>
      <c r="T432" s="14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8">
        <f t="shared" si="25"/>
        <v>375</v>
      </c>
      <c r="Q433" t="s">
        <v>8310</v>
      </c>
      <c r="R433" t="s">
        <v>8316</v>
      </c>
      <c r="S433" s="13">
        <f t="shared" si="26"/>
        <v>42526.871331018512</v>
      </c>
      <c r="T433" s="14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8">
        <f t="shared" si="25"/>
        <v>750</v>
      </c>
      <c r="Q434" t="s">
        <v>8310</v>
      </c>
      <c r="R434" t="s">
        <v>8316</v>
      </c>
      <c r="S434" s="13">
        <f t="shared" si="26"/>
        <v>42238.726631944446</v>
      </c>
      <c r="T434" s="14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4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8">
        <f t="shared" si="25"/>
        <v>1250</v>
      </c>
      <c r="Q436" t="s">
        <v>8310</v>
      </c>
      <c r="R436" t="s">
        <v>8316</v>
      </c>
      <c r="S436" s="13">
        <f t="shared" si="26"/>
        <v>41576.834513888891</v>
      </c>
      <c r="T436" s="14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8">
        <f t="shared" si="25"/>
        <v>36666.666666666664</v>
      </c>
      <c r="Q437" t="s">
        <v>8310</v>
      </c>
      <c r="R437" t="s">
        <v>8316</v>
      </c>
      <c r="S437" s="13">
        <f t="shared" si="26"/>
        <v>41500.747453703705</v>
      </c>
      <c r="T437" s="14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4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4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8">
        <f t="shared" si="25"/>
        <v>1818.1818181818182</v>
      </c>
      <c r="Q440" t="s">
        <v>8310</v>
      </c>
      <c r="R440" t="s">
        <v>8316</v>
      </c>
      <c r="S440" s="13">
        <f t="shared" si="26"/>
        <v>42296.261087962965</v>
      </c>
      <c r="T440" s="14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4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8">
        <f t="shared" si="25"/>
        <v>5000</v>
      </c>
      <c r="Q442" t="s">
        <v>8310</v>
      </c>
      <c r="R442" t="s">
        <v>8316</v>
      </c>
      <c r="S442" s="13">
        <f t="shared" si="26"/>
        <v>42423.985567129625</v>
      </c>
      <c r="T442" s="14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4">
        <f t="shared" si="27"/>
        <v>41580.793935185182</v>
      </c>
    </row>
    <row r="444" spans="1:20" ht="15.5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8">
        <f t="shared" si="25"/>
        <v>1000</v>
      </c>
      <c r="Q444" t="s">
        <v>8310</v>
      </c>
      <c r="R444" t="s">
        <v>8316</v>
      </c>
      <c r="S444" s="13">
        <f t="shared" si="26"/>
        <v>42024.888692129629</v>
      </c>
      <c r="T444" s="14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8">
        <f t="shared" si="25"/>
        <v>5000</v>
      </c>
      <c r="Q445" t="s">
        <v>8310</v>
      </c>
      <c r="R445" t="s">
        <v>8316</v>
      </c>
      <c r="S445" s="13">
        <f t="shared" si="26"/>
        <v>41650.015057870369</v>
      </c>
      <c r="T445" s="14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8">
        <f t="shared" si="25"/>
        <v>1000</v>
      </c>
      <c r="Q446" t="s">
        <v>8310</v>
      </c>
      <c r="R446" t="s">
        <v>8316</v>
      </c>
      <c r="S446" s="13">
        <f t="shared" si="26"/>
        <v>40894.906956018516</v>
      </c>
      <c r="T446" s="14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8">
        <f t="shared" si="25"/>
        <v>30000</v>
      </c>
      <c r="Q447" t="s">
        <v>8310</v>
      </c>
      <c r="R447" t="s">
        <v>8316</v>
      </c>
      <c r="S447" s="13">
        <f t="shared" si="26"/>
        <v>42130.335358796292</v>
      </c>
      <c r="T447" s="14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8">
        <f t="shared" si="25"/>
        <v>656.25</v>
      </c>
      <c r="Q448" t="s">
        <v>8310</v>
      </c>
      <c r="R448" t="s">
        <v>8316</v>
      </c>
      <c r="S448" s="13">
        <f t="shared" si="26"/>
        <v>42037.083564814813</v>
      </c>
      <c r="T448" s="14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8">
        <f t="shared" si="25"/>
        <v>30000</v>
      </c>
      <c r="Q449" t="s">
        <v>8310</v>
      </c>
      <c r="R449" t="s">
        <v>8316</v>
      </c>
      <c r="S449" s="13">
        <f t="shared" si="26"/>
        <v>41331.555127314816</v>
      </c>
      <c r="T449" s="14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8">
        <f t="shared" si="25"/>
        <v>625</v>
      </c>
      <c r="Q450" t="s">
        <v>8310</v>
      </c>
      <c r="R450" t="s">
        <v>8316</v>
      </c>
      <c r="S450" s="13">
        <f t="shared" si="26"/>
        <v>41753.758043981477</v>
      </c>
      <c r="T450" s="14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</f>
        <v>2.2499999999999999E-2</v>
      </c>
      <c r="P451" s="8">
        <f t="shared" ref="P451:P514" si="29">+(D451/L451)</f>
        <v>400</v>
      </c>
      <c r="Q451" t="s">
        <v>8310</v>
      </c>
      <c r="R451" t="s">
        <v>8316</v>
      </c>
      <c r="S451" s="13">
        <f t="shared" ref="S451:S514" si="30">(((J451/60)/60)/24)+DATE(1970, 1, 1)</f>
        <v>41534.568113425928</v>
      </c>
      <c r="T451" s="14">
        <f t="shared" ref="T451:T514" si="31">(((I451/60)/60)/24)+DATE(1970, 1, 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8">
        <f t="shared" si="29"/>
        <v>7142.8571428571431</v>
      </c>
      <c r="Q452" t="s">
        <v>8310</v>
      </c>
      <c r="R452" t="s">
        <v>8316</v>
      </c>
      <c r="S452" s="13">
        <f t="shared" si="30"/>
        <v>41654.946759259255</v>
      </c>
      <c r="T452" s="14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4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8">
        <f t="shared" si="29"/>
        <v>62.5</v>
      </c>
      <c r="Q454" t="s">
        <v>8310</v>
      </c>
      <c r="R454" t="s">
        <v>8316</v>
      </c>
      <c r="S454" s="13">
        <f t="shared" si="30"/>
        <v>42107.703877314809</v>
      </c>
      <c r="T454" s="14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8">
        <f t="shared" si="29"/>
        <v>47437.5</v>
      </c>
      <c r="Q455" t="s">
        <v>8310</v>
      </c>
      <c r="R455" t="s">
        <v>8316</v>
      </c>
      <c r="S455" s="13">
        <f t="shared" si="30"/>
        <v>42038.824988425928</v>
      </c>
      <c r="T455" s="14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8">
        <f t="shared" si="29"/>
        <v>2000</v>
      </c>
      <c r="Q456" t="s">
        <v>8310</v>
      </c>
      <c r="R456" t="s">
        <v>8316</v>
      </c>
      <c r="S456" s="13">
        <f t="shared" si="30"/>
        <v>41938.717256944445</v>
      </c>
      <c r="T456" s="14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8">
        <f t="shared" si="29"/>
        <v>32500</v>
      </c>
      <c r="Q457" t="s">
        <v>8310</v>
      </c>
      <c r="R457" t="s">
        <v>8316</v>
      </c>
      <c r="S457" s="13">
        <f t="shared" si="30"/>
        <v>40971.002569444441</v>
      </c>
      <c r="T457" s="14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8">
        <f t="shared" si="29"/>
        <v>2962.6666666666665</v>
      </c>
      <c r="Q458" t="s">
        <v>8310</v>
      </c>
      <c r="R458" t="s">
        <v>8316</v>
      </c>
      <c r="S458" s="13">
        <f t="shared" si="30"/>
        <v>41547.694456018515</v>
      </c>
      <c r="T458" s="14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4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8">
        <f t="shared" si="29"/>
        <v>204.08163265306123</v>
      </c>
      <c r="Q460" t="s">
        <v>8310</v>
      </c>
      <c r="R460" t="s">
        <v>8316</v>
      </c>
      <c r="S460" s="13">
        <f t="shared" si="30"/>
        <v>41378.69976851852</v>
      </c>
      <c r="T460" s="14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8">
        <f t="shared" si="29"/>
        <v>39000</v>
      </c>
      <c r="Q461" t="s">
        <v>8310</v>
      </c>
      <c r="R461" t="s">
        <v>8316</v>
      </c>
      <c r="S461" s="13">
        <f t="shared" si="30"/>
        <v>40800.6403587963</v>
      </c>
      <c r="T461" s="14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8">
        <f t="shared" si="29"/>
        <v>4250</v>
      </c>
      <c r="Q462" t="s">
        <v>8310</v>
      </c>
      <c r="R462" t="s">
        <v>8316</v>
      </c>
      <c r="S462" s="13">
        <f t="shared" si="30"/>
        <v>41759.542534722219</v>
      </c>
      <c r="T462" s="14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4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4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8">
        <f t="shared" si="29"/>
        <v>5000</v>
      </c>
      <c r="Q465" t="s">
        <v>8310</v>
      </c>
      <c r="R465" t="s">
        <v>8316</v>
      </c>
      <c r="S465" s="13">
        <f t="shared" si="30"/>
        <v>40750.710104166668</v>
      </c>
      <c r="T465" s="14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8">
        <f t="shared" si="29"/>
        <v>1010</v>
      </c>
      <c r="Q466" t="s">
        <v>8310</v>
      </c>
      <c r="R466" t="s">
        <v>8316</v>
      </c>
      <c r="S466" s="13">
        <f t="shared" si="30"/>
        <v>42488.848784722228</v>
      </c>
      <c r="T466" s="14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8">
        <f t="shared" si="29"/>
        <v>64</v>
      </c>
      <c r="Q467" t="s">
        <v>8310</v>
      </c>
      <c r="R467" t="s">
        <v>8316</v>
      </c>
      <c r="S467" s="13">
        <f t="shared" si="30"/>
        <v>41801.120069444441</v>
      </c>
      <c r="T467" s="14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8">
        <f t="shared" si="29"/>
        <v>2000</v>
      </c>
      <c r="Q468" t="s">
        <v>8310</v>
      </c>
      <c r="R468" t="s">
        <v>8316</v>
      </c>
      <c r="S468" s="13">
        <f t="shared" si="30"/>
        <v>41129.942870370374</v>
      </c>
      <c r="T468" s="14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8">
        <f t="shared" si="29"/>
        <v>512.82051282051282</v>
      </c>
      <c r="Q469" t="s">
        <v>8310</v>
      </c>
      <c r="R469" t="s">
        <v>8316</v>
      </c>
      <c r="S469" s="13">
        <f t="shared" si="30"/>
        <v>41135.679791666669</v>
      </c>
      <c r="T469" s="14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4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4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8">
        <f t="shared" si="29"/>
        <v>2500</v>
      </c>
      <c r="Q472" t="s">
        <v>8310</v>
      </c>
      <c r="R472" t="s">
        <v>8316</v>
      </c>
      <c r="S472" s="13">
        <f t="shared" si="30"/>
        <v>41605.167696759258</v>
      </c>
      <c r="T472" s="14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8">
        <f t="shared" si="29"/>
        <v>323.52941176470586</v>
      </c>
      <c r="Q473" t="s">
        <v>8310</v>
      </c>
      <c r="R473" t="s">
        <v>8316</v>
      </c>
      <c r="S473" s="13">
        <f t="shared" si="30"/>
        <v>41703.721979166665</v>
      </c>
      <c r="T473" s="14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8">
        <f t="shared" si="29"/>
        <v>160</v>
      </c>
      <c r="Q474" t="s">
        <v>8310</v>
      </c>
      <c r="R474" t="s">
        <v>8316</v>
      </c>
      <c r="S474" s="13">
        <f t="shared" si="30"/>
        <v>41844.922662037039</v>
      </c>
      <c r="T474" s="14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8">
        <f t="shared" si="29"/>
        <v>2142.8571428571427</v>
      </c>
      <c r="Q475" t="s">
        <v>8310</v>
      </c>
      <c r="R475" t="s">
        <v>8316</v>
      </c>
      <c r="S475" s="13">
        <f t="shared" si="30"/>
        <v>41869.698136574072</v>
      </c>
      <c r="T475" s="14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8">
        <f t="shared" si="29"/>
        <v>3300</v>
      </c>
      <c r="Q476" t="s">
        <v>8310</v>
      </c>
      <c r="R476" t="s">
        <v>8316</v>
      </c>
      <c r="S476" s="13">
        <f t="shared" si="30"/>
        <v>42753.329039351855</v>
      </c>
      <c r="T476" s="14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4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8">
        <f t="shared" si="29"/>
        <v>1774.1935483870968</v>
      </c>
      <c r="Q478" t="s">
        <v>8310</v>
      </c>
      <c r="R478" t="s">
        <v>8316</v>
      </c>
      <c r="S478" s="13">
        <f t="shared" si="30"/>
        <v>41757.975011574075</v>
      </c>
      <c r="T478" s="14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4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4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8">
        <f t="shared" si="29"/>
        <v>272.72727272727275</v>
      </c>
      <c r="Q481" t="s">
        <v>8310</v>
      </c>
      <c r="R481" t="s">
        <v>8316</v>
      </c>
      <c r="S481" s="13">
        <f t="shared" si="30"/>
        <v>41904.407812500001</v>
      </c>
      <c r="T481" s="14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8">
        <f t="shared" si="29"/>
        <v>285.71428571428572</v>
      </c>
      <c r="Q482" t="s">
        <v>8310</v>
      </c>
      <c r="R482" t="s">
        <v>8316</v>
      </c>
      <c r="S482" s="13">
        <f t="shared" si="30"/>
        <v>41465.500173611108</v>
      </c>
      <c r="T482" s="14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8">
        <f t="shared" si="29"/>
        <v>1428.5714285714287</v>
      </c>
      <c r="Q483" t="s">
        <v>8310</v>
      </c>
      <c r="R483" t="s">
        <v>8316</v>
      </c>
      <c r="S483" s="13">
        <f t="shared" si="30"/>
        <v>41162.672326388885</v>
      </c>
      <c r="T483" s="14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8">
        <f t="shared" si="29"/>
        <v>10000</v>
      </c>
      <c r="Q484" t="s">
        <v>8310</v>
      </c>
      <c r="R484" t="s">
        <v>8316</v>
      </c>
      <c r="S484" s="13">
        <f t="shared" si="30"/>
        <v>42447.896875000006</v>
      </c>
      <c r="T484" s="14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8">
        <f t="shared" si="29"/>
        <v>102.04081632653062</v>
      </c>
      <c r="Q485" t="s">
        <v>8310</v>
      </c>
      <c r="R485" t="s">
        <v>8316</v>
      </c>
      <c r="S485" s="13">
        <f t="shared" si="30"/>
        <v>41243.197592592594</v>
      </c>
      <c r="T485" s="14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8">
        <f t="shared" si="29"/>
        <v>7272.727272727273</v>
      </c>
      <c r="Q486" t="s">
        <v>8310</v>
      </c>
      <c r="R486" t="s">
        <v>8316</v>
      </c>
      <c r="S486" s="13">
        <f t="shared" si="30"/>
        <v>42272.93949074074</v>
      </c>
      <c r="T486" s="14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8">
        <f t="shared" si="29"/>
        <v>303.64800000000002</v>
      </c>
      <c r="Q487" t="s">
        <v>8310</v>
      </c>
      <c r="R487" t="s">
        <v>8316</v>
      </c>
      <c r="S487" s="13">
        <f t="shared" si="30"/>
        <v>41381.50577546296</v>
      </c>
      <c r="T487" s="14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8">
        <f t="shared" si="29"/>
        <v>550000</v>
      </c>
      <c r="Q488" t="s">
        <v>8310</v>
      </c>
      <c r="R488" t="s">
        <v>8316</v>
      </c>
      <c r="S488" s="13">
        <f t="shared" si="30"/>
        <v>41761.94258101852</v>
      </c>
      <c r="T488" s="14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4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4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8">
        <f t="shared" si="29"/>
        <v>24999</v>
      </c>
      <c r="Q491" t="s">
        <v>8310</v>
      </c>
      <c r="R491" t="s">
        <v>8316</v>
      </c>
      <c r="S491" s="13">
        <f t="shared" si="30"/>
        <v>40882.481666666667</v>
      </c>
      <c r="T491" s="14">
        <f t="shared" si="31"/>
        <v>40913.481249999997</v>
      </c>
    </row>
    <row r="492" spans="1:20" ht="15.5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4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4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4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4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8">
        <f t="shared" si="29"/>
        <v>6666.666666666667</v>
      </c>
      <c r="Q496" t="s">
        <v>8310</v>
      </c>
      <c r="R496" t="s">
        <v>8316</v>
      </c>
      <c r="S496" s="13">
        <f t="shared" si="30"/>
        <v>41799.830613425926</v>
      </c>
      <c r="T496" s="14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4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8">
        <f t="shared" si="29"/>
        <v>60000</v>
      </c>
      <c r="Q498" t="s">
        <v>8310</v>
      </c>
      <c r="R498" t="s">
        <v>8316</v>
      </c>
      <c r="S498" s="13">
        <f t="shared" si="30"/>
        <v>41620.93141203704</v>
      </c>
      <c r="T498" s="14">
        <f t="shared" si="31"/>
        <v>41680.93141203704</v>
      </c>
    </row>
    <row r="499" spans="1:20" ht="15.5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8">
        <f t="shared" si="29"/>
        <v>1493.3333333333333</v>
      </c>
      <c r="Q499" t="s">
        <v>8310</v>
      </c>
      <c r="R499" t="s">
        <v>8316</v>
      </c>
      <c r="S499" s="13">
        <f t="shared" si="30"/>
        <v>41945.037789351853</v>
      </c>
      <c r="T499" s="14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8">
        <f t="shared" si="29"/>
        <v>2959.4545454545455</v>
      </c>
      <c r="Q500" t="s">
        <v>8310</v>
      </c>
      <c r="R500" t="s">
        <v>8316</v>
      </c>
      <c r="S500" s="13">
        <f t="shared" si="30"/>
        <v>40858.762141203704</v>
      </c>
      <c r="T500" s="14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8">
        <f t="shared" si="29"/>
        <v>769.23076923076928</v>
      </c>
      <c r="Q501" t="s">
        <v>8310</v>
      </c>
      <c r="R501" t="s">
        <v>8316</v>
      </c>
      <c r="S501" s="13">
        <f t="shared" si="30"/>
        <v>40043.895462962959</v>
      </c>
      <c r="T501" s="14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8">
        <f t="shared" si="29"/>
        <v>1625</v>
      </c>
      <c r="Q502" t="s">
        <v>8310</v>
      </c>
      <c r="R502" t="s">
        <v>8316</v>
      </c>
      <c r="S502" s="13">
        <f t="shared" si="30"/>
        <v>40247.886006944449</v>
      </c>
      <c r="T502" s="14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4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8">
        <f t="shared" si="29"/>
        <v>5000</v>
      </c>
      <c r="Q504" t="s">
        <v>8310</v>
      </c>
      <c r="R504" t="s">
        <v>8316</v>
      </c>
      <c r="S504" s="13">
        <f t="shared" si="30"/>
        <v>40956.553530092591</v>
      </c>
      <c r="T504" s="14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8">
        <f t="shared" si="29"/>
        <v>722.22222222222217</v>
      </c>
      <c r="Q505" t="s">
        <v>8310</v>
      </c>
      <c r="R505" t="s">
        <v>8316</v>
      </c>
      <c r="S505" s="13">
        <f t="shared" si="30"/>
        <v>41991.526655092588</v>
      </c>
      <c r="T505" s="14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8">
        <f t="shared" si="29"/>
        <v>4900</v>
      </c>
      <c r="Q506" t="s">
        <v>8310</v>
      </c>
      <c r="R506" t="s">
        <v>8316</v>
      </c>
      <c r="S506" s="13">
        <f t="shared" si="30"/>
        <v>40949.98364583333</v>
      </c>
      <c r="T506" s="14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8">
        <f t="shared" si="29"/>
        <v>857.14285714285711</v>
      </c>
      <c r="Q507" t="s">
        <v>8310</v>
      </c>
      <c r="R507" t="s">
        <v>8316</v>
      </c>
      <c r="S507" s="13">
        <f t="shared" si="30"/>
        <v>42318.098217592589</v>
      </c>
      <c r="T507" s="14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8">
        <f t="shared" si="29"/>
        <v>200000</v>
      </c>
      <c r="Q508" t="s">
        <v>8310</v>
      </c>
      <c r="R508" t="s">
        <v>8316</v>
      </c>
      <c r="S508" s="13">
        <f t="shared" si="30"/>
        <v>41466.552314814813</v>
      </c>
      <c r="T508" s="14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8">
        <f t="shared" si="29"/>
        <v>2000</v>
      </c>
      <c r="Q509" t="s">
        <v>8310</v>
      </c>
      <c r="R509" t="s">
        <v>8316</v>
      </c>
      <c r="S509" s="13">
        <f t="shared" si="30"/>
        <v>41156.958993055552</v>
      </c>
      <c r="T509" s="14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8">
        <f t="shared" si="29"/>
        <v>16666.666666666668</v>
      </c>
      <c r="Q510" t="s">
        <v>8310</v>
      </c>
      <c r="R510" t="s">
        <v>8316</v>
      </c>
      <c r="S510" s="13">
        <f t="shared" si="30"/>
        <v>40995.024317129632</v>
      </c>
      <c r="T510" s="14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8">
        <f t="shared" si="29"/>
        <v>5000</v>
      </c>
      <c r="Q511" t="s">
        <v>8310</v>
      </c>
      <c r="R511" t="s">
        <v>8316</v>
      </c>
      <c r="S511" s="13">
        <f t="shared" si="30"/>
        <v>42153.631597222222</v>
      </c>
      <c r="T511" s="14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4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8">
        <f t="shared" si="29"/>
        <v>1000</v>
      </c>
      <c r="Q513" t="s">
        <v>8310</v>
      </c>
      <c r="R513" t="s">
        <v>8316</v>
      </c>
      <c r="S513" s="13">
        <f t="shared" si="30"/>
        <v>41340.303032407406</v>
      </c>
      <c r="T513" s="14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8">
        <f t="shared" si="29"/>
        <v>4000</v>
      </c>
      <c r="Q514" t="s">
        <v>8310</v>
      </c>
      <c r="R514" t="s">
        <v>8316</v>
      </c>
      <c r="S514" s="13">
        <f t="shared" si="30"/>
        <v>42649.742210648154</v>
      </c>
      <c r="T514" s="14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</f>
        <v>0.13924</v>
      </c>
      <c r="P515" s="8">
        <f t="shared" ref="P515:P578" si="33">+(D515/L515)</f>
        <v>735.29411764705878</v>
      </c>
      <c r="Q515" t="s">
        <v>8310</v>
      </c>
      <c r="R515" t="s">
        <v>8316</v>
      </c>
      <c r="S515" s="13">
        <f t="shared" ref="S515:S578" si="34">(((J515/60)/60)/24)+DATE(1970, 1, 1)</f>
        <v>42552.653993055559</v>
      </c>
      <c r="T515" s="14">
        <f t="shared" ref="T515:T578" si="35">(((I515/60)/60)/24)+DATE(1970, 1, 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8">
        <f t="shared" si="33"/>
        <v>500</v>
      </c>
      <c r="Q516" t="s">
        <v>8310</v>
      </c>
      <c r="R516" t="s">
        <v>8316</v>
      </c>
      <c r="S516" s="13">
        <f t="shared" si="34"/>
        <v>41830.613969907405</v>
      </c>
      <c r="T516" s="14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8">
        <f t="shared" si="33"/>
        <v>2852.9411764705883</v>
      </c>
      <c r="Q517" t="s">
        <v>8310</v>
      </c>
      <c r="R517" t="s">
        <v>8316</v>
      </c>
      <c r="S517" s="13">
        <f t="shared" si="34"/>
        <v>42327.490752314814</v>
      </c>
      <c r="T517" s="14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4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8">
        <f t="shared" si="33"/>
        <v>5000</v>
      </c>
      <c r="Q519" t="s">
        <v>8310</v>
      </c>
      <c r="R519" t="s">
        <v>8316</v>
      </c>
      <c r="S519" s="13">
        <f t="shared" si="34"/>
        <v>42738.615289351852</v>
      </c>
      <c r="T519" s="14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4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8">
        <f t="shared" si="33"/>
        <v>171.44285714285715</v>
      </c>
      <c r="Q521" t="s">
        <v>8310</v>
      </c>
      <c r="R521" t="s">
        <v>8316</v>
      </c>
      <c r="S521" s="13">
        <f t="shared" si="34"/>
        <v>41218.391446759262</v>
      </c>
      <c r="T521" s="14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8">
        <f t="shared" si="33"/>
        <v>147.05882352941177</v>
      </c>
      <c r="Q522" t="s">
        <v>8317</v>
      </c>
      <c r="R522" t="s">
        <v>8318</v>
      </c>
      <c r="S522" s="13">
        <f t="shared" si="34"/>
        <v>42318.702094907407</v>
      </c>
      <c r="T522" s="14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8">
        <f t="shared" si="33"/>
        <v>89.285714285714292</v>
      </c>
      <c r="Q523" t="s">
        <v>8317</v>
      </c>
      <c r="R523" t="s">
        <v>8318</v>
      </c>
      <c r="S523" s="13">
        <f t="shared" si="34"/>
        <v>42646.092812499999</v>
      </c>
      <c r="T523" s="14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8">
        <f t="shared" si="33"/>
        <v>96.774193548387103</v>
      </c>
      <c r="Q524" t="s">
        <v>8317</v>
      </c>
      <c r="R524" t="s">
        <v>8318</v>
      </c>
      <c r="S524" s="13">
        <f t="shared" si="34"/>
        <v>42430.040798611109</v>
      </c>
      <c r="T524" s="14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8">
        <f t="shared" si="33"/>
        <v>59.523809523809526</v>
      </c>
      <c r="Q525" t="s">
        <v>8317</v>
      </c>
      <c r="R525" t="s">
        <v>8318</v>
      </c>
      <c r="S525" s="13">
        <f t="shared" si="34"/>
        <v>42238.13282407407</v>
      </c>
      <c r="T525" s="14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8">
        <f t="shared" si="33"/>
        <v>26.923076923076923</v>
      </c>
      <c r="Q526" t="s">
        <v>8317</v>
      </c>
      <c r="R526" t="s">
        <v>8318</v>
      </c>
      <c r="S526" s="13">
        <f t="shared" si="34"/>
        <v>42492.717233796298</v>
      </c>
      <c r="T526" s="14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4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8">
        <f t="shared" si="33"/>
        <v>65.217391304347828</v>
      </c>
      <c r="Q528" t="s">
        <v>8317</v>
      </c>
      <c r="R528" t="s">
        <v>8318</v>
      </c>
      <c r="S528" s="13">
        <f t="shared" si="34"/>
        <v>42192.591944444444</v>
      </c>
      <c r="T528" s="14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8">
        <f t="shared" si="33"/>
        <v>63.291139240506332</v>
      </c>
      <c r="Q529" t="s">
        <v>8317</v>
      </c>
      <c r="R529" t="s">
        <v>8318</v>
      </c>
      <c r="S529" s="13">
        <f t="shared" si="34"/>
        <v>42753.205625000002</v>
      </c>
      <c r="T529" s="14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8">
        <f t="shared" si="33"/>
        <v>38.333333333333336</v>
      </c>
      <c r="Q530" t="s">
        <v>8317</v>
      </c>
      <c r="R530" t="s">
        <v>8318</v>
      </c>
      <c r="S530" s="13">
        <f t="shared" si="34"/>
        <v>42155.920219907406</v>
      </c>
      <c r="T530" s="14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8">
        <f t="shared" si="33"/>
        <v>66.666666666666671</v>
      </c>
      <c r="Q531" t="s">
        <v>8317</v>
      </c>
      <c r="R531" t="s">
        <v>8318</v>
      </c>
      <c r="S531" s="13">
        <f t="shared" si="34"/>
        <v>42725.031180555554</v>
      </c>
      <c r="T531" s="14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8">
        <f t="shared" si="33"/>
        <v>117.41379310344827</v>
      </c>
      <c r="Q532" t="s">
        <v>8317</v>
      </c>
      <c r="R532" t="s">
        <v>8318</v>
      </c>
      <c r="S532" s="13">
        <f t="shared" si="34"/>
        <v>42157.591064814813</v>
      </c>
      <c r="T532" s="14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4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8">
        <f t="shared" si="33"/>
        <v>57.803468208092482</v>
      </c>
      <c r="Q534" t="s">
        <v>8317</v>
      </c>
      <c r="R534" t="s">
        <v>8318</v>
      </c>
      <c r="S534" s="13">
        <f t="shared" si="34"/>
        <v>42473.007037037038</v>
      </c>
      <c r="T534" s="14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8">
        <f t="shared" si="33"/>
        <v>117.64705882352941</v>
      </c>
      <c r="Q535" t="s">
        <v>8317</v>
      </c>
      <c r="R535" t="s">
        <v>8318</v>
      </c>
      <c r="S535" s="13">
        <f t="shared" si="34"/>
        <v>42482.43478009259</v>
      </c>
      <c r="T535" s="14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8">
        <f t="shared" si="33"/>
        <v>312.5</v>
      </c>
      <c r="Q536" t="s">
        <v>8317</v>
      </c>
      <c r="R536" t="s">
        <v>8318</v>
      </c>
      <c r="S536" s="13">
        <f t="shared" si="34"/>
        <v>42270.810995370368</v>
      </c>
      <c r="T536" s="14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8">
        <f t="shared" si="33"/>
        <v>33.898305084745765</v>
      </c>
      <c r="Q537" t="s">
        <v>8317</v>
      </c>
      <c r="R537" t="s">
        <v>8318</v>
      </c>
      <c r="S537" s="13">
        <f t="shared" si="34"/>
        <v>42711.545196759253</v>
      </c>
      <c r="T537" s="14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8">
        <f t="shared" si="33"/>
        <v>84.615384615384613</v>
      </c>
      <c r="Q538" t="s">
        <v>8317</v>
      </c>
      <c r="R538" t="s">
        <v>8318</v>
      </c>
      <c r="S538" s="13">
        <f t="shared" si="34"/>
        <v>42179.344988425932</v>
      </c>
      <c r="T538" s="14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8">
        <f t="shared" si="33"/>
        <v>33.898305084745765</v>
      </c>
      <c r="Q539" t="s">
        <v>8317</v>
      </c>
      <c r="R539" t="s">
        <v>8318</v>
      </c>
      <c r="S539" s="13">
        <f t="shared" si="34"/>
        <v>42282.768414351856</v>
      </c>
      <c r="T539" s="14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8">
        <f t="shared" si="33"/>
        <v>83.333333333333329</v>
      </c>
      <c r="Q540" t="s">
        <v>8317</v>
      </c>
      <c r="R540" t="s">
        <v>8318</v>
      </c>
      <c r="S540" s="13">
        <f t="shared" si="34"/>
        <v>42473.794710648144</v>
      </c>
      <c r="T540" s="14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8">
        <f t="shared" si="33"/>
        <v>25</v>
      </c>
      <c r="Q541" t="s">
        <v>8317</v>
      </c>
      <c r="R541" t="s">
        <v>8318</v>
      </c>
      <c r="S541" s="13">
        <f t="shared" si="34"/>
        <v>42535.049849537041</v>
      </c>
      <c r="T541" s="14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8">
        <f t="shared" si="33"/>
        <v>15000</v>
      </c>
      <c r="Q542" t="s">
        <v>8319</v>
      </c>
      <c r="R542" t="s">
        <v>8320</v>
      </c>
      <c r="S542" s="13">
        <f t="shared" si="34"/>
        <v>42009.817199074074</v>
      </c>
      <c r="T542" s="14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8">
        <f t="shared" si="33"/>
        <v>4500</v>
      </c>
      <c r="Q543" t="s">
        <v>8319</v>
      </c>
      <c r="R543" t="s">
        <v>8320</v>
      </c>
      <c r="S543" s="13">
        <f t="shared" si="34"/>
        <v>42276.046689814815</v>
      </c>
      <c r="T543" s="14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8">
        <f t="shared" si="33"/>
        <v>250000</v>
      </c>
      <c r="Q544" t="s">
        <v>8319</v>
      </c>
      <c r="R544" t="s">
        <v>8320</v>
      </c>
      <c r="S544" s="13">
        <f t="shared" si="34"/>
        <v>42433.737453703703</v>
      </c>
      <c r="T544" s="14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8">
        <f t="shared" si="33"/>
        <v>11000</v>
      </c>
      <c r="Q545" t="s">
        <v>8319</v>
      </c>
      <c r="R545" t="s">
        <v>8320</v>
      </c>
      <c r="S545" s="13">
        <f t="shared" si="34"/>
        <v>41914.092152777775</v>
      </c>
      <c r="T545" s="14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8">
        <f t="shared" si="33"/>
        <v>250</v>
      </c>
      <c r="Q546" t="s">
        <v>8319</v>
      </c>
      <c r="R546" t="s">
        <v>8320</v>
      </c>
      <c r="S546" s="13">
        <f t="shared" si="34"/>
        <v>42525.656944444447</v>
      </c>
      <c r="T546" s="14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8">
        <f t="shared" si="33"/>
        <v>1470.5882352941176</v>
      </c>
      <c r="Q547" t="s">
        <v>8319</v>
      </c>
      <c r="R547" t="s">
        <v>8320</v>
      </c>
      <c r="S547" s="13">
        <f t="shared" si="34"/>
        <v>42283.592465277776</v>
      </c>
      <c r="T547" s="14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8">
        <f t="shared" si="33"/>
        <v>30000</v>
      </c>
      <c r="Q548" t="s">
        <v>8319</v>
      </c>
      <c r="R548" t="s">
        <v>8320</v>
      </c>
      <c r="S548" s="13">
        <f t="shared" si="34"/>
        <v>42249.667997685188</v>
      </c>
      <c r="T548" s="14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4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8">
        <f t="shared" si="33"/>
        <v>10000</v>
      </c>
      <c r="Q550" t="s">
        <v>8319</v>
      </c>
      <c r="R550" t="s">
        <v>8320</v>
      </c>
      <c r="S550" s="13">
        <f t="shared" si="34"/>
        <v>42276.903333333335</v>
      </c>
      <c r="T550" s="14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8">
        <f t="shared" si="33"/>
        <v>312.5</v>
      </c>
      <c r="Q551" t="s">
        <v>8319</v>
      </c>
      <c r="R551" t="s">
        <v>8320</v>
      </c>
      <c r="S551" s="13">
        <f t="shared" si="34"/>
        <v>42163.636828703704</v>
      </c>
      <c r="T551" s="14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8">
        <f t="shared" si="33"/>
        <v>1250</v>
      </c>
      <c r="Q552" t="s">
        <v>8319</v>
      </c>
      <c r="R552" t="s">
        <v>8320</v>
      </c>
      <c r="S552" s="13">
        <f t="shared" si="34"/>
        <v>42753.678761574076</v>
      </c>
      <c r="T552" s="14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8">
        <f t="shared" si="33"/>
        <v>2678.5714285714284</v>
      </c>
      <c r="Q553" t="s">
        <v>8319</v>
      </c>
      <c r="R553" t="s">
        <v>8320</v>
      </c>
      <c r="S553" s="13">
        <f t="shared" si="34"/>
        <v>42173.275740740741</v>
      </c>
      <c r="T553" s="14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4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8">
        <f t="shared" si="33"/>
        <v>4166.666666666667</v>
      </c>
      <c r="Q555" t="s">
        <v>8319</v>
      </c>
      <c r="R555" t="s">
        <v>8320</v>
      </c>
      <c r="S555" s="13">
        <f t="shared" si="34"/>
        <v>41927.71980324074</v>
      </c>
      <c r="T555" s="14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8">
        <f t="shared" si="33"/>
        <v>175.90909090909091</v>
      </c>
      <c r="Q556" t="s">
        <v>8319</v>
      </c>
      <c r="R556" t="s">
        <v>8320</v>
      </c>
      <c r="S556" s="13">
        <f t="shared" si="34"/>
        <v>41901.684861111113</v>
      </c>
      <c r="T556" s="14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4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8">
        <f t="shared" si="33"/>
        <v>8000</v>
      </c>
      <c r="Q558" t="s">
        <v>8319</v>
      </c>
      <c r="R558" t="s">
        <v>8320</v>
      </c>
      <c r="S558" s="13">
        <f t="shared" si="34"/>
        <v>42345.860150462962</v>
      </c>
      <c r="T558" s="14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8">
        <f t="shared" si="33"/>
        <v>7500</v>
      </c>
      <c r="Q559" t="s">
        <v>8319</v>
      </c>
      <c r="R559" t="s">
        <v>8320</v>
      </c>
      <c r="S559" s="13">
        <f t="shared" si="34"/>
        <v>42676.942164351851</v>
      </c>
      <c r="T559" s="14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4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8">
        <f t="shared" si="33"/>
        <v>240000</v>
      </c>
      <c r="Q561" t="s">
        <v>8319</v>
      </c>
      <c r="R561" t="s">
        <v>8320</v>
      </c>
      <c r="S561" s="13">
        <f t="shared" si="34"/>
        <v>42321.283101851848</v>
      </c>
      <c r="T561" s="14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8">
        <f t="shared" si="33"/>
        <v>33333.333333333336</v>
      </c>
      <c r="Q562" t="s">
        <v>8319</v>
      </c>
      <c r="R562" t="s">
        <v>8320</v>
      </c>
      <c r="S562" s="13">
        <f t="shared" si="34"/>
        <v>41960.771354166667</v>
      </c>
      <c r="T562" s="14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8">
        <f t="shared" si="33"/>
        <v>7500</v>
      </c>
      <c r="Q563" t="s">
        <v>8319</v>
      </c>
      <c r="R563" t="s">
        <v>8320</v>
      </c>
      <c r="S563" s="13">
        <f t="shared" si="34"/>
        <v>42268.658715277779</v>
      </c>
      <c r="T563" s="14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4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8">
        <f t="shared" si="33"/>
        <v>37500</v>
      </c>
      <c r="Q565" t="s">
        <v>8319</v>
      </c>
      <c r="R565" t="s">
        <v>8320</v>
      </c>
      <c r="S565" s="13">
        <f t="shared" si="34"/>
        <v>42022.069988425923</v>
      </c>
      <c r="T565" s="14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8">
        <f t="shared" si="33"/>
        <v>18000</v>
      </c>
      <c r="Q566" t="s">
        <v>8319</v>
      </c>
      <c r="R566" t="s">
        <v>8320</v>
      </c>
      <c r="S566" s="13">
        <f t="shared" si="34"/>
        <v>42411.942997685182</v>
      </c>
      <c r="T566" s="14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4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8">
        <f t="shared" si="33"/>
        <v>5000</v>
      </c>
      <c r="Q568" t="s">
        <v>8319</v>
      </c>
      <c r="R568" t="s">
        <v>8320</v>
      </c>
      <c r="S568" s="13">
        <f t="shared" si="34"/>
        <v>42535.68440972222</v>
      </c>
      <c r="T568" s="14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4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8">
        <f t="shared" si="33"/>
        <v>4900</v>
      </c>
      <c r="Q570" t="s">
        <v>8319</v>
      </c>
      <c r="R570" t="s">
        <v>8320</v>
      </c>
      <c r="S570" s="13">
        <f t="shared" si="34"/>
        <v>42348.9215625</v>
      </c>
      <c r="T570" s="14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8">
        <f t="shared" si="33"/>
        <v>2500</v>
      </c>
      <c r="Q571" t="s">
        <v>8319</v>
      </c>
      <c r="R571" t="s">
        <v>8320</v>
      </c>
      <c r="S571" s="13">
        <f t="shared" si="34"/>
        <v>42340.847361111111</v>
      </c>
      <c r="T571" s="14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8">
        <f t="shared" si="33"/>
        <v>85000</v>
      </c>
      <c r="Q572" t="s">
        <v>8319</v>
      </c>
      <c r="R572" t="s">
        <v>8320</v>
      </c>
      <c r="S572" s="13">
        <f t="shared" si="34"/>
        <v>42388.798252314817</v>
      </c>
      <c r="T572" s="14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8">
        <f t="shared" si="33"/>
        <v>12500</v>
      </c>
      <c r="Q573" t="s">
        <v>8319</v>
      </c>
      <c r="R573" t="s">
        <v>8320</v>
      </c>
      <c r="S573" s="13">
        <f t="shared" si="34"/>
        <v>42192.816238425927</v>
      </c>
      <c r="T573" s="14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4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8">
        <f t="shared" si="33"/>
        <v>9876.4444444444453</v>
      </c>
      <c r="Q575" t="s">
        <v>8319</v>
      </c>
      <c r="R575" t="s">
        <v>8320</v>
      </c>
      <c r="S575" s="13">
        <f t="shared" si="34"/>
        <v>41963.050127314811</v>
      </c>
      <c r="T575" s="14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8">
        <f t="shared" si="33"/>
        <v>2795</v>
      </c>
      <c r="Q576" t="s">
        <v>8319</v>
      </c>
      <c r="R576" t="s">
        <v>8320</v>
      </c>
      <c r="S576" s="13">
        <f t="shared" si="34"/>
        <v>42632.443368055552</v>
      </c>
      <c r="T576" s="14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8">
        <f t="shared" si="33"/>
        <v>15000</v>
      </c>
      <c r="Q577" t="s">
        <v>8319</v>
      </c>
      <c r="R577" t="s">
        <v>8320</v>
      </c>
      <c r="S577" s="13">
        <f t="shared" si="34"/>
        <v>42138.692627314813</v>
      </c>
      <c r="T577" s="14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8">
        <f t="shared" si="33"/>
        <v>80000</v>
      </c>
      <c r="Q578" t="s">
        <v>8319</v>
      </c>
      <c r="R578" t="s">
        <v>8320</v>
      </c>
      <c r="S578" s="13">
        <f t="shared" si="34"/>
        <v>42031.471666666665</v>
      </c>
      <c r="T578" s="14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</f>
        <v>2E-3</v>
      </c>
      <c r="P579" s="8">
        <f t="shared" ref="P579:P642" si="37">+(D579/L579)</f>
        <v>5000</v>
      </c>
      <c r="Q579" t="s">
        <v>8319</v>
      </c>
      <c r="R579" t="s">
        <v>8320</v>
      </c>
      <c r="S579" s="13">
        <f t="shared" ref="S579:S642" si="38">(((J579/60)/60)/24)+DATE(1970, 1, 1)</f>
        <v>42450.589143518519</v>
      </c>
      <c r="T579" s="14">
        <f t="shared" ref="T579:T642" si="39">(((I579/60)/60)/24)+DATE(1970, 1, 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8">
        <f t="shared" si="37"/>
        <v>17857.142857142859</v>
      </c>
      <c r="Q580" t="s">
        <v>8319</v>
      </c>
      <c r="R580" t="s">
        <v>8320</v>
      </c>
      <c r="S580" s="13">
        <f t="shared" si="38"/>
        <v>42230.578622685185</v>
      </c>
      <c r="T580" s="14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8">
        <f t="shared" si="37"/>
        <v>2400</v>
      </c>
      <c r="Q581" t="s">
        <v>8319</v>
      </c>
      <c r="R581" t="s">
        <v>8320</v>
      </c>
      <c r="S581" s="13">
        <f t="shared" si="38"/>
        <v>41968.852118055554</v>
      </c>
      <c r="T581" s="14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8">
        <f t="shared" si="37"/>
        <v>3000</v>
      </c>
      <c r="Q582" t="s">
        <v>8319</v>
      </c>
      <c r="R582" t="s">
        <v>8320</v>
      </c>
      <c r="S582" s="13">
        <f t="shared" si="38"/>
        <v>42605.908182870371</v>
      </c>
      <c r="T582" s="14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4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4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8">
        <f t="shared" si="37"/>
        <v>9000</v>
      </c>
      <c r="Q585" t="s">
        <v>8319</v>
      </c>
      <c r="R585" t="s">
        <v>8320</v>
      </c>
      <c r="S585" s="13">
        <f t="shared" si="38"/>
        <v>42052.93850694444</v>
      </c>
      <c r="T585" s="14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8">
        <f t="shared" si="37"/>
        <v>500</v>
      </c>
      <c r="Q586" t="s">
        <v>8319</v>
      </c>
      <c r="R586" t="s">
        <v>8320</v>
      </c>
      <c r="S586" s="13">
        <f t="shared" si="38"/>
        <v>42049.716620370367</v>
      </c>
      <c r="T586" s="14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4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8">
        <f t="shared" si="37"/>
        <v>2500</v>
      </c>
      <c r="Q588" t="s">
        <v>8319</v>
      </c>
      <c r="R588" t="s">
        <v>8320</v>
      </c>
      <c r="S588" s="13">
        <f t="shared" si="38"/>
        <v>42020.854247685187</v>
      </c>
      <c r="T588" s="14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8">
        <f t="shared" si="37"/>
        <v>4285.7142857142853</v>
      </c>
      <c r="Q589" t="s">
        <v>8319</v>
      </c>
      <c r="R589" t="s">
        <v>8320</v>
      </c>
      <c r="S589" s="13">
        <f t="shared" si="38"/>
        <v>42080.757326388892</v>
      </c>
      <c r="T589" s="14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8">
        <f t="shared" si="37"/>
        <v>4500</v>
      </c>
      <c r="Q590" t="s">
        <v>8319</v>
      </c>
      <c r="R590" t="s">
        <v>8320</v>
      </c>
      <c r="S590" s="13">
        <f t="shared" si="38"/>
        <v>42631.769513888896</v>
      </c>
      <c r="T590" s="14">
        <f t="shared" si="39"/>
        <v>42691.811180555553</v>
      </c>
    </row>
    <row r="591" spans="1:20" ht="15.5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8">
        <f t="shared" si="37"/>
        <v>7500</v>
      </c>
      <c r="Q591" t="s">
        <v>8319</v>
      </c>
      <c r="R591" t="s">
        <v>8320</v>
      </c>
      <c r="S591" s="13">
        <f t="shared" si="38"/>
        <v>42178.614571759259</v>
      </c>
      <c r="T591" s="14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8">
        <f t="shared" si="37"/>
        <v>555.55555555555554</v>
      </c>
      <c r="Q592" t="s">
        <v>8319</v>
      </c>
      <c r="R592" t="s">
        <v>8320</v>
      </c>
      <c r="S592" s="13">
        <f t="shared" si="38"/>
        <v>42377.554756944446</v>
      </c>
      <c r="T592" s="14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8">
        <f t="shared" si="37"/>
        <v>50000</v>
      </c>
      <c r="Q593" t="s">
        <v>8319</v>
      </c>
      <c r="R593" t="s">
        <v>8320</v>
      </c>
      <c r="S593" s="13">
        <f t="shared" si="38"/>
        <v>42177.543171296296</v>
      </c>
      <c r="T593" s="14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8">
        <f t="shared" si="37"/>
        <v>7500</v>
      </c>
      <c r="Q594" t="s">
        <v>8319</v>
      </c>
      <c r="R594" t="s">
        <v>8320</v>
      </c>
      <c r="S594" s="13">
        <f t="shared" si="38"/>
        <v>41946.232175925928</v>
      </c>
      <c r="T594" s="14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8">
        <f t="shared" si="37"/>
        <v>71.428571428571431</v>
      </c>
      <c r="Q595" t="s">
        <v>8319</v>
      </c>
      <c r="R595" t="s">
        <v>8320</v>
      </c>
      <c r="S595" s="13">
        <f t="shared" si="38"/>
        <v>42070.677604166667</v>
      </c>
      <c r="T595" s="14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8">
        <f t="shared" si="37"/>
        <v>12500</v>
      </c>
      <c r="Q596" t="s">
        <v>8319</v>
      </c>
      <c r="R596" t="s">
        <v>8320</v>
      </c>
      <c r="S596" s="13">
        <f t="shared" si="38"/>
        <v>42446.780162037037</v>
      </c>
      <c r="T596" s="14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8">
        <f t="shared" si="37"/>
        <v>12500</v>
      </c>
      <c r="Q597" t="s">
        <v>8319</v>
      </c>
      <c r="R597" t="s">
        <v>8320</v>
      </c>
      <c r="S597" s="13">
        <f t="shared" si="38"/>
        <v>42083.069884259254</v>
      </c>
      <c r="T597" s="14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8">
        <f t="shared" si="37"/>
        <v>10000</v>
      </c>
      <c r="Q598" t="s">
        <v>8319</v>
      </c>
      <c r="R598" t="s">
        <v>8320</v>
      </c>
      <c r="S598" s="13">
        <f t="shared" si="38"/>
        <v>42646.896898148145</v>
      </c>
      <c r="T598" s="14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8">
        <f t="shared" si="37"/>
        <v>3750</v>
      </c>
      <c r="Q599" t="s">
        <v>8319</v>
      </c>
      <c r="R599" t="s">
        <v>8320</v>
      </c>
      <c r="S599" s="13">
        <f t="shared" si="38"/>
        <v>42545.705266203702</v>
      </c>
      <c r="T599" s="14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8">
        <f t="shared" si="37"/>
        <v>357.14285714285717</v>
      </c>
      <c r="Q600" t="s">
        <v>8319</v>
      </c>
      <c r="R600" t="s">
        <v>8320</v>
      </c>
      <c r="S600" s="13">
        <f t="shared" si="38"/>
        <v>41948.00209490741</v>
      </c>
      <c r="T600" s="14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8">
        <f t="shared" si="37"/>
        <v>25000</v>
      </c>
      <c r="Q601" t="s">
        <v>8319</v>
      </c>
      <c r="R601" t="s">
        <v>8320</v>
      </c>
      <c r="S601" s="13">
        <f t="shared" si="38"/>
        <v>42047.812523148154</v>
      </c>
      <c r="T601" s="14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8">
        <f t="shared" si="37"/>
        <v>5000</v>
      </c>
      <c r="Q602" t="s">
        <v>8319</v>
      </c>
      <c r="R602" t="s">
        <v>8320</v>
      </c>
      <c r="S602" s="13">
        <f t="shared" si="38"/>
        <v>42073.798171296294</v>
      </c>
      <c r="T602" s="14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8">
        <f t="shared" si="37"/>
        <v>1666.6666666666667</v>
      </c>
      <c r="Q603" t="s">
        <v>8319</v>
      </c>
      <c r="R603" t="s">
        <v>8320</v>
      </c>
      <c r="S603" s="13">
        <f t="shared" si="38"/>
        <v>41969.858090277776</v>
      </c>
      <c r="T603" s="14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4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8">
        <f t="shared" si="37"/>
        <v>1153.8461538461538</v>
      </c>
      <c r="Q605" t="s">
        <v>8319</v>
      </c>
      <c r="R605" t="s">
        <v>8320</v>
      </c>
      <c r="S605" s="13">
        <f t="shared" si="38"/>
        <v>41835.639155092591</v>
      </c>
      <c r="T605" s="14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4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8">
        <f t="shared" si="37"/>
        <v>625</v>
      </c>
      <c r="Q607" t="s">
        <v>8319</v>
      </c>
      <c r="R607" t="s">
        <v>8320</v>
      </c>
      <c r="S607" s="13">
        <f t="shared" si="38"/>
        <v>42194.357731481476</v>
      </c>
      <c r="T607" s="14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8">
        <f t="shared" si="37"/>
        <v>5000</v>
      </c>
      <c r="Q608" t="s">
        <v>8319</v>
      </c>
      <c r="R608" t="s">
        <v>8320</v>
      </c>
      <c r="S608" s="13">
        <f t="shared" si="38"/>
        <v>42102.650567129633</v>
      </c>
      <c r="T608" s="14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4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8">
        <f t="shared" si="37"/>
        <v>30000</v>
      </c>
      <c r="Q610" t="s">
        <v>8319</v>
      </c>
      <c r="R610" t="s">
        <v>8320</v>
      </c>
      <c r="S610" s="13">
        <f t="shared" si="38"/>
        <v>42140.921064814815</v>
      </c>
      <c r="T610" s="14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8">
        <f t="shared" si="37"/>
        <v>780</v>
      </c>
      <c r="Q611" t="s">
        <v>8319</v>
      </c>
      <c r="R611" t="s">
        <v>8320</v>
      </c>
      <c r="S611" s="13">
        <f t="shared" si="38"/>
        <v>42307.034074074079</v>
      </c>
      <c r="T611" s="14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4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4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4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8">
        <f t="shared" si="37"/>
        <v>495.8677685950413</v>
      </c>
      <c r="Q615" t="s">
        <v>8319</v>
      </c>
      <c r="R615" t="s">
        <v>8320</v>
      </c>
      <c r="S615" s="13">
        <f t="shared" si="38"/>
        <v>42247.496759259258</v>
      </c>
      <c r="T615" s="14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4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4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4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8">
        <f t="shared" si="37"/>
        <v>666.66666666666663</v>
      </c>
      <c r="Q619" t="s">
        <v>8319</v>
      </c>
      <c r="R619" t="s">
        <v>8320</v>
      </c>
      <c r="S619" s="13">
        <f t="shared" si="38"/>
        <v>42087.343090277776</v>
      </c>
      <c r="T619" s="14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4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8">
        <f t="shared" si="37"/>
        <v>2500000</v>
      </c>
      <c r="Q621" t="s">
        <v>8319</v>
      </c>
      <c r="R621" t="s">
        <v>8320</v>
      </c>
      <c r="S621" s="13">
        <f t="shared" si="38"/>
        <v>41908.650347222225</v>
      </c>
      <c r="T621" s="14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8">
        <f t="shared" si="37"/>
        <v>30000</v>
      </c>
      <c r="Q622" t="s">
        <v>8319</v>
      </c>
      <c r="R622" t="s">
        <v>8320</v>
      </c>
      <c r="S622" s="13">
        <f t="shared" si="38"/>
        <v>41831.716874999998</v>
      </c>
      <c r="T622" s="14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8">
        <f t="shared" si="37"/>
        <v>8333.3333333333339</v>
      </c>
      <c r="Q623" t="s">
        <v>8319</v>
      </c>
      <c r="R623" t="s">
        <v>8320</v>
      </c>
      <c r="S623" s="13">
        <f t="shared" si="38"/>
        <v>42528.987696759257</v>
      </c>
      <c r="T623" s="14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8">
        <f t="shared" si="37"/>
        <v>666.66666666666663</v>
      </c>
      <c r="Q624" t="s">
        <v>8319</v>
      </c>
      <c r="R624" t="s">
        <v>8320</v>
      </c>
      <c r="S624" s="13">
        <f t="shared" si="38"/>
        <v>42532.774745370371</v>
      </c>
      <c r="T624" s="14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4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4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4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8">
        <f t="shared" si="37"/>
        <v>641.02564102564099</v>
      </c>
      <c r="Q628" t="s">
        <v>8319</v>
      </c>
      <c r="R628" t="s">
        <v>8320</v>
      </c>
      <c r="S628" s="13">
        <f t="shared" si="38"/>
        <v>42198.559479166666</v>
      </c>
      <c r="T628" s="14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8">
        <f t="shared" si="37"/>
        <v>450000</v>
      </c>
      <c r="Q629" t="s">
        <v>8319</v>
      </c>
      <c r="R629" t="s">
        <v>8320</v>
      </c>
      <c r="S629" s="13">
        <f t="shared" si="38"/>
        <v>42384.306840277779</v>
      </c>
      <c r="T629" s="14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4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8">
        <f t="shared" si="37"/>
        <v>66666.666666666672</v>
      </c>
      <c r="Q631" t="s">
        <v>8319</v>
      </c>
      <c r="R631" t="s">
        <v>8320</v>
      </c>
      <c r="S631" s="13">
        <f t="shared" si="38"/>
        <v>42474.637824074074</v>
      </c>
      <c r="T631" s="14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8">
        <f t="shared" si="37"/>
        <v>11999</v>
      </c>
      <c r="Q632" t="s">
        <v>8319</v>
      </c>
      <c r="R632" t="s">
        <v>8320</v>
      </c>
      <c r="S632" s="13">
        <f t="shared" si="38"/>
        <v>42223.619456018518</v>
      </c>
      <c r="T632" s="14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8">
        <f t="shared" si="37"/>
        <v>5555.5555555555557</v>
      </c>
      <c r="Q633" t="s">
        <v>8319</v>
      </c>
      <c r="R633" t="s">
        <v>8320</v>
      </c>
      <c r="S633" s="13">
        <f t="shared" si="38"/>
        <v>42489.772326388891</v>
      </c>
      <c r="T633" s="14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4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8">
        <f t="shared" si="37"/>
        <v>400</v>
      </c>
      <c r="Q635" t="s">
        <v>8319</v>
      </c>
      <c r="R635" t="s">
        <v>8320</v>
      </c>
      <c r="S635" s="13">
        <f t="shared" si="38"/>
        <v>42507.29932870371</v>
      </c>
      <c r="T635" s="14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8">
        <f t="shared" si="37"/>
        <v>5000</v>
      </c>
      <c r="Q636" t="s">
        <v>8319</v>
      </c>
      <c r="R636" t="s">
        <v>8320</v>
      </c>
      <c r="S636" s="13">
        <f t="shared" si="38"/>
        <v>42031.928576388891</v>
      </c>
      <c r="T636" s="14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8">
        <f t="shared" si="37"/>
        <v>25000</v>
      </c>
      <c r="Q637" t="s">
        <v>8319</v>
      </c>
      <c r="R637" t="s">
        <v>8320</v>
      </c>
      <c r="S637" s="13">
        <f t="shared" si="38"/>
        <v>42076.092152777783</v>
      </c>
      <c r="T637" s="14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8">
        <f t="shared" si="37"/>
        <v>2000</v>
      </c>
      <c r="Q638" t="s">
        <v>8319</v>
      </c>
      <c r="R638" t="s">
        <v>8320</v>
      </c>
      <c r="S638" s="13">
        <f t="shared" si="38"/>
        <v>42131.455439814818</v>
      </c>
      <c r="T638" s="14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4">
        <f t="shared" si="39"/>
        <v>42791.961111111115</v>
      </c>
    </row>
    <row r="640" spans="1:20" ht="15.5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8">
        <f t="shared" si="37"/>
        <v>33333.333333333336</v>
      </c>
      <c r="Q640" t="s">
        <v>8319</v>
      </c>
      <c r="R640" t="s">
        <v>8320</v>
      </c>
      <c r="S640" s="13">
        <f t="shared" si="38"/>
        <v>42759.593310185184</v>
      </c>
      <c r="T640" s="14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8">
        <f t="shared" si="37"/>
        <v>1000000</v>
      </c>
      <c r="Q641" t="s">
        <v>8319</v>
      </c>
      <c r="R641" t="s">
        <v>8320</v>
      </c>
      <c r="S641" s="13">
        <f t="shared" si="38"/>
        <v>41865.583275462966</v>
      </c>
      <c r="T641" s="14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8">
        <f t="shared" si="37"/>
        <v>35</v>
      </c>
      <c r="Q642" t="s">
        <v>8319</v>
      </c>
      <c r="R642" t="s">
        <v>8321</v>
      </c>
      <c r="S642" s="13">
        <f t="shared" si="38"/>
        <v>42683.420312500006</v>
      </c>
      <c r="T642" s="14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</f>
        <v>1.1916249999999999</v>
      </c>
      <c r="P643" s="8">
        <f t="shared" ref="P643:P706" si="41">+(D643/L643)</f>
        <v>126.98412698412699</v>
      </c>
      <c r="Q643" t="s">
        <v>8319</v>
      </c>
      <c r="R643" t="s">
        <v>8321</v>
      </c>
      <c r="S643" s="13">
        <f t="shared" ref="S643:S706" si="42">(((J643/60)/60)/24)+DATE(1970, 1, 1)</f>
        <v>42199.57</v>
      </c>
      <c r="T643" s="14">
        <f t="shared" ref="T643:T706" si="43">(((I643/60)/60)/24)+DATE(1970, 1, 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8">
        <f t="shared" si="41"/>
        <v>9.1996320147194108</v>
      </c>
      <c r="Q644" t="s">
        <v>8319</v>
      </c>
      <c r="R644" t="s">
        <v>8321</v>
      </c>
      <c r="S644" s="13">
        <f t="shared" si="42"/>
        <v>42199.651319444441</v>
      </c>
      <c r="T644" s="14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8">
        <f t="shared" si="41"/>
        <v>164.47368421052633</v>
      </c>
      <c r="Q645" t="s">
        <v>8319</v>
      </c>
      <c r="R645" t="s">
        <v>8321</v>
      </c>
      <c r="S645" s="13">
        <f t="shared" si="42"/>
        <v>42100.642071759255</v>
      </c>
      <c r="T645" s="14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8">
        <f t="shared" si="41"/>
        <v>24.485798237022529</v>
      </c>
      <c r="Q646" t="s">
        <v>8319</v>
      </c>
      <c r="R646" t="s">
        <v>8321</v>
      </c>
      <c r="S646" s="13">
        <f t="shared" si="42"/>
        <v>41898.665960648148</v>
      </c>
      <c r="T646" s="14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8">
        <f t="shared" si="41"/>
        <v>8.4388185654008439</v>
      </c>
      <c r="Q647" t="s">
        <v>8319</v>
      </c>
      <c r="R647" t="s">
        <v>8321</v>
      </c>
      <c r="S647" s="13">
        <f t="shared" si="42"/>
        <v>42564.026319444441</v>
      </c>
      <c r="T647" s="14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8">
        <f t="shared" si="41"/>
        <v>29.62962962962963</v>
      </c>
      <c r="Q648" t="s">
        <v>8319</v>
      </c>
      <c r="R648" t="s">
        <v>8321</v>
      </c>
      <c r="S648" s="13">
        <f t="shared" si="42"/>
        <v>41832.852627314816</v>
      </c>
      <c r="T648" s="14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8">
        <f t="shared" si="41"/>
        <v>117.64705882352941</v>
      </c>
      <c r="Q649" t="s">
        <v>8319</v>
      </c>
      <c r="R649" t="s">
        <v>8321</v>
      </c>
      <c r="S649" s="13">
        <f t="shared" si="42"/>
        <v>42416.767928240741</v>
      </c>
      <c r="T649" s="14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8">
        <f t="shared" si="41"/>
        <v>1296.2962962962963</v>
      </c>
      <c r="Q650" t="s">
        <v>8319</v>
      </c>
      <c r="R650" t="s">
        <v>8321</v>
      </c>
      <c r="S650" s="13">
        <f t="shared" si="42"/>
        <v>41891.693379629629</v>
      </c>
      <c r="T650" s="14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8">
        <f t="shared" si="41"/>
        <v>30.487804878048781</v>
      </c>
      <c r="Q651" t="s">
        <v>8319</v>
      </c>
      <c r="R651" t="s">
        <v>8321</v>
      </c>
      <c r="S651" s="13">
        <f t="shared" si="42"/>
        <v>41877.912187499998</v>
      </c>
      <c r="T651" s="14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8">
        <f t="shared" si="41"/>
        <v>31.25</v>
      </c>
      <c r="Q652" t="s">
        <v>8319</v>
      </c>
      <c r="R652" t="s">
        <v>8321</v>
      </c>
      <c r="S652" s="13">
        <f t="shared" si="42"/>
        <v>41932.036851851852</v>
      </c>
      <c r="T652" s="14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8">
        <f t="shared" si="41"/>
        <v>238.0952380952381</v>
      </c>
      <c r="Q653" t="s">
        <v>8319</v>
      </c>
      <c r="R653" t="s">
        <v>8321</v>
      </c>
      <c r="S653" s="13">
        <f t="shared" si="42"/>
        <v>41956.017488425925</v>
      </c>
      <c r="T653" s="14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8">
        <f t="shared" si="41"/>
        <v>107.14285714285714</v>
      </c>
      <c r="Q654" t="s">
        <v>8319</v>
      </c>
      <c r="R654" t="s">
        <v>8321</v>
      </c>
      <c r="S654" s="13">
        <f t="shared" si="42"/>
        <v>42675.690393518518</v>
      </c>
      <c r="T654" s="14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8">
        <f t="shared" si="41"/>
        <v>67.750677506775062</v>
      </c>
      <c r="Q655" t="s">
        <v>8319</v>
      </c>
      <c r="R655" t="s">
        <v>8321</v>
      </c>
      <c r="S655" s="13">
        <f t="shared" si="42"/>
        <v>42199.618518518517</v>
      </c>
      <c r="T655" s="14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8">
        <f t="shared" si="41"/>
        <v>11.846001974333662</v>
      </c>
      <c r="Q656" t="s">
        <v>8319</v>
      </c>
      <c r="R656" t="s">
        <v>8321</v>
      </c>
      <c r="S656" s="13">
        <f t="shared" si="42"/>
        <v>42163.957326388889</v>
      </c>
      <c r="T656" s="14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8">
        <f t="shared" si="41"/>
        <v>29.197080291970803</v>
      </c>
      <c r="Q657" t="s">
        <v>8319</v>
      </c>
      <c r="R657" t="s">
        <v>8321</v>
      </c>
      <c r="S657" s="13">
        <f t="shared" si="42"/>
        <v>42045.957314814819</v>
      </c>
      <c r="T657" s="14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8">
        <f t="shared" si="41"/>
        <v>57.47126436781609</v>
      </c>
      <c r="Q658" t="s">
        <v>8319</v>
      </c>
      <c r="R658" t="s">
        <v>8321</v>
      </c>
      <c r="S658" s="13">
        <f t="shared" si="42"/>
        <v>42417.804618055554</v>
      </c>
      <c r="T658" s="14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8">
        <f t="shared" si="41"/>
        <v>151.5151515151515</v>
      </c>
      <c r="Q659" t="s">
        <v>8319</v>
      </c>
      <c r="R659" t="s">
        <v>8321</v>
      </c>
      <c r="S659" s="13">
        <f t="shared" si="42"/>
        <v>42331.84574074074</v>
      </c>
      <c r="T659" s="14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8">
        <f t="shared" si="41"/>
        <v>104.66666666666667</v>
      </c>
      <c r="Q660" t="s">
        <v>8319</v>
      </c>
      <c r="R660" t="s">
        <v>8321</v>
      </c>
      <c r="S660" s="13">
        <f t="shared" si="42"/>
        <v>42179.160752314812</v>
      </c>
      <c r="T660" s="14">
        <f t="shared" si="43"/>
        <v>42211.75</v>
      </c>
    </row>
    <row r="661" spans="1:20" ht="15.5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8">
        <f t="shared" si="41"/>
        <v>142.85714285714286</v>
      </c>
      <c r="Q661" t="s">
        <v>8319</v>
      </c>
      <c r="R661" t="s">
        <v>8321</v>
      </c>
      <c r="S661" s="13">
        <f t="shared" si="42"/>
        <v>42209.593692129631</v>
      </c>
      <c r="T661" s="14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8">
        <f t="shared" si="41"/>
        <v>2777.7777777777778</v>
      </c>
      <c r="Q662" t="s">
        <v>8319</v>
      </c>
      <c r="R662" t="s">
        <v>8321</v>
      </c>
      <c r="S662" s="13">
        <f t="shared" si="42"/>
        <v>41922.741655092592</v>
      </c>
      <c r="T662" s="14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8">
        <f t="shared" si="41"/>
        <v>1111.1111111111111</v>
      </c>
      <c r="Q663" t="s">
        <v>8319</v>
      </c>
      <c r="R663" t="s">
        <v>8321</v>
      </c>
      <c r="S663" s="13">
        <f t="shared" si="42"/>
        <v>42636.645358796297</v>
      </c>
      <c r="T663" s="14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8">
        <f t="shared" si="41"/>
        <v>9750</v>
      </c>
      <c r="Q664" t="s">
        <v>8319</v>
      </c>
      <c r="R664" t="s">
        <v>8321</v>
      </c>
      <c r="S664" s="13">
        <f t="shared" si="42"/>
        <v>41990.438043981485</v>
      </c>
      <c r="T664" s="14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8">
        <f t="shared" si="41"/>
        <v>28571.428571428572</v>
      </c>
      <c r="Q665" t="s">
        <v>8319</v>
      </c>
      <c r="R665" t="s">
        <v>8321</v>
      </c>
      <c r="S665" s="13">
        <f t="shared" si="42"/>
        <v>42173.843240740738</v>
      </c>
      <c r="T665" s="14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8">
        <f t="shared" si="41"/>
        <v>413.79310344827587</v>
      </c>
      <c r="Q666" t="s">
        <v>8319</v>
      </c>
      <c r="R666" t="s">
        <v>8321</v>
      </c>
      <c r="S666" s="13">
        <f t="shared" si="42"/>
        <v>42077.666377314818</v>
      </c>
      <c r="T666" s="14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8">
        <f t="shared" si="41"/>
        <v>833.33333333333337</v>
      </c>
      <c r="Q667" t="s">
        <v>8319</v>
      </c>
      <c r="R667" t="s">
        <v>8321</v>
      </c>
      <c r="S667" s="13">
        <f t="shared" si="42"/>
        <v>42688.711354166662</v>
      </c>
      <c r="T667" s="14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8">
        <f t="shared" si="41"/>
        <v>50000</v>
      </c>
      <c r="Q668" t="s">
        <v>8319</v>
      </c>
      <c r="R668" t="s">
        <v>8321</v>
      </c>
      <c r="S668" s="13">
        <f t="shared" si="42"/>
        <v>41838.832152777781</v>
      </c>
      <c r="T668" s="14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8">
        <f t="shared" si="41"/>
        <v>1785.7142857142858</v>
      </c>
      <c r="Q669" t="s">
        <v>8319</v>
      </c>
      <c r="R669" t="s">
        <v>8321</v>
      </c>
      <c r="S669" s="13">
        <f t="shared" si="42"/>
        <v>42632.373414351852</v>
      </c>
      <c r="T669" s="14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8">
        <f t="shared" si="41"/>
        <v>600</v>
      </c>
      <c r="Q670" t="s">
        <v>8319</v>
      </c>
      <c r="R670" t="s">
        <v>8321</v>
      </c>
      <c r="S670" s="13">
        <f t="shared" si="42"/>
        <v>42090.831273148149</v>
      </c>
      <c r="T670" s="14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8">
        <f t="shared" si="41"/>
        <v>7142.8571428571431</v>
      </c>
      <c r="Q671" t="s">
        <v>8319</v>
      </c>
      <c r="R671" t="s">
        <v>8321</v>
      </c>
      <c r="S671" s="13">
        <f t="shared" si="42"/>
        <v>42527.625671296293</v>
      </c>
      <c r="T671" s="14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8">
        <f t="shared" si="41"/>
        <v>290.32258064516128</v>
      </c>
      <c r="Q672" t="s">
        <v>8319</v>
      </c>
      <c r="R672" t="s">
        <v>8321</v>
      </c>
      <c r="S672" s="13">
        <f t="shared" si="42"/>
        <v>42506.709722222222</v>
      </c>
      <c r="T672" s="14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8">
        <f t="shared" si="41"/>
        <v>2000</v>
      </c>
      <c r="Q673" t="s">
        <v>8319</v>
      </c>
      <c r="R673" t="s">
        <v>8321</v>
      </c>
      <c r="S673" s="13">
        <f t="shared" si="42"/>
        <v>41984.692731481482</v>
      </c>
      <c r="T673" s="14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8">
        <f t="shared" si="41"/>
        <v>232.55813953488371</v>
      </c>
      <c r="Q674" t="s">
        <v>8319</v>
      </c>
      <c r="R674" t="s">
        <v>8321</v>
      </c>
      <c r="S674" s="13">
        <f t="shared" si="42"/>
        <v>41974.219490740739</v>
      </c>
      <c r="T674" s="14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8">
        <f t="shared" si="41"/>
        <v>33333.333333333336</v>
      </c>
      <c r="Q675" t="s">
        <v>8319</v>
      </c>
      <c r="R675" t="s">
        <v>8321</v>
      </c>
      <c r="S675" s="13">
        <f t="shared" si="42"/>
        <v>41838.840474537035</v>
      </c>
      <c r="T675" s="14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8">
        <f t="shared" si="41"/>
        <v>25000</v>
      </c>
      <c r="Q676" t="s">
        <v>8319</v>
      </c>
      <c r="R676" t="s">
        <v>8321</v>
      </c>
      <c r="S676" s="13">
        <f t="shared" si="42"/>
        <v>41803.116053240738</v>
      </c>
      <c r="T676" s="14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8">
        <f t="shared" si="41"/>
        <v>230.76923076923077</v>
      </c>
      <c r="Q677" t="s">
        <v>8319</v>
      </c>
      <c r="R677" t="s">
        <v>8321</v>
      </c>
      <c r="S677" s="13">
        <f t="shared" si="42"/>
        <v>41975.930601851855</v>
      </c>
      <c r="T677" s="14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8">
        <f t="shared" si="41"/>
        <v>4166.666666666667</v>
      </c>
      <c r="Q678" t="s">
        <v>8319</v>
      </c>
      <c r="R678" t="s">
        <v>8321</v>
      </c>
      <c r="S678" s="13">
        <f t="shared" si="42"/>
        <v>42012.768298611118</v>
      </c>
      <c r="T678" s="14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8">
        <f t="shared" si="41"/>
        <v>520.83333333333337</v>
      </c>
      <c r="Q679" t="s">
        <v>8319</v>
      </c>
      <c r="R679" t="s">
        <v>8321</v>
      </c>
      <c r="S679" s="13">
        <f t="shared" si="42"/>
        <v>42504.403877314813</v>
      </c>
      <c r="T679" s="14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8">
        <f t="shared" si="41"/>
        <v>1705.8823529411766</v>
      </c>
      <c r="Q680" t="s">
        <v>8319</v>
      </c>
      <c r="R680" t="s">
        <v>8321</v>
      </c>
      <c r="S680" s="13">
        <f t="shared" si="42"/>
        <v>42481.376597222217</v>
      </c>
      <c r="T680" s="14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8">
        <f t="shared" si="41"/>
        <v>606.38297872340422</v>
      </c>
      <c r="Q681" t="s">
        <v>8319</v>
      </c>
      <c r="R681" t="s">
        <v>8321</v>
      </c>
      <c r="S681" s="13">
        <f t="shared" si="42"/>
        <v>42556.695706018523</v>
      </c>
      <c r="T681" s="14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8">
        <f t="shared" si="41"/>
        <v>581.39534883720933</v>
      </c>
      <c r="Q682" t="s">
        <v>8319</v>
      </c>
      <c r="R682" t="s">
        <v>8321</v>
      </c>
      <c r="S682" s="13">
        <f t="shared" si="42"/>
        <v>41864.501516203702</v>
      </c>
      <c r="T682" s="14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8">
        <f t="shared" si="41"/>
        <v>2500</v>
      </c>
      <c r="Q683" t="s">
        <v>8319</v>
      </c>
      <c r="R683" t="s">
        <v>8321</v>
      </c>
      <c r="S683" s="13">
        <f t="shared" si="42"/>
        <v>42639.805601851855</v>
      </c>
      <c r="T683" s="14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8">
        <f t="shared" si="41"/>
        <v>12500</v>
      </c>
      <c r="Q684" t="s">
        <v>8319</v>
      </c>
      <c r="R684" t="s">
        <v>8321</v>
      </c>
      <c r="S684" s="13">
        <f t="shared" si="42"/>
        <v>42778.765300925923</v>
      </c>
      <c r="T684" s="14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8">
        <f t="shared" si="41"/>
        <v>11666.666666666666</v>
      </c>
      <c r="Q685" t="s">
        <v>8319</v>
      </c>
      <c r="R685" t="s">
        <v>8321</v>
      </c>
      <c r="S685" s="13">
        <f t="shared" si="42"/>
        <v>42634.900046296301</v>
      </c>
      <c r="T685" s="14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8">
        <f t="shared" si="41"/>
        <v>2370.3703703703704</v>
      </c>
      <c r="Q686" t="s">
        <v>8319</v>
      </c>
      <c r="R686" t="s">
        <v>8321</v>
      </c>
      <c r="S686" s="13">
        <f t="shared" si="42"/>
        <v>41809.473275462966</v>
      </c>
      <c r="T686" s="14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8">
        <f t="shared" si="41"/>
        <v>200</v>
      </c>
      <c r="Q687" t="s">
        <v>8319</v>
      </c>
      <c r="R687" t="s">
        <v>8321</v>
      </c>
      <c r="S687" s="13">
        <f t="shared" si="42"/>
        <v>41971.866574074069</v>
      </c>
      <c r="T687" s="14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4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8">
        <f t="shared" si="41"/>
        <v>16666.666666666668</v>
      </c>
      <c r="Q689" t="s">
        <v>8319</v>
      </c>
      <c r="R689" t="s">
        <v>8321</v>
      </c>
      <c r="S689" s="13">
        <f t="shared" si="42"/>
        <v>42711.750613425931</v>
      </c>
      <c r="T689" s="14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8">
        <f t="shared" si="41"/>
        <v>555.55555555555554</v>
      </c>
      <c r="Q690" t="s">
        <v>8319</v>
      </c>
      <c r="R690" t="s">
        <v>8321</v>
      </c>
      <c r="S690" s="13">
        <f t="shared" si="42"/>
        <v>42262.104780092588</v>
      </c>
      <c r="T690" s="14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8">
        <f t="shared" si="41"/>
        <v>595.23809523809518</v>
      </c>
      <c r="Q691" t="s">
        <v>8319</v>
      </c>
      <c r="R691" t="s">
        <v>8321</v>
      </c>
      <c r="S691" s="13">
        <f t="shared" si="42"/>
        <v>42675.66778935185</v>
      </c>
      <c r="T691" s="14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8">
        <f t="shared" si="41"/>
        <v>588.23529411764707</v>
      </c>
      <c r="Q692" t="s">
        <v>8319</v>
      </c>
      <c r="R692" t="s">
        <v>8321</v>
      </c>
      <c r="S692" s="13">
        <f t="shared" si="42"/>
        <v>42579.634733796294</v>
      </c>
      <c r="T692" s="14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8">
        <f t="shared" si="41"/>
        <v>5000</v>
      </c>
      <c r="Q693" t="s">
        <v>8319</v>
      </c>
      <c r="R693" t="s">
        <v>8321</v>
      </c>
      <c r="S693" s="13">
        <f t="shared" si="42"/>
        <v>42158.028310185182</v>
      </c>
      <c r="T693" s="14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8">
        <f t="shared" si="41"/>
        <v>99.50248756218906</v>
      </c>
      <c r="Q694" t="s">
        <v>8319</v>
      </c>
      <c r="R694" t="s">
        <v>8321</v>
      </c>
      <c r="S694" s="13">
        <f t="shared" si="42"/>
        <v>42696.37572916667</v>
      </c>
      <c r="T694" s="14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8">
        <f t="shared" si="41"/>
        <v>337.83783783783781</v>
      </c>
      <c r="Q695" t="s">
        <v>8319</v>
      </c>
      <c r="R695" t="s">
        <v>8321</v>
      </c>
      <c r="S695" s="13">
        <f t="shared" si="42"/>
        <v>42094.808182870373</v>
      </c>
      <c r="T695" s="14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8">
        <f t="shared" si="41"/>
        <v>21428.571428571428</v>
      </c>
      <c r="Q696" t="s">
        <v>8319</v>
      </c>
      <c r="R696" t="s">
        <v>8321</v>
      </c>
      <c r="S696" s="13">
        <f t="shared" si="42"/>
        <v>42737.663877314815</v>
      </c>
      <c r="T696" s="14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8">
        <f t="shared" si="41"/>
        <v>8571.4285714285706</v>
      </c>
      <c r="Q697" t="s">
        <v>8319</v>
      </c>
      <c r="R697" t="s">
        <v>8321</v>
      </c>
      <c r="S697" s="13">
        <f t="shared" si="42"/>
        <v>41913.521064814813</v>
      </c>
      <c r="T697" s="14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8">
        <f t="shared" si="41"/>
        <v>175000</v>
      </c>
      <c r="Q698" t="s">
        <v>8319</v>
      </c>
      <c r="R698" t="s">
        <v>8321</v>
      </c>
      <c r="S698" s="13">
        <f t="shared" si="42"/>
        <v>41815.927106481482</v>
      </c>
      <c r="T698" s="14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8">
        <f t="shared" si="41"/>
        <v>43.859649122807021</v>
      </c>
      <c r="Q699" t="s">
        <v>8319</v>
      </c>
      <c r="R699" t="s">
        <v>8321</v>
      </c>
      <c r="S699" s="13">
        <f t="shared" si="42"/>
        <v>42388.523020833338</v>
      </c>
      <c r="T699" s="14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8">
        <f t="shared" si="41"/>
        <v>3448.2758620689656</v>
      </c>
      <c r="Q700" t="s">
        <v>8319</v>
      </c>
      <c r="R700" t="s">
        <v>8321</v>
      </c>
      <c r="S700" s="13">
        <f t="shared" si="42"/>
        <v>41866.931076388886</v>
      </c>
      <c r="T700" s="14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8">
        <f t="shared" si="41"/>
        <v>146.06741573033707</v>
      </c>
      <c r="Q701" t="s">
        <v>8319</v>
      </c>
      <c r="R701" t="s">
        <v>8321</v>
      </c>
      <c r="S701" s="13">
        <f t="shared" si="42"/>
        <v>41563.485509259262</v>
      </c>
      <c r="T701" s="14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8">
        <f t="shared" si="41"/>
        <v>483.87096774193549</v>
      </c>
      <c r="Q702" t="s">
        <v>8319</v>
      </c>
      <c r="R702" t="s">
        <v>8321</v>
      </c>
      <c r="S702" s="13">
        <f t="shared" si="42"/>
        <v>42715.688437500001</v>
      </c>
      <c r="T702" s="14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8">
        <f t="shared" si="41"/>
        <v>1095.2380952380952</v>
      </c>
      <c r="Q703" t="s">
        <v>8319</v>
      </c>
      <c r="R703" t="s">
        <v>8321</v>
      </c>
      <c r="S703" s="13">
        <f t="shared" si="42"/>
        <v>41813.662962962961</v>
      </c>
      <c r="T703" s="14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8">
        <f t="shared" si="41"/>
        <v>405.40540540540542</v>
      </c>
      <c r="Q704" t="s">
        <v>8319</v>
      </c>
      <c r="R704" t="s">
        <v>8321</v>
      </c>
      <c r="S704" s="13">
        <f t="shared" si="42"/>
        <v>42668.726701388892</v>
      </c>
      <c r="T704" s="14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8">
        <f t="shared" si="41"/>
        <v>2142.8571428571427</v>
      </c>
      <c r="Q705" t="s">
        <v>8319</v>
      </c>
      <c r="R705" t="s">
        <v>8321</v>
      </c>
      <c r="S705" s="13">
        <f t="shared" si="42"/>
        <v>42711.950798611113</v>
      </c>
      <c r="T705" s="14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8">
        <f t="shared" si="41"/>
        <v>13750</v>
      </c>
      <c r="Q706" t="s">
        <v>8319</v>
      </c>
      <c r="R706" t="s">
        <v>8321</v>
      </c>
      <c r="S706" s="13">
        <f t="shared" si="42"/>
        <v>42726.192916666667</v>
      </c>
      <c r="T706" s="14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</f>
        <v>9.7699999999999992E-3</v>
      </c>
      <c r="P707" s="8">
        <f t="shared" ref="P707:P770" si="45">+(D707/L707)</f>
        <v>20000</v>
      </c>
      <c r="Q707" t="s">
        <v>8319</v>
      </c>
      <c r="R707" t="s">
        <v>8321</v>
      </c>
      <c r="S707" s="13">
        <f t="shared" ref="S707:S770" si="46">(((J707/60)/60)/24)+DATE(1970, 1, 1)</f>
        <v>42726.491643518515</v>
      </c>
      <c r="T707" s="14">
        <f t="shared" ref="T707:T770" si="47">(((I707/60)/60)/24)+DATE(1970, 1, 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4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8">
        <f t="shared" si="45"/>
        <v>149.12280701754386</v>
      </c>
      <c r="Q709" t="s">
        <v>8319</v>
      </c>
      <c r="R709" t="s">
        <v>8321</v>
      </c>
      <c r="S709" s="13">
        <f t="shared" si="46"/>
        <v>42696.663506944446</v>
      </c>
      <c r="T709" s="14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8">
        <f t="shared" si="45"/>
        <v>108.40108401084011</v>
      </c>
      <c r="Q710" t="s">
        <v>8319</v>
      </c>
      <c r="R710" t="s">
        <v>8321</v>
      </c>
      <c r="S710" s="13">
        <f t="shared" si="46"/>
        <v>41835.581018518518</v>
      </c>
      <c r="T710" s="14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8">
        <f t="shared" si="45"/>
        <v>7500</v>
      </c>
      <c r="Q711" t="s">
        <v>8319</v>
      </c>
      <c r="R711" t="s">
        <v>8321</v>
      </c>
      <c r="S711" s="13">
        <f t="shared" si="46"/>
        <v>41948.041192129633</v>
      </c>
      <c r="T711" s="14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4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8">
        <f t="shared" si="45"/>
        <v>295.85798816568047</v>
      </c>
      <c r="Q713" t="s">
        <v>8319</v>
      </c>
      <c r="R713" t="s">
        <v>8321</v>
      </c>
      <c r="S713" s="13">
        <f t="shared" si="46"/>
        <v>42678.459120370375</v>
      </c>
      <c r="T713" s="14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8">
        <f t="shared" si="45"/>
        <v>12125</v>
      </c>
      <c r="Q714" t="s">
        <v>8319</v>
      </c>
      <c r="R714" t="s">
        <v>8321</v>
      </c>
      <c r="S714" s="13">
        <f t="shared" si="46"/>
        <v>42384.680925925932</v>
      </c>
      <c r="T714" s="14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8">
        <f t="shared" si="45"/>
        <v>25000</v>
      </c>
      <c r="Q715" t="s">
        <v>8319</v>
      </c>
      <c r="R715" t="s">
        <v>8321</v>
      </c>
      <c r="S715" s="13">
        <f t="shared" si="46"/>
        <v>42496.529305555552</v>
      </c>
      <c r="T715" s="14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8">
        <f t="shared" si="45"/>
        <v>535.71428571428567</v>
      </c>
      <c r="Q716" t="s">
        <v>8319</v>
      </c>
      <c r="R716" t="s">
        <v>8321</v>
      </c>
      <c r="S716" s="13">
        <f t="shared" si="46"/>
        <v>42734.787986111114</v>
      </c>
      <c r="T716" s="14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8">
        <f t="shared" si="45"/>
        <v>2291.6666666666665</v>
      </c>
      <c r="Q717" t="s">
        <v>8319</v>
      </c>
      <c r="R717" t="s">
        <v>8321</v>
      </c>
      <c r="S717" s="13">
        <f t="shared" si="46"/>
        <v>42273.090740740736</v>
      </c>
      <c r="T717" s="14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8">
        <f t="shared" si="45"/>
        <v>437.5</v>
      </c>
      <c r="Q718" t="s">
        <v>8319</v>
      </c>
      <c r="R718" t="s">
        <v>8321</v>
      </c>
      <c r="S718" s="13">
        <f t="shared" si="46"/>
        <v>41940.658645833333</v>
      </c>
      <c r="T718" s="14">
        <f t="shared" si="47"/>
        <v>41974</v>
      </c>
    </row>
    <row r="719" spans="1:20" ht="15.5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8">
        <f t="shared" si="45"/>
        <v>25000</v>
      </c>
      <c r="Q719" t="s">
        <v>8319</v>
      </c>
      <c r="R719" t="s">
        <v>8321</v>
      </c>
      <c r="S719" s="13">
        <f t="shared" si="46"/>
        <v>41857.854189814818</v>
      </c>
      <c r="T719" s="14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8">
        <f t="shared" si="45"/>
        <v>3000</v>
      </c>
      <c r="Q720" t="s">
        <v>8319</v>
      </c>
      <c r="R720" t="s">
        <v>8321</v>
      </c>
      <c r="S720" s="13">
        <f t="shared" si="46"/>
        <v>42752.845451388886</v>
      </c>
      <c r="T720" s="14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8">
        <f t="shared" si="45"/>
        <v>1500</v>
      </c>
      <c r="Q721" t="s">
        <v>8319</v>
      </c>
      <c r="R721" t="s">
        <v>8321</v>
      </c>
      <c r="S721" s="13">
        <f t="shared" si="46"/>
        <v>42409.040231481486</v>
      </c>
      <c r="T721" s="14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8">
        <f t="shared" si="45"/>
        <v>46.341463414634148</v>
      </c>
      <c r="Q722" t="s">
        <v>8322</v>
      </c>
      <c r="R722" t="s">
        <v>8323</v>
      </c>
      <c r="S722" s="13">
        <f t="shared" si="46"/>
        <v>40909.649201388893</v>
      </c>
      <c r="T722" s="14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8">
        <f t="shared" si="45"/>
        <v>68.907563025210081</v>
      </c>
      <c r="Q723" t="s">
        <v>8322</v>
      </c>
      <c r="R723" t="s">
        <v>8323</v>
      </c>
      <c r="S723" s="13">
        <f t="shared" si="46"/>
        <v>41807.571840277778</v>
      </c>
      <c r="T723" s="14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8">
        <f t="shared" si="45"/>
        <v>163.3986928104575</v>
      </c>
      <c r="Q724" t="s">
        <v>8322</v>
      </c>
      <c r="R724" t="s">
        <v>8323</v>
      </c>
      <c r="S724" s="13">
        <f t="shared" si="46"/>
        <v>40977.805300925924</v>
      </c>
      <c r="T724" s="14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8">
        <f t="shared" si="45"/>
        <v>50</v>
      </c>
      <c r="Q725" t="s">
        <v>8322</v>
      </c>
      <c r="R725" t="s">
        <v>8323</v>
      </c>
      <c r="S725" s="13">
        <f t="shared" si="46"/>
        <v>42184.816539351858</v>
      </c>
      <c r="T725" s="14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8">
        <f t="shared" si="45"/>
        <v>48.951048951048953</v>
      </c>
      <c r="Q726" t="s">
        <v>8322</v>
      </c>
      <c r="R726" t="s">
        <v>8323</v>
      </c>
      <c r="S726" s="13">
        <f t="shared" si="46"/>
        <v>40694.638460648144</v>
      </c>
      <c r="T726" s="14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8">
        <f t="shared" si="45"/>
        <v>142.85714285714286</v>
      </c>
      <c r="Q727" t="s">
        <v>8322</v>
      </c>
      <c r="R727" t="s">
        <v>8323</v>
      </c>
      <c r="S727" s="13">
        <f t="shared" si="46"/>
        <v>42321.626296296294</v>
      </c>
      <c r="T727" s="14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8">
        <f t="shared" si="45"/>
        <v>71.428571428571431</v>
      </c>
      <c r="Q728" t="s">
        <v>8322</v>
      </c>
      <c r="R728" t="s">
        <v>8323</v>
      </c>
      <c r="S728" s="13">
        <f t="shared" si="46"/>
        <v>41346.042673611111</v>
      </c>
      <c r="T728" s="14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8">
        <f t="shared" si="45"/>
        <v>23.48993288590604</v>
      </c>
      <c r="Q729" t="s">
        <v>8322</v>
      </c>
      <c r="R729" t="s">
        <v>8323</v>
      </c>
      <c r="S729" s="13">
        <f t="shared" si="46"/>
        <v>41247.020243055551</v>
      </c>
      <c r="T729" s="14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8">
        <f t="shared" si="45"/>
        <v>57.692307692307693</v>
      </c>
      <c r="Q730" t="s">
        <v>8322</v>
      </c>
      <c r="R730" t="s">
        <v>8323</v>
      </c>
      <c r="S730" s="13">
        <f t="shared" si="46"/>
        <v>40731.837465277778</v>
      </c>
      <c r="T730" s="14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8">
        <f t="shared" si="45"/>
        <v>33.333333333333336</v>
      </c>
      <c r="Q731" t="s">
        <v>8322</v>
      </c>
      <c r="R731" t="s">
        <v>8323</v>
      </c>
      <c r="S731" s="13">
        <f t="shared" si="46"/>
        <v>41111.185891203706</v>
      </c>
      <c r="T731" s="14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8">
        <f t="shared" si="45"/>
        <v>75.471698113207552</v>
      </c>
      <c r="Q732" t="s">
        <v>8322</v>
      </c>
      <c r="R732" t="s">
        <v>8323</v>
      </c>
      <c r="S732" s="13">
        <f t="shared" si="46"/>
        <v>40854.745266203703</v>
      </c>
      <c r="T732" s="14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8">
        <f t="shared" si="45"/>
        <v>70.422535211267601</v>
      </c>
      <c r="Q733" t="s">
        <v>8322</v>
      </c>
      <c r="R733" t="s">
        <v>8323</v>
      </c>
      <c r="S733" s="13">
        <f t="shared" si="46"/>
        <v>40879.795682870368</v>
      </c>
      <c r="T733" s="14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8">
        <f t="shared" si="45"/>
        <v>3.0769230769230771</v>
      </c>
      <c r="Q734" t="s">
        <v>8322</v>
      </c>
      <c r="R734" t="s">
        <v>8323</v>
      </c>
      <c r="S734" s="13">
        <f t="shared" si="46"/>
        <v>41486.424317129626</v>
      </c>
      <c r="T734" s="14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8">
        <f t="shared" si="45"/>
        <v>14.792899408284024</v>
      </c>
      <c r="Q735" t="s">
        <v>8322</v>
      </c>
      <c r="R735" t="s">
        <v>8323</v>
      </c>
      <c r="S735" s="13">
        <f t="shared" si="46"/>
        <v>41598.420046296298</v>
      </c>
      <c r="T735" s="14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8">
        <f t="shared" si="45"/>
        <v>149.12280701754386</v>
      </c>
      <c r="Q736" t="s">
        <v>8322</v>
      </c>
      <c r="R736" t="s">
        <v>8323</v>
      </c>
      <c r="S736" s="13">
        <f t="shared" si="46"/>
        <v>42102.164583333331</v>
      </c>
      <c r="T736" s="14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8">
        <f t="shared" si="45"/>
        <v>205.24017467248908</v>
      </c>
      <c r="Q737" t="s">
        <v>8322</v>
      </c>
      <c r="R737" t="s">
        <v>8323</v>
      </c>
      <c r="S737" s="13">
        <f t="shared" si="46"/>
        <v>41946.029467592591</v>
      </c>
      <c r="T737" s="14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8">
        <f t="shared" si="45"/>
        <v>33.333333333333336</v>
      </c>
      <c r="Q738" t="s">
        <v>8322</v>
      </c>
      <c r="R738" t="s">
        <v>8323</v>
      </c>
      <c r="S738" s="13">
        <f t="shared" si="46"/>
        <v>41579.734259259261</v>
      </c>
      <c r="T738" s="14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8">
        <f t="shared" si="45"/>
        <v>46.296296296296298</v>
      </c>
      <c r="Q739" t="s">
        <v>8322</v>
      </c>
      <c r="R739" t="s">
        <v>8323</v>
      </c>
      <c r="S739" s="13">
        <f t="shared" si="46"/>
        <v>41667.275312500002</v>
      </c>
      <c r="T739" s="14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8">
        <f t="shared" si="45"/>
        <v>36.585365853658537</v>
      </c>
      <c r="Q740" t="s">
        <v>8322</v>
      </c>
      <c r="R740" t="s">
        <v>8323</v>
      </c>
      <c r="S740" s="13">
        <f t="shared" si="46"/>
        <v>41943.604097222218</v>
      </c>
      <c r="T740" s="14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8">
        <f t="shared" si="45"/>
        <v>43.165467625899282</v>
      </c>
      <c r="Q741" t="s">
        <v>8322</v>
      </c>
      <c r="R741" t="s">
        <v>8323</v>
      </c>
      <c r="S741" s="13">
        <f t="shared" si="46"/>
        <v>41829.502650462964</v>
      </c>
      <c r="T741" s="14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8">
        <f t="shared" si="45"/>
        <v>157.89473684210526</v>
      </c>
      <c r="Q742" t="s">
        <v>8322</v>
      </c>
      <c r="R742" t="s">
        <v>8323</v>
      </c>
      <c r="S742" s="13">
        <f t="shared" si="46"/>
        <v>42162.146782407406</v>
      </c>
      <c r="T742" s="14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8">
        <f t="shared" si="45"/>
        <v>138.29787234042553</v>
      </c>
      <c r="Q743" t="s">
        <v>8322</v>
      </c>
      <c r="R743" t="s">
        <v>8323</v>
      </c>
      <c r="S743" s="13">
        <f t="shared" si="46"/>
        <v>41401.648217592592</v>
      </c>
      <c r="T743" s="14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8">
        <f t="shared" si="45"/>
        <v>60.869565217391305</v>
      </c>
      <c r="Q744" t="s">
        <v>8322</v>
      </c>
      <c r="R744" t="s">
        <v>8323</v>
      </c>
      <c r="S744" s="13">
        <f t="shared" si="46"/>
        <v>41689.917962962965</v>
      </c>
      <c r="T744" s="14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8">
        <f t="shared" si="45"/>
        <v>36.666666666666664</v>
      </c>
      <c r="Q745" t="s">
        <v>8322</v>
      </c>
      <c r="R745" t="s">
        <v>8323</v>
      </c>
      <c r="S745" s="13">
        <f t="shared" si="46"/>
        <v>40990.709317129629</v>
      </c>
      <c r="T745" s="14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8">
        <f t="shared" si="45"/>
        <v>80.645161290322577</v>
      </c>
      <c r="Q746" t="s">
        <v>8322</v>
      </c>
      <c r="R746" t="s">
        <v>8323</v>
      </c>
      <c r="S746" s="13">
        <f t="shared" si="46"/>
        <v>41226.95721064815</v>
      </c>
      <c r="T746" s="14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8">
        <f t="shared" si="45"/>
        <v>30</v>
      </c>
      <c r="Q747" t="s">
        <v>8322</v>
      </c>
      <c r="R747" t="s">
        <v>8323</v>
      </c>
      <c r="S747" s="13">
        <f t="shared" si="46"/>
        <v>41367.572280092594</v>
      </c>
      <c r="T747" s="14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8">
        <f t="shared" si="45"/>
        <v>30.793814432989691</v>
      </c>
      <c r="Q748" t="s">
        <v>8322</v>
      </c>
      <c r="R748" t="s">
        <v>8323</v>
      </c>
      <c r="S748" s="13">
        <f t="shared" si="46"/>
        <v>41157.042928240742</v>
      </c>
      <c r="T748" s="14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8">
        <f t="shared" si="45"/>
        <v>127.27272727272727</v>
      </c>
      <c r="Q749" t="s">
        <v>8322</v>
      </c>
      <c r="R749" t="s">
        <v>8323</v>
      </c>
      <c r="S749" s="13">
        <f t="shared" si="46"/>
        <v>41988.548831018517</v>
      </c>
      <c r="T749" s="14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8">
        <f t="shared" si="45"/>
        <v>45.454545454545453</v>
      </c>
      <c r="Q750" t="s">
        <v>8322</v>
      </c>
      <c r="R750" t="s">
        <v>8323</v>
      </c>
      <c r="S750" s="13">
        <f t="shared" si="46"/>
        <v>41831.846828703703</v>
      </c>
      <c r="T750" s="14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8">
        <f t="shared" si="45"/>
        <v>90.909090909090907</v>
      </c>
      <c r="Q751" t="s">
        <v>8322</v>
      </c>
      <c r="R751" t="s">
        <v>8323</v>
      </c>
      <c r="S751" s="13">
        <f t="shared" si="46"/>
        <v>42733.94131944445</v>
      </c>
      <c r="T751" s="14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8">
        <f t="shared" si="45"/>
        <v>75.322033898305079</v>
      </c>
      <c r="Q752" t="s">
        <v>8322</v>
      </c>
      <c r="R752" t="s">
        <v>8323</v>
      </c>
      <c r="S752" s="13">
        <f t="shared" si="46"/>
        <v>41299.878148148149</v>
      </c>
      <c r="T752" s="14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8">
        <f t="shared" si="45"/>
        <v>48.387096774193552</v>
      </c>
      <c r="Q753" t="s">
        <v>8322</v>
      </c>
      <c r="R753" t="s">
        <v>8323</v>
      </c>
      <c r="S753" s="13">
        <f t="shared" si="46"/>
        <v>40713.630497685182</v>
      </c>
      <c r="T753" s="14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8">
        <f t="shared" si="45"/>
        <v>47.61904761904762</v>
      </c>
      <c r="Q754" t="s">
        <v>8322</v>
      </c>
      <c r="R754" t="s">
        <v>8323</v>
      </c>
      <c r="S754" s="13">
        <f t="shared" si="46"/>
        <v>42639.421493055561</v>
      </c>
      <c r="T754" s="14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8">
        <f t="shared" si="45"/>
        <v>384.61538461538464</v>
      </c>
      <c r="Q755" t="s">
        <v>8322</v>
      </c>
      <c r="R755" t="s">
        <v>8323</v>
      </c>
      <c r="S755" s="13">
        <f t="shared" si="46"/>
        <v>42019.590173611112</v>
      </c>
      <c r="T755" s="14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8">
        <f t="shared" si="45"/>
        <v>40.816326530612244</v>
      </c>
      <c r="Q756" t="s">
        <v>8322</v>
      </c>
      <c r="R756" t="s">
        <v>8323</v>
      </c>
      <c r="S756" s="13">
        <f t="shared" si="46"/>
        <v>41249.749085648145</v>
      </c>
      <c r="T756" s="14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8">
        <f t="shared" si="45"/>
        <v>36.764705882352942</v>
      </c>
      <c r="Q757" t="s">
        <v>8322</v>
      </c>
      <c r="R757" t="s">
        <v>8323</v>
      </c>
      <c r="S757" s="13">
        <f t="shared" si="46"/>
        <v>41383.605057870373</v>
      </c>
      <c r="T757" s="14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8">
        <f t="shared" si="45"/>
        <v>31.818181818181817</v>
      </c>
      <c r="Q758" t="s">
        <v>8322</v>
      </c>
      <c r="R758" t="s">
        <v>8323</v>
      </c>
      <c r="S758" s="13">
        <f t="shared" si="46"/>
        <v>40590.766886574071</v>
      </c>
      <c r="T758" s="14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8">
        <f t="shared" si="45"/>
        <v>13.888888888888889</v>
      </c>
      <c r="Q759" t="s">
        <v>8322</v>
      </c>
      <c r="R759" t="s">
        <v>8323</v>
      </c>
      <c r="S759" s="13">
        <f t="shared" si="46"/>
        <v>41235.054560185185</v>
      </c>
      <c r="T759" s="14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8">
        <f t="shared" si="45"/>
        <v>131.57894736842104</v>
      </c>
      <c r="Q760" t="s">
        <v>8322</v>
      </c>
      <c r="R760" t="s">
        <v>8323</v>
      </c>
      <c r="S760" s="13">
        <f t="shared" si="46"/>
        <v>40429.836435185185</v>
      </c>
      <c r="T760" s="14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8">
        <f t="shared" si="45"/>
        <v>50.505050505050505</v>
      </c>
      <c r="Q761" t="s">
        <v>8322</v>
      </c>
      <c r="R761" t="s">
        <v>8323</v>
      </c>
      <c r="S761" s="13">
        <f t="shared" si="46"/>
        <v>41789.330312500002</v>
      </c>
      <c r="T761" s="14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4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8">
        <f t="shared" si="45"/>
        <v>833.33333333333337</v>
      </c>
      <c r="Q763" t="s">
        <v>8322</v>
      </c>
      <c r="R763" t="s">
        <v>8324</v>
      </c>
      <c r="S763" s="13">
        <f t="shared" si="46"/>
        <v>41642.751458333332</v>
      </c>
      <c r="T763" s="14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4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8">
        <f t="shared" si="45"/>
        <v>4290</v>
      </c>
      <c r="Q765" t="s">
        <v>8322</v>
      </c>
      <c r="R765" t="s">
        <v>8324</v>
      </c>
      <c r="S765" s="13">
        <f t="shared" si="46"/>
        <v>41471.446851851848</v>
      </c>
      <c r="T765" s="14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4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8">
        <f t="shared" si="45"/>
        <v>159.09090909090909</v>
      </c>
      <c r="Q767" t="s">
        <v>8322</v>
      </c>
      <c r="R767" t="s">
        <v>8324</v>
      </c>
      <c r="S767" s="13">
        <f t="shared" si="46"/>
        <v>41901.542638888888</v>
      </c>
      <c r="T767" s="14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4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8">
        <f t="shared" si="45"/>
        <v>1666.6666666666667</v>
      </c>
      <c r="Q769" t="s">
        <v>8322</v>
      </c>
      <c r="R769" t="s">
        <v>8324</v>
      </c>
      <c r="S769" s="13">
        <f t="shared" si="46"/>
        <v>42115.143634259264</v>
      </c>
      <c r="T769" s="14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4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</f>
        <v>0.41399999999999998</v>
      </c>
      <c r="P771" s="8">
        <f t="shared" ref="P771:P834" si="49">+(D771/L771)</f>
        <v>76.92307692307692</v>
      </c>
      <c r="Q771" t="s">
        <v>8322</v>
      </c>
      <c r="R771" t="s">
        <v>8324</v>
      </c>
      <c r="S771" s="13">
        <f t="shared" ref="S771:S834" si="50">(((J771/60)/60)/24)+DATE(1970, 1, 1)</f>
        <v>41604.996458333335</v>
      </c>
      <c r="T771" s="14">
        <f t="shared" ref="T771:T834" si="51">(((I771/60)/60)/24)+DATE(1970, 1, 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4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8">
        <f t="shared" si="49"/>
        <v>38000</v>
      </c>
      <c r="Q773" t="s">
        <v>8322</v>
      </c>
      <c r="R773" t="s">
        <v>8324</v>
      </c>
      <c r="S773" s="13">
        <f t="shared" si="50"/>
        <v>42349.824097222227</v>
      </c>
      <c r="T773" s="14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8">
        <f t="shared" si="49"/>
        <v>1500</v>
      </c>
      <c r="Q774" t="s">
        <v>8322</v>
      </c>
      <c r="R774" t="s">
        <v>8324</v>
      </c>
      <c r="S774" s="13">
        <f t="shared" si="50"/>
        <v>40068.056932870371</v>
      </c>
      <c r="T774" s="14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8">
        <f t="shared" si="49"/>
        <v>1879.5</v>
      </c>
      <c r="Q775" t="s">
        <v>8322</v>
      </c>
      <c r="R775" t="s">
        <v>8324</v>
      </c>
      <c r="S775" s="13">
        <f t="shared" si="50"/>
        <v>42100.735937499994</v>
      </c>
      <c r="T775" s="14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8">
        <f t="shared" si="49"/>
        <v>55.555555555555557</v>
      </c>
      <c r="Q776" t="s">
        <v>8322</v>
      </c>
      <c r="R776" t="s">
        <v>8324</v>
      </c>
      <c r="S776" s="13">
        <f t="shared" si="50"/>
        <v>41663.780300925922</v>
      </c>
      <c r="T776" s="14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8">
        <f t="shared" si="49"/>
        <v>2000</v>
      </c>
      <c r="Q777" t="s">
        <v>8322</v>
      </c>
      <c r="R777" t="s">
        <v>8324</v>
      </c>
      <c r="S777" s="13">
        <f t="shared" si="50"/>
        <v>40863.060127314813</v>
      </c>
      <c r="T777" s="14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8">
        <f t="shared" si="49"/>
        <v>122.80701754385964</v>
      </c>
      <c r="Q778" t="s">
        <v>8322</v>
      </c>
      <c r="R778" t="s">
        <v>8324</v>
      </c>
      <c r="S778" s="13">
        <f t="shared" si="50"/>
        <v>42250.685706018514</v>
      </c>
      <c r="T778" s="14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8">
        <f t="shared" si="49"/>
        <v>1000</v>
      </c>
      <c r="Q779" t="s">
        <v>8322</v>
      </c>
      <c r="R779" t="s">
        <v>8324</v>
      </c>
      <c r="S779" s="13">
        <f t="shared" si="50"/>
        <v>41456.981215277774</v>
      </c>
      <c r="T779" s="14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8">
        <f t="shared" si="49"/>
        <v>500</v>
      </c>
      <c r="Q780" t="s">
        <v>8322</v>
      </c>
      <c r="R780" t="s">
        <v>8324</v>
      </c>
      <c r="S780" s="13">
        <f t="shared" si="50"/>
        <v>41729.702314814815</v>
      </c>
      <c r="T780" s="14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8">
        <f t="shared" si="49"/>
        <v>2500</v>
      </c>
      <c r="Q781" t="s">
        <v>8322</v>
      </c>
      <c r="R781" t="s">
        <v>8324</v>
      </c>
      <c r="S781" s="13">
        <f t="shared" si="50"/>
        <v>40436.68408564815</v>
      </c>
      <c r="T781" s="14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8">
        <f t="shared" si="49"/>
        <v>37.037037037037038</v>
      </c>
      <c r="Q782" t="s">
        <v>8325</v>
      </c>
      <c r="R782" t="s">
        <v>8326</v>
      </c>
      <c r="S782" s="13">
        <f t="shared" si="50"/>
        <v>40636.673900462964</v>
      </c>
      <c r="T782" s="14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8">
        <f t="shared" si="49"/>
        <v>32</v>
      </c>
      <c r="Q783" t="s">
        <v>8325</v>
      </c>
      <c r="R783" t="s">
        <v>8326</v>
      </c>
      <c r="S783" s="13">
        <f t="shared" si="50"/>
        <v>41403.000856481485</v>
      </c>
      <c r="T783" s="14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4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8">
        <f t="shared" si="49"/>
        <v>42.857142857142854</v>
      </c>
      <c r="Q785" t="s">
        <v>8325</v>
      </c>
      <c r="R785" t="s">
        <v>8326</v>
      </c>
      <c r="S785" s="13">
        <f t="shared" si="50"/>
        <v>40987.773715277777</v>
      </c>
      <c r="T785" s="14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8">
        <f t="shared" si="49"/>
        <v>100</v>
      </c>
      <c r="Q786" t="s">
        <v>8325</v>
      </c>
      <c r="R786" t="s">
        <v>8326</v>
      </c>
      <c r="S786" s="13">
        <f t="shared" si="50"/>
        <v>41675.149525462963</v>
      </c>
      <c r="T786" s="14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8">
        <f t="shared" si="49"/>
        <v>17.241379310344829</v>
      </c>
      <c r="Q787" t="s">
        <v>8325</v>
      </c>
      <c r="R787" t="s">
        <v>8326</v>
      </c>
      <c r="S787" s="13">
        <f t="shared" si="50"/>
        <v>41303.593923611108</v>
      </c>
      <c r="T787" s="14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8">
        <f t="shared" si="49"/>
        <v>113.63636363636364</v>
      </c>
      <c r="Q788" t="s">
        <v>8325</v>
      </c>
      <c r="R788" t="s">
        <v>8326</v>
      </c>
      <c r="S788" s="13">
        <f t="shared" si="50"/>
        <v>40983.055949074071</v>
      </c>
      <c r="T788" s="14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8">
        <f t="shared" si="49"/>
        <v>70.588235294117652</v>
      </c>
      <c r="Q789" t="s">
        <v>8325</v>
      </c>
      <c r="R789" t="s">
        <v>8326</v>
      </c>
      <c r="S789" s="13">
        <f t="shared" si="50"/>
        <v>41549.627615740741</v>
      </c>
      <c r="T789" s="14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8">
        <f t="shared" si="49"/>
        <v>29.411764705882351</v>
      </c>
      <c r="Q790" t="s">
        <v>8325</v>
      </c>
      <c r="R790" t="s">
        <v>8326</v>
      </c>
      <c r="S790" s="13">
        <f t="shared" si="50"/>
        <v>41059.006805555553</v>
      </c>
      <c r="T790" s="14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8">
        <f t="shared" si="49"/>
        <v>121.42857142857143</v>
      </c>
      <c r="Q791" t="s">
        <v>8325</v>
      </c>
      <c r="R791" t="s">
        <v>8326</v>
      </c>
      <c r="S791" s="13">
        <f t="shared" si="50"/>
        <v>41277.186111111114</v>
      </c>
      <c r="T791" s="14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8">
        <f t="shared" si="49"/>
        <v>64.102564102564102</v>
      </c>
      <c r="Q792" t="s">
        <v>8325</v>
      </c>
      <c r="R792" t="s">
        <v>8326</v>
      </c>
      <c r="S792" s="13">
        <f t="shared" si="50"/>
        <v>41276.047905092593</v>
      </c>
      <c r="T792" s="14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8">
        <f t="shared" si="49"/>
        <v>58.59375</v>
      </c>
      <c r="Q793" t="s">
        <v>8325</v>
      </c>
      <c r="R793" t="s">
        <v>8326</v>
      </c>
      <c r="S793" s="13">
        <f t="shared" si="50"/>
        <v>41557.780624999999</v>
      </c>
      <c r="T793" s="14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8">
        <f t="shared" si="49"/>
        <v>41.666666666666664</v>
      </c>
      <c r="Q794" t="s">
        <v>8325</v>
      </c>
      <c r="R794" t="s">
        <v>8326</v>
      </c>
      <c r="S794" s="13">
        <f t="shared" si="50"/>
        <v>41555.873645833337</v>
      </c>
      <c r="T794" s="14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8">
        <f t="shared" si="49"/>
        <v>85.9375</v>
      </c>
      <c r="Q795" t="s">
        <v>8325</v>
      </c>
      <c r="R795" t="s">
        <v>8326</v>
      </c>
      <c r="S795" s="13">
        <f t="shared" si="50"/>
        <v>41442.741249999999</v>
      </c>
      <c r="T795" s="14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8">
        <f t="shared" si="49"/>
        <v>150.9433962264151</v>
      </c>
      <c r="Q796" t="s">
        <v>8325</v>
      </c>
      <c r="R796" t="s">
        <v>8326</v>
      </c>
      <c r="S796" s="13">
        <f t="shared" si="50"/>
        <v>40736.115011574075</v>
      </c>
      <c r="T796" s="14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8">
        <f t="shared" si="49"/>
        <v>76.086956521739125</v>
      </c>
      <c r="Q797" t="s">
        <v>8325</v>
      </c>
      <c r="R797" t="s">
        <v>8326</v>
      </c>
      <c r="S797" s="13">
        <f t="shared" si="50"/>
        <v>40963.613032407404</v>
      </c>
      <c r="T797" s="14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8">
        <f t="shared" si="49"/>
        <v>111.11111111111111</v>
      </c>
      <c r="Q798" t="s">
        <v>8325</v>
      </c>
      <c r="R798" t="s">
        <v>8326</v>
      </c>
      <c r="S798" s="13">
        <f t="shared" si="50"/>
        <v>41502.882928240739</v>
      </c>
      <c r="T798" s="14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8">
        <f t="shared" si="49"/>
        <v>42.25352112676056</v>
      </c>
      <c r="Q799" t="s">
        <v>8325</v>
      </c>
      <c r="R799" t="s">
        <v>8326</v>
      </c>
      <c r="S799" s="13">
        <f t="shared" si="50"/>
        <v>40996.994074074071</v>
      </c>
      <c r="T799" s="14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8">
        <f t="shared" si="49"/>
        <v>40.229885057471265</v>
      </c>
      <c r="Q800" t="s">
        <v>8325</v>
      </c>
      <c r="R800" t="s">
        <v>8326</v>
      </c>
      <c r="S800" s="13">
        <f t="shared" si="50"/>
        <v>41882.590127314819</v>
      </c>
      <c r="T800" s="14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8">
        <f t="shared" si="49"/>
        <v>178.57142857142858</v>
      </c>
      <c r="Q801" t="s">
        <v>8325</v>
      </c>
      <c r="R801" t="s">
        <v>8326</v>
      </c>
      <c r="S801" s="13">
        <f t="shared" si="50"/>
        <v>40996.667199074072</v>
      </c>
      <c r="T801" s="14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8">
        <f t="shared" si="49"/>
        <v>26.785714285714285</v>
      </c>
      <c r="Q802" t="s">
        <v>8325</v>
      </c>
      <c r="R802" t="s">
        <v>8326</v>
      </c>
      <c r="S802" s="13">
        <f t="shared" si="50"/>
        <v>41863.433495370373</v>
      </c>
      <c r="T802" s="14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8">
        <f t="shared" si="49"/>
        <v>39.215686274509807</v>
      </c>
      <c r="Q803" t="s">
        <v>8325</v>
      </c>
      <c r="R803" t="s">
        <v>8326</v>
      </c>
      <c r="S803" s="13">
        <f t="shared" si="50"/>
        <v>40695.795370370368</v>
      </c>
      <c r="T803" s="14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8">
        <f t="shared" si="49"/>
        <v>80</v>
      </c>
      <c r="Q804" t="s">
        <v>8325</v>
      </c>
      <c r="R804" t="s">
        <v>8326</v>
      </c>
      <c r="S804" s="13">
        <f t="shared" si="50"/>
        <v>41123.022268518522</v>
      </c>
      <c r="T804" s="14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8">
        <f t="shared" si="49"/>
        <v>60.526315789473685</v>
      </c>
      <c r="Q805" t="s">
        <v>8325</v>
      </c>
      <c r="R805" t="s">
        <v>8326</v>
      </c>
      <c r="S805" s="13">
        <f t="shared" si="50"/>
        <v>40665.949976851851</v>
      </c>
      <c r="T805" s="14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4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8">
        <f t="shared" si="49"/>
        <v>55.555555555555557</v>
      </c>
      <c r="Q807" t="s">
        <v>8325</v>
      </c>
      <c r="R807" t="s">
        <v>8326</v>
      </c>
      <c r="S807" s="13">
        <f t="shared" si="50"/>
        <v>40690.823055555556</v>
      </c>
      <c r="T807" s="14">
        <f t="shared" si="51"/>
        <v>40740.958333333336</v>
      </c>
    </row>
    <row r="808" spans="1:20" ht="15.5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8">
        <f t="shared" si="49"/>
        <v>112.67605633802818</v>
      </c>
      <c r="Q808" t="s">
        <v>8325</v>
      </c>
      <c r="R808" t="s">
        <v>8326</v>
      </c>
      <c r="S808" s="13">
        <f t="shared" si="50"/>
        <v>40763.691423611112</v>
      </c>
      <c r="T808" s="14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8">
        <f t="shared" si="49"/>
        <v>70.175438596491233</v>
      </c>
      <c r="Q809" t="s">
        <v>8325</v>
      </c>
      <c r="R809" t="s">
        <v>8326</v>
      </c>
      <c r="S809" s="13">
        <f t="shared" si="50"/>
        <v>42759.628599537042</v>
      </c>
      <c r="T809" s="14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4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8">
        <f t="shared" si="49"/>
        <v>76.92307692307692</v>
      </c>
      <c r="Q811" t="s">
        <v>8325</v>
      </c>
      <c r="R811" t="s">
        <v>8326</v>
      </c>
      <c r="S811" s="13">
        <f t="shared" si="50"/>
        <v>41628.833680555559</v>
      </c>
      <c r="T811" s="14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8">
        <f t="shared" si="49"/>
        <v>55.555555555555557</v>
      </c>
      <c r="Q812" t="s">
        <v>8325</v>
      </c>
      <c r="R812" t="s">
        <v>8326</v>
      </c>
      <c r="S812" s="13">
        <f t="shared" si="50"/>
        <v>41123.056273148148</v>
      </c>
      <c r="T812" s="14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8">
        <f t="shared" si="49"/>
        <v>83.333333333333329</v>
      </c>
      <c r="Q813" t="s">
        <v>8325</v>
      </c>
      <c r="R813" t="s">
        <v>8326</v>
      </c>
      <c r="S813" s="13">
        <f t="shared" si="50"/>
        <v>41443.643541666665</v>
      </c>
      <c r="T813" s="14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8">
        <f t="shared" si="49"/>
        <v>18.181818181818183</v>
      </c>
      <c r="Q814" t="s">
        <v>8325</v>
      </c>
      <c r="R814" t="s">
        <v>8326</v>
      </c>
      <c r="S814" s="13">
        <f t="shared" si="50"/>
        <v>41282.017962962964</v>
      </c>
      <c r="T814" s="14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8">
        <f t="shared" si="49"/>
        <v>15.625</v>
      </c>
      <c r="Q815" t="s">
        <v>8325</v>
      </c>
      <c r="R815" t="s">
        <v>8326</v>
      </c>
      <c r="S815" s="13">
        <f t="shared" si="50"/>
        <v>41080.960243055553</v>
      </c>
      <c r="T815" s="14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8">
        <f t="shared" si="49"/>
        <v>35.714285714285715</v>
      </c>
      <c r="Q816" t="s">
        <v>8325</v>
      </c>
      <c r="R816" t="s">
        <v>8326</v>
      </c>
      <c r="S816" s="13">
        <f t="shared" si="50"/>
        <v>40679.743067129632</v>
      </c>
      <c r="T816" s="14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8">
        <f t="shared" si="49"/>
        <v>93.023255813953483</v>
      </c>
      <c r="Q817" t="s">
        <v>8325</v>
      </c>
      <c r="R817" t="s">
        <v>8326</v>
      </c>
      <c r="S817" s="13">
        <f t="shared" si="50"/>
        <v>41914.917858796296</v>
      </c>
      <c r="T817" s="14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8">
        <f t="shared" si="49"/>
        <v>34.146341463414636</v>
      </c>
      <c r="Q818" t="s">
        <v>8325</v>
      </c>
      <c r="R818" t="s">
        <v>8326</v>
      </c>
      <c r="S818" s="13">
        <f t="shared" si="50"/>
        <v>41341.870868055557</v>
      </c>
      <c r="T818" s="14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8">
        <f t="shared" si="49"/>
        <v>65.217391304347828</v>
      </c>
      <c r="Q819" t="s">
        <v>8325</v>
      </c>
      <c r="R819" t="s">
        <v>8326</v>
      </c>
      <c r="S819" s="13">
        <f t="shared" si="50"/>
        <v>40925.599664351852</v>
      </c>
      <c r="T819" s="14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8">
        <f t="shared" si="49"/>
        <v>18.421052631578949</v>
      </c>
      <c r="Q820" t="s">
        <v>8325</v>
      </c>
      <c r="R820" t="s">
        <v>8326</v>
      </c>
      <c r="S820" s="13">
        <f t="shared" si="50"/>
        <v>41120.882881944446</v>
      </c>
      <c r="T820" s="14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8">
        <f t="shared" si="49"/>
        <v>28.571428571428573</v>
      </c>
      <c r="Q821" t="s">
        <v>8325</v>
      </c>
      <c r="R821" t="s">
        <v>8326</v>
      </c>
      <c r="S821" s="13">
        <f t="shared" si="50"/>
        <v>41619.998310185183</v>
      </c>
      <c r="T821" s="14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8">
        <f t="shared" si="49"/>
        <v>52.631578947368418</v>
      </c>
      <c r="Q822" t="s">
        <v>8325</v>
      </c>
      <c r="R822" t="s">
        <v>8326</v>
      </c>
      <c r="S822" s="13">
        <f t="shared" si="50"/>
        <v>41768.841921296298</v>
      </c>
      <c r="T822" s="14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4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8">
        <f t="shared" si="49"/>
        <v>43.478260869565219</v>
      </c>
      <c r="Q824" t="s">
        <v>8325</v>
      </c>
      <c r="R824" t="s">
        <v>8326</v>
      </c>
      <c r="S824" s="13">
        <f t="shared" si="50"/>
        <v>41157.947337962964</v>
      </c>
      <c r="T824" s="14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8">
        <f t="shared" si="49"/>
        <v>24.242424242424242</v>
      </c>
      <c r="Q825" t="s">
        <v>8325</v>
      </c>
      <c r="R825" t="s">
        <v>8326</v>
      </c>
      <c r="S825" s="13">
        <f t="shared" si="50"/>
        <v>42055.972824074073</v>
      </c>
      <c r="T825" s="14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8">
        <f t="shared" si="49"/>
        <v>29.62962962962963</v>
      </c>
      <c r="Q826" t="s">
        <v>8325</v>
      </c>
      <c r="R826" t="s">
        <v>8326</v>
      </c>
      <c r="S826" s="13">
        <f t="shared" si="50"/>
        <v>40250.242106481484</v>
      </c>
      <c r="T826" s="14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8">
        <f t="shared" si="49"/>
        <v>126.26262626262626</v>
      </c>
      <c r="Q827" t="s">
        <v>8325</v>
      </c>
      <c r="R827" t="s">
        <v>8326</v>
      </c>
      <c r="S827" s="13">
        <f t="shared" si="50"/>
        <v>41186.306527777779</v>
      </c>
      <c r="T827" s="14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8">
        <f t="shared" si="49"/>
        <v>112.24489795918367</v>
      </c>
      <c r="Q828" t="s">
        <v>8325</v>
      </c>
      <c r="R828" t="s">
        <v>8326</v>
      </c>
      <c r="S828" s="13">
        <f t="shared" si="50"/>
        <v>40973.038541666669</v>
      </c>
      <c r="T828" s="14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8">
        <f t="shared" si="49"/>
        <v>27.272727272727273</v>
      </c>
      <c r="Q829" t="s">
        <v>8325</v>
      </c>
      <c r="R829" t="s">
        <v>8326</v>
      </c>
      <c r="S829" s="13">
        <f t="shared" si="50"/>
        <v>40927.473460648151</v>
      </c>
      <c r="T829" s="14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8">
        <f t="shared" si="49"/>
        <v>34.210526315789473</v>
      </c>
      <c r="Q830" t="s">
        <v>8325</v>
      </c>
      <c r="R830" t="s">
        <v>8326</v>
      </c>
      <c r="S830" s="13">
        <f t="shared" si="50"/>
        <v>41073.050717592596</v>
      </c>
      <c r="T830" s="14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8">
        <f t="shared" si="49"/>
        <v>31.25</v>
      </c>
      <c r="Q831" t="s">
        <v>8325</v>
      </c>
      <c r="R831" t="s">
        <v>8326</v>
      </c>
      <c r="S831" s="13">
        <f t="shared" si="50"/>
        <v>42504.801388888889</v>
      </c>
      <c r="T831" s="14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8">
        <f t="shared" si="49"/>
        <v>56.25</v>
      </c>
      <c r="Q832" t="s">
        <v>8325</v>
      </c>
      <c r="R832" t="s">
        <v>8326</v>
      </c>
      <c r="S832" s="13">
        <f t="shared" si="50"/>
        <v>41325.525752314818</v>
      </c>
      <c r="T832" s="14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8">
        <f t="shared" si="49"/>
        <v>75</v>
      </c>
      <c r="Q833" t="s">
        <v>8325</v>
      </c>
      <c r="R833" t="s">
        <v>8326</v>
      </c>
      <c r="S833" s="13">
        <f t="shared" si="50"/>
        <v>40996.646921296298</v>
      </c>
      <c r="T833" s="14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8">
        <f t="shared" si="49"/>
        <v>97.402597402597408</v>
      </c>
      <c r="Q834" t="s">
        <v>8325</v>
      </c>
      <c r="R834" t="s">
        <v>8326</v>
      </c>
      <c r="S834" s="13">
        <f t="shared" si="50"/>
        <v>40869.675173611111</v>
      </c>
      <c r="T834" s="14">
        <f t="shared" si="51"/>
        <v>40929.342361111114</v>
      </c>
    </row>
    <row r="835" spans="1:20" ht="15.5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</f>
        <v>1.0166666666666666</v>
      </c>
      <c r="P835" s="8">
        <f t="shared" ref="P835:P898" si="53">+(D835/L835)</f>
        <v>146.34146341463415</v>
      </c>
      <c r="Q835" t="s">
        <v>8325</v>
      </c>
      <c r="R835" t="s">
        <v>8326</v>
      </c>
      <c r="S835" s="13">
        <f t="shared" ref="S835:S898" si="54">(((J835/60)/60)/24)+DATE(1970, 1, 1)</f>
        <v>41718.878182870372</v>
      </c>
      <c r="T835" s="14">
        <f t="shared" ref="T835:T898" si="55">(((I835/60)/60)/24)+DATE(1970, 1, 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8">
        <f t="shared" si="53"/>
        <v>73.333333333333329</v>
      </c>
      <c r="Q836" t="s">
        <v>8325</v>
      </c>
      <c r="R836" t="s">
        <v>8326</v>
      </c>
      <c r="S836" s="13">
        <f t="shared" si="54"/>
        <v>41422.822824074072</v>
      </c>
      <c r="T836" s="14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8">
        <f t="shared" si="53"/>
        <v>50</v>
      </c>
      <c r="Q837" t="s">
        <v>8325</v>
      </c>
      <c r="R837" t="s">
        <v>8326</v>
      </c>
      <c r="S837" s="13">
        <f t="shared" si="54"/>
        <v>41005.45784722222</v>
      </c>
      <c r="T837" s="14">
        <f t="shared" si="55"/>
        <v>41048.125</v>
      </c>
    </row>
    <row r="838" spans="1:20" ht="15.5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8">
        <f t="shared" si="53"/>
        <v>108.69565217391305</v>
      </c>
      <c r="Q838" t="s">
        <v>8325</v>
      </c>
      <c r="R838" t="s">
        <v>8326</v>
      </c>
      <c r="S838" s="13">
        <f t="shared" si="54"/>
        <v>41524.056921296295</v>
      </c>
      <c r="T838" s="14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8">
        <f t="shared" si="53"/>
        <v>40.322580645161288</v>
      </c>
      <c r="Q839" t="s">
        <v>8325</v>
      </c>
      <c r="R839" t="s">
        <v>8326</v>
      </c>
      <c r="S839" s="13">
        <f t="shared" si="54"/>
        <v>41730.998402777775</v>
      </c>
      <c r="T839" s="14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8">
        <f t="shared" si="53"/>
        <v>32.786885245901637</v>
      </c>
      <c r="Q840" t="s">
        <v>8325</v>
      </c>
      <c r="R840" t="s">
        <v>8326</v>
      </c>
      <c r="S840" s="13">
        <f t="shared" si="54"/>
        <v>40895.897974537038</v>
      </c>
      <c r="T840" s="14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8">
        <f t="shared" si="53"/>
        <v>52.083333333333336</v>
      </c>
      <c r="Q841" t="s">
        <v>8325</v>
      </c>
      <c r="R841" t="s">
        <v>8326</v>
      </c>
      <c r="S841" s="13">
        <f t="shared" si="54"/>
        <v>41144.763379629629</v>
      </c>
      <c r="T841" s="14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8">
        <f t="shared" si="53"/>
        <v>52.631578947368418</v>
      </c>
      <c r="Q842" t="s">
        <v>8325</v>
      </c>
      <c r="R842" t="s">
        <v>8327</v>
      </c>
      <c r="S842" s="13">
        <f t="shared" si="54"/>
        <v>42607.226701388892</v>
      </c>
      <c r="T842" s="14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8">
        <f t="shared" si="53"/>
        <v>53.191489361702125</v>
      </c>
      <c r="Q843" t="s">
        <v>8325</v>
      </c>
      <c r="R843" t="s">
        <v>8327</v>
      </c>
      <c r="S843" s="13">
        <f t="shared" si="54"/>
        <v>41923.838692129626</v>
      </c>
      <c r="T843" s="14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8">
        <f t="shared" si="53"/>
        <v>64.102564102564102</v>
      </c>
      <c r="Q844" t="s">
        <v>8325</v>
      </c>
      <c r="R844" t="s">
        <v>8327</v>
      </c>
      <c r="S844" s="13">
        <f t="shared" si="54"/>
        <v>41526.592395833337</v>
      </c>
      <c r="T844" s="14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8">
        <f t="shared" si="53"/>
        <v>23.622047244094489</v>
      </c>
      <c r="Q845" t="s">
        <v>8325</v>
      </c>
      <c r="R845" t="s">
        <v>8327</v>
      </c>
      <c r="S845" s="13">
        <f t="shared" si="54"/>
        <v>42695.257870370369</v>
      </c>
      <c r="T845" s="14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8">
        <f t="shared" si="53"/>
        <v>18.867924528301888</v>
      </c>
      <c r="Q846" t="s">
        <v>8325</v>
      </c>
      <c r="R846" t="s">
        <v>8327</v>
      </c>
      <c r="S846" s="13">
        <f t="shared" si="54"/>
        <v>41905.684629629628</v>
      </c>
      <c r="T846" s="14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8">
        <f t="shared" si="53"/>
        <v>28.248587570621471</v>
      </c>
      <c r="Q847" t="s">
        <v>8325</v>
      </c>
      <c r="R847" t="s">
        <v>8327</v>
      </c>
      <c r="S847" s="13">
        <f t="shared" si="54"/>
        <v>42578.205972222218</v>
      </c>
      <c r="T847" s="14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8">
        <f t="shared" si="53"/>
        <v>23.404255319148938</v>
      </c>
      <c r="Q848" t="s">
        <v>8325</v>
      </c>
      <c r="R848" t="s">
        <v>8327</v>
      </c>
      <c r="S848" s="13">
        <f t="shared" si="54"/>
        <v>41694.391840277778</v>
      </c>
      <c r="T848" s="14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4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4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8">
        <f t="shared" si="53"/>
        <v>34.782608695652172</v>
      </c>
      <c r="Q851" t="s">
        <v>8325</v>
      </c>
      <c r="R851" t="s">
        <v>8327</v>
      </c>
      <c r="S851" s="13">
        <f t="shared" si="54"/>
        <v>42051.148888888885</v>
      </c>
      <c r="T851" s="14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8">
        <f t="shared" si="53"/>
        <v>30.075187969924812</v>
      </c>
      <c r="Q852" t="s">
        <v>8325</v>
      </c>
      <c r="R852" t="s">
        <v>8327</v>
      </c>
      <c r="S852" s="13">
        <f t="shared" si="54"/>
        <v>42452.827743055561</v>
      </c>
      <c r="T852" s="14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8">
        <f t="shared" si="53"/>
        <v>28.571428571428573</v>
      </c>
      <c r="Q853" t="s">
        <v>8325</v>
      </c>
      <c r="R853" t="s">
        <v>8327</v>
      </c>
      <c r="S853" s="13">
        <f t="shared" si="54"/>
        <v>42522.880243055552</v>
      </c>
      <c r="T853" s="14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8">
        <f t="shared" si="53"/>
        <v>56.451612903225808</v>
      </c>
      <c r="Q854" t="s">
        <v>8325</v>
      </c>
      <c r="R854" t="s">
        <v>8327</v>
      </c>
      <c r="S854" s="13">
        <f t="shared" si="54"/>
        <v>42656.805497685185</v>
      </c>
      <c r="T854" s="14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4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8">
        <f t="shared" si="53"/>
        <v>55.711422845691381</v>
      </c>
      <c r="Q856" t="s">
        <v>8325</v>
      </c>
      <c r="R856" t="s">
        <v>8327</v>
      </c>
      <c r="S856" s="13">
        <f t="shared" si="54"/>
        <v>42702.212337962963</v>
      </c>
      <c r="T856" s="14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8">
        <f t="shared" si="53"/>
        <v>30.851063829787233</v>
      </c>
      <c r="Q857" t="s">
        <v>8325</v>
      </c>
      <c r="R857" t="s">
        <v>8327</v>
      </c>
      <c r="S857" s="13">
        <f t="shared" si="54"/>
        <v>42545.125196759262</v>
      </c>
      <c r="T857" s="14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8">
        <f t="shared" si="53"/>
        <v>8.9285714285714288</v>
      </c>
      <c r="Q858" t="s">
        <v>8325</v>
      </c>
      <c r="R858" t="s">
        <v>8327</v>
      </c>
      <c r="S858" s="13">
        <f t="shared" si="54"/>
        <v>42609.311990740738</v>
      </c>
      <c r="T858" s="14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4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8">
        <f t="shared" si="53"/>
        <v>15.789473684210526</v>
      </c>
      <c r="Q860" t="s">
        <v>8325</v>
      </c>
      <c r="R860" t="s">
        <v>8327</v>
      </c>
      <c r="S860" s="13">
        <f t="shared" si="54"/>
        <v>42079.745578703703</v>
      </c>
      <c r="T860" s="14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8">
        <f t="shared" si="53"/>
        <v>40.816326530612244</v>
      </c>
      <c r="Q861" t="s">
        <v>8325</v>
      </c>
      <c r="R861" t="s">
        <v>8327</v>
      </c>
      <c r="S861" s="13">
        <f t="shared" si="54"/>
        <v>42128.820231481484</v>
      </c>
      <c r="T861" s="14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8">
        <f t="shared" si="53"/>
        <v>291.66666666666669</v>
      </c>
      <c r="Q862" t="s">
        <v>8325</v>
      </c>
      <c r="R862" t="s">
        <v>8328</v>
      </c>
      <c r="S862" s="13">
        <f t="shared" si="54"/>
        <v>41570.482789351852</v>
      </c>
      <c r="T862" s="14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8">
        <f t="shared" si="53"/>
        <v>2250</v>
      </c>
      <c r="Q863" t="s">
        <v>8325</v>
      </c>
      <c r="R863" t="s">
        <v>8328</v>
      </c>
      <c r="S863" s="13">
        <f t="shared" si="54"/>
        <v>42599.965324074074</v>
      </c>
      <c r="T863" s="14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8">
        <f t="shared" si="53"/>
        <v>12500</v>
      </c>
      <c r="Q864" t="s">
        <v>8325</v>
      </c>
      <c r="R864" t="s">
        <v>8328</v>
      </c>
      <c r="S864" s="13">
        <f t="shared" si="54"/>
        <v>41559.5549537037</v>
      </c>
      <c r="T864" s="14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8">
        <f t="shared" si="53"/>
        <v>400</v>
      </c>
      <c r="Q865" t="s">
        <v>8325</v>
      </c>
      <c r="R865" t="s">
        <v>8328</v>
      </c>
      <c r="S865" s="13">
        <f t="shared" si="54"/>
        <v>40921.117662037039</v>
      </c>
      <c r="T865" s="14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8">
        <f t="shared" si="53"/>
        <v>82.278481012658233</v>
      </c>
      <c r="Q866" t="s">
        <v>8325</v>
      </c>
      <c r="R866" t="s">
        <v>8328</v>
      </c>
      <c r="S866" s="13">
        <f t="shared" si="54"/>
        <v>41541.106921296298</v>
      </c>
      <c r="T866" s="14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8">
        <f t="shared" si="53"/>
        <v>1100</v>
      </c>
      <c r="Q867" t="s">
        <v>8325</v>
      </c>
      <c r="R867" t="s">
        <v>8328</v>
      </c>
      <c r="S867" s="13">
        <f t="shared" si="54"/>
        <v>41230.77311342593</v>
      </c>
      <c r="T867" s="14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8">
        <f t="shared" si="53"/>
        <v>318.18181818181819</v>
      </c>
      <c r="Q868" t="s">
        <v>8325</v>
      </c>
      <c r="R868" t="s">
        <v>8328</v>
      </c>
      <c r="S868" s="13">
        <f t="shared" si="54"/>
        <v>42025.637939814813</v>
      </c>
      <c r="T868" s="14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8">
        <f t="shared" si="53"/>
        <v>454.54545454545456</v>
      </c>
      <c r="Q869" t="s">
        <v>8325</v>
      </c>
      <c r="R869" t="s">
        <v>8328</v>
      </c>
      <c r="S869" s="13">
        <f t="shared" si="54"/>
        <v>40088.105393518519</v>
      </c>
      <c r="T869" s="14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8">
        <f t="shared" si="53"/>
        <v>45000</v>
      </c>
      <c r="Q870" t="s">
        <v>8325</v>
      </c>
      <c r="R870" t="s">
        <v>8328</v>
      </c>
      <c r="S870" s="13">
        <f t="shared" si="54"/>
        <v>41616.027754629627</v>
      </c>
      <c r="T870" s="14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8">
        <f t="shared" si="53"/>
        <v>2933.3333333333335</v>
      </c>
      <c r="Q871" t="s">
        <v>8325</v>
      </c>
      <c r="R871" t="s">
        <v>8328</v>
      </c>
      <c r="S871" s="13">
        <f t="shared" si="54"/>
        <v>41342.845567129632</v>
      </c>
      <c r="T871" s="14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8">
        <f t="shared" si="53"/>
        <v>4000</v>
      </c>
      <c r="Q872" t="s">
        <v>8325</v>
      </c>
      <c r="R872" t="s">
        <v>8328</v>
      </c>
      <c r="S872" s="13">
        <f t="shared" si="54"/>
        <v>41488.022256944445</v>
      </c>
      <c r="T872" s="14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8">
        <f t="shared" si="53"/>
        <v>500</v>
      </c>
      <c r="Q873" t="s">
        <v>8325</v>
      </c>
      <c r="R873" t="s">
        <v>8328</v>
      </c>
      <c r="S873" s="13">
        <f t="shared" si="54"/>
        <v>41577.561284722222</v>
      </c>
      <c r="T873" s="14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8">
        <f t="shared" si="53"/>
        <v>4000</v>
      </c>
      <c r="Q874" t="s">
        <v>8325</v>
      </c>
      <c r="R874" t="s">
        <v>8328</v>
      </c>
      <c r="S874" s="13">
        <f t="shared" si="54"/>
        <v>40567.825543981482</v>
      </c>
      <c r="T874" s="14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8">
        <f t="shared" si="53"/>
        <v>700</v>
      </c>
      <c r="Q875" t="s">
        <v>8325</v>
      </c>
      <c r="R875" t="s">
        <v>8328</v>
      </c>
      <c r="S875" s="13">
        <f t="shared" si="54"/>
        <v>41184.167129629634</v>
      </c>
      <c r="T875" s="14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8">
        <f t="shared" si="53"/>
        <v>142.85714285714286</v>
      </c>
      <c r="Q876" t="s">
        <v>8325</v>
      </c>
      <c r="R876" t="s">
        <v>8328</v>
      </c>
      <c r="S876" s="13">
        <f t="shared" si="54"/>
        <v>41368.583726851852</v>
      </c>
      <c r="T876" s="14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4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8">
        <f t="shared" si="53"/>
        <v>70.044444444444451</v>
      </c>
      <c r="Q878" t="s">
        <v>8325</v>
      </c>
      <c r="R878" t="s">
        <v>8328</v>
      </c>
      <c r="S878" s="13">
        <f t="shared" si="54"/>
        <v>41276.496840277774</v>
      </c>
      <c r="T878" s="14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8">
        <f t="shared" si="53"/>
        <v>68.965517241379317</v>
      </c>
      <c r="Q879" t="s">
        <v>8325</v>
      </c>
      <c r="R879" t="s">
        <v>8328</v>
      </c>
      <c r="S879" s="13">
        <f t="shared" si="54"/>
        <v>41597.788888888892</v>
      </c>
      <c r="T879" s="14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8">
        <f t="shared" si="53"/>
        <v>2500</v>
      </c>
      <c r="Q880" t="s">
        <v>8325</v>
      </c>
      <c r="R880" t="s">
        <v>8328</v>
      </c>
      <c r="S880" s="13">
        <f t="shared" si="54"/>
        <v>40505.232916666668</v>
      </c>
      <c r="T880" s="14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8">
        <f t="shared" si="53"/>
        <v>70</v>
      </c>
      <c r="Q881" t="s">
        <v>8325</v>
      </c>
      <c r="R881" t="s">
        <v>8328</v>
      </c>
      <c r="S881" s="13">
        <f t="shared" si="54"/>
        <v>41037.829918981479</v>
      </c>
      <c r="T881" s="14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8">
        <f t="shared" si="53"/>
        <v>472.5</v>
      </c>
      <c r="Q882" t="s">
        <v>8325</v>
      </c>
      <c r="R882" t="s">
        <v>8329</v>
      </c>
      <c r="S882" s="13">
        <f t="shared" si="54"/>
        <v>41179.32104166667</v>
      </c>
      <c r="T882" s="14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8">
        <f t="shared" si="53"/>
        <v>3750</v>
      </c>
      <c r="Q883" t="s">
        <v>8325</v>
      </c>
      <c r="R883" t="s">
        <v>8329</v>
      </c>
      <c r="S883" s="13">
        <f t="shared" si="54"/>
        <v>40877.25099537037</v>
      </c>
      <c r="T883" s="14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8">
        <f t="shared" si="53"/>
        <v>107.14285714285714</v>
      </c>
      <c r="Q884" t="s">
        <v>8325</v>
      </c>
      <c r="R884" t="s">
        <v>8329</v>
      </c>
      <c r="S884" s="13">
        <f t="shared" si="54"/>
        <v>40759.860532407409</v>
      </c>
      <c r="T884" s="14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8">
        <f t="shared" si="53"/>
        <v>208.33333333333334</v>
      </c>
      <c r="Q885" t="s">
        <v>8325</v>
      </c>
      <c r="R885" t="s">
        <v>8329</v>
      </c>
      <c r="S885" s="13">
        <f t="shared" si="54"/>
        <v>42371.935590277775</v>
      </c>
      <c r="T885" s="14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8">
        <f t="shared" si="53"/>
        <v>1000</v>
      </c>
      <c r="Q886" t="s">
        <v>8325</v>
      </c>
      <c r="R886" t="s">
        <v>8329</v>
      </c>
      <c r="S886" s="13">
        <f t="shared" si="54"/>
        <v>40981.802615740737</v>
      </c>
      <c r="T886" s="14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8">
        <f t="shared" si="53"/>
        <v>47.61904761904762</v>
      </c>
      <c r="Q887" t="s">
        <v>8325</v>
      </c>
      <c r="R887" t="s">
        <v>8329</v>
      </c>
      <c r="S887" s="13">
        <f t="shared" si="54"/>
        <v>42713.941099537042</v>
      </c>
      <c r="T887" s="14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8">
        <f t="shared" si="53"/>
        <v>71.428571428571431</v>
      </c>
      <c r="Q888" t="s">
        <v>8325</v>
      </c>
      <c r="R888" t="s">
        <v>8329</v>
      </c>
      <c r="S888" s="13">
        <f t="shared" si="54"/>
        <v>42603.870520833334</v>
      </c>
      <c r="T888" s="14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4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8">
        <f t="shared" si="53"/>
        <v>250</v>
      </c>
      <c r="Q890" t="s">
        <v>8325</v>
      </c>
      <c r="R890" t="s">
        <v>8329</v>
      </c>
      <c r="S890" s="13">
        <f t="shared" si="54"/>
        <v>40751.753298611111</v>
      </c>
      <c r="T890" s="14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8">
        <f t="shared" si="53"/>
        <v>781.25</v>
      </c>
      <c r="Q891" t="s">
        <v>8325</v>
      </c>
      <c r="R891" t="s">
        <v>8329</v>
      </c>
      <c r="S891" s="13">
        <f t="shared" si="54"/>
        <v>41887.784062500003</v>
      </c>
      <c r="T891" s="14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8">
        <f t="shared" si="53"/>
        <v>750</v>
      </c>
      <c r="Q892" t="s">
        <v>8325</v>
      </c>
      <c r="R892" t="s">
        <v>8329</v>
      </c>
      <c r="S892" s="13">
        <f t="shared" si="54"/>
        <v>41569.698831018519</v>
      </c>
      <c r="T892" s="14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8">
        <f t="shared" si="53"/>
        <v>888.88888888888891</v>
      </c>
      <c r="Q893" t="s">
        <v>8325</v>
      </c>
      <c r="R893" t="s">
        <v>8329</v>
      </c>
      <c r="S893" s="13">
        <f t="shared" si="54"/>
        <v>41842.031597222223</v>
      </c>
      <c r="T893" s="14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8">
        <f t="shared" si="53"/>
        <v>352.94117647058823</v>
      </c>
      <c r="Q894" t="s">
        <v>8325</v>
      </c>
      <c r="R894" t="s">
        <v>8329</v>
      </c>
      <c r="S894" s="13">
        <f t="shared" si="54"/>
        <v>40304.20003472222</v>
      </c>
      <c r="T894" s="14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8">
        <f t="shared" si="53"/>
        <v>400</v>
      </c>
      <c r="Q895" t="s">
        <v>8325</v>
      </c>
      <c r="R895" t="s">
        <v>8329</v>
      </c>
      <c r="S895" s="13">
        <f t="shared" si="54"/>
        <v>42065.897719907407</v>
      </c>
      <c r="T895" s="14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8">
        <f t="shared" si="53"/>
        <v>377.35849056603774</v>
      </c>
      <c r="Q896" t="s">
        <v>8325</v>
      </c>
      <c r="R896" t="s">
        <v>8329</v>
      </c>
      <c r="S896" s="13">
        <f t="shared" si="54"/>
        <v>42496.981597222228</v>
      </c>
      <c r="T896" s="14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8">
        <f t="shared" si="53"/>
        <v>1142.8571428571429</v>
      </c>
      <c r="Q897" t="s">
        <v>8325</v>
      </c>
      <c r="R897" t="s">
        <v>8329</v>
      </c>
      <c r="S897" s="13">
        <f t="shared" si="54"/>
        <v>40431.127650462964</v>
      </c>
      <c r="T897" s="14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8">
        <f t="shared" si="53"/>
        <v>111.11111111111111</v>
      </c>
      <c r="Q898" t="s">
        <v>8325</v>
      </c>
      <c r="R898" t="s">
        <v>8329</v>
      </c>
      <c r="S898" s="13">
        <f t="shared" si="54"/>
        <v>42218.872986111113</v>
      </c>
      <c r="T898" s="14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</f>
        <v>0</v>
      </c>
      <c r="P899" s="8" t="e">
        <f t="shared" ref="P899:P962" si="57">+(D899/L899)</f>
        <v>#DIV/0!</v>
      </c>
      <c r="Q899" t="s">
        <v>8325</v>
      </c>
      <c r="R899" t="s">
        <v>8329</v>
      </c>
      <c r="S899" s="13">
        <f t="shared" ref="S899:S962" si="58">(((J899/60)/60)/24)+DATE(1970, 1, 1)</f>
        <v>41211.688750000001</v>
      </c>
      <c r="T899" s="14">
        <f t="shared" ref="T899:T962" si="59">(((I899/60)/60)/24)+DATE(1970, 1, 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8">
        <f t="shared" si="57"/>
        <v>1250</v>
      </c>
      <c r="Q900" t="s">
        <v>8325</v>
      </c>
      <c r="R900" t="s">
        <v>8329</v>
      </c>
      <c r="S900" s="13">
        <f t="shared" si="58"/>
        <v>40878.758217592593</v>
      </c>
      <c r="T900" s="14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8">
        <f t="shared" si="57"/>
        <v>93.75</v>
      </c>
      <c r="Q901" t="s">
        <v>8325</v>
      </c>
      <c r="R901" t="s">
        <v>8329</v>
      </c>
      <c r="S901" s="13">
        <f t="shared" si="58"/>
        <v>40646.099097222221</v>
      </c>
      <c r="T901" s="14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8">
        <f t="shared" si="57"/>
        <v>2500</v>
      </c>
      <c r="Q902" t="s">
        <v>8325</v>
      </c>
      <c r="R902" t="s">
        <v>8328</v>
      </c>
      <c r="S902" s="13">
        <f t="shared" si="58"/>
        <v>42429.84956018519</v>
      </c>
      <c r="T902" s="14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4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8">
        <f t="shared" si="57"/>
        <v>10000</v>
      </c>
      <c r="Q904" t="s">
        <v>8325</v>
      </c>
      <c r="R904" t="s">
        <v>8328</v>
      </c>
      <c r="S904" s="13">
        <f t="shared" si="58"/>
        <v>41829.965532407405</v>
      </c>
      <c r="T904" s="14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8">
        <f t="shared" si="57"/>
        <v>1250</v>
      </c>
      <c r="Q905" t="s">
        <v>8325</v>
      </c>
      <c r="R905" t="s">
        <v>8328</v>
      </c>
      <c r="S905" s="13">
        <f t="shared" si="58"/>
        <v>41149.796064814815</v>
      </c>
      <c r="T905" s="14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8">
        <f t="shared" si="57"/>
        <v>16666.666666666668</v>
      </c>
      <c r="Q906" t="s">
        <v>8325</v>
      </c>
      <c r="R906" t="s">
        <v>8328</v>
      </c>
      <c r="S906" s="13">
        <f t="shared" si="58"/>
        <v>42342.080289351856</v>
      </c>
      <c r="T906" s="14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8">
        <f t="shared" si="57"/>
        <v>1083.3333333333333</v>
      </c>
      <c r="Q907" t="s">
        <v>8325</v>
      </c>
      <c r="R907" t="s">
        <v>8328</v>
      </c>
      <c r="S907" s="13">
        <f t="shared" si="58"/>
        <v>40507.239884259259</v>
      </c>
      <c r="T907" s="14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4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4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4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8">
        <f t="shared" si="57"/>
        <v>2000</v>
      </c>
      <c r="Q911" t="s">
        <v>8325</v>
      </c>
      <c r="R911" t="s">
        <v>8328</v>
      </c>
      <c r="S911" s="13">
        <f t="shared" si="58"/>
        <v>41081.69027777778</v>
      </c>
      <c r="T911" s="14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8">
        <f t="shared" si="57"/>
        <v>110</v>
      </c>
      <c r="Q912" t="s">
        <v>8325</v>
      </c>
      <c r="R912" t="s">
        <v>8328</v>
      </c>
      <c r="S912" s="13">
        <f t="shared" si="58"/>
        <v>42737.545358796298</v>
      </c>
      <c r="T912" s="14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4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8">
        <f t="shared" si="57"/>
        <v>1750</v>
      </c>
      <c r="Q914" t="s">
        <v>8325</v>
      </c>
      <c r="R914" t="s">
        <v>8328</v>
      </c>
      <c r="S914" s="13">
        <f t="shared" si="58"/>
        <v>41194.109340277777</v>
      </c>
      <c r="T914" s="14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8">
        <f t="shared" si="57"/>
        <v>1250</v>
      </c>
      <c r="Q915" t="s">
        <v>8325</v>
      </c>
      <c r="R915" t="s">
        <v>8328</v>
      </c>
      <c r="S915" s="13">
        <f t="shared" si="58"/>
        <v>41004.139108796298</v>
      </c>
      <c r="T915" s="14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4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8">
        <f t="shared" si="57"/>
        <v>722.22222222222217</v>
      </c>
      <c r="Q917" t="s">
        <v>8325</v>
      </c>
      <c r="R917" t="s">
        <v>8328</v>
      </c>
      <c r="S917" s="13">
        <f t="shared" si="58"/>
        <v>40937.679560185185</v>
      </c>
      <c r="T917" s="14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4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8">
        <f t="shared" si="57"/>
        <v>5000</v>
      </c>
      <c r="Q919" t="s">
        <v>8325</v>
      </c>
      <c r="R919" t="s">
        <v>8328</v>
      </c>
      <c r="S919" s="13">
        <f t="shared" si="58"/>
        <v>41802.94363425926</v>
      </c>
      <c r="T919" s="14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8">
        <f t="shared" si="57"/>
        <v>390</v>
      </c>
      <c r="Q920" t="s">
        <v>8325</v>
      </c>
      <c r="R920" t="s">
        <v>8328</v>
      </c>
      <c r="S920" s="13">
        <f t="shared" si="58"/>
        <v>41944.916215277779</v>
      </c>
      <c r="T920" s="14">
        <f t="shared" si="59"/>
        <v>41974.957881944443</v>
      </c>
    </row>
    <row r="921" spans="1:20" ht="15.5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8">
        <f t="shared" si="57"/>
        <v>20000</v>
      </c>
      <c r="Q921" t="s">
        <v>8325</v>
      </c>
      <c r="R921" t="s">
        <v>8328</v>
      </c>
      <c r="S921" s="13">
        <f t="shared" si="58"/>
        <v>41227.641724537039</v>
      </c>
      <c r="T921" s="14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4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8">
        <f t="shared" si="57"/>
        <v>750</v>
      </c>
      <c r="Q923" t="s">
        <v>8325</v>
      </c>
      <c r="R923" t="s">
        <v>8328</v>
      </c>
      <c r="S923" s="13">
        <f t="shared" si="58"/>
        <v>40847.171018518515</v>
      </c>
      <c r="T923" s="14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8">
        <f t="shared" si="57"/>
        <v>900</v>
      </c>
      <c r="Q924" t="s">
        <v>8325</v>
      </c>
      <c r="R924" t="s">
        <v>8328</v>
      </c>
      <c r="S924" s="13">
        <f t="shared" si="58"/>
        <v>41878.530011574076</v>
      </c>
      <c r="T924" s="14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8">
        <f t="shared" si="57"/>
        <v>2500</v>
      </c>
      <c r="Q925" t="s">
        <v>8325</v>
      </c>
      <c r="R925" t="s">
        <v>8328</v>
      </c>
      <c r="S925" s="13">
        <f t="shared" si="58"/>
        <v>41934.959756944445</v>
      </c>
      <c r="T925" s="14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8">
        <f t="shared" si="57"/>
        <v>200</v>
      </c>
      <c r="Q926" t="s">
        <v>8325</v>
      </c>
      <c r="R926" t="s">
        <v>8328</v>
      </c>
      <c r="S926" s="13">
        <f t="shared" si="58"/>
        <v>41288.942928240744</v>
      </c>
      <c r="T926" s="14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8">
        <f t="shared" si="57"/>
        <v>1200</v>
      </c>
      <c r="Q927" t="s">
        <v>8325</v>
      </c>
      <c r="R927" t="s">
        <v>8328</v>
      </c>
      <c r="S927" s="13">
        <f t="shared" si="58"/>
        <v>41575.880914351852</v>
      </c>
      <c r="T927" s="14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4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4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8">
        <f t="shared" si="57"/>
        <v>517.85714285714289</v>
      </c>
      <c r="Q930" t="s">
        <v>8325</v>
      </c>
      <c r="R930" t="s">
        <v>8328</v>
      </c>
      <c r="S930" s="13">
        <f t="shared" si="58"/>
        <v>41180.86241898148</v>
      </c>
      <c r="T930" s="14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4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8">
        <f t="shared" si="57"/>
        <v>180</v>
      </c>
      <c r="Q932" t="s">
        <v>8325</v>
      </c>
      <c r="R932" t="s">
        <v>8328</v>
      </c>
      <c r="S932" s="13">
        <f t="shared" si="58"/>
        <v>40312.915578703702</v>
      </c>
      <c r="T932" s="14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8">
        <f t="shared" si="57"/>
        <v>285.71428571428572</v>
      </c>
      <c r="Q933" t="s">
        <v>8325</v>
      </c>
      <c r="R933" t="s">
        <v>8328</v>
      </c>
      <c r="S933" s="13">
        <f t="shared" si="58"/>
        <v>41680.359976851854</v>
      </c>
      <c r="T933" s="14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8">
        <f t="shared" si="57"/>
        <v>316.66666666666669</v>
      </c>
      <c r="Q934" t="s">
        <v>8325</v>
      </c>
      <c r="R934" t="s">
        <v>8328</v>
      </c>
      <c r="S934" s="13">
        <f t="shared" si="58"/>
        <v>41310.969270833331</v>
      </c>
      <c r="T934" s="14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8">
        <f t="shared" si="57"/>
        <v>1000</v>
      </c>
      <c r="Q935" t="s">
        <v>8325</v>
      </c>
      <c r="R935" t="s">
        <v>8328</v>
      </c>
      <c r="S935" s="13">
        <f t="shared" si="58"/>
        <v>41711.169085648151</v>
      </c>
      <c r="T935" s="14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8">
        <f t="shared" si="57"/>
        <v>166.66666666666666</v>
      </c>
      <c r="Q936" t="s">
        <v>8325</v>
      </c>
      <c r="R936" t="s">
        <v>8328</v>
      </c>
      <c r="S936" s="13">
        <f t="shared" si="58"/>
        <v>41733.737083333333</v>
      </c>
      <c r="T936" s="14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8">
        <f t="shared" si="57"/>
        <v>1750</v>
      </c>
      <c r="Q937" t="s">
        <v>8325</v>
      </c>
      <c r="R937" t="s">
        <v>8328</v>
      </c>
      <c r="S937" s="13">
        <f t="shared" si="58"/>
        <v>42368.333668981482</v>
      </c>
      <c r="T937" s="14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4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8">
        <f t="shared" si="57"/>
        <v>1750</v>
      </c>
      <c r="Q939" t="s">
        <v>8325</v>
      </c>
      <c r="R939" t="s">
        <v>8328</v>
      </c>
      <c r="S939" s="13">
        <f t="shared" si="58"/>
        <v>41551.798113425924</v>
      </c>
      <c r="T939" s="14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8">
        <f t="shared" si="57"/>
        <v>7000</v>
      </c>
      <c r="Q940" t="s">
        <v>8325</v>
      </c>
      <c r="R940" t="s">
        <v>8328</v>
      </c>
      <c r="S940" s="13">
        <f t="shared" si="58"/>
        <v>41124.479722222226</v>
      </c>
      <c r="T940" s="14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8">
        <f t="shared" si="57"/>
        <v>1375</v>
      </c>
      <c r="Q941" t="s">
        <v>8325</v>
      </c>
      <c r="R941" t="s">
        <v>8328</v>
      </c>
      <c r="S941" s="13">
        <f t="shared" si="58"/>
        <v>41416.763171296298</v>
      </c>
      <c r="T941" s="14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8">
        <f t="shared" si="57"/>
        <v>642.85714285714289</v>
      </c>
      <c r="Q942" t="s">
        <v>8319</v>
      </c>
      <c r="R942" t="s">
        <v>8321</v>
      </c>
      <c r="S942" s="13">
        <f t="shared" si="58"/>
        <v>42182.008402777778</v>
      </c>
      <c r="T942" s="14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8">
        <f t="shared" si="57"/>
        <v>1612.9032258064517</v>
      </c>
      <c r="Q943" t="s">
        <v>8319</v>
      </c>
      <c r="R943" t="s">
        <v>8321</v>
      </c>
      <c r="S943" s="13">
        <f t="shared" si="58"/>
        <v>42746.096585648149</v>
      </c>
      <c r="T943" s="14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8">
        <f t="shared" si="57"/>
        <v>468.75</v>
      </c>
      <c r="Q944" t="s">
        <v>8319</v>
      </c>
      <c r="R944" t="s">
        <v>8321</v>
      </c>
      <c r="S944" s="13">
        <f t="shared" si="58"/>
        <v>42382.843287037031</v>
      </c>
      <c r="T944" s="14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8">
        <f t="shared" si="57"/>
        <v>250</v>
      </c>
      <c r="Q945" t="s">
        <v>8319</v>
      </c>
      <c r="R945" t="s">
        <v>8321</v>
      </c>
      <c r="S945" s="13">
        <f t="shared" si="58"/>
        <v>42673.66788194445</v>
      </c>
      <c r="T945" s="14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8">
        <f t="shared" si="57"/>
        <v>520.83333333333337</v>
      </c>
      <c r="Q946" t="s">
        <v>8319</v>
      </c>
      <c r="R946" t="s">
        <v>8321</v>
      </c>
      <c r="S946" s="13">
        <f t="shared" si="58"/>
        <v>42444.583912037036</v>
      </c>
      <c r="T946" s="14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8">
        <f t="shared" si="57"/>
        <v>6250</v>
      </c>
      <c r="Q947" t="s">
        <v>8319</v>
      </c>
      <c r="R947" t="s">
        <v>8321</v>
      </c>
      <c r="S947" s="13">
        <f t="shared" si="58"/>
        <v>42732.872986111113</v>
      </c>
      <c r="T947" s="14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8">
        <f t="shared" si="57"/>
        <v>3000</v>
      </c>
      <c r="Q948" t="s">
        <v>8319</v>
      </c>
      <c r="R948" t="s">
        <v>8321</v>
      </c>
      <c r="S948" s="13">
        <f t="shared" si="58"/>
        <v>42592.750555555554</v>
      </c>
      <c r="T948" s="14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4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8">
        <f t="shared" si="57"/>
        <v>500</v>
      </c>
      <c r="Q950" t="s">
        <v>8319</v>
      </c>
      <c r="R950" t="s">
        <v>8321</v>
      </c>
      <c r="S950" s="13">
        <f t="shared" si="58"/>
        <v>42411.828287037039</v>
      </c>
      <c r="T950" s="14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8">
        <f t="shared" si="57"/>
        <v>2857.1428571428573</v>
      </c>
      <c r="Q951" t="s">
        <v>8319</v>
      </c>
      <c r="R951" t="s">
        <v>8321</v>
      </c>
      <c r="S951" s="13">
        <f t="shared" si="58"/>
        <v>42361.043703703705</v>
      </c>
      <c r="T951" s="14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8">
        <f t="shared" si="57"/>
        <v>208.33333333333334</v>
      </c>
      <c r="Q952" t="s">
        <v>8319</v>
      </c>
      <c r="R952" t="s">
        <v>8321</v>
      </c>
      <c r="S952" s="13">
        <f t="shared" si="58"/>
        <v>42356.750706018516</v>
      </c>
      <c r="T952" s="14">
        <f t="shared" si="59"/>
        <v>42386.750706018516</v>
      </c>
    </row>
    <row r="953" spans="1:20" ht="15.5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8">
        <f t="shared" si="57"/>
        <v>413.22314049586777</v>
      </c>
      <c r="Q953" t="s">
        <v>8319</v>
      </c>
      <c r="R953" t="s">
        <v>8321</v>
      </c>
      <c r="S953" s="13">
        <f t="shared" si="58"/>
        <v>42480.653611111105</v>
      </c>
      <c r="T953" s="14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8">
        <f t="shared" si="57"/>
        <v>250</v>
      </c>
      <c r="Q954" t="s">
        <v>8319</v>
      </c>
      <c r="R954" t="s">
        <v>8321</v>
      </c>
      <c r="S954" s="13">
        <f t="shared" si="58"/>
        <v>42662.613564814819</v>
      </c>
      <c r="T954" s="14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8">
        <f t="shared" si="57"/>
        <v>3000</v>
      </c>
      <c r="Q955" t="s">
        <v>8319</v>
      </c>
      <c r="R955" t="s">
        <v>8321</v>
      </c>
      <c r="S955" s="13">
        <f t="shared" si="58"/>
        <v>41999.164340277777</v>
      </c>
      <c r="T955" s="14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8">
        <f t="shared" si="57"/>
        <v>205.47945205479451</v>
      </c>
      <c r="Q956" t="s">
        <v>8319</v>
      </c>
      <c r="R956" t="s">
        <v>8321</v>
      </c>
      <c r="S956" s="13">
        <f t="shared" si="58"/>
        <v>42194.833784722221</v>
      </c>
      <c r="T956" s="14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8">
        <f t="shared" si="57"/>
        <v>3225.8064516129034</v>
      </c>
      <c r="Q957" t="s">
        <v>8319</v>
      </c>
      <c r="R957" t="s">
        <v>8321</v>
      </c>
      <c r="S957" s="13">
        <f t="shared" si="58"/>
        <v>42586.295138888891</v>
      </c>
      <c r="T957" s="14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8">
        <f t="shared" si="57"/>
        <v>2941.1764705882351</v>
      </c>
      <c r="Q958" t="s">
        <v>8319</v>
      </c>
      <c r="R958" t="s">
        <v>8321</v>
      </c>
      <c r="S958" s="13">
        <f t="shared" si="58"/>
        <v>42060.913877314815</v>
      </c>
      <c r="T958" s="14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8">
        <f t="shared" si="57"/>
        <v>1714.2857142857142</v>
      </c>
      <c r="Q959" t="s">
        <v>8319</v>
      </c>
      <c r="R959" t="s">
        <v>8321</v>
      </c>
      <c r="S959" s="13">
        <f t="shared" si="58"/>
        <v>42660.552465277782</v>
      </c>
      <c r="T959" s="14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8">
        <f t="shared" si="57"/>
        <v>457.47058823529414</v>
      </c>
      <c r="Q960" t="s">
        <v>8319</v>
      </c>
      <c r="R960" t="s">
        <v>8321</v>
      </c>
      <c r="S960" s="13">
        <f t="shared" si="58"/>
        <v>42082.802812499998</v>
      </c>
      <c r="T960" s="14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8">
        <f t="shared" si="57"/>
        <v>292.39766081871346</v>
      </c>
      <c r="Q961" t="s">
        <v>8319</v>
      </c>
      <c r="R961" t="s">
        <v>8321</v>
      </c>
      <c r="S961" s="13">
        <f t="shared" si="58"/>
        <v>41993.174363425926</v>
      </c>
      <c r="T961" s="14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8">
        <f t="shared" si="57"/>
        <v>296.01063829787233</v>
      </c>
      <c r="Q962" t="s">
        <v>8319</v>
      </c>
      <c r="R962" t="s">
        <v>8321</v>
      </c>
      <c r="S962" s="13">
        <f t="shared" si="58"/>
        <v>42766.626793981486</v>
      </c>
      <c r="T962" s="14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</f>
        <v>0.42188421052631581</v>
      </c>
      <c r="P963" s="8">
        <f t="shared" ref="P963:P1026" si="61">+(D963/L963)</f>
        <v>863.63636363636363</v>
      </c>
      <c r="Q963" t="s">
        <v>8319</v>
      </c>
      <c r="R963" t="s">
        <v>8321</v>
      </c>
      <c r="S963" s="13">
        <f t="shared" ref="S963:S1026" si="62">(((J963/60)/60)/24)+DATE(1970, 1, 1)</f>
        <v>42740.693692129629</v>
      </c>
      <c r="T963" s="14">
        <f t="shared" ref="T963:T1026" si="63">(((I963/60)/60)/24)+DATE(1970, 1, 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8">
        <f t="shared" si="61"/>
        <v>67.567567567567565</v>
      </c>
      <c r="Q964" t="s">
        <v>8319</v>
      </c>
      <c r="R964" t="s">
        <v>8321</v>
      </c>
      <c r="S964" s="13">
        <f t="shared" si="62"/>
        <v>42373.712418981479</v>
      </c>
      <c r="T964" s="14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8">
        <f t="shared" si="61"/>
        <v>3888.8888888888887</v>
      </c>
      <c r="Q965" t="s">
        <v>8319</v>
      </c>
      <c r="R965" t="s">
        <v>8321</v>
      </c>
      <c r="S965" s="13">
        <f t="shared" si="62"/>
        <v>42625.635636574079</v>
      </c>
      <c r="T965" s="14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8">
        <f t="shared" si="61"/>
        <v>3793.1034482758619</v>
      </c>
      <c r="Q966" t="s">
        <v>8319</v>
      </c>
      <c r="R966" t="s">
        <v>8321</v>
      </c>
      <c r="S966" s="13">
        <f t="shared" si="62"/>
        <v>42208.628692129627</v>
      </c>
      <c r="T966" s="14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8">
        <f t="shared" si="61"/>
        <v>4166.666666666667</v>
      </c>
      <c r="Q967" t="s">
        <v>8319</v>
      </c>
      <c r="R967" t="s">
        <v>8321</v>
      </c>
      <c r="S967" s="13">
        <f t="shared" si="62"/>
        <v>42637.016736111109</v>
      </c>
      <c r="T967" s="14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8">
        <f t="shared" si="61"/>
        <v>400</v>
      </c>
      <c r="Q968" t="s">
        <v>8319</v>
      </c>
      <c r="R968" t="s">
        <v>8321</v>
      </c>
      <c r="S968" s="13">
        <f t="shared" si="62"/>
        <v>42619.635787037041</v>
      </c>
      <c r="T968" s="14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8">
        <f t="shared" si="61"/>
        <v>246.91358024691357</v>
      </c>
      <c r="Q969" t="s">
        <v>8319</v>
      </c>
      <c r="R969" t="s">
        <v>8321</v>
      </c>
      <c r="S969" s="13">
        <f t="shared" si="62"/>
        <v>42422.254328703704</v>
      </c>
      <c r="T969" s="14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8">
        <f t="shared" si="61"/>
        <v>2000</v>
      </c>
      <c r="Q970" t="s">
        <v>8319</v>
      </c>
      <c r="R970" t="s">
        <v>8321</v>
      </c>
      <c r="S970" s="13">
        <f t="shared" si="62"/>
        <v>41836.847615740742</v>
      </c>
      <c r="T970" s="14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8">
        <f t="shared" si="61"/>
        <v>2727.2727272727275</v>
      </c>
      <c r="Q971" t="s">
        <v>8319</v>
      </c>
      <c r="R971" t="s">
        <v>8321</v>
      </c>
      <c r="S971" s="13">
        <f t="shared" si="62"/>
        <v>42742.30332175926</v>
      </c>
      <c r="T971" s="14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8">
        <f t="shared" si="61"/>
        <v>357.14285714285717</v>
      </c>
      <c r="Q972" t="s">
        <v>8319</v>
      </c>
      <c r="R972" t="s">
        <v>8321</v>
      </c>
      <c r="S972" s="13">
        <f t="shared" si="62"/>
        <v>42721.220520833333</v>
      </c>
      <c r="T972" s="14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8">
        <f t="shared" si="61"/>
        <v>20000</v>
      </c>
      <c r="Q973" t="s">
        <v>8319</v>
      </c>
      <c r="R973" t="s">
        <v>8321</v>
      </c>
      <c r="S973" s="13">
        <f t="shared" si="62"/>
        <v>42111.709027777775</v>
      </c>
      <c r="T973" s="14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8">
        <f t="shared" si="61"/>
        <v>444.44444444444446</v>
      </c>
      <c r="Q974" t="s">
        <v>8319</v>
      </c>
      <c r="R974" t="s">
        <v>8321</v>
      </c>
      <c r="S974" s="13">
        <f t="shared" si="62"/>
        <v>41856.865717592591</v>
      </c>
      <c r="T974" s="14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8">
        <f t="shared" si="61"/>
        <v>2500</v>
      </c>
      <c r="Q975" t="s">
        <v>8319</v>
      </c>
      <c r="R975" t="s">
        <v>8321</v>
      </c>
      <c r="S975" s="13">
        <f t="shared" si="62"/>
        <v>42257.014965277776</v>
      </c>
      <c r="T975" s="14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8">
        <f t="shared" si="61"/>
        <v>16666.666666666668</v>
      </c>
      <c r="Q976" t="s">
        <v>8319</v>
      </c>
      <c r="R976" t="s">
        <v>8321</v>
      </c>
      <c r="S976" s="13">
        <f t="shared" si="62"/>
        <v>42424.749490740738</v>
      </c>
      <c r="T976" s="14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8">
        <f t="shared" si="61"/>
        <v>4166.666666666667</v>
      </c>
      <c r="Q977" t="s">
        <v>8319</v>
      </c>
      <c r="R977" t="s">
        <v>8321</v>
      </c>
      <c r="S977" s="13">
        <f t="shared" si="62"/>
        <v>42489.696585648147</v>
      </c>
      <c r="T977" s="14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8">
        <f t="shared" si="61"/>
        <v>8333.3333333333339</v>
      </c>
      <c r="Q978" t="s">
        <v>8319</v>
      </c>
      <c r="R978" t="s">
        <v>8321</v>
      </c>
      <c r="S978" s="13">
        <f t="shared" si="62"/>
        <v>42185.058993055558</v>
      </c>
      <c r="T978" s="14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8">
        <f t="shared" si="61"/>
        <v>225</v>
      </c>
      <c r="Q979" t="s">
        <v>8319</v>
      </c>
      <c r="R979" t="s">
        <v>8321</v>
      </c>
      <c r="S979" s="13">
        <f t="shared" si="62"/>
        <v>42391.942094907412</v>
      </c>
      <c r="T979" s="14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8">
        <f t="shared" si="61"/>
        <v>1405.6016260162601</v>
      </c>
      <c r="Q980" t="s">
        <v>8319</v>
      </c>
      <c r="R980" t="s">
        <v>8321</v>
      </c>
      <c r="S980" s="13">
        <f t="shared" si="62"/>
        <v>42395.309039351851</v>
      </c>
      <c r="T980" s="14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8">
        <f t="shared" si="61"/>
        <v>364.58333333333331</v>
      </c>
      <c r="Q981" t="s">
        <v>8319</v>
      </c>
      <c r="R981" t="s">
        <v>8321</v>
      </c>
      <c r="S981" s="13">
        <f t="shared" si="62"/>
        <v>42506.416990740734</v>
      </c>
      <c r="T981" s="14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8">
        <f t="shared" si="61"/>
        <v>322.58064516129031</v>
      </c>
      <c r="Q982" t="s">
        <v>8319</v>
      </c>
      <c r="R982" t="s">
        <v>8321</v>
      </c>
      <c r="S982" s="13">
        <f t="shared" si="62"/>
        <v>41928.904189814813</v>
      </c>
      <c r="T982" s="14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8">
        <f t="shared" si="61"/>
        <v>22222</v>
      </c>
      <c r="Q983" t="s">
        <v>8319</v>
      </c>
      <c r="R983" t="s">
        <v>8321</v>
      </c>
      <c r="S983" s="13">
        <f t="shared" si="62"/>
        <v>41830.947013888886</v>
      </c>
      <c r="T983" s="14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8">
        <f t="shared" si="61"/>
        <v>5833.333333333333</v>
      </c>
      <c r="Q984" t="s">
        <v>8319</v>
      </c>
      <c r="R984" t="s">
        <v>8321</v>
      </c>
      <c r="S984" s="13">
        <f t="shared" si="62"/>
        <v>42615.753310185188</v>
      </c>
      <c r="T984" s="14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8">
        <f t="shared" si="61"/>
        <v>582.22905027932961</v>
      </c>
      <c r="Q985" t="s">
        <v>8319</v>
      </c>
      <c r="R985" t="s">
        <v>8321</v>
      </c>
      <c r="S985" s="13">
        <f t="shared" si="62"/>
        <v>42574.667650462965</v>
      </c>
      <c r="T985" s="14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8">
        <f t="shared" si="61"/>
        <v>3333.3333333333335</v>
      </c>
      <c r="Q986" t="s">
        <v>8319</v>
      </c>
      <c r="R986" t="s">
        <v>8321</v>
      </c>
      <c r="S986" s="13">
        <f t="shared" si="62"/>
        <v>42061.11583333333</v>
      </c>
      <c r="T986" s="14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8">
        <f t="shared" si="61"/>
        <v>1304.3478260869565</v>
      </c>
      <c r="Q987" t="s">
        <v>8319</v>
      </c>
      <c r="R987" t="s">
        <v>8321</v>
      </c>
      <c r="S987" s="13">
        <f t="shared" si="62"/>
        <v>42339.967708333337</v>
      </c>
      <c r="T987" s="14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8">
        <f t="shared" si="61"/>
        <v>869.56521739130437</v>
      </c>
      <c r="Q988" t="s">
        <v>8319</v>
      </c>
      <c r="R988" t="s">
        <v>8321</v>
      </c>
      <c r="S988" s="13">
        <f t="shared" si="62"/>
        <v>42324.767361111109</v>
      </c>
      <c r="T988" s="14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8">
        <f t="shared" si="61"/>
        <v>1219.5121951219512</v>
      </c>
      <c r="Q989" t="s">
        <v>8319</v>
      </c>
      <c r="R989" t="s">
        <v>8321</v>
      </c>
      <c r="S989" s="13">
        <f t="shared" si="62"/>
        <v>41773.294560185182</v>
      </c>
      <c r="T989" s="14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4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8">
        <f t="shared" si="61"/>
        <v>312.5</v>
      </c>
      <c r="Q991" t="s">
        <v>8319</v>
      </c>
      <c r="R991" t="s">
        <v>8321</v>
      </c>
      <c r="S991" s="13">
        <f t="shared" si="62"/>
        <v>42611.933969907404</v>
      </c>
      <c r="T991" s="14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8">
        <f t="shared" si="61"/>
        <v>12500</v>
      </c>
      <c r="Q992" t="s">
        <v>8319</v>
      </c>
      <c r="R992" t="s">
        <v>8321</v>
      </c>
      <c r="S992" s="13">
        <f t="shared" si="62"/>
        <v>41855.784305555557</v>
      </c>
      <c r="T992" s="14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8">
        <f t="shared" si="61"/>
        <v>714.28571428571433</v>
      </c>
      <c r="Q993" t="s">
        <v>8319</v>
      </c>
      <c r="R993" t="s">
        <v>8321</v>
      </c>
      <c r="S993" s="13">
        <f t="shared" si="62"/>
        <v>42538.75680555556</v>
      </c>
      <c r="T993" s="14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8">
        <f t="shared" si="61"/>
        <v>25000</v>
      </c>
      <c r="Q994" t="s">
        <v>8319</v>
      </c>
      <c r="R994" t="s">
        <v>8321</v>
      </c>
      <c r="S994" s="13">
        <f t="shared" si="62"/>
        <v>42437.924988425926</v>
      </c>
      <c r="T994" s="14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8">
        <f t="shared" si="61"/>
        <v>357.14285714285717</v>
      </c>
      <c r="Q995" t="s">
        <v>8319</v>
      </c>
      <c r="R995" t="s">
        <v>8321</v>
      </c>
      <c r="S995" s="13">
        <f t="shared" si="62"/>
        <v>42652.964907407411</v>
      </c>
      <c r="T995" s="14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8">
        <f t="shared" si="61"/>
        <v>18181.81818181818</v>
      </c>
      <c r="Q996" t="s">
        <v>8319</v>
      </c>
      <c r="R996" t="s">
        <v>8321</v>
      </c>
      <c r="S996" s="13">
        <f t="shared" si="62"/>
        <v>41921.263078703705</v>
      </c>
      <c r="T996" s="14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8">
        <f t="shared" si="61"/>
        <v>1111.1111111111111</v>
      </c>
      <c r="Q997" t="s">
        <v>8319</v>
      </c>
      <c r="R997" t="s">
        <v>8321</v>
      </c>
      <c r="S997" s="13">
        <f t="shared" si="62"/>
        <v>41947.940740740742</v>
      </c>
      <c r="T997" s="14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8">
        <f t="shared" si="61"/>
        <v>800</v>
      </c>
      <c r="Q998" t="s">
        <v>8319</v>
      </c>
      <c r="R998" t="s">
        <v>8321</v>
      </c>
      <c r="S998" s="13">
        <f t="shared" si="62"/>
        <v>41817.866435185184</v>
      </c>
      <c r="T998" s="14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8">
        <f t="shared" si="61"/>
        <v>625</v>
      </c>
      <c r="Q999" t="s">
        <v>8319</v>
      </c>
      <c r="R999" t="s">
        <v>8321</v>
      </c>
      <c r="S999" s="13">
        <f t="shared" si="62"/>
        <v>41941.10297453704</v>
      </c>
      <c r="T999" s="14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8">
        <f t="shared" si="61"/>
        <v>262.00873362445412</v>
      </c>
      <c r="Q1000" t="s">
        <v>8319</v>
      </c>
      <c r="R1000" t="s">
        <v>8321</v>
      </c>
      <c r="S1000" s="13">
        <f t="shared" si="62"/>
        <v>42282.168993055559</v>
      </c>
      <c r="T1000" s="14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8">
        <f t="shared" si="61"/>
        <v>3750</v>
      </c>
      <c r="Q1001" t="s">
        <v>8319</v>
      </c>
      <c r="R1001" t="s">
        <v>8321</v>
      </c>
      <c r="S1001" s="13">
        <f t="shared" si="62"/>
        <v>41926.29965277778</v>
      </c>
      <c r="T1001" s="14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8">
        <f t="shared" si="61"/>
        <v>149116.66666666666</v>
      </c>
      <c r="Q1002" t="s">
        <v>8319</v>
      </c>
      <c r="R1002" t="s">
        <v>8321</v>
      </c>
      <c r="S1002" s="13">
        <f t="shared" si="62"/>
        <v>42749.059722222228</v>
      </c>
      <c r="T1002" s="14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8">
        <f t="shared" si="61"/>
        <v>1250</v>
      </c>
      <c r="Q1003" t="s">
        <v>8319</v>
      </c>
      <c r="R1003" t="s">
        <v>8321</v>
      </c>
      <c r="S1003" s="13">
        <f t="shared" si="62"/>
        <v>42720.720057870371</v>
      </c>
      <c r="T1003" s="14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8">
        <f t="shared" si="61"/>
        <v>454.5</v>
      </c>
      <c r="Q1004" t="s">
        <v>8319</v>
      </c>
      <c r="R1004" t="s">
        <v>8321</v>
      </c>
      <c r="S1004" s="13">
        <f t="shared" si="62"/>
        <v>42325.684189814812</v>
      </c>
      <c r="T1004" s="14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8">
        <f t="shared" si="61"/>
        <v>1333.3333333333333</v>
      </c>
      <c r="Q1005" t="s">
        <v>8319</v>
      </c>
      <c r="R1005" t="s">
        <v>8321</v>
      </c>
      <c r="S1005" s="13">
        <f t="shared" si="62"/>
        <v>42780.709039351852</v>
      </c>
      <c r="T1005" s="14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8">
        <f t="shared" si="61"/>
        <v>263.15789473684208</v>
      </c>
      <c r="Q1006" t="s">
        <v>8319</v>
      </c>
      <c r="R1006" t="s">
        <v>8321</v>
      </c>
      <c r="S1006" s="13">
        <f t="shared" si="62"/>
        <v>42388.708645833336</v>
      </c>
      <c r="T1006" s="14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8">
        <f t="shared" si="61"/>
        <v>1242.2360248447205</v>
      </c>
      <c r="Q1007" t="s">
        <v>8319</v>
      </c>
      <c r="R1007" t="s">
        <v>8321</v>
      </c>
      <c r="S1007" s="13">
        <f t="shared" si="62"/>
        <v>42276.624803240738</v>
      </c>
      <c r="T1007" s="14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8">
        <f t="shared" si="61"/>
        <v>500</v>
      </c>
      <c r="Q1008" t="s">
        <v>8319</v>
      </c>
      <c r="R1008" t="s">
        <v>8321</v>
      </c>
      <c r="S1008" s="13">
        <f t="shared" si="62"/>
        <v>41977.040185185186</v>
      </c>
      <c r="T1008" s="14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8">
        <f t="shared" si="61"/>
        <v>394.73684210526318</v>
      </c>
      <c r="Q1009" t="s">
        <v>8319</v>
      </c>
      <c r="R1009" t="s">
        <v>8321</v>
      </c>
      <c r="S1009" s="13">
        <f t="shared" si="62"/>
        <v>42676.583599537036</v>
      </c>
      <c r="T1009" s="14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8">
        <f t="shared" si="61"/>
        <v>93500</v>
      </c>
      <c r="Q1010" t="s">
        <v>8319</v>
      </c>
      <c r="R1010" t="s">
        <v>8321</v>
      </c>
      <c r="S1010" s="13">
        <f t="shared" si="62"/>
        <v>42702.809201388889</v>
      </c>
      <c r="T1010" s="14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8">
        <f t="shared" si="61"/>
        <v>495.04950495049508</v>
      </c>
      <c r="Q1011" t="s">
        <v>8319</v>
      </c>
      <c r="R1011" t="s">
        <v>8321</v>
      </c>
      <c r="S1011" s="13">
        <f t="shared" si="62"/>
        <v>42510.604699074072</v>
      </c>
      <c r="T1011" s="14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8">
        <f t="shared" si="61"/>
        <v>28812.5</v>
      </c>
      <c r="Q1012" t="s">
        <v>8319</v>
      </c>
      <c r="R1012" t="s">
        <v>8321</v>
      </c>
      <c r="S1012" s="13">
        <f t="shared" si="62"/>
        <v>42561.829421296294</v>
      </c>
      <c r="T1012" s="14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8">
        <f t="shared" si="61"/>
        <v>20000</v>
      </c>
      <c r="Q1013" t="s">
        <v>8319</v>
      </c>
      <c r="R1013" t="s">
        <v>8321</v>
      </c>
      <c r="S1013" s="13">
        <f t="shared" si="62"/>
        <v>41946.898090277777</v>
      </c>
      <c r="T1013" s="14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8">
        <f t="shared" si="61"/>
        <v>6.4516129032258061</v>
      </c>
      <c r="Q1014" t="s">
        <v>8319</v>
      </c>
      <c r="R1014" t="s">
        <v>8321</v>
      </c>
      <c r="S1014" s="13">
        <f t="shared" si="62"/>
        <v>42714.440416666665</v>
      </c>
      <c r="T1014" s="14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8">
        <f t="shared" si="61"/>
        <v>277.77777777777777</v>
      </c>
      <c r="Q1015" t="s">
        <v>8319</v>
      </c>
      <c r="R1015" t="s">
        <v>8321</v>
      </c>
      <c r="S1015" s="13">
        <f t="shared" si="62"/>
        <v>42339.833981481483</v>
      </c>
      <c r="T1015" s="14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8">
        <f t="shared" si="61"/>
        <v>625</v>
      </c>
      <c r="Q1016" t="s">
        <v>8319</v>
      </c>
      <c r="R1016" t="s">
        <v>8321</v>
      </c>
      <c r="S1016" s="13">
        <f t="shared" si="62"/>
        <v>41955.002488425926</v>
      </c>
      <c r="T1016" s="14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8">
        <f t="shared" si="61"/>
        <v>1500</v>
      </c>
      <c r="Q1017" t="s">
        <v>8319</v>
      </c>
      <c r="R1017" t="s">
        <v>8321</v>
      </c>
      <c r="S1017" s="13">
        <f t="shared" si="62"/>
        <v>42303.878414351857</v>
      </c>
      <c r="T1017" s="14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8">
        <f t="shared" si="61"/>
        <v>2631.5789473684213</v>
      </c>
      <c r="Q1018" t="s">
        <v>8319</v>
      </c>
      <c r="R1018" t="s">
        <v>8321</v>
      </c>
      <c r="S1018" s="13">
        <f t="shared" si="62"/>
        <v>42422.107129629629</v>
      </c>
      <c r="T1018" s="14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8">
        <f t="shared" si="61"/>
        <v>704.22535211267609</v>
      </c>
      <c r="Q1019" t="s">
        <v>8319</v>
      </c>
      <c r="R1019" t="s">
        <v>8321</v>
      </c>
      <c r="S1019" s="13">
        <f t="shared" si="62"/>
        <v>42289.675173611111</v>
      </c>
      <c r="T1019" s="14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8">
        <f t="shared" si="61"/>
        <v>2857.1428571428573</v>
      </c>
      <c r="Q1020" t="s">
        <v>8319</v>
      </c>
      <c r="R1020" t="s">
        <v>8321</v>
      </c>
      <c r="S1020" s="13">
        <f t="shared" si="62"/>
        <v>42535.492280092592</v>
      </c>
      <c r="T1020" s="14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8">
        <f t="shared" si="61"/>
        <v>112.5</v>
      </c>
      <c r="Q1021" t="s">
        <v>8319</v>
      </c>
      <c r="R1021" t="s">
        <v>8321</v>
      </c>
      <c r="S1021" s="13">
        <f t="shared" si="62"/>
        <v>42009.973946759259</v>
      </c>
      <c r="T1021" s="14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8">
        <f t="shared" si="61"/>
        <v>51.666666666666664</v>
      </c>
      <c r="Q1022" t="s">
        <v>8325</v>
      </c>
      <c r="R1022" t="s">
        <v>8330</v>
      </c>
      <c r="S1022" s="13">
        <f t="shared" si="62"/>
        <v>42127.069548611107</v>
      </c>
      <c r="T1022" s="14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8">
        <f t="shared" si="61"/>
        <v>6.2761506276150625</v>
      </c>
      <c r="Q1023" t="s">
        <v>8325</v>
      </c>
      <c r="R1023" t="s">
        <v>8330</v>
      </c>
      <c r="S1023" s="13">
        <f t="shared" si="62"/>
        <v>42271.251979166671</v>
      </c>
      <c r="T1023" s="14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8">
        <f t="shared" si="61"/>
        <v>27.027027027027028</v>
      </c>
      <c r="Q1024" t="s">
        <v>8325</v>
      </c>
      <c r="R1024" t="s">
        <v>8330</v>
      </c>
      <c r="S1024" s="13">
        <f t="shared" si="62"/>
        <v>42111.646724537044</v>
      </c>
      <c r="T1024" s="14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8">
        <f t="shared" si="61"/>
        <v>15.267175572519085</v>
      </c>
      <c r="Q1025" t="s">
        <v>8325</v>
      </c>
      <c r="R1025" t="s">
        <v>8330</v>
      </c>
      <c r="S1025" s="13">
        <f t="shared" si="62"/>
        <v>42145.919687500005</v>
      </c>
      <c r="T1025" s="14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8">
        <f t="shared" si="61"/>
        <v>327.86885245901641</v>
      </c>
      <c r="Q1026" t="s">
        <v>8325</v>
      </c>
      <c r="R1026" t="s">
        <v>8330</v>
      </c>
      <c r="S1026" s="13">
        <f t="shared" si="62"/>
        <v>42370.580590277779</v>
      </c>
      <c r="T1026" s="14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</f>
        <v>1.099283142857143</v>
      </c>
      <c r="P1027" s="8">
        <f t="shared" ref="P1027:P1090" si="65">+(D1027/L1027)</f>
        <v>65.359477124183002</v>
      </c>
      <c r="Q1027" t="s">
        <v>8325</v>
      </c>
      <c r="R1027" t="s">
        <v>8330</v>
      </c>
      <c r="S1027" s="13">
        <f t="shared" ref="S1027:S1090" si="66">(((J1027/60)/60)/24)+DATE(1970, 1, 1)</f>
        <v>42049.833761574075</v>
      </c>
      <c r="T1027" s="14">
        <f t="shared" ref="T1027:T1090" si="67">(((I1027/60)/60)/24)+DATE(1970, 1, 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8">
        <f t="shared" si="65"/>
        <v>57.377049180327866</v>
      </c>
      <c r="Q1028" t="s">
        <v>8325</v>
      </c>
      <c r="R1028" t="s">
        <v>8330</v>
      </c>
      <c r="S1028" s="13">
        <f t="shared" si="66"/>
        <v>42426.407592592594</v>
      </c>
      <c r="T1028" s="14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8">
        <f t="shared" si="65"/>
        <v>67.576576576576571</v>
      </c>
      <c r="Q1029" t="s">
        <v>8325</v>
      </c>
      <c r="R1029" t="s">
        <v>8330</v>
      </c>
      <c r="S1029" s="13">
        <f t="shared" si="66"/>
        <v>41905.034108796295</v>
      </c>
      <c r="T1029" s="14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8">
        <f t="shared" si="65"/>
        <v>39.215686274509807</v>
      </c>
      <c r="Q1030" t="s">
        <v>8325</v>
      </c>
      <c r="R1030" t="s">
        <v>8330</v>
      </c>
      <c r="S1030" s="13">
        <f t="shared" si="66"/>
        <v>42755.627372685187</v>
      </c>
      <c r="T1030" s="14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8">
        <f t="shared" si="65"/>
        <v>70.921985815602838</v>
      </c>
      <c r="Q1031" t="s">
        <v>8325</v>
      </c>
      <c r="R1031" t="s">
        <v>8330</v>
      </c>
      <c r="S1031" s="13">
        <f t="shared" si="66"/>
        <v>42044.711886574078</v>
      </c>
      <c r="T1031" s="14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8">
        <f t="shared" si="65"/>
        <v>12.578616352201259</v>
      </c>
      <c r="Q1032" t="s">
        <v>8325</v>
      </c>
      <c r="R1032" t="s">
        <v>8330</v>
      </c>
      <c r="S1032" s="13">
        <f t="shared" si="66"/>
        <v>42611.483206018514</v>
      </c>
      <c r="T1032" s="14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8">
        <f t="shared" si="65"/>
        <v>101.01010101010101</v>
      </c>
      <c r="Q1033" t="s">
        <v>8325</v>
      </c>
      <c r="R1033" t="s">
        <v>8330</v>
      </c>
      <c r="S1033" s="13">
        <f t="shared" si="66"/>
        <v>42324.764004629629</v>
      </c>
      <c r="T1033" s="14">
        <f t="shared" si="67"/>
        <v>42354.764004629629</v>
      </c>
    </row>
    <row r="1034" spans="1:20" ht="15.5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8">
        <f t="shared" si="65"/>
        <v>56.25</v>
      </c>
      <c r="Q1034" t="s">
        <v>8325</v>
      </c>
      <c r="R1034" t="s">
        <v>8330</v>
      </c>
      <c r="S1034" s="13">
        <f t="shared" si="66"/>
        <v>42514.666956018518</v>
      </c>
      <c r="T1034" s="14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8">
        <f t="shared" si="65"/>
        <v>49.185185185185183</v>
      </c>
      <c r="Q1035" t="s">
        <v>8325</v>
      </c>
      <c r="R1035" t="s">
        <v>8330</v>
      </c>
      <c r="S1035" s="13">
        <f t="shared" si="66"/>
        <v>42688.732407407413</v>
      </c>
      <c r="T1035" s="14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8">
        <f t="shared" si="65"/>
        <v>30.120481927710845</v>
      </c>
      <c r="Q1036" t="s">
        <v>8325</v>
      </c>
      <c r="R1036" t="s">
        <v>8330</v>
      </c>
      <c r="S1036" s="13">
        <f t="shared" si="66"/>
        <v>42555.166712962964</v>
      </c>
      <c r="T1036" s="14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8">
        <f t="shared" si="65"/>
        <v>60.526315789473685</v>
      </c>
      <c r="Q1037" t="s">
        <v>8325</v>
      </c>
      <c r="R1037" t="s">
        <v>8330</v>
      </c>
      <c r="S1037" s="13">
        <f t="shared" si="66"/>
        <v>42016.641435185185</v>
      </c>
      <c r="T1037" s="14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8">
        <f t="shared" si="65"/>
        <v>21.327014218009477</v>
      </c>
      <c r="Q1038" t="s">
        <v>8325</v>
      </c>
      <c r="R1038" t="s">
        <v>8330</v>
      </c>
      <c r="S1038" s="13">
        <f t="shared" si="66"/>
        <v>41249.448958333334</v>
      </c>
      <c r="T1038" s="14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8">
        <f t="shared" si="65"/>
        <v>47.61904761904762</v>
      </c>
      <c r="Q1039" t="s">
        <v>8325</v>
      </c>
      <c r="R1039" t="s">
        <v>8330</v>
      </c>
      <c r="S1039" s="13">
        <f t="shared" si="66"/>
        <v>42119.822476851856</v>
      </c>
      <c r="T1039" s="14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8">
        <f t="shared" si="65"/>
        <v>24.590163934426229</v>
      </c>
      <c r="Q1040" t="s">
        <v>8325</v>
      </c>
      <c r="R1040" t="s">
        <v>8330</v>
      </c>
      <c r="S1040" s="13">
        <f t="shared" si="66"/>
        <v>42418.231747685189</v>
      </c>
      <c r="T1040" s="14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8">
        <f t="shared" si="65"/>
        <v>16.666666666666668</v>
      </c>
      <c r="Q1041" t="s">
        <v>8325</v>
      </c>
      <c r="R1041" t="s">
        <v>8330</v>
      </c>
      <c r="S1041" s="13">
        <f t="shared" si="66"/>
        <v>42692.109328703707</v>
      </c>
      <c r="T1041" s="14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8">
        <f t="shared" si="65"/>
        <v>85000</v>
      </c>
      <c r="Q1042" t="s">
        <v>8331</v>
      </c>
      <c r="R1042" t="s">
        <v>8332</v>
      </c>
      <c r="S1042" s="13">
        <f t="shared" si="66"/>
        <v>42579.708437499998</v>
      </c>
      <c r="T1042" s="14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4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8">
        <f t="shared" si="65"/>
        <v>650</v>
      </c>
      <c r="Q1044" t="s">
        <v>8331</v>
      </c>
      <c r="R1044" t="s">
        <v>8332</v>
      </c>
      <c r="S1044" s="13">
        <f t="shared" si="66"/>
        <v>41851.696157407408</v>
      </c>
      <c r="T1044" s="14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8">
        <f t="shared" si="65"/>
        <v>342.46575342465752</v>
      </c>
      <c r="Q1045" t="s">
        <v>8331</v>
      </c>
      <c r="R1045" t="s">
        <v>8332</v>
      </c>
      <c r="S1045" s="13">
        <f t="shared" si="66"/>
        <v>42114.252951388888</v>
      </c>
      <c r="T1045" s="14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8">
        <f t="shared" si="65"/>
        <v>3500</v>
      </c>
      <c r="Q1046" t="s">
        <v>8331</v>
      </c>
      <c r="R1046" t="s">
        <v>8332</v>
      </c>
      <c r="S1046" s="13">
        <f t="shared" si="66"/>
        <v>42011.925937499997</v>
      </c>
      <c r="T1046" s="14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8">
        <f t="shared" si="65"/>
        <v>1250</v>
      </c>
      <c r="Q1047" t="s">
        <v>8331</v>
      </c>
      <c r="R1047" t="s">
        <v>8332</v>
      </c>
      <c r="S1047" s="13">
        <f t="shared" si="66"/>
        <v>41844.874421296299</v>
      </c>
      <c r="T1047" s="14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4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8">
        <f t="shared" si="65"/>
        <v>2000</v>
      </c>
      <c r="Q1049" t="s">
        <v>8331</v>
      </c>
      <c r="R1049" t="s">
        <v>8332</v>
      </c>
      <c r="S1049" s="13">
        <f t="shared" si="66"/>
        <v>41918.818460648145</v>
      </c>
      <c r="T1049" s="14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8">
        <f t="shared" si="65"/>
        <v>3750</v>
      </c>
      <c r="Q1050" t="s">
        <v>8331</v>
      </c>
      <c r="R1050" t="s">
        <v>8332</v>
      </c>
      <c r="S1050" s="13">
        <f t="shared" si="66"/>
        <v>42598.053113425922</v>
      </c>
      <c r="T1050" s="14">
        <f t="shared" si="67"/>
        <v>42638.053113425922</v>
      </c>
    </row>
    <row r="1051" spans="1:20" ht="15.5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4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4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4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4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8">
        <f t="shared" si="65"/>
        <v>1500</v>
      </c>
      <c r="Q1055" t="s">
        <v>8331</v>
      </c>
      <c r="R1055" t="s">
        <v>8332</v>
      </c>
      <c r="S1055" s="13">
        <f t="shared" si="66"/>
        <v>42775.172824074078</v>
      </c>
      <c r="T1055" s="14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4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4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4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4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4">
        <f t="shared" si="67"/>
        <v>42089</v>
      </c>
    </row>
    <row r="1061" spans="1:20" ht="15.5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4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8">
        <f t="shared" si="65"/>
        <v>5000</v>
      </c>
      <c r="Q1062" t="s">
        <v>8331</v>
      </c>
      <c r="R1062" t="s">
        <v>8332</v>
      </c>
      <c r="S1062" s="13">
        <f t="shared" si="66"/>
        <v>42079.913113425922</v>
      </c>
      <c r="T1062" s="14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4">
        <f t="shared" si="67"/>
        <v>42492.041666666672</v>
      </c>
    </row>
    <row r="1064" spans="1:20" ht="15.5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8">
        <f t="shared" si="65"/>
        <v>49.75</v>
      </c>
      <c r="Q1064" t="s">
        <v>8331</v>
      </c>
      <c r="R1064" t="s">
        <v>8332</v>
      </c>
      <c r="S1064" s="13">
        <f t="shared" si="66"/>
        <v>42556.807187500002</v>
      </c>
      <c r="T1064" s="14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4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8">
        <f t="shared" si="65"/>
        <v>731.70731707317077</v>
      </c>
      <c r="Q1066" t="s">
        <v>8333</v>
      </c>
      <c r="R1066" t="s">
        <v>8334</v>
      </c>
      <c r="S1066" s="13">
        <f t="shared" si="66"/>
        <v>41417.228043981479</v>
      </c>
      <c r="T1066" s="14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8">
        <f t="shared" si="65"/>
        <v>600</v>
      </c>
      <c r="Q1067" t="s">
        <v>8333</v>
      </c>
      <c r="R1067" t="s">
        <v>8334</v>
      </c>
      <c r="S1067" s="13">
        <f t="shared" si="66"/>
        <v>41661.381041666667</v>
      </c>
      <c r="T1067" s="14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8">
        <f t="shared" si="65"/>
        <v>1013.5135135135135</v>
      </c>
      <c r="Q1068" t="s">
        <v>8333</v>
      </c>
      <c r="R1068" t="s">
        <v>8334</v>
      </c>
      <c r="S1068" s="13">
        <f t="shared" si="66"/>
        <v>41445.962754629632</v>
      </c>
      <c r="T1068" s="14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8">
        <f t="shared" si="65"/>
        <v>50</v>
      </c>
      <c r="Q1069" t="s">
        <v>8333</v>
      </c>
      <c r="R1069" t="s">
        <v>8334</v>
      </c>
      <c r="S1069" s="13">
        <f t="shared" si="66"/>
        <v>41599.855682870373</v>
      </c>
      <c r="T1069" s="14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8">
        <f t="shared" si="65"/>
        <v>7500</v>
      </c>
      <c r="Q1070" t="s">
        <v>8333</v>
      </c>
      <c r="R1070" t="s">
        <v>8334</v>
      </c>
      <c r="S1070" s="13">
        <f t="shared" si="66"/>
        <v>42440.371111111104</v>
      </c>
      <c r="T1070" s="14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8">
        <f t="shared" si="65"/>
        <v>104.76190476190476</v>
      </c>
      <c r="Q1071" t="s">
        <v>8333</v>
      </c>
      <c r="R1071" t="s">
        <v>8334</v>
      </c>
      <c r="S1071" s="13">
        <f t="shared" si="66"/>
        <v>41572.229849537034</v>
      </c>
      <c r="T1071" s="14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8">
        <f t="shared" si="65"/>
        <v>5000</v>
      </c>
      <c r="Q1072" t="s">
        <v>8333</v>
      </c>
      <c r="R1072" t="s">
        <v>8334</v>
      </c>
      <c r="S1072" s="13">
        <f t="shared" si="66"/>
        <v>41163.011828703704</v>
      </c>
      <c r="T1072" s="14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4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8">
        <f t="shared" si="65"/>
        <v>18750</v>
      </c>
      <c r="Q1074" t="s">
        <v>8333</v>
      </c>
      <c r="R1074" t="s">
        <v>8334</v>
      </c>
      <c r="S1074" s="13">
        <f t="shared" si="66"/>
        <v>41645.832141203704</v>
      </c>
      <c r="T1074" s="14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8">
        <f t="shared" si="65"/>
        <v>750</v>
      </c>
      <c r="Q1075" t="s">
        <v>8333</v>
      </c>
      <c r="R1075" t="s">
        <v>8334</v>
      </c>
      <c r="S1075" s="13">
        <f t="shared" si="66"/>
        <v>40802.964594907404</v>
      </c>
      <c r="T1075" s="14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8">
        <f t="shared" si="65"/>
        <v>1800</v>
      </c>
      <c r="Q1076" t="s">
        <v>8333</v>
      </c>
      <c r="R1076" t="s">
        <v>8334</v>
      </c>
      <c r="S1076" s="13">
        <f t="shared" si="66"/>
        <v>41613.172974537039</v>
      </c>
      <c r="T1076" s="14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8">
        <f t="shared" si="65"/>
        <v>333.33333333333331</v>
      </c>
      <c r="Q1077" t="s">
        <v>8333</v>
      </c>
      <c r="R1077" t="s">
        <v>8334</v>
      </c>
      <c r="S1077" s="13">
        <f t="shared" si="66"/>
        <v>41005.904120370367</v>
      </c>
      <c r="T1077" s="14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8">
        <f t="shared" si="65"/>
        <v>76.92307692307692</v>
      </c>
      <c r="Q1078" t="s">
        <v>8333</v>
      </c>
      <c r="R1078" t="s">
        <v>8334</v>
      </c>
      <c r="S1078" s="13">
        <f t="shared" si="66"/>
        <v>41838.377893518518</v>
      </c>
      <c r="T1078" s="14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8">
        <f t="shared" si="65"/>
        <v>149.70059880239521</v>
      </c>
      <c r="Q1079" t="s">
        <v>8333</v>
      </c>
      <c r="R1079" t="s">
        <v>8334</v>
      </c>
      <c r="S1079" s="13">
        <f t="shared" si="66"/>
        <v>42353.16679398148</v>
      </c>
      <c r="T1079" s="14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8">
        <f t="shared" si="65"/>
        <v>120</v>
      </c>
      <c r="Q1080" t="s">
        <v>8333</v>
      </c>
      <c r="R1080" t="s">
        <v>8334</v>
      </c>
      <c r="S1080" s="13">
        <f t="shared" si="66"/>
        <v>40701.195844907408</v>
      </c>
      <c r="T1080" s="14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8">
        <f t="shared" si="65"/>
        <v>1444.4444444444443</v>
      </c>
      <c r="Q1081" t="s">
        <v>8333</v>
      </c>
      <c r="R1081" t="s">
        <v>8334</v>
      </c>
      <c r="S1081" s="13">
        <f t="shared" si="66"/>
        <v>42479.566388888896</v>
      </c>
      <c r="T1081" s="14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8">
        <f t="shared" si="65"/>
        <v>204.08163265306123</v>
      </c>
      <c r="Q1082" t="s">
        <v>8333</v>
      </c>
      <c r="R1082" t="s">
        <v>8334</v>
      </c>
      <c r="S1082" s="13">
        <f t="shared" si="66"/>
        <v>41740.138113425928</v>
      </c>
      <c r="T1082" s="14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8">
        <f t="shared" si="65"/>
        <v>17000</v>
      </c>
      <c r="Q1083" t="s">
        <v>8333</v>
      </c>
      <c r="R1083" t="s">
        <v>8334</v>
      </c>
      <c r="S1083" s="13">
        <f t="shared" si="66"/>
        <v>42002.926990740743</v>
      </c>
      <c r="T1083" s="14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8">
        <f t="shared" si="65"/>
        <v>3333.3333333333335</v>
      </c>
      <c r="Q1084" t="s">
        <v>8333</v>
      </c>
      <c r="R1084" t="s">
        <v>8334</v>
      </c>
      <c r="S1084" s="13">
        <f t="shared" si="66"/>
        <v>41101.906111111115</v>
      </c>
      <c r="T1084" s="14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8">
        <f t="shared" si="65"/>
        <v>50000</v>
      </c>
      <c r="Q1085" t="s">
        <v>8333</v>
      </c>
      <c r="R1085" t="s">
        <v>8334</v>
      </c>
      <c r="S1085" s="13">
        <f t="shared" si="66"/>
        <v>41793.659525462965</v>
      </c>
      <c r="T1085" s="14">
        <f t="shared" si="67"/>
        <v>41853.659525462965</v>
      </c>
    </row>
    <row r="1086" spans="1:20" ht="15.5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4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8">
        <f t="shared" si="65"/>
        <v>3333.3333333333335</v>
      </c>
      <c r="Q1087" t="s">
        <v>8333</v>
      </c>
      <c r="R1087" t="s">
        <v>8334</v>
      </c>
      <c r="S1087" s="13">
        <f t="shared" si="66"/>
        <v>42413.671006944445</v>
      </c>
      <c r="T1087" s="14">
        <f t="shared" si="67"/>
        <v>42443.629340277781</v>
      </c>
    </row>
    <row r="1088" spans="1:20" ht="15.5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8">
        <f t="shared" si="65"/>
        <v>9000</v>
      </c>
      <c r="Q1088" t="s">
        <v>8333</v>
      </c>
      <c r="R1088" t="s">
        <v>8334</v>
      </c>
      <c r="S1088" s="13">
        <f t="shared" si="66"/>
        <v>41845.866793981484</v>
      </c>
      <c r="T1088" s="14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4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8">
        <f t="shared" si="65"/>
        <v>306.12244897959181</v>
      </c>
      <c r="Q1090" t="s">
        <v>8333</v>
      </c>
      <c r="R1090" t="s">
        <v>8334</v>
      </c>
      <c r="S1090" s="13">
        <f t="shared" si="66"/>
        <v>41723.799386574072</v>
      </c>
      <c r="T1090" s="14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</f>
        <v>7.8266666666666665E-2</v>
      </c>
      <c r="P1091" s="8">
        <f t="shared" ref="P1091:P1154" si="69">+(D1091/L1091)</f>
        <v>306.12244897959181</v>
      </c>
      <c r="Q1091" t="s">
        <v>8333</v>
      </c>
      <c r="R1091" t="s">
        <v>8334</v>
      </c>
      <c r="S1091" s="13">
        <f t="shared" ref="S1091:S1154" si="70">(((J1091/60)/60)/24)+DATE(1970, 1, 1)</f>
        <v>42151.189525462964</v>
      </c>
      <c r="T1091" s="14">
        <f t="shared" ref="T1091:T1154" si="71">(((I1091/60)/60)/24)+DATE(1970, 1, 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8">
        <f t="shared" si="69"/>
        <v>12999</v>
      </c>
      <c r="Q1092" t="s">
        <v>8333</v>
      </c>
      <c r="R1092" t="s">
        <v>8334</v>
      </c>
      <c r="S1092" s="13">
        <f t="shared" si="70"/>
        <v>42123.185798611114</v>
      </c>
      <c r="T1092" s="14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8">
        <f t="shared" si="69"/>
        <v>100</v>
      </c>
      <c r="Q1093" t="s">
        <v>8333</v>
      </c>
      <c r="R1093" t="s">
        <v>8334</v>
      </c>
      <c r="S1093" s="13">
        <f t="shared" si="70"/>
        <v>42440.820277777777</v>
      </c>
      <c r="T1093" s="14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8">
        <f t="shared" si="69"/>
        <v>285.71428571428572</v>
      </c>
      <c r="Q1094" t="s">
        <v>8333</v>
      </c>
      <c r="R1094" t="s">
        <v>8334</v>
      </c>
      <c r="S1094" s="13">
        <f t="shared" si="70"/>
        <v>41250.025902777779</v>
      </c>
      <c r="T1094" s="14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8">
        <f t="shared" si="69"/>
        <v>75</v>
      </c>
      <c r="Q1095" t="s">
        <v>8333</v>
      </c>
      <c r="R1095" t="s">
        <v>8334</v>
      </c>
      <c r="S1095" s="13">
        <f t="shared" si="70"/>
        <v>42396.973807870367</v>
      </c>
      <c r="T1095" s="14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8">
        <f t="shared" si="69"/>
        <v>666.66666666666663</v>
      </c>
      <c r="Q1096" t="s">
        <v>8333</v>
      </c>
      <c r="R1096" t="s">
        <v>8334</v>
      </c>
      <c r="S1096" s="13">
        <f t="shared" si="70"/>
        <v>40795.713344907403</v>
      </c>
      <c r="T1096" s="14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8">
        <f t="shared" si="69"/>
        <v>5319.1489361702124</v>
      </c>
      <c r="Q1097" t="s">
        <v>8333</v>
      </c>
      <c r="R1097" t="s">
        <v>8334</v>
      </c>
      <c r="S1097" s="13">
        <f t="shared" si="70"/>
        <v>41486.537268518521</v>
      </c>
      <c r="T1097" s="14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8">
        <f t="shared" si="69"/>
        <v>413.79310344827587</v>
      </c>
      <c r="Q1098" t="s">
        <v>8333</v>
      </c>
      <c r="R1098" t="s">
        <v>8334</v>
      </c>
      <c r="S1098" s="13">
        <f t="shared" si="70"/>
        <v>41885.51798611111</v>
      </c>
      <c r="T1098" s="14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8">
        <f t="shared" si="69"/>
        <v>14285.714285714286</v>
      </c>
      <c r="Q1099" t="s">
        <v>8333</v>
      </c>
      <c r="R1099" t="s">
        <v>8334</v>
      </c>
      <c r="S1099" s="13">
        <f t="shared" si="70"/>
        <v>41660.792557870373</v>
      </c>
      <c r="T1099" s="14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8">
        <f t="shared" si="69"/>
        <v>1136.3636363636363</v>
      </c>
      <c r="Q1100" t="s">
        <v>8333</v>
      </c>
      <c r="R1100" t="s">
        <v>8334</v>
      </c>
      <c r="S1100" s="13">
        <f t="shared" si="70"/>
        <v>41712.762673611112</v>
      </c>
      <c r="T1100" s="14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8">
        <f t="shared" si="69"/>
        <v>5000</v>
      </c>
      <c r="Q1101" t="s">
        <v>8333</v>
      </c>
      <c r="R1101" t="s">
        <v>8334</v>
      </c>
      <c r="S1101" s="13">
        <f t="shared" si="70"/>
        <v>42107.836435185185</v>
      </c>
      <c r="T1101" s="14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8">
        <f t="shared" si="69"/>
        <v>400</v>
      </c>
      <c r="Q1102" t="s">
        <v>8333</v>
      </c>
      <c r="R1102" t="s">
        <v>8334</v>
      </c>
      <c r="S1102" s="13">
        <f t="shared" si="70"/>
        <v>42384.110775462963</v>
      </c>
      <c r="T1102" s="14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8">
        <f t="shared" si="69"/>
        <v>16666.666666666668</v>
      </c>
      <c r="Q1103" t="s">
        <v>8333</v>
      </c>
      <c r="R1103" t="s">
        <v>8334</v>
      </c>
      <c r="S1103" s="13">
        <f t="shared" si="70"/>
        <v>42538.77243055556</v>
      </c>
      <c r="T1103" s="14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8">
        <f t="shared" si="69"/>
        <v>333.33333333333331</v>
      </c>
      <c r="Q1104" t="s">
        <v>8333</v>
      </c>
      <c r="R1104" t="s">
        <v>8334</v>
      </c>
      <c r="S1104" s="13">
        <f t="shared" si="70"/>
        <v>41577.045428240745</v>
      </c>
      <c r="T1104" s="14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8">
        <f t="shared" si="69"/>
        <v>1000</v>
      </c>
      <c r="Q1105" t="s">
        <v>8333</v>
      </c>
      <c r="R1105" t="s">
        <v>8334</v>
      </c>
      <c r="S1105" s="13">
        <f t="shared" si="70"/>
        <v>42479.22210648148</v>
      </c>
      <c r="T1105" s="14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8">
        <f t="shared" si="69"/>
        <v>1621.6216216216217</v>
      </c>
      <c r="Q1106" t="s">
        <v>8333</v>
      </c>
      <c r="R1106" t="s">
        <v>8334</v>
      </c>
      <c r="S1106" s="13">
        <f t="shared" si="70"/>
        <v>41771.40996527778</v>
      </c>
      <c r="T1106" s="14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8">
        <f t="shared" si="69"/>
        <v>45000</v>
      </c>
      <c r="Q1107" t="s">
        <v>8333</v>
      </c>
      <c r="R1107" t="s">
        <v>8334</v>
      </c>
      <c r="S1107" s="13">
        <f t="shared" si="70"/>
        <v>41692.135729166665</v>
      </c>
      <c r="T1107" s="14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8">
        <f t="shared" si="69"/>
        <v>57.142857142857146</v>
      </c>
      <c r="Q1108" t="s">
        <v>8333</v>
      </c>
      <c r="R1108" t="s">
        <v>8334</v>
      </c>
      <c r="S1108" s="13">
        <f t="shared" si="70"/>
        <v>40973.740451388891</v>
      </c>
      <c r="T1108" s="14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4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8">
        <f t="shared" si="69"/>
        <v>1190.4761904761904</v>
      </c>
      <c r="Q1110" t="s">
        <v>8333</v>
      </c>
      <c r="R1110" t="s">
        <v>8334</v>
      </c>
      <c r="S1110" s="13">
        <f t="shared" si="70"/>
        <v>40952.636979166666</v>
      </c>
      <c r="T1110" s="14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8">
        <f t="shared" si="69"/>
        <v>3333.3333333333335</v>
      </c>
      <c r="Q1111" t="s">
        <v>8333</v>
      </c>
      <c r="R1111" t="s">
        <v>8334</v>
      </c>
      <c r="S1111" s="13">
        <f t="shared" si="70"/>
        <v>42662.752199074079</v>
      </c>
      <c r="T1111" s="14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8">
        <f t="shared" si="69"/>
        <v>4545.454545454545</v>
      </c>
      <c r="Q1112" t="s">
        <v>8333</v>
      </c>
      <c r="R1112" t="s">
        <v>8334</v>
      </c>
      <c r="S1112" s="13">
        <f t="shared" si="70"/>
        <v>41220.933124999996</v>
      </c>
      <c r="T1112" s="14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8">
        <f t="shared" si="69"/>
        <v>2500</v>
      </c>
      <c r="Q1113" t="s">
        <v>8333</v>
      </c>
      <c r="R1113" t="s">
        <v>8334</v>
      </c>
      <c r="S1113" s="13">
        <f t="shared" si="70"/>
        <v>42347.203587962969</v>
      </c>
      <c r="T1113" s="14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8">
        <f t="shared" si="69"/>
        <v>282.05128205128204</v>
      </c>
      <c r="Q1114" t="s">
        <v>8333</v>
      </c>
      <c r="R1114" t="s">
        <v>8334</v>
      </c>
      <c r="S1114" s="13">
        <f t="shared" si="70"/>
        <v>41963.759386574078</v>
      </c>
      <c r="T1114" s="14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8">
        <f t="shared" si="69"/>
        <v>1000</v>
      </c>
      <c r="Q1115" t="s">
        <v>8333</v>
      </c>
      <c r="R1115" t="s">
        <v>8334</v>
      </c>
      <c r="S1115" s="13">
        <f t="shared" si="70"/>
        <v>41835.977083333331</v>
      </c>
      <c r="T1115" s="14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8">
        <f t="shared" si="69"/>
        <v>2000</v>
      </c>
      <c r="Q1116" t="s">
        <v>8333</v>
      </c>
      <c r="R1116" t="s">
        <v>8334</v>
      </c>
      <c r="S1116" s="13">
        <f t="shared" si="70"/>
        <v>41526.345914351856</v>
      </c>
      <c r="T1116" s="14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8">
        <f t="shared" si="69"/>
        <v>10000</v>
      </c>
      <c r="Q1117" t="s">
        <v>8333</v>
      </c>
      <c r="R1117" t="s">
        <v>8334</v>
      </c>
      <c r="S1117" s="13">
        <f t="shared" si="70"/>
        <v>42429.695543981477</v>
      </c>
      <c r="T1117" s="14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8">
        <f t="shared" si="69"/>
        <v>50000</v>
      </c>
      <c r="Q1118" t="s">
        <v>8333</v>
      </c>
      <c r="R1118" t="s">
        <v>8334</v>
      </c>
      <c r="S1118" s="13">
        <f t="shared" si="70"/>
        <v>41009.847314814811</v>
      </c>
      <c r="T1118" s="14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8">
        <f t="shared" si="69"/>
        <v>125</v>
      </c>
      <c r="Q1119" t="s">
        <v>8333</v>
      </c>
      <c r="R1119" t="s">
        <v>8334</v>
      </c>
      <c r="S1119" s="13">
        <f t="shared" si="70"/>
        <v>42333.598530092597</v>
      </c>
      <c r="T1119" s="14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8">
        <f t="shared" si="69"/>
        <v>1500</v>
      </c>
      <c r="Q1120" t="s">
        <v>8333</v>
      </c>
      <c r="R1120" t="s">
        <v>8334</v>
      </c>
      <c r="S1120" s="13">
        <f t="shared" si="70"/>
        <v>41704.16642361111</v>
      </c>
      <c r="T1120" s="14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8">
        <f t="shared" si="69"/>
        <v>2100</v>
      </c>
      <c r="Q1121" t="s">
        <v>8333</v>
      </c>
      <c r="R1121" t="s">
        <v>8334</v>
      </c>
      <c r="S1121" s="13">
        <f t="shared" si="70"/>
        <v>41722.792407407411</v>
      </c>
      <c r="T1121" s="14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4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8">
        <f t="shared" si="69"/>
        <v>50000</v>
      </c>
      <c r="Q1123" t="s">
        <v>8333</v>
      </c>
      <c r="R1123" t="s">
        <v>8334</v>
      </c>
      <c r="S1123" s="13">
        <f t="shared" si="70"/>
        <v>42412.934212962966</v>
      </c>
      <c r="T1123" s="14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4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8">
        <f t="shared" si="69"/>
        <v>1666.6666666666667</v>
      </c>
      <c r="Q1125" t="s">
        <v>8333</v>
      </c>
      <c r="R1125" t="s">
        <v>8334</v>
      </c>
      <c r="S1125" s="13">
        <f t="shared" si="70"/>
        <v>41718.5237037037</v>
      </c>
      <c r="T1125" s="14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8">
        <f t="shared" si="69"/>
        <v>12857.142857142857</v>
      </c>
      <c r="Q1126" t="s">
        <v>8333</v>
      </c>
      <c r="R1126" t="s">
        <v>8335</v>
      </c>
      <c r="S1126" s="13">
        <f t="shared" si="70"/>
        <v>42094.667256944449</v>
      </c>
      <c r="T1126" s="14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4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8">
        <f t="shared" si="69"/>
        <v>1000</v>
      </c>
      <c r="Q1128" t="s">
        <v>8333</v>
      </c>
      <c r="R1128" t="s">
        <v>8335</v>
      </c>
      <c r="S1128" s="13">
        <f t="shared" si="70"/>
        <v>42535.327476851846</v>
      </c>
      <c r="T1128" s="14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8">
        <f t="shared" si="69"/>
        <v>1521.7391304347825</v>
      </c>
      <c r="Q1129" t="s">
        <v>8333</v>
      </c>
      <c r="R1129" t="s">
        <v>8335</v>
      </c>
      <c r="S1129" s="13">
        <f t="shared" si="70"/>
        <v>41926.854166666664</v>
      </c>
      <c r="T1129" s="14">
        <f t="shared" si="71"/>
        <v>41957.895833333328</v>
      </c>
    </row>
    <row r="1130" spans="1:20" ht="15.5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8">
        <f t="shared" si="69"/>
        <v>1000</v>
      </c>
      <c r="Q1130" t="s">
        <v>8333</v>
      </c>
      <c r="R1130" t="s">
        <v>8335</v>
      </c>
      <c r="S1130" s="13">
        <f t="shared" si="70"/>
        <v>41828.649502314816</v>
      </c>
      <c r="T1130" s="14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8">
        <f t="shared" si="69"/>
        <v>10000</v>
      </c>
      <c r="Q1131" t="s">
        <v>8333</v>
      </c>
      <c r="R1131" t="s">
        <v>8335</v>
      </c>
      <c r="S1131" s="13">
        <f t="shared" si="70"/>
        <v>42496.264965277776</v>
      </c>
      <c r="T1131" s="14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8">
        <f t="shared" si="69"/>
        <v>1666.6666666666667</v>
      </c>
      <c r="Q1132" t="s">
        <v>8333</v>
      </c>
      <c r="R1132" t="s">
        <v>8335</v>
      </c>
      <c r="S1132" s="13">
        <f t="shared" si="70"/>
        <v>41908.996527777781</v>
      </c>
      <c r="T1132" s="14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4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8">
        <f t="shared" si="69"/>
        <v>769.23076923076928</v>
      </c>
      <c r="Q1134" t="s">
        <v>8333</v>
      </c>
      <c r="R1134" t="s">
        <v>8335</v>
      </c>
      <c r="S1134" s="13">
        <f t="shared" si="70"/>
        <v>42706.115405092598</v>
      </c>
      <c r="T1134" s="14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8">
        <f t="shared" si="69"/>
        <v>3000</v>
      </c>
      <c r="Q1135" t="s">
        <v>8333</v>
      </c>
      <c r="R1135" t="s">
        <v>8335</v>
      </c>
      <c r="S1135" s="13">
        <f t="shared" si="70"/>
        <v>41821.407187500001</v>
      </c>
      <c r="T1135" s="14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8">
        <f t="shared" si="69"/>
        <v>25000</v>
      </c>
      <c r="Q1136" t="s">
        <v>8333</v>
      </c>
      <c r="R1136" t="s">
        <v>8335</v>
      </c>
      <c r="S1136" s="13">
        <f t="shared" si="70"/>
        <v>41958.285046296296</v>
      </c>
      <c r="T1136" s="14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8">
        <f t="shared" si="69"/>
        <v>1000</v>
      </c>
      <c r="Q1137" t="s">
        <v>8333</v>
      </c>
      <c r="R1137" t="s">
        <v>8335</v>
      </c>
      <c r="S1137" s="13">
        <f t="shared" si="70"/>
        <v>42558.989513888882</v>
      </c>
      <c r="T1137" s="14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8">
        <f t="shared" si="69"/>
        <v>698.33333333333337</v>
      </c>
      <c r="Q1138" t="s">
        <v>8333</v>
      </c>
      <c r="R1138" t="s">
        <v>8335</v>
      </c>
      <c r="S1138" s="13">
        <f t="shared" si="70"/>
        <v>42327.671631944439</v>
      </c>
      <c r="T1138" s="14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8">
        <f t="shared" si="69"/>
        <v>641.02564102564099</v>
      </c>
      <c r="Q1139" t="s">
        <v>8333</v>
      </c>
      <c r="R1139" t="s">
        <v>8335</v>
      </c>
      <c r="S1139" s="13">
        <f t="shared" si="70"/>
        <v>42453.819687499999</v>
      </c>
      <c r="T1139" s="14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8">
        <f t="shared" si="69"/>
        <v>8750</v>
      </c>
      <c r="Q1140" t="s">
        <v>8333</v>
      </c>
      <c r="R1140" t="s">
        <v>8335</v>
      </c>
      <c r="S1140" s="13">
        <f t="shared" si="70"/>
        <v>42736.9066087963</v>
      </c>
      <c r="T1140" s="14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8">
        <f t="shared" si="69"/>
        <v>8000</v>
      </c>
      <c r="Q1141" t="s">
        <v>8333</v>
      </c>
      <c r="R1141" t="s">
        <v>8335</v>
      </c>
      <c r="S1141" s="13">
        <f t="shared" si="70"/>
        <v>41975.347523148142</v>
      </c>
      <c r="T1141" s="14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4">
        <f t="shared" si="71"/>
        <v>42222.462048611109</v>
      </c>
    </row>
    <row r="1143" spans="1:20" ht="15.5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4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4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8">
        <f t="shared" si="69"/>
        <v>5625</v>
      </c>
      <c r="Q1145" t="s">
        <v>8333</v>
      </c>
      <c r="R1145" t="s">
        <v>8335</v>
      </c>
      <c r="S1145" s="13">
        <f t="shared" si="70"/>
        <v>42325.19358796296</v>
      </c>
      <c r="T1145" s="14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4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8">
        <f t="shared" si="69"/>
        <v>80000</v>
      </c>
      <c r="Q1147" t="s">
        <v>8336</v>
      </c>
      <c r="R1147" t="s">
        <v>8337</v>
      </c>
      <c r="S1147" s="13">
        <f t="shared" si="70"/>
        <v>41854.747592592597</v>
      </c>
      <c r="T1147" s="14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8">
        <f t="shared" si="69"/>
        <v>500</v>
      </c>
      <c r="Q1148" t="s">
        <v>8336</v>
      </c>
      <c r="R1148" t="s">
        <v>8337</v>
      </c>
      <c r="S1148" s="13">
        <f t="shared" si="70"/>
        <v>41723.9533912037</v>
      </c>
      <c r="T1148" s="14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4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8">
        <f t="shared" si="69"/>
        <v>5000</v>
      </c>
      <c r="Q1150" t="s">
        <v>8336</v>
      </c>
      <c r="R1150" t="s">
        <v>8337</v>
      </c>
      <c r="S1150" s="13">
        <f t="shared" si="70"/>
        <v>42675.171076388884</v>
      </c>
      <c r="T1150" s="14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8">
        <f t="shared" si="69"/>
        <v>25000</v>
      </c>
      <c r="Q1151" t="s">
        <v>8336</v>
      </c>
      <c r="R1151" t="s">
        <v>8337</v>
      </c>
      <c r="S1151" s="13">
        <f t="shared" si="70"/>
        <v>42507.71025462963</v>
      </c>
      <c r="T1151" s="14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8">
        <f t="shared" si="69"/>
        <v>416.66666666666669</v>
      </c>
      <c r="Q1152" t="s">
        <v>8336</v>
      </c>
      <c r="R1152" t="s">
        <v>8337</v>
      </c>
      <c r="S1152" s="13">
        <f t="shared" si="70"/>
        <v>42317.954571759255</v>
      </c>
      <c r="T1152" s="14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4">
        <f t="shared" si="71"/>
        <v>42254.102581018517</v>
      </c>
    </row>
    <row r="1154" spans="1:20" ht="15.5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8">
        <f t="shared" si="69"/>
        <v>1066.6666666666667</v>
      </c>
      <c r="Q1154" t="s">
        <v>8336</v>
      </c>
      <c r="R1154" t="s">
        <v>8337</v>
      </c>
      <c r="S1154" s="13">
        <f t="shared" si="70"/>
        <v>42109.709629629629</v>
      </c>
      <c r="T1154" s="14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</f>
        <v>6.2500000000000003E-3</v>
      </c>
      <c r="P1155" s="8">
        <f t="shared" ref="P1155:P1218" si="73">+(D1155/L1155)</f>
        <v>8000</v>
      </c>
      <c r="Q1155" t="s">
        <v>8336</v>
      </c>
      <c r="R1155" t="s">
        <v>8337</v>
      </c>
      <c r="S1155" s="13">
        <f t="shared" ref="S1155:S1218" si="74">(((J1155/60)/60)/24)+DATE(1970, 1, 1)</f>
        <v>42143.714178240742</v>
      </c>
      <c r="T1155" s="14">
        <f t="shared" ref="T1155:T1218" si="75">(((I1155/60)/60)/24)+DATE(1970, 1, 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8">
        <f t="shared" si="73"/>
        <v>1666.6666666666667</v>
      </c>
      <c r="Q1156" t="s">
        <v>8336</v>
      </c>
      <c r="R1156" t="s">
        <v>8337</v>
      </c>
      <c r="S1156" s="13">
        <f t="shared" si="74"/>
        <v>42223.108865740738</v>
      </c>
      <c r="T1156" s="14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8">
        <f t="shared" si="73"/>
        <v>3125</v>
      </c>
      <c r="Q1157" t="s">
        <v>8336</v>
      </c>
      <c r="R1157" t="s">
        <v>8337</v>
      </c>
      <c r="S1157" s="13">
        <f t="shared" si="74"/>
        <v>41835.763981481483</v>
      </c>
      <c r="T1157" s="14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4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8">
        <f t="shared" si="73"/>
        <v>3333.3333333333335</v>
      </c>
      <c r="Q1159" t="s">
        <v>8336</v>
      </c>
      <c r="R1159" t="s">
        <v>8337</v>
      </c>
      <c r="S1159" s="13">
        <f t="shared" si="74"/>
        <v>41918.628240740742</v>
      </c>
      <c r="T1159" s="14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8">
        <f t="shared" si="73"/>
        <v>2500</v>
      </c>
      <c r="Q1160" t="s">
        <v>8336</v>
      </c>
      <c r="R1160" t="s">
        <v>8337</v>
      </c>
      <c r="S1160" s="13">
        <f t="shared" si="74"/>
        <v>41952.09175925926</v>
      </c>
      <c r="T1160" s="14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4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8">
        <f t="shared" si="73"/>
        <v>1578.9473684210527</v>
      </c>
      <c r="Q1162" t="s">
        <v>8336</v>
      </c>
      <c r="R1162" t="s">
        <v>8337</v>
      </c>
      <c r="S1162" s="13">
        <f t="shared" si="74"/>
        <v>42061.154930555553</v>
      </c>
      <c r="T1162" s="14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4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8">
        <f t="shared" si="73"/>
        <v>30000</v>
      </c>
      <c r="Q1164" t="s">
        <v>8336</v>
      </c>
      <c r="R1164" t="s">
        <v>8337</v>
      </c>
      <c r="S1164" s="13">
        <f t="shared" si="74"/>
        <v>41876.683611111112</v>
      </c>
      <c r="T1164" s="14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4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4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8">
        <f t="shared" si="73"/>
        <v>400</v>
      </c>
      <c r="Q1167" t="s">
        <v>8336</v>
      </c>
      <c r="R1167" t="s">
        <v>8337</v>
      </c>
      <c r="S1167" s="13">
        <f t="shared" si="74"/>
        <v>41792.214467592588</v>
      </c>
      <c r="T1167" s="14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8">
        <f t="shared" si="73"/>
        <v>1875</v>
      </c>
      <c r="Q1168" t="s">
        <v>8336</v>
      </c>
      <c r="R1168" t="s">
        <v>8337</v>
      </c>
      <c r="S1168" s="13">
        <f t="shared" si="74"/>
        <v>42150.485439814816</v>
      </c>
      <c r="T1168" s="14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8">
        <f t="shared" si="73"/>
        <v>3750</v>
      </c>
      <c r="Q1169" t="s">
        <v>8336</v>
      </c>
      <c r="R1169" t="s">
        <v>8337</v>
      </c>
      <c r="S1169" s="13">
        <f t="shared" si="74"/>
        <v>41863.734895833331</v>
      </c>
      <c r="T1169" s="14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8">
        <f t="shared" si="73"/>
        <v>6000</v>
      </c>
      <c r="Q1170" t="s">
        <v>8336</v>
      </c>
      <c r="R1170" t="s">
        <v>8337</v>
      </c>
      <c r="S1170" s="13">
        <f t="shared" si="74"/>
        <v>42605.053993055553</v>
      </c>
      <c r="T1170" s="14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8">
        <f t="shared" si="73"/>
        <v>3333.3333333333335</v>
      </c>
      <c r="Q1171" t="s">
        <v>8336</v>
      </c>
      <c r="R1171" t="s">
        <v>8337</v>
      </c>
      <c r="S1171" s="13">
        <f t="shared" si="74"/>
        <v>42027.353738425925</v>
      </c>
      <c r="T1171" s="14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8">
        <f t="shared" si="73"/>
        <v>12500</v>
      </c>
      <c r="Q1172" t="s">
        <v>8336</v>
      </c>
      <c r="R1172" t="s">
        <v>8337</v>
      </c>
      <c r="S1172" s="13">
        <f t="shared" si="74"/>
        <v>42124.893182870372</v>
      </c>
      <c r="T1172" s="14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8">
        <f t="shared" si="73"/>
        <v>25000</v>
      </c>
      <c r="Q1173" t="s">
        <v>8336</v>
      </c>
      <c r="R1173" t="s">
        <v>8337</v>
      </c>
      <c r="S1173" s="13">
        <f t="shared" si="74"/>
        <v>41938.804710648146</v>
      </c>
      <c r="T1173" s="14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4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8">
        <f t="shared" si="73"/>
        <v>125000</v>
      </c>
      <c r="Q1175" t="s">
        <v>8336</v>
      </c>
      <c r="R1175" t="s">
        <v>8337</v>
      </c>
      <c r="S1175" s="13">
        <f t="shared" si="74"/>
        <v>42184.185844907406</v>
      </c>
      <c r="T1175" s="14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8">
        <f t="shared" si="73"/>
        <v>789.47368421052636</v>
      </c>
      <c r="Q1176" t="s">
        <v>8336</v>
      </c>
      <c r="R1176" t="s">
        <v>8337</v>
      </c>
      <c r="S1176" s="13">
        <f t="shared" si="74"/>
        <v>42468.84174768519</v>
      </c>
      <c r="T1176" s="14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8">
        <f t="shared" si="73"/>
        <v>2222.2222222222222</v>
      </c>
      <c r="Q1177" t="s">
        <v>8336</v>
      </c>
      <c r="R1177" t="s">
        <v>8337</v>
      </c>
      <c r="S1177" s="13">
        <f t="shared" si="74"/>
        <v>42170.728460648148</v>
      </c>
      <c r="T1177" s="14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8">
        <f t="shared" si="73"/>
        <v>175000</v>
      </c>
      <c r="Q1178" t="s">
        <v>8336</v>
      </c>
      <c r="R1178" t="s">
        <v>8337</v>
      </c>
      <c r="S1178" s="13">
        <f t="shared" si="74"/>
        <v>42746.019652777773</v>
      </c>
      <c r="T1178" s="14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4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8">
        <f t="shared" si="73"/>
        <v>75000</v>
      </c>
      <c r="Q1180" t="s">
        <v>8336</v>
      </c>
      <c r="R1180" t="s">
        <v>8337</v>
      </c>
      <c r="S1180" s="13">
        <f t="shared" si="74"/>
        <v>41837.905694444446</v>
      </c>
      <c r="T1180" s="14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8">
        <f t="shared" si="73"/>
        <v>12000</v>
      </c>
      <c r="Q1181" t="s">
        <v>8336</v>
      </c>
      <c r="R1181" t="s">
        <v>8337</v>
      </c>
      <c r="S1181" s="13">
        <f t="shared" si="74"/>
        <v>42275.720219907409</v>
      </c>
      <c r="T1181" s="14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8">
        <f t="shared" si="73"/>
        <v>588.23529411764707</v>
      </c>
      <c r="Q1182" t="s">
        <v>8336</v>
      </c>
      <c r="R1182" t="s">
        <v>8337</v>
      </c>
      <c r="S1182" s="13">
        <f t="shared" si="74"/>
        <v>41781.806875000002</v>
      </c>
      <c r="T1182" s="14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8">
        <f t="shared" si="73"/>
        <v>16666.666666666668</v>
      </c>
      <c r="Q1183" t="s">
        <v>8336</v>
      </c>
      <c r="R1183" t="s">
        <v>8337</v>
      </c>
      <c r="S1183" s="13">
        <f t="shared" si="74"/>
        <v>42034.339363425926</v>
      </c>
      <c r="T1183" s="14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8">
        <f t="shared" si="73"/>
        <v>250</v>
      </c>
      <c r="Q1184" t="s">
        <v>8336</v>
      </c>
      <c r="R1184" t="s">
        <v>8337</v>
      </c>
      <c r="S1184" s="13">
        <f t="shared" si="74"/>
        <v>42728.827407407407</v>
      </c>
      <c r="T1184" s="14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8">
        <f t="shared" si="73"/>
        <v>833.33333333333337</v>
      </c>
      <c r="Q1185" t="s">
        <v>8336</v>
      </c>
      <c r="R1185" t="s">
        <v>8337</v>
      </c>
      <c r="S1185" s="13">
        <f t="shared" si="74"/>
        <v>42656.86137731481</v>
      </c>
      <c r="T1185" s="14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8">
        <f t="shared" si="73"/>
        <v>58.666666666666664</v>
      </c>
      <c r="Q1186" t="s">
        <v>8338</v>
      </c>
      <c r="R1186" t="s">
        <v>8339</v>
      </c>
      <c r="S1186" s="13">
        <f t="shared" si="74"/>
        <v>42741.599664351852</v>
      </c>
      <c r="T1186" s="14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8">
        <f t="shared" si="73"/>
        <v>112.61261261261261</v>
      </c>
      <c r="Q1187" t="s">
        <v>8338</v>
      </c>
      <c r="R1187" t="s">
        <v>8339</v>
      </c>
      <c r="S1187" s="13">
        <f t="shared" si="74"/>
        <v>42130.865150462967</v>
      </c>
      <c r="T1187" s="14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8">
        <f t="shared" si="73"/>
        <v>60.975609756097562</v>
      </c>
      <c r="Q1188" t="s">
        <v>8338</v>
      </c>
      <c r="R1188" t="s">
        <v>8339</v>
      </c>
      <c r="S1188" s="13">
        <f t="shared" si="74"/>
        <v>42123.86336805555</v>
      </c>
      <c r="T1188" s="14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8">
        <f t="shared" si="73"/>
        <v>125</v>
      </c>
      <c r="Q1189" t="s">
        <v>8338</v>
      </c>
      <c r="R1189" t="s">
        <v>8339</v>
      </c>
      <c r="S1189" s="13">
        <f t="shared" si="74"/>
        <v>42109.894942129627</v>
      </c>
      <c r="T1189" s="14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8">
        <f t="shared" si="73"/>
        <v>23.529411764705884</v>
      </c>
      <c r="Q1190" t="s">
        <v>8338</v>
      </c>
      <c r="R1190" t="s">
        <v>8339</v>
      </c>
      <c r="S1190" s="13">
        <f t="shared" si="74"/>
        <v>42711.700694444444</v>
      </c>
      <c r="T1190" s="14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8">
        <f t="shared" si="73"/>
        <v>104.65116279069767</v>
      </c>
      <c r="Q1191" t="s">
        <v>8338</v>
      </c>
      <c r="R1191" t="s">
        <v>8339</v>
      </c>
      <c r="S1191" s="13">
        <f t="shared" si="74"/>
        <v>42529.979108796295</v>
      </c>
      <c r="T1191" s="14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8">
        <f t="shared" si="73"/>
        <v>38.46153846153846</v>
      </c>
      <c r="Q1192" t="s">
        <v>8338</v>
      </c>
      <c r="R1192" t="s">
        <v>8339</v>
      </c>
      <c r="S1192" s="13">
        <f t="shared" si="74"/>
        <v>41852.665798611109</v>
      </c>
      <c r="T1192" s="14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8">
        <f t="shared" si="73"/>
        <v>81.818181818181813</v>
      </c>
      <c r="Q1193" t="s">
        <v>8338</v>
      </c>
      <c r="R1193" t="s">
        <v>8339</v>
      </c>
      <c r="S1193" s="13">
        <f t="shared" si="74"/>
        <v>42419.603703703702</v>
      </c>
      <c r="T1193" s="14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8">
        <f t="shared" si="73"/>
        <v>6.666666666666667</v>
      </c>
      <c r="Q1194" t="s">
        <v>8338</v>
      </c>
      <c r="R1194" t="s">
        <v>8339</v>
      </c>
      <c r="S1194" s="13">
        <f t="shared" si="74"/>
        <v>42747.506689814814</v>
      </c>
      <c r="T1194" s="14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8">
        <f t="shared" si="73"/>
        <v>76.92307692307692</v>
      </c>
      <c r="Q1195" t="s">
        <v>8338</v>
      </c>
      <c r="R1195" t="s">
        <v>8339</v>
      </c>
      <c r="S1195" s="13">
        <f t="shared" si="74"/>
        <v>42409.776076388895</v>
      </c>
      <c r="T1195" s="14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8">
        <f t="shared" si="73"/>
        <v>17.50700280112045</v>
      </c>
      <c r="Q1196" t="s">
        <v>8338</v>
      </c>
      <c r="R1196" t="s">
        <v>8339</v>
      </c>
      <c r="S1196" s="13">
        <f t="shared" si="74"/>
        <v>42072.488182870366</v>
      </c>
      <c r="T1196" s="14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8">
        <f t="shared" si="73"/>
        <v>58.823529411764703</v>
      </c>
      <c r="Q1197" t="s">
        <v>8338</v>
      </c>
      <c r="R1197" t="s">
        <v>8339</v>
      </c>
      <c r="S1197" s="13">
        <f t="shared" si="74"/>
        <v>42298.34783564815</v>
      </c>
      <c r="T1197" s="14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8">
        <f t="shared" si="73"/>
        <v>28.3203125</v>
      </c>
      <c r="Q1198" t="s">
        <v>8338</v>
      </c>
      <c r="R1198" t="s">
        <v>8339</v>
      </c>
      <c r="S1198" s="13">
        <f t="shared" si="74"/>
        <v>42326.818738425922</v>
      </c>
      <c r="T1198" s="14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8">
        <f t="shared" si="73"/>
        <v>47.770700636942678</v>
      </c>
      <c r="Q1199" t="s">
        <v>8338</v>
      </c>
      <c r="R1199" t="s">
        <v>8339</v>
      </c>
      <c r="S1199" s="13">
        <f t="shared" si="74"/>
        <v>42503.66474537037</v>
      </c>
      <c r="T1199" s="14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8">
        <f t="shared" si="73"/>
        <v>20.95808383233533</v>
      </c>
      <c r="Q1200" t="s">
        <v>8338</v>
      </c>
      <c r="R1200" t="s">
        <v>8339</v>
      </c>
      <c r="S1200" s="13">
        <f t="shared" si="74"/>
        <v>42333.619050925925</v>
      </c>
      <c r="T1200" s="14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8">
        <f t="shared" si="73"/>
        <v>295.33333333333331</v>
      </c>
      <c r="Q1201" t="s">
        <v>8338</v>
      </c>
      <c r="R1201" t="s">
        <v>8339</v>
      </c>
      <c r="S1201" s="13">
        <f t="shared" si="74"/>
        <v>42161.770833333328</v>
      </c>
      <c r="T1201" s="14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8">
        <f t="shared" si="73"/>
        <v>46.601941747572816</v>
      </c>
      <c r="Q1202" t="s">
        <v>8338</v>
      </c>
      <c r="R1202" t="s">
        <v>8339</v>
      </c>
      <c r="S1202" s="13">
        <f t="shared" si="74"/>
        <v>42089.477500000001</v>
      </c>
      <c r="T1202" s="14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8">
        <f t="shared" si="73"/>
        <v>54.054054054054056</v>
      </c>
      <c r="Q1203" t="s">
        <v>8338</v>
      </c>
      <c r="R1203" t="s">
        <v>8339</v>
      </c>
      <c r="S1203" s="13">
        <f t="shared" si="74"/>
        <v>42536.60701388889</v>
      </c>
      <c r="T1203" s="14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8">
        <f t="shared" si="73"/>
        <v>92.250922509225092</v>
      </c>
      <c r="Q1204" t="s">
        <v>8338</v>
      </c>
      <c r="R1204" t="s">
        <v>8339</v>
      </c>
      <c r="S1204" s="13">
        <f t="shared" si="74"/>
        <v>42152.288819444439</v>
      </c>
      <c r="T1204" s="14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8">
        <f t="shared" si="73"/>
        <v>161.38613861386139</v>
      </c>
      <c r="Q1205" t="s">
        <v>8338</v>
      </c>
      <c r="R1205" t="s">
        <v>8339</v>
      </c>
      <c r="S1205" s="13">
        <f t="shared" si="74"/>
        <v>42125.614895833336</v>
      </c>
      <c r="T1205" s="14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8">
        <f t="shared" si="73"/>
        <v>228.07017543859649</v>
      </c>
      <c r="Q1206" t="s">
        <v>8338</v>
      </c>
      <c r="R1206" t="s">
        <v>8339</v>
      </c>
      <c r="S1206" s="13">
        <f t="shared" si="74"/>
        <v>42297.748067129629</v>
      </c>
      <c r="T1206" s="14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8">
        <f t="shared" si="73"/>
        <v>209.67741935483872</v>
      </c>
      <c r="Q1207" t="s">
        <v>8338</v>
      </c>
      <c r="R1207" t="s">
        <v>8339</v>
      </c>
      <c r="S1207" s="13">
        <f t="shared" si="74"/>
        <v>42138.506377314814</v>
      </c>
      <c r="T1207" s="14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8">
        <f t="shared" si="73"/>
        <v>28.125</v>
      </c>
      <c r="Q1208" t="s">
        <v>8338</v>
      </c>
      <c r="R1208" t="s">
        <v>8339</v>
      </c>
      <c r="S1208" s="13">
        <f t="shared" si="74"/>
        <v>42772.776076388895</v>
      </c>
      <c r="T1208" s="14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8">
        <f t="shared" si="73"/>
        <v>118.43971631205673</v>
      </c>
      <c r="Q1209" t="s">
        <v>8338</v>
      </c>
      <c r="R1209" t="s">
        <v>8339</v>
      </c>
      <c r="S1209" s="13">
        <f t="shared" si="74"/>
        <v>42430.430243055554</v>
      </c>
      <c r="T1209" s="14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8">
        <f t="shared" si="73"/>
        <v>133.33333333333334</v>
      </c>
      <c r="Q1210" t="s">
        <v>8338</v>
      </c>
      <c r="R1210" t="s">
        <v>8339</v>
      </c>
      <c r="S1210" s="13">
        <f t="shared" si="74"/>
        <v>42423.709074074075</v>
      </c>
      <c r="T1210" s="14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8">
        <f t="shared" si="73"/>
        <v>130.43478260869566</v>
      </c>
      <c r="Q1211" t="s">
        <v>8338</v>
      </c>
      <c r="R1211" t="s">
        <v>8339</v>
      </c>
      <c r="S1211" s="13">
        <f t="shared" si="74"/>
        <v>42761.846122685187</v>
      </c>
      <c r="T1211" s="14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8">
        <f t="shared" si="73"/>
        <v>194.17475728155341</v>
      </c>
      <c r="Q1212" t="s">
        <v>8338</v>
      </c>
      <c r="R1212" t="s">
        <v>8339</v>
      </c>
      <c r="S1212" s="13">
        <f t="shared" si="74"/>
        <v>42132.941805555558</v>
      </c>
      <c r="T1212" s="14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8">
        <f t="shared" si="73"/>
        <v>166.66666666666666</v>
      </c>
      <c r="Q1213" t="s">
        <v>8338</v>
      </c>
      <c r="R1213" t="s">
        <v>8339</v>
      </c>
      <c r="S1213" s="13">
        <f t="shared" si="74"/>
        <v>42515.866446759261</v>
      </c>
      <c r="T1213" s="14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8">
        <f t="shared" si="73"/>
        <v>30.120481927710845</v>
      </c>
      <c r="Q1214" t="s">
        <v>8338</v>
      </c>
      <c r="R1214" t="s">
        <v>8339</v>
      </c>
      <c r="S1214" s="13">
        <f t="shared" si="74"/>
        <v>42318.950173611112</v>
      </c>
      <c r="T1214" s="14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8">
        <f t="shared" si="73"/>
        <v>60.185185185185183</v>
      </c>
      <c r="Q1215" t="s">
        <v>8338</v>
      </c>
      <c r="R1215" t="s">
        <v>8339</v>
      </c>
      <c r="S1215" s="13">
        <f t="shared" si="74"/>
        <v>42731.755787037036</v>
      </c>
      <c r="T1215" s="14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8">
        <f t="shared" si="73"/>
        <v>80</v>
      </c>
      <c r="Q1216" t="s">
        <v>8338</v>
      </c>
      <c r="R1216" t="s">
        <v>8339</v>
      </c>
      <c r="S1216" s="13">
        <f t="shared" si="74"/>
        <v>42104.840335648143</v>
      </c>
      <c r="T1216" s="14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8">
        <f t="shared" si="73"/>
        <v>9.1074681238615671</v>
      </c>
      <c r="Q1217" t="s">
        <v>8338</v>
      </c>
      <c r="R1217" t="s">
        <v>8339</v>
      </c>
      <c r="S1217" s="13">
        <f t="shared" si="74"/>
        <v>41759.923101851848</v>
      </c>
      <c r="T1217" s="14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8">
        <f t="shared" si="73"/>
        <v>63.063063063063062</v>
      </c>
      <c r="Q1218" t="s">
        <v>8338</v>
      </c>
      <c r="R1218" t="s">
        <v>8339</v>
      </c>
      <c r="S1218" s="13">
        <f t="shared" si="74"/>
        <v>42247.616400462968</v>
      </c>
      <c r="T1218" s="14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</f>
        <v>1.026</v>
      </c>
      <c r="P1219" s="8">
        <f t="shared" ref="P1219:P1282" si="77">+(D1219/L1219)</f>
        <v>144.80874316939889</v>
      </c>
      <c r="Q1219" t="s">
        <v>8338</v>
      </c>
      <c r="R1219" t="s">
        <v>8339</v>
      </c>
      <c r="S1219" s="13">
        <f t="shared" ref="S1219:S1282" si="78">(((J1219/60)/60)/24)+DATE(1970, 1, 1)</f>
        <v>42535.809490740736</v>
      </c>
      <c r="T1219" s="14">
        <f t="shared" ref="T1219:T1282" si="79">(((I1219/60)/60)/24)+DATE(1970, 1, 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8">
        <f t="shared" si="77"/>
        <v>101.12359550561797</v>
      </c>
      <c r="Q1220" t="s">
        <v>8338</v>
      </c>
      <c r="R1220" t="s">
        <v>8339</v>
      </c>
      <c r="S1220" s="13">
        <f t="shared" si="78"/>
        <v>42278.662037037036</v>
      </c>
      <c r="T1220" s="14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8">
        <f t="shared" si="77"/>
        <v>64.62450592885375</v>
      </c>
      <c r="Q1221" t="s">
        <v>8338</v>
      </c>
      <c r="R1221" t="s">
        <v>8339</v>
      </c>
      <c r="S1221" s="13">
        <f t="shared" si="78"/>
        <v>42633.461956018517</v>
      </c>
      <c r="T1221" s="14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8">
        <f t="shared" si="77"/>
        <v>107.14285714285714</v>
      </c>
      <c r="Q1222" t="s">
        <v>8338</v>
      </c>
      <c r="R1222" t="s">
        <v>8339</v>
      </c>
      <c r="S1222" s="13">
        <f t="shared" si="78"/>
        <v>42211.628611111111</v>
      </c>
      <c r="T1222" s="14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8">
        <f t="shared" si="77"/>
        <v>21.359223300970875</v>
      </c>
      <c r="Q1223" t="s">
        <v>8338</v>
      </c>
      <c r="R1223" t="s">
        <v>8339</v>
      </c>
      <c r="S1223" s="13">
        <f t="shared" si="78"/>
        <v>42680.47555555556</v>
      </c>
      <c r="T1223" s="14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8">
        <f t="shared" si="77"/>
        <v>28.985507246376812</v>
      </c>
      <c r="Q1224" t="s">
        <v>8338</v>
      </c>
      <c r="R1224" t="s">
        <v>8339</v>
      </c>
      <c r="S1224" s="13">
        <f t="shared" si="78"/>
        <v>42430.720451388886</v>
      </c>
      <c r="T1224" s="14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8">
        <f t="shared" si="77"/>
        <v>103.66492146596859</v>
      </c>
      <c r="Q1225" t="s">
        <v>8338</v>
      </c>
      <c r="R1225" t="s">
        <v>8339</v>
      </c>
      <c r="S1225" s="13">
        <f t="shared" si="78"/>
        <v>42654.177187499998</v>
      </c>
      <c r="T1225" s="14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8">
        <f t="shared" si="77"/>
        <v>833.33333333333337</v>
      </c>
      <c r="Q1226" t="s">
        <v>8325</v>
      </c>
      <c r="R1226" t="s">
        <v>8340</v>
      </c>
      <c r="S1226" s="13">
        <f t="shared" si="78"/>
        <v>41736.549791666665</v>
      </c>
      <c r="T1226" s="14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8">
        <f t="shared" si="77"/>
        <v>1000</v>
      </c>
      <c r="Q1227" t="s">
        <v>8325</v>
      </c>
      <c r="R1227" t="s">
        <v>8340</v>
      </c>
      <c r="S1227" s="13">
        <f t="shared" si="78"/>
        <v>41509.905995370369</v>
      </c>
      <c r="T1227" s="14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8">
        <f t="shared" si="77"/>
        <v>1250</v>
      </c>
      <c r="Q1228" t="s">
        <v>8325</v>
      </c>
      <c r="R1228" t="s">
        <v>8340</v>
      </c>
      <c r="S1228" s="13">
        <f t="shared" si="78"/>
        <v>41715.874780092592</v>
      </c>
      <c r="T1228" s="14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4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8">
        <f t="shared" si="77"/>
        <v>208.33333333333334</v>
      </c>
      <c r="Q1230" t="s">
        <v>8325</v>
      </c>
      <c r="R1230" t="s">
        <v>8340</v>
      </c>
      <c r="S1230" s="13">
        <f t="shared" si="78"/>
        <v>40754.729259259257</v>
      </c>
      <c r="T1230" s="14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8">
        <f t="shared" si="77"/>
        <v>2750</v>
      </c>
      <c r="Q1231" t="s">
        <v>8325</v>
      </c>
      <c r="R1231" t="s">
        <v>8340</v>
      </c>
      <c r="S1231" s="13">
        <f t="shared" si="78"/>
        <v>40985.459803240738</v>
      </c>
      <c r="T1231" s="14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4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4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8">
        <f t="shared" si="77"/>
        <v>5000</v>
      </c>
      <c r="Q1234" t="s">
        <v>8325</v>
      </c>
      <c r="R1234" t="s">
        <v>8340</v>
      </c>
      <c r="S1234" s="13">
        <f t="shared" si="78"/>
        <v>41506.848032407412</v>
      </c>
      <c r="T1234" s="14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8">
        <f t="shared" si="77"/>
        <v>166.66666666666666</v>
      </c>
      <c r="Q1235" t="s">
        <v>8325</v>
      </c>
      <c r="R1235" t="s">
        <v>8340</v>
      </c>
      <c r="S1235" s="13">
        <f t="shared" si="78"/>
        <v>40939.948773148149</v>
      </c>
      <c r="T1235" s="14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4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8">
        <f t="shared" si="77"/>
        <v>1255.6666666666667</v>
      </c>
      <c r="Q1237" t="s">
        <v>8325</v>
      </c>
      <c r="R1237" t="s">
        <v>8340</v>
      </c>
      <c r="S1237" s="13">
        <f t="shared" si="78"/>
        <v>41583.135405092595</v>
      </c>
      <c r="T1237" s="14">
        <f t="shared" si="79"/>
        <v>41623.135405092595</v>
      </c>
    </row>
    <row r="1238" spans="1:20" ht="15.5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4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4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8">
        <f t="shared" si="77"/>
        <v>333.33333333333331</v>
      </c>
      <c r="Q1240" t="s">
        <v>8325</v>
      </c>
      <c r="R1240" t="s">
        <v>8340</v>
      </c>
      <c r="S1240" s="13">
        <f t="shared" si="78"/>
        <v>40731.61037037037</v>
      </c>
      <c r="T1240" s="14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4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8">
        <f t="shared" si="77"/>
        <v>1000</v>
      </c>
      <c r="Q1242" t="s">
        <v>8325</v>
      </c>
      <c r="R1242" t="s">
        <v>8340</v>
      </c>
      <c r="S1242" s="13">
        <f t="shared" si="78"/>
        <v>41409.040011574078</v>
      </c>
      <c r="T1242" s="14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8">
        <f t="shared" si="77"/>
        <v>147.05882352941177</v>
      </c>
      <c r="Q1243" t="s">
        <v>8325</v>
      </c>
      <c r="R1243" t="s">
        <v>8340</v>
      </c>
      <c r="S1243" s="13">
        <f t="shared" si="78"/>
        <v>41923.837731481479</v>
      </c>
      <c r="T1243" s="14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8">
        <f t="shared" si="77"/>
        <v>911</v>
      </c>
      <c r="Q1244" t="s">
        <v>8325</v>
      </c>
      <c r="R1244" t="s">
        <v>8340</v>
      </c>
      <c r="S1244" s="13">
        <f t="shared" si="78"/>
        <v>40782.165532407409</v>
      </c>
      <c r="T1244" s="14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8">
        <f t="shared" si="77"/>
        <v>315.78947368421052</v>
      </c>
      <c r="Q1245" t="s">
        <v>8325</v>
      </c>
      <c r="R1245" t="s">
        <v>8340</v>
      </c>
      <c r="S1245" s="13">
        <f t="shared" si="78"/>
        <v>40671.879293981481</v>
      </c>
      <c r="T1245" s="14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8">
        <f t="shared" si="77"/>
        <v>44.444444444444443</v>
      </c>
      <c r="Q1246" t="s">
        <v>8325</v>
      </c>
      <c r="R1246" t="s">
        <v>8326</v>
      </c>
      <c r="S1246" s="13">
        <f t="shared" si="78"/>
        <v>41355.825497685182</v>
      </c>
      <c r="T1246" s="14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8">
        <f t="shared" si="77"/>
        <v>117.64705882352941</v>
      </c>
      <c r="Q1247" t="s">
        <v>8325</v>
      </c>
      <c r="R1247" t="s">
        <v>8326</v>
      </c>
      <c r="S1247" s="13">
        <f t="shared" si="78"/>
        <v>41774.599930555552</v>
      </c>
      <c r="T1247" s="14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8">
        <f t="shared" si="77"/>
        <v>64.516129032258064</v>
      </c>
      <c r="Q1248" t="s">
        <v>8325</v>
      </c>
      <c r="R1248" t="s">
        <v>8326</v>
      </c>
      <c r="S1248" s="13">
        <f t="shared" si="78"/>
        <v>40838.043391203704</v>
      </c>
      <c r="T1248" s="14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8">
        <f t="shared" si="77"/>
        <v>70</v>
      </c>
      <c r="Q1249" t="s">
        <v>8325</v>
      </c>
      <c r="R1249" t="s">
        <v>8326</v>
      </c>
      <c r="S1249" s="13">
        <f t="shared" si="78"/>
        <v>41370.292303240742</v>
      </c>
      <c r="T1249" s="14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8">
        <f t="shared" si="77"/>
        <v>42.372881355932201</v>
      </c>
      <c r="Q1250" t="s">
        <v>8325</v>
      </c>
      <c r="R1250" t="s">
        <v>8326</v>
      </c>
      <c r="S1250" s="13">
        <f t="shared" si="78"/>
        <v>41767.656863425924</v>
      </c>
      <c r="T1250" s="14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8">
        <f t="shared" si="77"/>
        <v>61.728395061728392</v>
      </c>
      <c r="Q1251" t="s">
        <v>8325</v>
      </c>
      <c r="R1251" t="s">
        <v>8326</v>
      </c>
      <c r="S1251" s="13">
        <f t="shared" si="78"/>
        <v>41067.74086805556</v>
      </c>
      <c r="T1251" s="14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8">
        <f t="shared" si="77"/>
        <v>59.055118110236222</v>
      </c>
      <c r="Q1252" t="s">
        <v>8325</v>
      </c>
      <c r="R1252" t="s">
        <v>8326</v>
      </c>
      <c r="S1252" s="13">
        <f t="shared" si="78"/>
        <v>41843.64271990741</v>
      </c>
      <c r="T1252" s="14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8">
        <f t="shared" si="77"/>
        <v>81.081081081081081</v>
      </c>
      <c r="Q1253" t="s">
        <v>8325</v>
      </c>
      <c r="R1253" t="s">
        <v>8326</v>
      </c>
      <c r="S1253" s="13">
        <f t="shared" si="78"/>
        <v>40751.814432870371</v>
      </c>
      <c r="T1253" s="14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8">
        <f t="shared" si="77"/>
        <v>24.822695035460992</v>
      </c>
      <c r="Q1254" t="s">
        <v>8325</v>
      </c>
      <c r="R1254" t="s">
        <v>8326</v>
      </c>
      <c r="S1254" s="13">
        <f t="shared" si="78"/>
        <v>41543.988067129627</v>
      </c>
      <c r="T1254" s="14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8">
        <f t="shared" si="77"/>
        <v>1.4064697609001406E-2</v>
      </c>
      <c r="Q1255" t="s">
        <v>8325</v>
      </c>
      <c r="R1255" t="s">
        <v>8326</v>
      </c>
      <c r="S1255" s="13">
        <f t="shared" si="78"/>
        <v>41855.783645833333</v>
      </c>
      <c r="T1255" s="14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8">
        <f t="shared" si="77"/>
        <v>47.5177304964539</v>
      </c>
      <c r="Q1256" t="s">
        <v>8325</v>
      </c>
      <c r="R1256" t="s">
        <v>8326</v>
      </c>
      <c r="S1256" s="13">
        <f t="shared" si="78"/>
        <v>40487.621365740742</v>
      </c>
      <c r="T1256" s="14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8">
        <f t="shared" si="77"/>
        <v>27.522935779816514</v>
      </c>
      <c r="Q1257" t="s">
        <v>8325</v>
      </c>
      <c r="R1257" t="s">
        <v>8326</v>
      </c>
      <c r="S1257" s="13">
        <f t="shared" si="78"/>
        <v>41579.845509259263</v>
      </c>
      <c r="T1257" s="14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8">
        <f t="shared" si="77"/>
        <v>83.10249307479225</v>
      </c>
      <c r="Q1258" t="s">
        <v>8325</v>
      </c>
      <c r="R1258" t="s">
        <v>8326</v>
      </c>
      <c r="S1258" s="13">
        <f t="shared" si="78"/>
        <v>40921.919340277782</v>
      </c>
      <c r="T1258" s="14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8">
        <f t="shared" si="77"/>
        <v>31.25</v>
      </c>
      <c r="Q1259" t="s">
        <v>8325</v>
      </c>
      <c r="R1259" t="s">
        <v>8326</v>
      </c>
      <c r="S1259" s="13">
        <f t="shared" si="78"/>
        <v>40587.085532407407</v>
      </c>
      <c r="T1259" s="14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8">
        <f t="shared" si="77"/>
        <v>17.910447761194028</v>
      </c>
      <c r="Q1260" t="s">
        <v>8325</v>
      </c>
      <c r="R1260" t="s">
        <v>8326</v>
      </c>
      <c r="S1260" s="13">
        <f t="shared" si="78"/>
        <v>41487.611250000002</v>
      </c>
      <c r="T1260" s="14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8">
        <f t="shared" si="77"/>
        <v>26.041666666666668</v>
      </c>
      <c r="Q1261" t="s">
        <v>8325</v>
      </c>
      <c r="R1261" t="s">
        <v>8326</v>
      </c>
      <c r="S1261" s="13">
        <f t="shared" si="78"/>
        <v>41766.970648148148</v>
      </c>
      <c r="T1261" s="14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8">
        <f t="shared" si="77"/>
        <v>44.594594594594597</v>
      </c>
      <c r="Q1262" t="s">
        <v>8325</v>
      </c>
      <c r="R1262" t="s">
        <v>8326</v>
      </c>
      <c r="S1262" s="13">
        <f t="shared" si="78"/>
        <v>41666.842824074076</v>
      </c>
      <c r="T1262" s="14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8">
        <f t="shared" si="77"/>
        <v>38.46153846153846</v>
      </c>
      <c r="Q1263" t="s">
        <v>8325</v>
      </c>
      <c r="R1263" t="s">
        <v>8326</v>
      </c>
      <c r="S1263" s="13">
        <f t="shared" si="78"/>
        <v>41638.342905092592</v>
      </c>
      <c r="T1263" s="14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8">
        <f t="shared" si="77"/>
        <v>61.904761904761905</v>
      </c>
      <c r="Q1264" t="s">
        <v>8325</v>
      </c>
      <c r="R1264" t="s">
        <v>8326</v>
      </c>
      <c r="S1264" s="13">
        <f t="shared" si="78"/>
        <v>41656.762638888889</v>
      </c>
      <c r="T1264" s="14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8">
        <f t="shared" si="77"/>
        <v>36.585365853658537</v>
      </c>
      <c r="Q1265" t="s">
        <v>8325</v>
      </c>
      <c r="R1265" t="s">
        <v>8326</v>
      </c>
      <c r="S1265" s="13">
        <f t="shared" si="78"/>
        <v>41692.084143518521</v>
      </c>
      <c r="T1265" s="14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8">
        <f t="shared" si="77"/>
        <v>19.117647058823529</v>
      </c>
      <c r="Q1266" t="s">
        <v>8325</v>
      </c>
      <c r="R1266" t="s">
        <v>8326</v>
      </c>
      <c r="S1266" s="13">
        <f t="shared" si="78"/>
        <v>41547.662997685184</v>
      </c>
      <c r="T1266" s="14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8">
        <f t="shared" si="77"/>
        <v>53.030303030303031</v>
      </c>
      <c r="Q1267" t="s">
        <v>8325</v>
      </c>
      <c r="R1267" t="s">
        <v>8326</v>
      </c>
      <c r="S1267" s="13">
        <f t="shared" si="78"/>
        <v>40465.655266203699</v>
      </c>
      <c r="T1267" s="14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8">
        <f t="shared" si="77"/>
        <v>190</v>
      </c>
      <c r="Q1268" t="s">
        <v>8325</v>
      </c>
      <c r="R1268" t="s">
        <v>8326</v>
      </c>
      <c r="S1268" s="13">
        <f t="shared" si="78"/>
        <v>41620.87667824074</v>
      </c>
      <c r="T1268" s="14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8">
        <f t="shared" si="77"/>
        <v>138.36477987421384</v>
      </c>
      <c r="Q1269" t="s">
        <v>8325</v>
      </c>
      <c r="R1269" t="s">
        <v>8326</v>
      </c>
      <c r="S1269" s="13">
        <f t="shared" si="78"/>
        <v>41449.585162037038</v>
      </c>
      <c r="T1269" s="14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8">
        <f t="shared" si="77"/>
        <v>65.934065934065927</v>
      </c>
      <c r="Q1270" t="s">
        <v>8325</v>
      </c>
      <c r="R1270" t="s">
        <v>8326</v>
      </c>
      <c r="S1270" s="13">
        <f t="shared" si="78"/>
        <v>41507.845451388886</v>
      </c>
      <c r="T1270" s="14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8">
        <f t="shared" si="77"/>
        <v>91.262135922330103</v>
      </c>
      <c r="Q1271" t="s">
        <v>8325</v>
      </c>
      <c r="R1271" t="s">
        <v>8326</v>
      </c>
      <c r="S1271" s="13">
        <f t="shared" si="78"/>
        <v>42445.823055555549</v>
      </c>
      <c r="T1271" s="14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8">
        <f t="shared" si="77"/>
        <v>59.171597633136095</v>
      </c>
      <c r="Q1272" t="s">
        <v>8325</v>
      </c>
      <c r="R1272" t="s">
        <v>8326</v>
      </c>
      <c r="S1272" s="13">
        <f t="shared" si="78"/>
        <v>40933.856967592597</v>
      </c>
      <c r="T1272" s="14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8">
        <f t="shared" si="77"/>
        <v>241.93548387096774</v>
      </c>
      <c r="Q1273" t="s">
        <v>8325</v>
      </c>
      <c r="R1273" t="s">
        <v>8326</v>
      </c>
      <c r="S1273" s="13">
        <f t="shared" si="78"/>
        <v>41561.683553240742</v>
      </c>
      <c r="T1273" s="14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8">
        <f t="shared" si="77"/>
        <v>178.57142857142858</v>
      </c>
      <c r="Q1274" t="s">
        <v>8325</v>
      </c>
      <c r="R1274" t="s">
        <v>8326</v>
      </c>
      <c r="S1274" s="13">
        <f t="shared" si="78"/>
        <v>40274.745127314818</v>
      </c>
      <c r="T1274" s="14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8">
        <f t="shared" si="77"/>
        <v>74.074074074074076</v>
      </c>
      <c r="Q1275" t="s">
        <v>8325</v>
      </c>
      <c r="R1275" t="s">
        <v>8326</v>
      </c>
      <c r="S1275" s="13">
        <f t="shared" si="78"/>
        <v>41852.730219907404</v>
      </c>
      <c r="T1275" s="14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8">
        <f t="shared" si="77"/>
        <v>53.533190578158461</v>
      </c>
      <c r="Q1276" t="s">
        <v>8325</v>
      </c>
      <c r="R1276" t="s">
        <v>8326</v>
      </c>
      <c r="S1276" s="13">
        <f t="shared" si="78"/>
        <v>41116.690104166664</v>
      </c>
      <c r="T1276" s="14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8">
        <f t="shared" si="77"/>
        <v>38.560411311053983</v>
      </c>
      <c r="Q1277" t="s">
        <v>8325</v>
      </c>
      <c r="R1277" t="s">
        <v>8326</v>
      </c>
      <c r="S1277" s="13">
        <f t="shared" si="78"/>
        <v>41458.867905092593</v>
      </c>
      <c r="T1277" s="14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8">
        <f t="shared" si="77"/>
        <v>44.117647058823529</v>
      </c>
      <c r="Q1278" t="s">
        <v>8325</v>
      </c>
      <c r="R1278" t="s">
        <v>8326</v>
      </c>
      <c r="S1278" s="13">
        <f t="shared" si="78"/>
        <v>40007.704247685186</v>
      </c>
      <c r="T1278" s="14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8">
        <f t="shared" si="77"/>
        <v>36.319612590799032</v>
      </c>
      <c r="Q1279" t="s">
        <v>8325</v>
      </c>
      <c r="R1279" t="s">
        <v>8326</v>
      </c>
      <c r="S1279" s="13">
        <f t="shared" si="78"/>
        <v>41121.561886574076</v>
      </c>
      <c r="T1279" s="14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8">
        <f t="shared" si="77"/>
        <v>34.210526315789473</v>
      </c>
      <c r="Q1280" t="s">
        <v>8325</v>
      </c>
      <c r="R1280" t="s">
        <v>8326</v>
      </c>
      <c r="S1280" s="13">
        <f t="shared" si="78"/>
        <v>41786.555162037039</v>
      </c>
      <c r="T1280" s="14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8">
        <f t="shared" si="77"/>
        <v>66.222222222222229</v>
      </c>
      <c r="Q1281" t="s">
        <v>8325</v>
      </c>
      <c r="R1281" t="s">
        <v>8326</v>
      </c>
      <c r="S1281" s="13">
        <f t="shared" si="78"/>
        <v>41682.099189814813</v>
      </c>
      <c r="T1281" s="14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8">
        <f t="shared" si="77"/>
        <v>115.38461538461539</v>
      </c>
      <c r="Q1282" t="s">
        <v>8325</v>
      </c>
      <c r="R1282" t="s">
        <v>8326</v>
      </c>
      <c r="S1282" s="13">
        <f t="shared" si="78"/>
        <v>40513.757569444446</v>
      </c>
      <c r="T1282" s="14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</f>
        <v>1.1071428571428572</v>
      </c>
      <c r="P1283" s="8">
        <f t="shared" ref="P1283:P1346" si="81">+(D1283/L1283)</f>
        <v>94.594594594594597</v>
      </c>
      <c r="Q1283" t="s">
        <v>8325</v>
      </c>
      <c r="R1283" t="s">
        <v>8326</v>
      </c>
      <c r="S1283" s="13">
        <f t="shared" ref="S1283:S1346" si="82">(((J1283/60)/60)/24)+DATE(1970, 1, 1)</f>
        <v>41463.743472222224</v>
      </c>
      <c r="T1283" s="14">
        <f t="shared" ref="T1283:T1346" si="83">(((I1283/60)/60)/24)+DATE(1970, 1, 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8">
        <f t="shared" si="81"/>
        <v>54.744525547445257</v>
      </c>
      <c r="Q1284" t="s">
        <v>8325</v>
      </c>
      <c r="R1284" t="s">
        <v>8326</v>
      </c>
      <c r="S1284" s="13">
        <f t="shared" si="82"/>
        <v>41586.475173611114</v>
      </c>
      <c r="T1284" s="14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8">
        <f t="shared" si="81"/>
        <v>45.454545454545453</v>
      </c>
      <c r="Q1285" t="s">
        <v>8325</v>
      </c>
      <c r="R1285" t="s">
        <v>8326</v>
      </c>
      <c r="S1285" s="13">
        <f t="shared" si="82"/>
        <v>41320.717465277776</v>
      </c>
      <c r="T1285" s="14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8">
        <f t="shared" si="81"/>
        <v>64.516129032258064</v>
      </c>
      <c r="Q1286" t="s">
        <v>8317</v>
      </c>
      <c r="R1286" t="s">
        <v>8318</v>
      </c>
      <c r="S1286" s="13">
        <f t="shared" si="82"/>
        <v>42712.23474537037</v>
      </c>
      <c r="T1286" s="14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8">
        <f t="shared" si="81"/>
        <v>31.746031746031747</v>
      </c>
      <c r="Q1287" t="s">
        <v>8317</v>
      </c>
      <c r="R1287" t="s">
        <v>8318</v>
      </c>
      <c r="S1287" s="13">
        <f t="shared" si="82"/>
        <v>42160.583043981482</v>
      </c>
      <c r="T1287" s="14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8">
        <f t="shared" si="81"/>
        <v>75</v>
      </c>
      <c r="Q1288" t="s">
        <v>8317</v>
      </c>
      <c r="R1288" t="s">
        <v>8318</v>
      </c>
      <c r="S1288" s="13">
        <f t="shared" si="82"/>
        <v>42039.384571759263</v>
      </c>
      <c r="T1288" s="14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8">
        <f t="shared" si="81"/>
        <v>10</v>
      </c>
      <c r="Q1289" t="s">
        <v>8317</v>
      </c>
      <c r="R1289" t="s">
        <v>8318</v>
      </c>
      <c r="S1289" s="13">
        <f t="shared" si="82"/>
        <v>42107.621018518519</v>
      </c>
      <c r="T1289" s="14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8">
        <f t="shared" si="81"/>
        <v>65.573770491803273</v>
      </c>
      <c r="Q1290" t="s">
        <v>8317</v>
      </c>
      <c r="R1290" t="s">
        <v>8318</v>
      </c>
      <c r="S1290" s="13">
        <f t="shared" si="82"/>
        <v>42561.154664351852</v>
      </c>
      <c r="T1290" s="14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8">
        <f t="shared" si="81"/>
        <v>28.846153846153847</v>
      </c>
      <c r="Q1291" t="s">
        <v>8317</v>
      </c>
      <c r="R1291" t="s">
        <v>8318</v>
      </c>
      <c r="S1291" s="13">
        <f t="shared" si="82"/>
        <v>42709.134780092587</v>
      </c>
      <c r="T1291" s="14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8">
        <f t="shared" si="81"/>
        <v>40.697674418604649</v>
      </c>
      <c r="Q1292" t="s">
        <v>8317</v>
      </c>
      <c r="R1292" t="s">
        <v>8318</v>
      </c>
      <c r="S1292" s="13">
        <f t="shared" si="82"/>
        <v>42086.614942129629</v>
      </c>
      <c r="T1292" s="14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8">
        <f t="shared" si="81"/>
        <v>71.428571428571431</v>
      </c>
      <c r="Q1293" t="s">
        <v>8317</v>
      </c>
      <c r="R1293" t="s">
        <v>8318</v>
      </c>
      <c r="S1293" s="13">
        <f t="shared" si="82"/>
        <v>42064.652673611112</v>
      </c>
      <c r="T1293" s="14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8">
        <f t="shared" si="81"/>
        <v>32.692307692307693</v>
      </c>
      <c r="Q1294" t="s">
        <v>8317</v>
      </c>
      <c r="R1294" t="s">
        <v>8318</v>
      </c>
      <c r="S1294" s="13">
        <f t="shared" si="82"/>
        <v>42256.764212962968</v>
      </c>
      <c r="T1294" s="14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8">
        <f t="shared" si="81"/>
        <v>125</v>
      </c>
      <c r="Q1295" t="s">
        <v>8317</v>
      </c>
      <c r="R1295" t="s">
        <v>8318</v>
      </c>
      <c r="S1295" s="13">
        <f t="shared" si="82"/>
        <v>42292.701053240744</v>
      </c>
      <c r="T1295" s="14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8">
        <f t="shared" si="81"/>
        <v>22.727272727272727</v>
      </c>
      <c r="Q1296" t="s">
        <v>8317</v>
      </c>
      <c r="R1296" t="s">
        <v>8318</v>
      </c>
      <c r="S1296" s="13">
        <f t="shared" si="82"/>
        <v>42278.453668981485</v>
      </c>
      <c r="T1296" s="14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8">
        <f t="shared" si="81"/>
        <v>39.0625</v>
      </c>
      <c r="Q1297" t="s">
        <v>8317</v>
      </c>
      <c r="R1297" t="s">
        <v>8318</v>
      </c>
      <c r="S1297" s="13">
        <f t="shared" si="82"/>
        <v>42184.572881944448</v>
      </c>
      <c r="T1297" s="14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8">
        <f t="shared" si="81"/>
        <v>36.956521739130437</v>
      </c>
      <c r="Q1298" t="s">
        <v>8317</v>
      </c>
      <c r="R1298" t="s">
        <v>8318</v>
      </c>
      <c r="S1298" s="13">
        <f t="shared" si="82"/>
        <v>42423.050613425927</v>
      </c>
      <c r="T1298" s="14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8">
        <f t="shared" si="81"/>
        <v>84.033613445378151</v>
      </c>
      <c r="Q1299" t="s">
        <v>8317</v>
      </c>
      <c r="R1299" t="s">
        <v>8318</v>
      </c>
      <c r="S1299" s="13">
        <f t="shared" si="82"/>
        <v>42461.747199074074</v>
      </c>
      <c r="T1299" s="14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8">
        <f t="shared" si="81"/>
        <v>60.606060606060609</v>
      </c>
      <c r="Q1300" t="s">
        <v>8317</v>
      </c>
      <c r="R1300" t="s">
        <v>8318</v>
      </c>
      <c r="S1300" s="13">
        <f t="shared" si="82"/>
        <v>42458.680925925932</v>
      </c>
      <c r="T1300" s="14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8">
        <f t="shared" si="81"/>
        <v>109.375</v>
      </c>
      <c r="Q1301" t="s">
        <v>8317</v>
      </c>
      <c r="R1301" t="s">
        <v>8318</v>
      </c>
      <c r="S1301" s="13">
        <f t="shared" si="82"/>
        <v>42169.814340277779</v>
      </c>
      <c r="T1301" s="14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8">
        <f t="shared" si="81"/>
        <v>125</v>
      </c>
      <c r="Q1302" t="s">
        <v>8317</v>
      </c>
      <c r="R1302" t="s">
        <v>8318</v>
      </c>
      <c r="S1302" s="13">
        <f t="shared" si="82"/>
        <v>42483.675208333334</v>
      </c>
      <c r="T1302" s="14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8">
        <f t="shared" si="81"/>
        <v>68.965517241379317</v>
      </c>
      <c r="Q1303" t="s">
        <v>8317</v>
      </c>
      <c r="R1303" t="s">
        <v>8318</v>
      </c>
      <c r="S1303" s="13">
        <f t="shared" si="82"/>
        <v>42195.749745370369</v>
      </c>
      <c r="T1303" s="14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4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8">
        <f t="shared" si="81"/>
        <v>32.407407407407405</v>
      </c>
      <c r="Q1305" t="s">
        <v>8317</v>
      </c>
      <c r="R1305" t="s">
        <v>8318</v>
      </c>
      <c r="S1305" s="13">
        <f t="shared" si="82"/>
        <v>42566.441203703704</v>
      </c>
      <c r="T1305" s="14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8">
        <f t="shared" si="81"/>
        <v>384.61538461538464</v>
      </c>
      <c r="Q1306" t="s">
        <v>8319</v>
      </c>
      <c r="R1306" t="s">
        <v>8321</v>
      </c>
      <c r="S1306" s="13">
        <f t="shared" si="82"/>
        <v>42747.194502314815</v>
      </c>
      <c r="T1306" s="14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8">
        <f t="shared" si="81"/>
        <v>348.83720930232556</v>
      </c>
      <c r="Q1307" t="s">
        <v>8319</v>
      </c>
      <c r="R1307" t="s">
        <v>8321</v>
      </c>
      <c r="S1307" s="13">
        <f t="shared" si="82"/>
        <v>42543.665601851855</v>
      </c>
      <c r="T1307" s="14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8">
        <f t="shared" si="81"/>
        <v>308.98876404494382</v>
      </c>
      <c r="Q1308" t="s">
        <v>8319</v>
      </c>
      <c r="R1308" t="s">
        <v>8321</v>
      </c>
      <c r="S1308" s="13">
        <f t="shared" si="82"/>
        <v>41947.457569444443</v>
      </c>
      <c r="T1308" s="14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8">
        <f t="shared" si="81"/>
        <v>1111.1111111111111</v>
      </c>
      <c r="Q1309" t="s">
        <v>8319</v>
      </c>
      <c r="R1309" t="s">
        <v>8321</v>
      </c>
      <c r="S1309" s="13">
        <f t="shared" si="82"/>
        <v>42387.503229166665</v>
      </c>
      <c r="T1309" s="14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8">
        <f t="shared" si="81"/>
        <v>263.15789473684208</v>
      </c>
      <c r="Q1310" t="s">
        <v>8319</v>
      </c>
      <c r="R1310" t="s">
        <v>8321</v>
      </c>
      <c r="S1310" s="13">
        <f t="shared" si="82"/>
        <v>42611.613564814819</v>
      </c>
      <c r="T1310" s="14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8">
        <f t="shared" si="81"/>
        <v>328.57142857142856</v>
      </c>
      <c r="Q1311" t="s">
        <v>8319</v>
      </c>
      <c r="R1311" t="s">
        <v>8321</v>
      </c>
      <c r="S1311" s="13">
        <f t="shared" si="82"/>
        <v>42257.882731481484</v>
      </c>
      <c r="T1311" s="14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8">
        <f t="shared" si="81"/>
        <v>833.33333333333337</v>
      </c>
      <c r="Q1312" t="s">
        <v>8319</v>
      </c>
      <c r="R1312" t="s">
        <v>8321</v>
      </c>
      <c r="S1312" s="13">
        <f t="shared" si="82"/>
        <v>42556.667245370365</v>
      </c>
      <c r="T1312" s="14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8">
        <f t="shared" si="81"/>
        <v>2500</v>
      </c>
      <c r="Q1313" t="s">
        <v>8319</v>
      </c>
      <c r="R1313" t="s">
        <v>8321</v>
      </c>
      <c r="S1313" s="13">
        <f t="shared" si="82"/>
        <v>42669.802303240736</v>
      </c>
      <c r="T1313" s="14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8">
        <f t="shared" si="81"/>
        <v>4600</v>
      </c>
      <c r="Q1314" t="s">
        <v>8319</v>
      </c>
      <c r="R1314" t="s">
        <v>8321</v>
      </c>
      <c r="S1314" s="13">
        <f t="shared" si="82"/>
        <v>42082.702800925923</v>
      </c>
      <c r="T1314" s="14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8">
        <f t="shared" si="81"/>
        <v>327.86885245901641</v>
      </c>
      <c r="Q1315" t="s">
        <v>8319</v>
      </c>
      <c r="R1315" t="s">
        <v>8321</v>
      </c>
      <c r="S1315" s="13">
        <f t="shared" si="82"/>
        <v>42402.709652777776</v>
      </c>
      <c r="T1315" s="14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8">
        <f t="shared" si="81"/>
        <v>16363.636363636364</v>
      </c>
      <c r="Q1316" t="s">
        <v>8319</v>
      </c>
      <c r="R1316" t="s">
        <v>8321</v>
      </c>
      <c r="S1316" s="13">
        <f t="shared" si="82"/>
        <v>42604.669675925921</v>
      </c>
      <c r="T1316" s="14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8">
        <f t="shared" si="81"/>
        <v>403.22580645161293</v>
      </c>
      <c r="Q1317" t="s">
        <v>8319</v>
      </c>
      <c r="R1317" t="s">
        <v>8321</v>
      </c>
      <c r="S1317" s="13">
        <f t="shared" si="82"/>
        <v>42278.498240740737</v>
      </c>
      <c r="T1317" s="14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8">
        <f t="shared" si="81"/>
        <v>75000</v>
      </c>
      <c r="Q1318" t="s">
        <v>8319</v>
      </c>
      <c r="R1318" t="s">
        <v>8321</v>
      </c>
      <c r="S1318" s="13">
        <f t="shared" si="82"/>
        <v>42393.961909722217</v>
      </c>
      <c r="T1318" s="14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8">
        <f t="shared" si="81"/>
        <v>10526.315789473685</v>
      </c>
      <c r="Q1319" t="s">
        <v>8319</v>
      </c>
      <c r="R1319" t="s">
        <v>8321</v>
      </c>
      <c r="S1319" s="13">
        <f t="shared" si="82"/>
        <v>42520.235486111109</v>
      </c>
      <c r="T1319" s="14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8">
        <f t="shared" si="81"/>
        <v>296.2962962962963</v>
      </c>
      <c r="Q1320" t="s">
        <v>8319</v>
      </c>
      <c r="R1320" t="s">
        <v>8321</v>
      </c>
      <c r="S1320" s="13">
        <f t="shared" si="82"/>
        <v>41985.043657407412</v>
      </c>
      <c r="T1320" s="14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8">
        <f t="shared" si="81"/>
        <v>644.44444444444446</v>
      </c>
      <c r="Q1321" t="s">
        <v>8319</v>
      </c>
      <c r="R1321" t="s">
        <v>8321</v>
      </c>
      <c r="S1321" s="13">
        <f t="shared" si="82"/>
        <v>41816.812094907407</v>
      </c>
      <c r="T1321" s="14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8">
        <f t="shared" si="81"/>
        <v>33333.333333333336</v>
      </c>
      <c r="Q1322" t="s">
        <v>8319</v>
      </c>
      <c r="R1322" t="s">
        <v>8321</v>
      </c>
      <c r="S1322" s="13">
        <f t="shared" si="82"/>
        <v>42705.690347222218</v>
      </c>
      <c r="T1322" s="14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8">
        <f t="shared" si="81"/>
        <v>66000</v>
      </c>
      <c r="Q1323" t="s">
        <v>8319</v>
      </c>
      <c r="R1323" t="s">
        <v>8321</v>
      </c>
      <c r="S1323" s="13">
        <f t="shared" si="82"/>
        <v>42697.74927083333</v>
      </c>
      <c r="T1323" s="14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8">
        <f t="shared" si="81"/>
        <v>8750</v>
      </c>
      <c r="Q1324" t="s">
        <v>8319</v>
      </c>
      <c r="R1324" t="s">
        <v>8321</v>
      </c>
      <c r="S1324" s="13">
        <f t="shared" si="82"/>
        <v>42115.656539351854</v>
      </c>
      <c r="T1324" s="14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8">
        <f t="shared" si="81"/>
        <v>340.90909090909093</v>
      </c>
      <c r="Q1325" t="s">
        <v>8319</v>
      </c>
      <c r="R1325" t="s">
        <v>8321</v>
      </c>
      <c r="S1325" s="13">
        <f t="shared" si="82"/>
        <v>42451.698449074072</v>
      </c>
      <c r="T1325" s="14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8">
        <f t="shared" si="81"/>
        <v>555.55555555555554</v>
      </c>
      <c r="Q1326" t="s">
        <v>8319</v>
      </c>
      <c r="R1326" t="s">
        <v>8321</v>
      </c>
      <c r="S1326" s="13">
        <f t="shared" si="82"/>
        <v>42626.633703703701</v>
      </c>
      <c r="T1326" s="14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8">
        <f t="shared" si="81"/>
        <v>2500</v>
      </c>
      <c r="Q1327" t="s">
        <v>8319</v>
      </c>
      <c r="R1327" t="s">
        <v>8321</v>
      </c>
      <c r="S1327" s="13">
        <f t="shared" si="82"/>
        <v>42704.086053240739</v>
      </c>
      <c r="T1327" s="14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8">
        <f t="shared" si="81"/>
        <v>9090.9090909090901</v>
      </c>
      <c r="Q1328" t="s">
        <v>8319</v>
      </c>
      <c r="R1328" t="s">
        <v>8321</v>
      </c>
      <c r="S1328" s="13">
        <f t="shared" si="82"/>
        <v>41974.791990740734</v>
      </c>
      <c r="T1328" s="14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8">
        <f t="shared" si="81"/>
        <v>1170.7317073170732</v>
      </c>
      <c r="Q1329" t="s">
        <v>8319</v>
      </c>
      <c r="R1329" t="s">
        <v>8321</v>
      </c>
      <c r="S1329" s="13">
        <f t="shared" si="82"/>
        <v>42123.678645833337</v>
      </c>
      <c r="T1329" s="14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8">
        <f t="shared" si="81"/>
        <v>5000</v>
      </c>
      <c r="Q1330" t="s">
        <v>8319</v>
      </c>
      <c r="R1330" t="s">
        <v>8321</v>
      </c>
      <c r="S1330" s="13">
        <f t="shared" si="82"/>
        <v>42612.642754629633</v>
      </c>
      <c r="T1330" s="14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8">
        <f t="shared" si="81"/>
        <v>5555.5555555555557</v>
      </c>
      <c r="Q1331" t="s">
        <v>8319</v>
      </c>
      <c r="R1331" t="s">
        <v>8321</v>
      </c>
      <c r="S1331" s="13">
        <f t="shared" si="82"/>
        <v>41935.221585648149</v>
      </c>
      <c r="T1331" s="14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8">
        <f t="shared" si="81"/>
        <v>700</v>
      </c>
      <c r="Q1332" t="s">
        <v>8319</v>
      </c>
      <c r="R1332" t="s">
        <v>8321</v>
      </c>
      <c r="S1332" s="13">
        <f t="shared" si="82"/>
        <v>42522.276724537034</v>
      </c>
      <c r="T1332" s="14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8">
        <f t="shared" si="81"/>
        <v>7352.9411764705883</v>
      </c>
      <c r="Q1333" t="s">
        <v>8319</v>
      </c>
      <c r="R1333" t="s">
        <v>8321</v>
      </c>
      <c r="S1333" s="13">
        <f t="shared" si="82"/>
        <v>42569.50409722222</v>
      </c>
      <c r="T1333" s="14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4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4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8">
        <f t="shared" si="81"/>
        <v>481.8840579710145</v>
      </c>
      <c r="Q1336" t="s">
        <v>8319</v>
      </c>
      <c r="R1336" t="s">
        <v>8321</v>
      </c>
      <c r="S1336" s="13">
        <f t="shared" si="82"/>
        <v>42410.774155092593</v>
      </c>
      <c r="T1336" s="14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8">
        <f t="shared" si="81"/>
        <v>1562.5</v>
      </c>
      <c r="Q1337" t="s">
        <v>8319</v>
      </c>
      <c r="R1337" t="s">
        <v>8321</v>
      </c>
      <c r="S1337" s="13">
        <f t="shared" si="82"/>
        <v>42313.936365740738</v>
      </c>
      <c r="T1337" s="14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8">
        <f t="shared" si="81"/>
        <v>446.42857142857144</v>
      </c>
      <c r="Q1338" t="s">
        <v>8319</v>
      </c>
      <c r="R1338" t="s">
        <v>8321</v>
      </c>
      <c r="S1338" s="13">
        <f t="shared" si="82"/>
        <v>41955.863750000004</v>
      </c>
      <c r="T1338" s="14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8">
        <f t="shared" si="81"/>
        <v>357.14285714285717</v>
      </c>
      <c r="Q1339" t="s">
        <v>8319</v>
      </c>
      <c r="R1339" t="s">
        <v>8321</v>
      </c>
      <c r="S1339" s="13">
        <f t="shared" si="82"/>
        <v>42767.577303240745</v>
      </c>
      <c r="T1339" s="14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8">
        <f t="shared" si="81"/>
        <v>2000</v>
      </c>
      <c r="Q1340" t="s">
        <v>8319</v>
      </c>
      <c r="R1340" t="s">
        <v>8321</v>
      </c>
      <c r="S1340" s="13">
        <f t="shared" si="82"/>
        <v>42188.803622685184</v>
      </c>
      <c r="T1340" s="14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8">
        <f t="shared" si="81"/>
        <v>1351.3513513513512</v>
      </c>
      <c r="Q1341" t="s">
        <v>8319</v>
      </c>
      <c r="R1341" t="s">
        <v>8321</v>
      </c>
      <c r="S1341" s="13">
        <f t="shared" si="82"/>
        <v>41936.647164351853</v>
      </c>
      <c r="T1341" s="14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4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8">
        <f t="shared" si="81"/>
        <v>543.47826086956525</v>
      </c>
      <c r="Q1343" t="s">
        <v>8319</v>
      </c>
      <c r="R1343" t="s">
        <v>8321</v>
      </c>
      <c r="S1343" s="13">
        <f t="shared" si="82"/>
        <v>42612.624039351853</v>
      </c>
      <c r="T1343" s="14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8">
        <f t="shared" si="81"/>
        <v>50000</v>
      </c>
      <c r="Q1344" t="s">
        <v>8319</v>
      </c>
      <c r="R1344" t="s">
        <v>8321</v>
      </c>
      <c r="S1344" s="13">
        <f t="shared" si="82"/>
        <v>42172.816423611104</v>
      </c>
      <c r="T1344" s="14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8">
        <f t="shared" si="81"/>
        <v>154.79876160990713</v>
      </c>
      <c r="Q1345" t="s">
        <v>8319</v>
      </c>
      <c r="R1345" t="s">
        <v>8321</v>
      </c>
      <c r="S1345" s="13">
        <f t="shared" si="82"/>
        <v>42542.526423611111</v>
      </c>
      <c r="T1345" s="14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8">
        <f t="shared" si="81"/>
        <v>10.791366906474821</v>
      </c>
      <c r="Q1346" t="s">
        <v>8322</v>
      </c>
      <c r="R1346" t="s">
        <v>8323</v>
      </c>
      <c r="S1346" s="13">
        <f t="shared" si="82"/>
        <v>42522.789803240739</v>
      </c>
      <c r="T1346" s="14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</f>
        <v>1.25</v>
      </c>
      <c r="P1347" s="8">
        <f t="shared" ref="P1347:P1410" si="85">+(D1347/L1347)</f>
        <v>42.857142857142854</v>
      </c>
      <c r="Q1347" t="s">
        <v>8322</v>
      </c>
      <c r="R1347" t="s">
        <v>8323</v>
      </c>
      <c r="S1347" s="13">
        <f t="shared" ref="S1347:S1410" si="86">(((J1347/60)/60)/24)+DATE(1970, 1, 1)</f>
        <v>41799.814340277779</v>
      </c>
      <c r="T1347" s="14">
        <f t="shared" ref="T1347:T1410" si="87">(((I1347/60)/60)/24)+DATE(1970, 1, 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8">
        <f t="shared" si="85"/>
        <v>32.885906040268459</v>
      </c>
      <c r="Q1348" t="s">
        <v>8322</v>
      </c>
      <c r="R1348" t="s">
        <v>8323</v>
      </c>
      <c r="S1348" s="13">
        <f t="shared" si="86"/>
        <v>41422.075821759259</v>
      </c>
      <c r="T1348" s="14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8">
        <f t="shared" si="85"/>
        <v>80.645161290322577</v>
      </c>
      <c r="Q1349" t="s">
        <v>8322</v>
      </c>
      <c r="R1349" t="s">
        <v>8323</v>
      </c>
      <c r="S1349" s="13">
        <f t="shared" si="86"/>
        <v>42040.638020833328</v>
      </c>
      <c r="T1349" s="14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8">
        <f t="shared" si="85"/>
        <v>225.96153846153845</v>
      </c>
      <c r="Q1350" t="s">
        <v>8322</v>
      </c>
      <c r="R1350" t="s">
        <v>8323</v>
      </c>
      <c r="S1350" s="13">
        <f t="shared" si="86"/>
        <v>41963.506168981476</v>
      </c>
      <c r="T1350" s="14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8">
        <f t="shared" si="85"/>
        <v>29.069767441860463</v>
      </c>
      <c r="Q1351" t="s">
        <v>8322</v>
      </c>
      <c r="R1351" t="s">
        <v>8323</v>
      </c>
      <c r="S1351" s="13">
        <f t="shared" si="86"/>
        <v>42317.33258101852</v>
      </c>
      <c r="T1351" s="14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8">
        <f t="shared" si="85"/>
        <v>64.102564102564102</v>
      </c>
      <c r="Q1352" t="s">
        <v>8322</v>
      </c>
      <c r="R1352" t="s">
        <v>8323</v>
      </c>
      <c r="S1352" s="13">
        <f t="shared" si="86"/>
        <v>42334.013124999998</v>
      </c>
      <c r="T1352" s="14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8">
        <f t="shared" si="85"/>
        <v>166.66666666666666</v>
      </c>
      <c r="Q1353" t="s">
        <v>8322</v>
      </c>
      <c r="R1353" t="s">
        <v>8323</v>
      </c>
      <c r="S1353" s="13">
        <f t="shared" si="86"/>
        <v>42382.74009259259</v>
      </c>
      <c r="T1353" s="14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8">
        <f t="shared" si="85"/>
        <v>44.052863436123346</v>
      </c>
      <c r="Q1354" t="s">
        <v>8322</v>
      </c>
      <c r="R1354" t="s">
        <v>8323</v>
      </c>
      <c r="S1354" s="13">
        <f t="shared" si="86"/>
        <v>42200.578310185185</v>
      </c>
      <c r="T1354" s="14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8">
        <f t="shared" si="85"/>
        <v>23.80952380952381</v>
      </c>
      <c r="Q1355" t="s">
        <v>8322</v>
      </c>
      <c r="R1355" t="s">
        <v>8323</v>
      </c>
      <c r="S1355" s="13">
        <f t="shared" si="86"/>
        <v>41309.11791666667</v>
      </c>
      <c r="T1355" s="14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8">
        <f t="shared" si="85"/>
        <v>18.75</v>
      </c>
      <c r="Q1356" t="s">
        <v>8322</v>
      </c>
      <c r="R1356" t="s">
        <v>8323</v>
      </c>
      <c r="S1356" s="13">
        <f t="shared" si="86"/>
        <v>42502.807627314818</v>
      </c>
      <c r="T1356" s="14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8">
        <f t="shared" si="85"/>
        <v>20.66115702479339</v>
      </c>
      <c r="Q1357" t="s">
        <v>8322</v>
      </c>
      <c r="R1357" t="s">
        <v>8323</v>
      </c>
      <c r="S1357" s="13">
        <f t="shared" si="86"/>
        <v>41213.254687499997</v>
      </c>
      <c r="T1357" s="14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8">
        <f t="shared" si="85"/>
        <v>39.080459770114942</v>
      </c>
      <c r="Q1358" t="s">
        <v>8322</v>
      </c>
      <c r="R1358" t="s">
        <v>8323</v>
      </c>
      <c r="S1358" s="13">
        <f t="shared" si="86"/>
        <v>41430.038888888892</v>
      </c>
      <c r="T1358" s="14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8">
        <f t="shared" si="85"/>
        <v>30.76923076923077</v>
      </c>
      <c r="Q1359" t="s">
        <v>8322</v>
      </c>
      <c r="R1359" t="s">
        <v>8323</v>
      </c>
      <c r="S1359" s="13">
        <f t="shared" si="86"/>
        <v>41304.962233796294</v>
      </c>
      <c r="T1359" s="14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8">
        <f t="shared" si="85"/>
        <v>61.224489795918366</v>
      </c>
      <c r="Q1360" t="s">
        <v>8322</v>
      </c>
      <c r="R1360" t="s">
        <v>8323</v>
      </c>
      <c r="S1360" s="13">
        <f t="shared" si="86"/>
        <v>40689.570868055554</v>
      </c>
      <c r="T1360" s="14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8">
        <f t="shared" si="85"/>
        <v>34.736842105263158</v>
      </c>
      <c r="Q1361" t="s">
        <v>8322</v>
      </c>
      <c r="R1361" t="s">
        <v>8323</v>
      </c>
      <c r="S1361" s="13">
        <f t="shared" si="86"/>
        <v>40668.814699074072</v>
      </c>
      <c r="T1361" s="14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8">
        <f t="shared" si="85"/>
        <v>18.518518518518519</v>
      </c>
      <c r="Q1362" t="s">
        <v>8322</v>
      </c>
      <c r="R1362" t="s">
        <v>8323</v>
      </c>
      <c r="S1362" s="13">
        <f t="shared" si="86"/>
        <v>41095.900694444441</v>
      </c>
      <c r="T1362" s="14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8">
        <f t="shared" si="85"/>
        <v>22.727272727272727</v>
      </c>
      <c r="Q1363" t="s">
        <v>8322</v>
      </c>
      <c r="R1363" t="s">
        <v>8323</v>
      </c>
      <c r="S1363" s="13">
        <f t="shared" si="86"/>
        <v>41781.717268518521</v>
      </c>
      <c r="T1363" s="14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8">
        <f t="shared" si="85"/>
        <v>40</v>
      </c>
      <c r="Q1364" t="s">
        <v>8322</v>
      </c>
      <c r="R1364" t="s">
        <v>8323</v>
      </c>
      <c r="S1364" s="13">
        <f t="shared" si="86"/>
        <v>41464.934386574074</v>
      </c>
      <c r="T1364" s="14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4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8">
        <f t="shared" si="85"/>
        <v>291.66666666666669</v>
      </c>
      <c r="Q1366" t="s">
        <v>8325</v>
      </c>
      <c r="R1366" t="s">
        <v>8326</v>
      </c>
      <c r="S1366" s="13">
        <f t="shared" si="86"/>
        <v>41951.695671296293</v>
      </c>
      <c r="T1366" s="14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8">
        <f t="shared" si="85"/>
        <v>81.521739130434781</v>
      </c>
      <c r="Q1367" t="s">
        <v>8325</v>
      </c>
      <c r="R1367" t="s">
        <v>8326</v>
      </c>
      <c r="S1367" s="13">
        <f t="shared" si="86"/>
        <v>42049.733240740738</v>
      </c>
      <c r="T1367" s="14">
        <f t="shared" si="87"/>
        <v>42079.691574074073</v>
      </c>
    </row>
    <row r="1368" spans="1:20" ht="15.5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8">
        <f t="shared" si="85"/>
        <v>51.020408163265309</v>
      </c>
      <c r="Q1368" t="s">
        <v>8325</v>
      </c>
      <c r="R1368" t="s">
        <v>8326</v>
      </c>
      <c r="S1368" s="13">
        <f t="shared" si="86"/>
        <v>41924.996099537035</v>
      </c>
      <c r="T1368" s="14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8">
        <f t="shared" si="85"/>
        <v>55.555555555555557</v>
      </c>
      <c r="Q1369" t="s">
        <v>8325</v>
      </c>
      <c r="R1369" t="s">
        <v>8326</v>
      </c>
      <c r="S1369" s="13">
        <f t="shared" si="86"/>
        <v>42292.002893518518</v>
      </c>
      <c r="T1369" s="14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8">
        <f t="shared" si="85"/>
        <v>57.47126436781609</v>
      </c>
      <c r="Q1370" t="s">
        <v>8325</v>
      </c>
      <c r="R1370" t="s">
        <v>8326</v>
      </c>
      <c r="S1370" s="13">
        <f t="shared" si="86"/>
        <v>42146.190902777773</v>
      </c>
      <c r="T1370" s="14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8">
        <f t="shared" si="85"/>
        <v>79.70443349753694</v>
      </c>
      <c r="Q1371" t="s">
        <v>8325</v>
      </c>
      <c r="R1371" t="s">
        <v>8326</v>
      </c>
      <c r="S1371" s="13">
        <f t="shared" si="86"/>
        <v>41710.594282407408</v>
      </c>
      <c r="T1371" s="14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8">
        <f t="shared" si="85"/>
        <v>75</v>
      </c>
      <c r="Q1372" t="s">
        <v>8325</v>
      </c>
      <c r="R1372" t="s">
        <v>8326</v>
      </c>
      <c r="S1372" s="13">
        <f t="shared" si="86"/>
        <v>41548.00335648148</v>
      </c>
      <c r="T1372" s="14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8">
        <f t="shared" si="85"/>
        <v>99.98571428571428</v>
      </c>
      <c r="Q1373" t="s">
        <v>8325</v>
      </c>
      <c r="R1373" t="s">
        <v>8326</v>
      </c>
      <c r="S1373" s="13">
        <f t="shared" si="86"/>
        <v>42101.758587962962</v>
      </c>
      <c r="T1373" s="14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8">
        <f t="shared" si="85"/>
        <v>31.25</v>
      </c>
      <c r="Q1374" t="s">
        <v>8325</v>
      </c>
      <c r="R1374" t="s">
        <v>8326</v>
      </c>
      <c r="S1374" s="13">
        <f t="shared" si="86"/>
        <v>41072.739953703705</v>
      </c>
      <c r="T1374" s="14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8">
        <f t="shared" si="85"/>
        <v>192.30769230769232</v>
      </c>
      <c r="Q1375" t="s">
        <v>8325</v>
      </c>
      <c r="R1375" t="s">
        <v>8326</v>
      </c>
      <c r="S1375" s="13">
        <f t="shared" si="86"/>
        <v>42704.95177083333</v>
      </c>
      <c r="T1375" s="14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8">
        <f t="shared" si="85"/>
        <v>22.727272727272727</v>
      </c>
      <c r="Q1376" t="s">
        <v>8325</v>
      </c>
      <c r="R1376" t="s">
        <v>8326</v>
      </c>
      <c r="S1376" s="13">
        <f t="shared" si="86"/>
        <v>42424.161898148144</v>
      </c>
      <c r="T1376" s="14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8">
        <f t="shared" si="85"/>
        <v>36.697247706422019</v>
      </c>
      <c r="Q1377" t="s">
        <v>8325</v>
      </c>
      <c r="R1377" t="s">
        <v>8326</v>
      </c>
      <c r="S1377" s="13">
        <f t="shared" si="86"/>
        <v>42720.066192129627</v>
      </c>
      <c r="T1377" s="14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8">
        <f t="shared" si="85"/>
        <v>22.023809523809526</v>
      </c>
      <c r="Q1378" t="s">
        <v>8325</v>
      </c>
      <c r="R1378" t="s">
        <v>8326</v>
      </c>
      <c r="S1378" s="13">
        <f t="shared" si="86"/>
        <v>42677.669050925921</v>
      </c>
      <c r="T1378" s="14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8">
        <f t="shared" si="85"/>
        <v>41.935483870967744</v>
      </c>
      <c r="Q1379" t="s">
        <v>8325</v>
      </c>
      <c r="R1379" t="s">
        <v>8326</v>
      </c>
      <c r="S1379" s="13">
        <f t="shared" si="86"/>
        <v>42747.219560185185</v>
      </c>
      <c r="T1379" s="14">
        <f t="shared" si="87"/>
        <v>42769.174305555556</v>
      </c>
    </row>
    <row r="1380" spans="1:20" ht="15.5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8">
        <f t="shared" si="85"/>
        <v>15.037593984962406</v>
      </c>
      <c r="Q1380" t="s">
        <v>8325</v>
      </c>
      <c r="R1380" t="s">
        <v>8326</v>
      </c>
      <c r="S1380" s="13">
        <f t="shared" si="86"/>
        <v>42568.759374999994</v>
      </c>
      <c r="T1380" s="14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8">
        <f t="shared" si="85"/>
        <v>66.225165562913901</v>
      </c>
      <c r="Q1381" t="s">
        <v>8325</v>
      </c>
      <c r="R1381" t="s">
        <v>8326</v>
      </c>
      <c r="S1381" s="13">
        <f t="shared" si="86"/>
        <v>42130.491620370376</v>
      </c>
      <c r="T1381" s="14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8">
        <f t="shared" si="85"/>
        <v>5</v>
      </c>
      <c r="Q1382" t="s">
        <v>8325</v>
      </c>
      <c r="R1382" t="s">
        <v>8326</v>
      </c>
      <c r="S1382" s="13">
        <f t="shared" si="86"/>
        <v>42141.762800925921</v>
      </c>
      <c r="T1382" s="14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8">
        <f t="shared" si="85"/>
        <v>68.493150684931507</v>
      </c>
      <c r="Q1383" t="s">
        <v>8325</v>
      </c>
      <c r="R1383" t="s">
        <v>8326</v>
      </c>
      <c r="S1383" s="13">
        <f t="shared" si="86"/>
        <v>42703.214409722219</v>
      </c>
      <c r="T1383" s="14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8">
        <f t="shared" si="85"/>
        <v>54.054054054054056</v>
      </c>
      <c r="Q1384" t="s">
        <v>8325</v>
      </c>
      <c r="R1384" t="s">
        <v>8326</v>
      </c>
      <c r="S1384" s="13">
        <f t="shared" si="86"/>
        <v>41370.800185185188</v>
      </c>
      <c r="T1384" s="14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8">
        <f t="shared" si="85"/>
        <v>23.655913978494624</v>
      </c>
      <c r="Q1385" t="s">
        <v>8325</v>
      </c>
      <c r="R1385" t="s">
        <v>8326</v>
      </c>
      <c r="S1385" s="13">
        <f t="shared" si="86"/>
        <v>42707.074976851851</v>
      </c>
      <c r="T1385" s="14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8">
        <f t="shared" si="85"/>
        <v>55.555555555555557</v>
      </c>
      <c r="Q1386" t="s">
        <v>8325</v>
      </c>
      <c r="R1386" t="s">
        <v>8326</v>
      </c>
      <c r="S1386" s="13">
        <f t="shared" si="86"/>
        <v>42160.735208333332</v>
      </c>
      <c r="T1386" s="14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8">
        <f t="shared" si="85"/>
        <v>59.701492537313435</v>
      </c>
      <c r="Q1387" t="s">
        <v>8325</v>
      </c>
      <c r="R1387" t="s">
        <v>8326</v>
      </c>
      <c r="S1387" s="13">
        <f t="shared" si="86"/>
        <v>42433.688900462963</v>
      </c>
      <c r="T1387" s="14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8">
        <f t="shared" si="85"/>
        <v>28.571428571428573</v>
      </c>
      <c r="Q1388" t="s">
        <v>8325</v>
      </c>
      <c r="R1388" t="s">
        <v>8326</v>
      </c>
      <c r="S1388" s="13">
        <f t="shared" si="86"/>
        <v>42184.646863425922</v>
      </c>
      <c r="T1388" s="14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8">
        <f t="shared" si="85"/>
        <v>51.282051282051285</v>
      </c>
      <c r="Q1389" t="s">
        <v>8325</v>
      </c>
      <c r="R1389" t="s">
        <v>8326</v>
      </c>
      <c r="S1389" s="13">
        <f t="shared" si="86"/>
        <v>42126.92123842593</v>
      </c>
      <c r="T1389" s="14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8">
        <f t="shared" si="85"/>
        <v>44.642857142857146</v>
      </c>
      <c r="Q1390" t="s">
        <v>8325</v>
      </c>
      <c r="R1390" t="s">
        <v>8326</v>
      </c>
      <c r="S1390" s="13">
        <f t="shared" si="86"/>
        <v>42634.614780092597</v>
      </c>
      <c r="T1390" s="14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8">
        <f t="shared" si="85"/>
        <v>14.705882352941176</v>
      </c>
      <c r="Q1391" t="s">
        <v>8325</v>
      </c>
      <c r="R1391" t="s">
        <v>8326</v>
      </c>
      <c r="S1391" s="13">
        <f t="shared" si="86"/>
        <v>42565.480983796297</v>
      </c>
      <c r="T1391" s="14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8">
        <f t="shared" si="85"/>
        <v>147.36842105263159</v>
      </c>
      <c r="Q1392" t="s">
        <v>8325</v>
      </c>
      <c r="R1392" t="s">
        <v>8326</v>
      </c>
      <c r="S1392" s="13">
        <f t="shared" si="86"/>
        <v>42087.803310185183</v>
      </c>
      <c r="T1392" s="14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8">
        <f t="shared" si="85"/>
        <v>38.46153846153846</v>
      </c>
      <c r="Q1393" t="s">
        <v>8325</v>
      </c>
      <c r="R1393" t="s">
        <v>8326</v>
      </c>
      <c r="S1393" s="13">
        <f t="shared" si="86"/>
        <v>42193.650671296295</v>
      </c>
      <c r="T1393" s="14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8">
        <f t="shared" si="85"/>
        <v>24.03846153846154</v>
      </c>
      <c r="Q1394" t="s">
        <v>8325</v>
      </c>
      <c r="R1394" t="s">
        <v>8326</v>
      </c>
      <c r="S1394" s="13">
        <f t="shared" si="86"/>
        <v>42401.154930555553</v>
      </c>
      <c r="T1394" s="14">
        <f t="shared" si="87"/>
        <v>42432.154930555553</v>
      </c>
    </row>
    <row r="1395" spans="1:20" ht="15.5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8">
        <f t="shared" si="85"/>
        <v>192.30769230769232</v>
      </c>
      <c r="Q1395" t="s">
        <v>8325</v>
      </c>
      <c r="R1395" t="s">
        <v>8326</v>
      </c>
      <c r="S1395" s="13">
        <f t="shared" si="86"/>
        <v>42553.681979166664</v>
      </c>
      <c r="T1395" s="14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8">
        <f t="shared" si="85"/>
        <v>44.117647058823529</v>
      </c>
      <c r="Q1396" t="s">
        <v>8325</v>
      </c>
      <c r="R1396" t="s">
        <v>8326</v>
      </c>
      <c r="S1396" s="13">
        <f t="shared" si="86"/>
        <v>42752.144976851851</v>
      </c>
      <c r="T1396" s="14">
        <f t="shared" si="87"/>
        <v>42795.125</v>
      </c>
    </row>
    <row r="1397" spans="1:20" ht="15.5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8">
        <f t="shared" si="85"/>
        <v>42.68292682926829</v>
      </c>
      <c r="Q1397" t="s">
        <v>8325</v>
      </c>
      <c r="R1397" t="s">
        <v>8326</v>
      </c>
      <c r="S1397" s="13">
        <f t="shared" si="86"/>
        <v>42719.90834490741</v>
      </c>
      <c r="T1397" s="14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8">
        <f t="shared" si="85"/>
        <v>82.191780821917803</v>
      </c>
      <c r="Q1398" t="s">
        <v>8325</v>
      </c>
      <c r="R1398" t="s">
        <v>8326</v>
      </c>
      <c r="S1398" s="13">
        <f t="shared" si="86"/>
        <v>42018.99863425926</v>
      </c>
      <c r="T1398" s="14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8">
        <f t="shared" si="85"/>
        <v>63.291139240506332</v>
      </c>
      <c r="Q1399" t="s">
        <v>8325</v>
      </c>
      <c r="R1399" t="s">
        <v>8326</v>
      </c>
      <c r="S1399" s="13">
        <f t="shared" si="86"/>
        <v>42640.917939814812</v>
      </c>
      <c r="T1399" s="14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8">
        <f t="shared" si="85"/>
        <v>67.692307692307693</v>
      </c>
      <c r="Q1400" t="s">
        <v>8325</v>
      </c>
      <c r="R1400" t="s">
        <v>8326</v>
      </c>
      <c r="S1400" s="13">
        <f t="shared" si="86"/>
        <v>42526.874236111107</v>
      </c>
      <c r="T1400" s="14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8">
        <f t="shared" si="85"/>
        <v>48.913043478260867</v>
      </c>
      <c r="Q1401" t="s">
        <v>8325</v>
      </c>
      <c r="R1401" t="s">
        <v>8326</v>
      </c>
      <c r="S1401" s="13">
        <f t="shared" si="86"/>
        <v>41889.004317129627</v>
      </c>
      <c r="T1401" s="14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8">
        <f t="shared" si="85"/>
        <v>10.294117647058824</v>
      </c>
      <c r="Q1402" t="s">
        <v>8325</v>
      </c>
      <c r="R1402" t="s">
        <v>8326</v>
      </c>
      <c r="S1402" s="13">
        <f t="shared" si="86"/>
        <v>42498.341122685189</v>
      </c>
      <c r="T1402" s="14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8">
        <f t="shared" si="85"/>
        <v>10.416666666666666</v>
      </c>
      <c r="Q1403" t="s">
        <v>8325</v>
      </c>
      <c r="R1403" t="s">
        <v>8326</v>
      </c>
      <c r="S1403" s="13">
        <f t="shared" si="86"/>
        <v>41399.99622685185</v>
      </c>
      <c r="T1403" s="14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8">
        <f t="shared" si="85"/>
        <v>22.123893805309734</v>
      </c>
      <c r="Q1404" t="s">
        <v>8325</v>
      </c>
      <c r="R1404" t="s">
        <v>8326</v>
      </c>
      <c r="S1404" s="13">
        <f t="shared" si="86"/>
        <v>42065.053368055553</v>
      </c>
      <c r="T1404" s="14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8">
        <f t="shared" si="85"/>
        <v>60.606060606060609</v>
      </c>
      <c r="Q1405" t="s">
        <v>8325</v>
      </c>
      <c r="R1405" t="s">
        <v>8326</v>
      </c>
      <c r="S1405" s="13">
        <f t="shared" si="86"/>
        <v>41451.062905092593</v>
      </c>
      <c r="T1405" s="14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8">
        <f t="shared" si="85"/>
        <v>2900</v>
      </c>
      <c r="Q1406" t="s">
        <v>8322</v>
      </c>
      <c r="R1406" t="s">
        <v>8341</v>
      </c>
      <c r="S1406" s="13">
        <f t="shared" si="86"/>
        <v>42032.510243055556</v>
      </c>
      <c r="T1406" s="14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8">
        <f t="shared" si="85"/>
        <v>1470.5882352941176</v>
      </c>
      <c r="Q1407" t="s">
        <v>8322</v>
      </c>
      <c r="R1407" t="s">
        <v>8341</v>
      </c>
      <c r="S1407" s="13">
        <f t="shared" si="86"/>
        <v>41941.680567129632</v>
      </c>
      <c r="T1407" s="14">
        <f t="shared" si="87"/>
        <v>41971.722233796296</v>
      </c>
    </row>
    <row r="1408" spans="1:20" ht="15.5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8">
        <f t="shared" si="85"/>
        <v>4000</v>
      </c>
      <c r="Q1408" t="s">
        <v>8322</v>
      </c>
      <c r="R1408" t="s">
        <v>8341</v>
      </c>
      <c r="S1408" s="13">
        <f t="shared" si="86"/>
        <v>42297.432951388888</v>
      </c>
      <c r="T1408" s="14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8">
        <f t="shared" si="85"/>
        <v>1500</v>
      </c>
      <c r="Q1409" t="s">
        <v>8322</v>
      </c>
      <c r="R1409" t="s">
        <v>8341</v>
      </c>
      <c r="S1409" s="13">
        <f t="shared" si="86"/>
        <v>41838.536782407406</v>
      </c>
      <c r="T1409" s="14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8">
        <f t="shared" si="85"/>
        <v>166.66666666666666</v>
      </c>
      <c r="Q1410" t="s">
        <v>8322</v>
      </c>
      <c r="R1410" t="s">
        <v>8341</v>
      </c>
      <c r="S1410" s="13">
        <f t="shared" si="86"/>
        <v>42291.872175925921</v>
      </c>
      <c r="T1410" s="14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</f>
        <v>0</v>
      </c>
      <c r="P1411" s="8" t="e">
        <f t="shared" ref="P1411:P1474" si="89">+(D1411/L1411)</f>
        <v>#DIV/0!</v>
      </c>
      <c r="Q1411" t="s">
        <v>8322</v>
      </c>
      <c r="R1411" t="s">
        <v>8341</v>
      </c>
      <c r="S1411" s="13">
        <f t="shared" ref="S1411:S1474" si="90">(((J1411/60)/60)/24)+DATE(1970, 1, 1)</f>
        <v>41945.133506944447</v>
      </c>
      <c r="T1411" s="14">
        <f t="shared" ref="T1411:T1474" si="91">(((I1411/60)/60)/24)+DATE(1970, 1, 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8">
        <f t="shared" si="89"/>
        <v>6000</v>
      </c>
      <c r="Q1412" t="s">
        <v>8322</v>
      </c>
      <c r="R1412" t="s">
        <v>8341</v>
      </c>
      <c r="S1412" s="13">
        <f t="shared" si="90"/>
        <v>42479.318518518514</v>
      </c>
      <c r="T1412" s="14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8">
        <f t="shared" si="89"/>
        <v>1000</v>
      </c>
      <c r="Q1413" t="s">
        <v>8322</v>
      </c>
      <c r="R1413" t="s">
        <v>8341</v>
      </c>
      <c r="S1413" s="13">
        <f t="shared" si="90"/>
        <v>42013.059027777781</v>
      </c>
      <c r="T1413" s="14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8">
        <f t="shared" si="89"/>
        <v>538.46153846153845</v>
      </c>
      <c r="Q1414" t="s">
        <v>8322</v>
      </c>
      <c r="R1414" t="s">
        <v>8341</v>
      </c>
      <c r="S1414" s="13">
        <f t="shared" si="90"/>
        <v>41947.063645833332</v>
      </c>
      <c r="T1414" s="14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8">
        <f t="shared" si="89"/>
        <v>2000</v>
      </c>
      <c r="Q1415" t="s">
        <v>8322</v>
      </c>
      <c r="R1415" t="s">
        <v>8341</v>
      </c>
      <c r="S1415" s="13">
        <f t="shared" si="90"/>
        <v>42360.437152777777</v>
      </c>
      <c r="T1415" s="14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8">
        <f t="shared" si="89"/>
        <v>500</v>
      </c>
      <c r="Q1416" t="s">
        <v>8322</v>
      </c>
      <c r="R1416" t="s">
        <v>8341</v>
      </c>
      <c r="S1416" s="13">
        <f t="shared" si="90"/>
        <v>42708.25309027778</v>
      </c>
      <c r="T1416" s="14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8">
        <f t="shared" si="89"/>
        <v>488.88888888888891</v>
      </c>
      <c r="Q1417" t="s">
        <v>8322</v>
      </c>
      <c r="R1417" t="s">
        <v>8341</v>
      </c>
      <c r="S1417" s="13">
        <f t="shared" si="90"/>
        <v>42192.675821759258</v>
      </c>
      <c r="T1417" s="14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4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8">
        <f t="shared" si="89"/>
        <v>2250</v>
      </c>
      <c r="Q1419" t="s">
        <v>8322</v>
      </c>
      <c r="R1419" t="s">
        <v>8341</v>
      </c>
      <c r="S1419" s="13">
        <f t="shared" si="90"/>
        <v>42232.15016203704</v>
      </c>
      <c r="T1419" s="14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8">
        <f t="shared" si="89"/>
        <v>3000</v>
      </c>
      <c r="Q1420" t="s">
        <v>8322</v>
      </c>
      <c r="R1420" t="s">
        <v>8341</v>
      </c>
      <c r="S1420" s="13">
        <f t="shared" si="90"/>
        <v>42395.456412037034</v>
      </c>
      <c r="T1420" s="14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8">
        <f t="shared" si="89"/>
        <v>630</v>
      </c>
      <c r="Q1421" t="s">
        <v>8322</v>
      </c>
      <c r="R1421" t="s">
        <v>8341</v>
      </c>
      <c r="S1421" s="13">
        <f t="shared" si="90"/>
        <v>42622.456238425926</v>
      </c>
      <c r="T1421" s="14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8">
        <f t="shared" si="89"/>
        <v>36.666666666666664</v>
      </c>
      <c r="Q1422" t="s">
        <v>8322</v>
      </c>
      <c r="R1422" t="s">
        <v>8341</v>
      </c>
      <c r="S1422" s="13">
        <f t="shared" si="90"/>
        <v>42524.667662037042</v>
      </c>
      <c r="T1422" s="14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8">
        <f t="shared" si="89"/>
        <v>100000</v>
      </c>
      <c r="Q1423" t="s">
        <v>8322</v>
      </c>
      <c r="R1423" t="s">
        <v>8341</v>
      </c>
      <c r="S1423" s="13">
        <f t="shared" si="90"/>
        <v>42013.915613425925</v>
      </c>
      <c r="T1423" s="14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8">
        <f t="shared" si="89"/>
        <v>12500</v>
      </c>
      <c r="Q1424" t="s">
        <v>8322</v>
      </c>
      <c r="R1424" t="s">
        <v>8341</v>
      </c>
      <c r="S1424" s="13">
        <f t="shared" si="90"/>
        <v>42604.239629629628</v>
      </c>
      <c r="T1424" s="14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8">
        <f t="shared" si="89"/>
        <v>30000</v>
      </c>
      <c r="Q1425" t="s">
        <v>8322</v>
      </c>
      <c r="R1425" t="s">
        <v>8341</v>
      </c>
      <c r="S1425" s="13">
        <f t="shared" si="90"/>
        <v>42340.360312500001</v>
      </c>
      <c r="T1425" s="14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8">
        <f t="shared" si="89"/>
        <v>535.71428571428567</v>
      </c>
      <c r="Q1426" t="s">
        <v>8322</v>
      </c>
      <c r="R1426" t="s">
        <v>8341</v>
      </c>
      <c r="S1426" s="13">
        <f t="shared" si="90"/>
        <v>42676.717615740738</v>
      </c>
      <c r="T1426" s="14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4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4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8">
        <f t="shared" si="89"/>
        <v>1250</v>
      </c>
      <c r="Q1429" t="s">
        <v>8322</v>
      </c>
      <c r="R1429" t="s">
        <v>8341</v>
      </c>
      <c r="S1429" s="13">
        <f t="shared" si="90"/>
        <v>42601.851678240739</v>
      </c>
      <c r="T1429" s="14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8">
        <f t="shared" si="89"/>
        <v>333.33333333333331</v>
      </c>
      <c r="Q1430" t="s">
        <v>8322</v>
      </c>
      <c r="R1430" t="s">
        <v>8341</v>
      </c>
      <c r="S1430" s="13">
        <f t="shared" si="90"/>
        <v>42432.379826388889</v>
      </c>
      <c r="T1430" s="14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4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8">
        <f t="shared" si="89"/>
        <v>1000</v>
      </c>
      <c r="Q1432" t="s">
        <v>8322</v>
      </c>
      <c r="R1432" t="s">
        <v>8341</v>
      </c>
      <c r="S1432" s="13">
        <f t="shared" si="90"/>
        <v>41961.813518518517</v>
      </c>
      <c r="T1432" s="14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8">
        <f t="shared" si="89"/>
        <v>361.70212765957444</v>
      </c>
      <c r="Q1433" t="s">
        <v>8322</v>
      </c>
      <c r="R1433" t="s">
        <v>8341</v>
      </c>
      <c r="S1433" s="13">
        <f t="shared" si="90"/>
        <v>42304.210833333331</v>
      </c>
      <c r="T1433" s="14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4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8">
        <f t="shared" si="89"/>
        <v>1200</v>
      </c>
      <c r="Q1435" t="s">
        <v>8322</v>
      </c>
      <c r="R1435" t="s">
        <v>8341</v>
      </c>
      <c r="S1435" s="13">
        <f t="shared" si="90"/>
        <v>42673.625868055555</v>
      </c>
      <c r="T1435" s="14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8">
        <f t="shared" si="89"/>
        <v>7454.545454545455</v>
      </c>
      <c r="Q1436" t="s">
        <v>8322</v>
      </c>
      <c r="R1436" t="s">
        <v>8341</v>
      </c>
      <c r="S1436" s="13">
        <f t="shared" si="90"/>
        <v>42142.767106481479</v>
      </c>
      <c r="T1436" s="14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8">
        <f t="shared" si="89"/>
        <v>7500</v>
      </c>
      <c r="Q1437" t="s">
        <v>8322</v>
      </c>
      <c r="R1437" t="s">
        <v>8341</v>
      </c>
      <c r="S1437" s="13">
        <f t="shared" si="90"/>
        <v>42258.780324074076</v>
      </c>
      <c r="T1437" s="14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8">
        <f t="shared" si="89"/>
        <v>5000</v>
      </c>
      <c r="Q1438" t="s">
        <v>8322</v>
      </c>
      <c r="R1438" t="s">
        <v>8341</v>
      </c>
      <c r="S1438" s="13">
        <f t="shared" si="90"/>
        <v>42391.35019675926</v>
      </c>
      <c r="T1438" s="14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8">
        <f t="shared" si="89"/>
        <v>136.36363636363637</v>
      </c>
      <c r="Q1439" t="s">
        <v>8322</v>
      </c>
      <c r="R1439" t="s">
        <v>8341</v>
      </c>
      <c r="S1439" s="13">
        <f t="shared" si="90"/>
        <v>41796.531701388885</v>
      </c>
      <c r="T1439" s="14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8">
        <f t="shared" si="89"/>
        <v>2500</v>
      </c>
      <c r="Q1440" t="s">
        <v>8322</v>
      </c>
      <c r="R1440" t="s">
        <v>8341</v>
      </c>
      <c r="S1440" s="13">
        <f t="shared" si="90"/>
        <v>42457.871516203704</v>
      </c>
      <c r="T1440" s="14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8">
        <f t="shared" si="89"/>
        <v>454.16666666666669</v>
      </c>
      <c r="Q1441" t="s">
        <v>8322</v>
      </c>
      <c r="R1441" t="s">
        <v>8341</v>
      </c>
      <c r="S1441" s="13">
        <f t="shared" si="90"/>
        <v>42040.829872685179</v>
      </c>
      <c r="T1441" s="14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8">
        <f t="shared" si="89"/>
        <v>13000</v>
      </c>
      <c r="Q1442" t="s">
        <v>8322</v>
      </c>
      <c r="R1442" t="s">
        <v>8341</v>
      </c>
      <c r="S1442" s="13">
        <f t="shared" si="90"/>
        <v>42486.748414351852</v>
      </c>
      <c r="T1442" s="14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8">
        <f t="shared" si="89"/>
        <v>60000</v>
      </c>
      <c r="Q1443" t="s">
        <v>8322</v>
      </c>
      <c r="R1443" t="s">
        <v>8341</v>
      </c>
      <c r="S1443" s="13">
        <f t="shared" si="90"/>
        <v>42198.765844907408</v>
      </c>
      <c r="T1443" s="14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4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4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4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4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4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8">
        <f t="shared" si="89"/>
        <v>166666.66666666666</v>
      </c>
      <c r="Q1449" t="s">
        <v>8322</v>
      </c>
      <c r="R1449" t="s">
        <v>8341</v>
      </c>
      <c r="S1449" s="13">
        <f t="shared" si="90"/>
        <v>42529.730717592596</v>
      </c>
      <c r="T1449" s="14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4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4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8">
        <f t="shared" si="89"/>
        <v>100000</v>
      </c>
      <c r="Q1452" t="s">
        <v>8322</v>
      </c>
      <c r="R1452" t="s">
        <v>8341</v>
      </c>
      <c r="S1452" s="13">
        <f t="shared" si="90"/>
        <v>42390.171261574069</v>
      </c>
      <c r="T1452" s="14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8">
        <f t="shared" si="89"/>
        <v>9475</v>
      </c>
      <c r="Q1453" t="s">
        <v>8322</v>
      </c>
      <c r="R1453" t="s">
        <v>8341</v>
      </c>
      <c r="S1453" s="13">
        <f t="shared" si="90"/>
        <v>41931.959016203706</v>
      </c>
      <c r="T1453" s="14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4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4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8">
        <f t="shared" si="89"/>
        <v>1750</v>
      </c>
      <c r="Q1456" t="s">
        <v>8322</v>
      </c>
      <c r="R1456" t="s">
        <v>8341</v>
      </c>
      <c r="S1456" s="13">
        <f t="shared" si="90"/>
        <v>42463.866666666669</v>
      </c>
      <c r="T1456" s="14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8">
        <f t="shared" si="89"/>
        <v>2142.8571428571427</v>
      </c>
      <c r="Q1457" t="s">
        <v>8322</v>
      </c>
      <c r="R1457" t="s">
        <v>8341</v>
      </c>
      <c r="S1457" s="13">
        <f t="shared" si="90"/>
        <v>41832.672685185185</v>
      </c>
      <c r="T1457" s="14">
        <f t="shared" si="91"/>
        <v>41887.568749999999</v>
      </c>
    </row>
    <row r="1458" spans="1:20" ht="15.5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8">
        <f t="shared" si="89"/>
        <v>1666.6666666666667</v>
      </c>
      <c r="Q1458" t="s">
        <v>8322</v>
      </c>
      <c r="R1458" t="s">
        <v>8341</v>
      </c>
      <c r="S1458" s="13">
        <f t="shared" si="90"/>
        <v>42708.668576388889</v>
      </c>
      <c r="T1458" s="14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4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4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4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4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8">
        <f t="shared" si="89"/>
        <v>44.117647058823529</v>
      </c>
      <c r="Q1463" t="s">
        <v>8322</v>
      </c>
      <c r="R1463" t="s">
        <v>8342</v>
      </c>
      <c r="S1463" s="13">
        <f t="shared" si="90"/>
        <v>41899.645300925928</v>
      </c>
      <c r="T1463" s="14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8">
        <f t="shared" si="89"/>
        <v>26.666666666666668</v>
      </c>
      <c r="Q1464" t="s">
        <v>8322</v>
      </c>
      <c r="R1464" t="s">
        <v>8342</v>
      </c>
      <c r="S1464" s="13">
        <f t="shared" si="90"/>
        <v>41344.662858796299</v>
      </c>
      <c r="T1464" s="14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8">
        <f t="shared" si="89"/>
        <v>24</v>
      </c>
      <c r="Q1465" t="s">
        <v>8322</v>
      </c>
      <c r="R1465" t="s">
        <v>8342</v>
      </c>
      <c r="S1465" s="13">
        <f t="shared" si="90"/>
        <v>41326.911319444444</v>
      </c>
      <c r="T1465" s="14">
        <f t="shared" si="91"/>
        <v>41371.869652777779</v>
      </c>
    </row>
    <row r="1466" spans="1:20" ht="15.5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8">
        <f t="shared" si="89"/>
        <v>21.367521367521366</v>
      </c>
      <c r="Q1466" t="s">
        <v>8322</v>
      </c>
      <c r="R1466" t="s">
        <v>8342</v>
      </c>
      <c r="S1466" s="13">
        <f t="shared" si="90"/>
        <v>41291.661550925928</v>
      </c>
      <c r="T1466" s="14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8">
        <f t="shared" si="89"/>
        <v>11.529592621060722</v>
      </c>
      <c r="Q1467" t="s">
        <v>8322</v>
      </c>
      <c r="R1467" t="s">
        <v>8342</v>
      </c>
      <c r="S1467" s="13">
        <f t="shared" si="90"/>
        <v>40959.734398148146</v>
      </c>
      <c r="T1467" s="14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8">
        <f t="shared" si="89"/>
        <v>64.516129032258064</v>
      </c>
      <c r="Q1468" t="s">
        <v>8322</v>
      </c>
      <c r="R1468" t="s">
        <v>8342</v>
      </c>
      <c r="S1468" s="13">
        <f t="shared" si="90"/>
        <v>42340.172060185185</v>
      </c>
      <c r="T1468" s="14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8">
        <f t="shared" si="89"/>
        <v>66.666666666666671</v>
      </c>
      <c r="Q1469" t="s">
        <v>8322</v>
      </c>
      <c r="R1469" t="s">
        <v>8342</v>
      </c>
      <c r="S1469" s="13">
        <f t="shared" si="90"/>
        <v>40933.80190972222</v>
      </c>
      <c r="T1469" s="14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8">
        <f t="shared" si="89"/>
        <v>32.423208191126278</v>
      </c>
      <c r="Q1470" t="s">
        <v>8322</v>
      </c>
      <c r="R1470" t="s">
        <v>8342</v>
      </c>
      <c r="S1470" s="13">
        <f t="shared" si="90"/>
        <v>40646.014456018522</v>
      </c>
      <c r="T1470" s="14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8">
        <f t="shared" si="89"/>
        <v>137.85046728971963</v>
      </c>
      <c r="Q1471" t="s">
        <v>8322</v>
      </c>
      <c r="R1471" t="s">
        <v>8342</v>
      </c>
      <c r="S1471" s="13">
        <f t="shared" si="90"/>
        <v>41290.598483796297</v>
      </c>
      <c r="T1471" s="14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8">
        <f t="shared" si="89"/>
        <v>18.518518518518519</v>
      </c>
      <c r="Q1472" t="s">
        <v>8322</v>
      </c>
      <c r="R1472" t="s">
        <v>8342</v>
      </c>
      <c r="S1472" s="13">
        <f t="shared" si="90"/>
        <v>41250.827118055553</v>
      </c>
      <c r="T1472" s="14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8">
        <f t="shared" si="89"/>
        <v>93.294460641399411</v>
      </c>
      <c r="Q1473" t="s">
        <v>8322</v>
      </c>
      <c r="R1473" t="s">
        <v>8342</v>
      </c>
      <c r="S1473" s="13">
        <f t="shared" si="90"/>
        <v>42073.957569444443</v>
      </c>
      <c r="T1473" s="14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8">
        <f t="shared" si="89"/>
        <v>74.404761904761898</v>
      </c>
      <c r="Q1474" t="s">
        <v>8322</v>
      </c>
      <c r="R1474" t="s">
        <v>8342</v>
      </c>
      <c r="S1474" s="13">
        <f t="shared" si="90"/>
        <v>41533.542858796296</v>
      </c>
      <c r="T1474" s="14">
        <f t="shared" si="91"/>
        <v>41563.542858796296</v>
      </c>
    </row>
    <row r="1475" spans="1:20" ht="15.5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</f>
        <v>1.20516</v>
      </c>
      <c r="P1475" s="8">
        <f t="shared" ref="P1475:P1538" si="93">+(D1475/L1475)</f>
        <v>31.914893617021278</v>
      </c>
      <c r="Q1475" t="s">
        <v>8322</v>
      </c>
      <c r="R1475" t="s">
        <v>8342</v>
      </c>
      <c r="S1475" s="13">
        <f t="shared" ref="S1475:S1538" si="94">(((J1475/60)/60)/24)+DATE(1970, 1, 1)</f>
        <v>40939.979618055557</v>
      </c>
      <c r="T1475" s="14">
        <f t="shared" ref="T1475:T1538" si="95">(((I1475/60)/60)/24)+DATE(1970, 1, 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8">
        <f t="shared" si="93"/>
        <v>39.473684210526315</v>
      </c>
      <c r="Q1476" t="s">
        <v>8322</v>
      </c>
      <c r="R1476" t="s">
        <v>8342</v>
      </c>
      <c r="S1476" s="13">
        <f t="shared" si="94"/>
        <v>41500.727916666663</v>
      </c>
      <c r="T1476" s="14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8">
        <f t="shared" si="93"/>
        <v>34.013605442176868</v>
      </c>
      <c r="Q1477" t="s">
        <v>8322</v>
      </c>
      <c r="R1477" t="s">
        <v>8342</v>
      </c>
      <c r="S1477" s="13">
        <f t="shared" si="94"/>
        <v>41960.722951388889</v>
      </c>
      <c r="T1477" s="14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8">
        <f t="shared" si="93"/>
        <v>6.5502183406113534</v>
      </c>
      <c r="Q1478" t="s">
        <v>8322</v>
      </c>
      <c r="R1478" t="s">
        <v>8342</v>
      </c>
      <c r="S1478" s="13">
        <f t="shared" si="94"/>
        <v>40766.041921296295</v>
      </c>
      <c r="T1478" s="14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8">
        <f t="shared" si="93"/>
        <v>81.300813008130078</v>
      </c>
      <c r="Q1479" t="s">
        <v>8322</v>
      </c>
      <c r="R1479" t="s">
        <v>8342</v>
      </c>
      <c r="S1479" s="13">
        <f t="shared" si="94"/>
        <v>40840.615787037037</v>
      </c>
      <c r="T1479" s="14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8">
        <f t="shared" si="93"/>
        <v>2.4701116490465367</v>
      </c>
      <c r="Q1480" t="s">
        <v>8322</v>
      </c>
      <c r="R1480" t="s">
        <v>8342</v>
      </c>
      <c r="S1480" s="13">
        <f t="shared" si="94"/>
        <v>41394.871678240743</v>
      </c>
      <c r="T1480" s="14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8">
        <f t="shared" si="93"/>
        <v>22.535211267605632</v>
      </c>
      <c r="Q1481" t="s">
        <v>8322</v>
      </c>
      <c r="R1481" t="s">
        <v>8342</v>
      </c>
      <c r="S1481" s="13">
        <f t="shared" si="94"/>
        <v>41754.745243055557</v>
      </c>
      <c r="T1481" s="14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8">
        <f t="shared" si="93"/>
        <v>78.740157480314963</v>
      </c>
      <c r="Q1482" t="s">
        <v>8322</v>
      </c>
      <c r="R1482" t="s">
        <v>8342</v>
      </c>
      <c r="S1482" s="13">
        <f t="shared" si="94"/>
        <v>41464.934016203704</v>
      </c>
      <c r="T1482" s="14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8">
        <f t="shared" si="93"/>
        <v>833.33333333333337</v>
      </c>
      <c r="Q1483" t="s">
        <v>8322</v>
      </c>
      <c r="R1483" t="s">
        <v>8324</v>
      </c>
      <c r="S1483" s="13">
        <f t="shared" si="94"/>
        <v>41550.922974537039</v>
      </c>
      <c r="T1483" s="14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8">
        <f t="shared" si="93"/>
        <v>5000</v>
      </c>
      <c r="Q1484" t="s">
        <v>8322</v>
      </c>
      <c r="R1484" t="s">
        <v>8324</v>
      </c>
      <c r="S1484" s="13">
        <f t="shared" si="94"/>
        <v>41136.85805555556</v>
      </c>
      <c r="T1484" s="14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8">
        <f t="shared" si="93"/>
        <v>3500</v>
      </c>
      <c r="Q1485" t="s">
        <v>8322</v>
      </c>
      <c r="R1485" t="s">
        <v>8324</v>
      </c>
      <c r="S1485" s="13">
        <f t="shared" si="94"/>
        <v>42548.192997685182</v>
      </c>
      <c r="T1485" s="14">
        <f t="shared" si="95"/>
        <v>42573.192997685182</v>
      </c>
    </row>
    <row r="1486" spans="1:20" ht="15.5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4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8">
        <f t="shared" si="93"/>
        <v>2233.3333333333335</v>
      </c>
      <c r="Q1487" t="s">
        <v>8322</v>
      </c>
      <c r="R1487" t="s">
        <v>8324</v>
      </c>
      <c r="S1487" s="13">
        <f t="shared" si="94"/>
        <v>42130.795983796299</v>
      </c>
      <c r="T1487" s="14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8">
        <f t="shared" si="93"/>
        <v>6666.666666666667</v>
      </c>
      <c r="Q1488" t="s">
        <v>8322</v>
      </c>
      <c r="R1488" t="s">
        <v>8324</v>
      </c>
      <c r="S1488" s="13">
        <f t="shared" si="94"/>
        <v>42032.168530092589</v>
      </c>
      <c r="T1488" s="14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4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8">
        <f t="shared" si="93"/>
        <v>2500</v>
      </c>
      <c r="Q1490" t="s">
        <v>8322</v>
      </c>
      <c r="R1490" t="s">
        <v>8324</v>
      </c>
      <c r="S1490" s="13">
        <f t="shared" si="94"/>
        <v>41614.563194444447</v>
      </c>
      <c r="T1490" s="14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4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8">
        <f t="shared" si="93"/>
        <v>152.63157894736841</v>
      </c>
      <c r="Q1492" t="s">
        <v>8322</v>
      </c>
      <c r="R1492" t="s">
        <v>8324</v>
      </c>
      <c r="S1492" s="13">
        <f t="shared" si="94"/>
        <v>41520.561041666668</v>
      </c>
      <c r="T1492" s="14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8">
        <f t="shared" si="93"/>
        <v>1200</v>
      </c>
      <c r="Q1493" t="s">
        <v>8322</v>
      </c>
      <c r="R1493" t="s">
        <v>8324</v>
      </c>
      <c r="S1493" s="13">
        <f t="shared" si="94"/>
        <v>41991.713460648149</v>
      </c>
      <c r="T1493" s="14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8">
        <f t="shared" si="93"/>
        <v>2000</v>
      </c>
      <c r="Q1494" t="s">
        <v>8322</v>
      </c>
      <c r="R1494" t="s">
        <v>8324</v>
      </c>
      <c r="S1494" s="13">
        <f t="shared" si="94"/>
        <v>40682.884791666671</v>
      </c>
      <c r="T1494" s="14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4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8">
        <f t="shared" si="93"/>
        <v>454.54545454545456</v>
      </c>
      <c r="Q1496" t="s">
        <v>8322</v>
      </c>
      <c r="R1496" t="s">
        <v>8324</v>
      </c>
      <c r="S1496" s="13">
        <f t="shared" si="94"/>
        <v>42067.722372685181</v>
      </c>
      <c r="T1496" s="14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4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4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8">
        <f t="shared" si="93"/>
        <v>15000</v>
      </c>
      <c r="Q1499" t="s">
        <v>8322</v>
      </c>
      <c r="R1499" t="s">
        <v>8324</v>
      </c>
      <c r="S1499" s="13">
        <f t="shared" si="94"/>
        <v>41444.64261574074</v>
      </c>
      <c r="T1499" s="14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8">
        <f t="shared" si="93"/>
        <v>1000</v>
      </c>
      <c r="Q1500" t="s">
        <v>8322</v>
      </c>
      <c r="R1500" t="s">
        <v>8324</v>
      </c>
      <c r="S1500" s="13">
        <f t="shared" si="94"/>
        <v>41840.983541666668</v>
      </c>
      <c r="T1500" s="14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8">
        <f t="shared" si="93"/>
        <v>2000</v>
      </c>
      <c r="Q1501" t="s">
        <v>8322</v>
      </c>
      <c r="R1501" t="s">
        <v>8324</v>
      </c>
      <c r="S1501" s="13">
        <f t="shared" si="94"/>
        <v>42527.007326388892</v>
      </c>
      <c r="T1501" s="14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8">
        <f t="shared" si="93"/>
        <v>186.66666666666666</v>
      </c>
      <c r="Q1502" t="s">
        <v>8322</v>
      </c>
      <c r="R1502" t="s">
        <v>8324</v>
      </c>
      <c r="S1502" s="13">
        <f t="shared" si="94"/>
        <v>41365.904594907406</v>
      </c>
      <c r="T1502" s="14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8">
        <f t="shared" si="93"/>
        <v>58.757062146892657</v>
      </c>
      <c r="Q1503" t="s">
        <v>8338</v>
      </c>
      <c r="R1503" t="s">
        <v>8339</v>
      </c>
      <c r="S1503" s="13">
        <f t="shared" si="94"/>
        <v>42163.583599537036</v>
      </c>
      <c r="T1503" s="14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8">
        <f t="shared" si="93"/>
        <v>66.869300911854097</v>
      </c>
      <c r="Q1504" t="s">
        <v>8338</v>
      </c>
      <c r="R1504" t="s">
        <v>8339</v>
      </c>
      <c r="S1504" s="13">
        <f t="shared" si="94"/>
        <v>42426.542592592596</v>
      </c>
      <c r="T1504" s="14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8">
        <f t="shared" si="93"/>
        <v>52.816901408450704</v>
      </c>
      <c r="Q1505" t="s">
        <v>8338</v>
      </c>
      <c r="R1505" t="s">
        <v>8339</v>
      </c>
      <c r="S1505" s="13">
        <f t="shared" si="94"/>
        <v>42606.347233796296</v>
      </c>
      <c r="T1505" s="14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8">
        <f t="shared" si="93"/>
        <v>24.1635687732342</v>
      </c>
      <c r="Q1506" t="s">
        <v>8338</v>
      </c>
      <c r="R1506" t="s">
        <v>8339</v>
      </c>
      <c r="S1506" s="13">
        <f t="shared" si="94"/>
        <v>41772.657685185186</v>
      </c>
      <c r="T1506" s="14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8">
        <f t="shared" si="93"/>
        <v>46.376811594202898</v>
      </c>
      <c r="Q1507" t="s">
        <v>8338</v>
      </c>
      <c r="R1507" t="s">
        <v>8339</v>
      </c>
      <c r="S1507" s="13">
        <f t="shared" si="94"/>
        <v>42414.44332175926</v>
      </c>
      <c r="T1507" s="14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8">
        <f t="shared" si="93"/>
        <v>34.883720930232556</v>
      </c>
      <c r="Q1508" t="s">
        <v>8338</v>
      </c>
      <c r="R1508" t="s">
        <v>8339</v>
      </c>
      <c r="S1508" s="13">
        <f t="shared" si="94"/>
        <v>41814.785925925928</v>
      </c>
      <c r="T1508" s="14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8">
        <f t="shared" si="93"/>
        <v>36.363636363636367</v>
      </c>
      <c r="Q1509" t="s">
        <v>8338</v>
      </c>
      <c r="R1509" t="s">
        <v>8339</v>
      </c>
      <c r="S1509" s="13">
        <f t="shared" si="94"/>
        <v>40254.450335648151</v>
      </c>
      <c r="T1509" s="14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8">
        <f t="shared" si="93"/>
        <v>87.677725118483409</v>
      </c>
      <c r="Q1510" t="s">
        <v>8338</v>
      </c>
      <c r="R1510" t="s">
        <v>8339</v>
      </c>
      <c r="S1510" s="13">
        <f t="shared" si="94"/>
        <v>41786.614363425928</v>
      </c>
      <c r="T1510" s="14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8">
        <f t="shared" si="93"/>
        <v>89.285714285714292</v>
      </c>
      <c r="Q1511" t="s">
        <v>8338</v>
      </c>
      <c r="R1511" t="s">
        <v>8339</v>
      </c>
      <c r="S1511" s="13">
        <f t="shared" si="94"/>
        <v>42751.533391203702</v>
      </c>
      <c r="T1511" s="14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8">
        <f t="shared" si="93"/>
        <v>39.506172839506171</v>
      </c>
      <c r="Q1512" t="s">
        <v>8338</v>
      </c>
      <c r="R1512" t="s">
        <v>8339</v>
      </c>
      <c r="S1512" s="13">
        <f t="shared" si="94"/>
        <v>41809.385162037033</v>
      </c>
      <c r="T1512" s="14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8">
        <f t="shared" si="93"/>
        <v>67.961165048543691</v>
      </c>
      <c r="Q1513" t="s">
        <v>8338</v>
      </c>
      <c r="R1513" t="s">
        <v>8339</v>
      </c>
      <c r="S1513" s="13">
        <f t="shared" si="94"/>
        <v>42296.583379629628</v>
      </c>
      <c r="T1513" s="14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8">
        <f t="shared" si="93"/>
        <v>10.447761194029852</v>
      </c>
      <c r="Q1514" t="s">
        <v>8338</v>
      </c>
      <c r="R1514" t="s">
        <v>8339</v>
      </c>
      <c r="S1514" s="13">
        <f t="shared" si="94"/>
        <v>42741.684479166666</v>
      </c>
      <c r="T1514" s="14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8">
        <f t="shared" si="93"/>
        <v>37.209302325581397</v>
      </c>
      <c r="Q1515" t="s">
        <v>8338</v>
      </c>
      <c r="R1515" t="s">
        <v>8339</v>
      </c>
      <c r="S1515" s="13">
        <f t="shared" si="94"/>
        <v>41806.637337962966</v>
      </c>
      <c r="T1515" s="14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8">
        <f t="shared" si="93"/>
        <v>142.04545454545453</v>
      </c>
      <c r="Q1516" t="s">
        <v>8338</v>
      </c>
      <c r="R1516" t="s">
        <v>8339</v>
      </c>
      <c r="S1516" s="13">
        <f t="shared" si="94"/>
        <v>42234.597685185188</v>
      </c>
      <c r="T1516" s="14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8">
        <f t="shared" si="93"/>
        <v>540.54054054054052</v>
      </c>
      <c r="Q1517" t="s">
        <v>8338</v>
      </c>
      <c r="R1517" t="s">
        <v>8339</v>
      </c>
      <c r="S1517" s="13">
        <f t="shared" si="94"/>
        <v>42415.253437499996</v>
      </c>
      <c r="T1517" s="14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8">
        <f t="shared" si="93"/>
        <v>146.55172413793105</v>
      </c>
      <c r="Q1518" t="s">
        <v>8338</v>
      </c>
      <c r="R1518" t="s">
        <v>8339</v>
      </c>
      <c r="S1518" s="13">
        <f t="shared" si="94"/>
        <v>42619.466342592597</v>
      </c>
      <c r="T1518" s="14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8">
        <f t="shared" si="93"/>
        <v>24.390243902439025</v>
      </c>
      <c r="Q1519" t="s">
        <v>8338</v>
      </c>
      <c r="R1519" t="s">
        <v>8339</v>
      </c>
      <c r="S1519" s="13">
        <f t="shared" si="94"/>
        <v>41948.56658564815</v>
      </c>
      <c r="T1519" s="14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8">
        <f t="shared" si="93"/>
        <v>63.559322033898304</v>
      </c>
      <c r="Q1520" t="s">
        <v>8338</v>
      </c>
      <c r="R1520" t="s">
        <v>8339</v>
      </c>
      <c r="S1520" s="13">
        <f t="shared" si="94"/>
        <v>41760.8200462963</v>
      </c>
      <c r="T1520" s="14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8">
        <f t="shared" si="93"/>
        <v>62.068965517241381</v>
      </c>
      <c r="Q1521" t="s">
        <v>8338</v>
      </c>
      <c r="R1521" t="s">
        <v>8339</v>
      </c>
      <c r="S1521" s="13">
        <f t="shared" si="94"/>
        <v>41782.741701388892</v>
      </c>
      <c r="T1521" s="14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8">
        <f t="shared" si="93"/>
        <v>107.78443113772455</v>
      </c>
      <c r="Q1522" t="s">
        <v>8338</v>
      </c>
      <c r="R1522" t="s">
        <v>8339</v>
      </c>
      <c r="S1522" s="13">
        <f t="shared" si="94"/>
        <v>41955.857789351852</v>
      </c>
      <c r="T1522" s="14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8">
        <f t="shared" si="93"/>
        <v>159.57446808510639</v>
      </c>
      <c r="Q1523" t="s">
        <v>8338</v>
      </c>
      <c r="R1523" t="s">
        <v>8339</v>
      </c>
      <c r="S1523" s="13">
        <f t="shared" si="94"/>
        <v>42493.167719907404</v>
      </c>
      <c r="T1523" s="14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8">
        <f t="shared" si="93"/>
        <v>96.238938053097343</v>
      </c>
      <c r="Q1524" t="s">
        <v>8338</v>
      </c>
      <c r="R1524" t="s">
        <v>8339</v>
      </c>
      <c r="S1524" s="13">
        <f t="shared" si="94"/>
        <v>41899.830312500002</v>
      </c>
      <c r="T1524" s="14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8">
        <f t="shared" si="93"/>
        <v>76.763485477178421</v>
      </c>
      <c r="Q1525" t="s">
        <v>8338</v>
      </c>
      <c r="R1525" t="s">
        <v>8339</v>
      </c>
      <c r="S1525" s="13">
        <f t="shared" si="94"/>
        <v>41964.751342592594</v>
      </c>
      <c r="T1525" s="14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8">
        <f t="shared" si="93"/>
        <v>107.14285714285714</v>
      </c>
      <c r="Q1526" t="s">
        <v>8338</v>
      </c>
      <c r="R1526" t="s">
        <v>8339</v>
      </c>
      <c r="S1526" s="13">
        <f t="shared" si="94"/>
        <v>42756.501041666663</v>
      </c>
      <c r="T1526" s="14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8">
        <f t="shared" si="93"/>
        <v>18.571428571428573</v>
      </c>
      <c r="Q1527" t="s">
        <v>8338</v>
      </c>
      <c r="R1527" t="s">
        <v>8339</v>
      </c>
      <c r="S1527" s="13">
        <f t="shared" si="94"/>
        <v>42570.702986111108</v>
      </c>
      <c r="T1527" s="14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8">
        <f t="shared" si="93"/>
        <v>82.142857142857139</v>
      </c>
      <c r="Q1528" t="s">
        <v>8338</v>
      </c>
      <c r="R1528" t="s">
        <v>8339</v>
      </c>
      <c r="S1528" s="13">
        <f t="shared" si="94"/>
        <v>42339.276006944448</v>
      </c>
      <c r="T1528" s="14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8">
        <f t="shared" si="93"/>
        <v>50</v>
      </c>
      <c r="Q1529" t="s">
        <v>8338</v>
      </c>
      <c r="R1529" t="s">
        <v>8339</v>
      </c>
      <c r="S1529" s="13">
        <f t="shared" si="94"/>
        <v>42780.600532407407</v>
      </c>
      <c r="T1529" s="14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8">
        <f t="shared" si="93"/>
        <v>18.75</v>
      </c>
      <c r="Q1530" t="s">
        <v>8338</v>
      </c>
      <c r="R1530" t="s">
        <v>8339</v>
      </c>
      <c r="S1530" s="13">
        <f t="shared" si="94"/>
        <v>42736.732893518521</v>
      </c>
      <c r="T1530" s="14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8">
        <f t="shared" si="93"/>
        <v>134.75177304964538</v>
      </c>
      <c r="Q1531" t="s">
        <v>8338</v>
      </c>
      <c r="R1531" t="s">
        <v>8339</v>
      </c>
      <c r="S1531" s="13">
        <f t="shared" si="94"/>
        <v>42052.628703703704</v>
      </c>
      <c r="T1531" s="14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8">
        <f t="shared" si="93"/>
        <v>40.045766590389015</v>
      </c>
      <c r="Q1532" t="s">
        <v>8338</v>
      </c>
      <c r="R1532" t="s">
        <v>8339</v>
      </c>
      <c r="S1532" s="13">
        <f t="shared" si="94"/>
        <v>42275.767303240747</v>
      </c>
      <c r="T1532" s="14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8">
        <f t="shared" si="93"/>
        <v>32.19178082191781</v>
      </c>
      <c r="Q1533" t="s">
        <v>8338</v>
      </c>
      <c r="R1533" t="s">
        <v>8339</v>
      </c>
      <c r="S1533" s="13">
        <f t="shared" si="94"/>
        <v>41941.802384259259</v>
      </c>
      <c r="T1533" s="14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8">
        <f t="shared" si="93"/>
        <v>17.006802721088434</v>
      </c>
      <c r="Q1534" t="s">
        <v>8338</v>
      </c>
      <c r="R1534" t="s">
        <v>8339</v>
      </c>
      <c r="S1534" s="13">
        <f t="shared" si="94"/>
        <v>42391.475289351853</v>
      </c>
      <c r="T1534" s="14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8">
        <f t="shared" si="93"/>
        <v>60.810810810810814</v>
      </c>
      <c r="Q1535" t="s">
        <v>8338</v>
      </c>
      <c r="R1535" t="s">
        <v>8339</v>
      </c>
      <c r="S1535" s="13">
        <f t="shared" si="94"/>
        <v>42443.00204861111</v>
      </c>
      <c r="T1535" s="14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8">
        <f t="shared" si="93"/>
        <v>20.325203252032519</v>
      </c>
      <c r="Q1536" t="s">
        <v>8338</v>
      </c>
      <c r="R1536" t="s">
        <v>8339</v>
      </c>
      <c r="S1536" s="13">
        <f t="shared" si="94"/>
        <v>42221.67432870371</v>
      </c>
      <c r="T1536" s="14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8">
        <f t="shared" si="93"/>
        <v>36.363636363636367</v>
      </c>
      <c r="Q1537" t="s">
        <v>8338</v>
      </c>
      <c r="R1537" t="s">
        <v>8339</v>
      </c>
      <c r="S1537" s="13">
        <f t="shared" si="94"/>
        <v>42484.829062500001</v>
      </c>
      <c r="T1537" s="14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8">
        <f t="shared" si="93"/>
        <v>26.373626373626372</v>
      </c>
      <c r="Q1538" t="s">
        <v>8338</v>
      </c>
      <c r="R1538" t="s">
        <v>8339</v>
      </c>
      <c r="S1538" s="13">
        <f t="shared" si="94"/>
        <v>42213.802199074074</v>
      </c>
      <c r="T1538" s="14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</f>
        <v>1.7989999999999999</v>
      </c>
      <c r="P1539" s="8">
        <f t="shared" ref="P1539:P1602" si="97">+(D1539/L1539)</f>
        <v>53.571428571428569</v>
      </c>
      <c r="Q1539" t="s">
        <v>8338</v>
      </c>
      <c r="R1539" t="s">
        <v>8339</v>
      </c>
      <c r="S1539" s="13">
        <f t="shared" ref="S1539:S1602" si="98">(((J1539/60)/60)/24)+DATE(1970, 1, 1)</f>
        <v>42552.315127314811</v>
      </c>
      <c r="T1539" s="14">
        <f t="shared" ref="T1539:T1602" si="99">(((I1539/60)/60)/24)+DATE(1970, 1, 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8">
        <f t="shared" si="97"/>
        <v>152.17391304347825</v>
      </c>
      <c r="Q1540" t="s">
        <v>8338</v>
      </c>
      <c r="R1540" t="s">
        <v>8339</v>
      </c>
      <c r="S1540" s="13">
        <f t="shared" si="98"/>
        <v>41981.782060185185</v>
      </c>
      <c r="T1540" s="14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8">
        <f t="shared" si="97"/>
        <v>70.422535211267601</v>
      </c>
      <c r="Q1541" t="s">
        <v>8338</v>
      </c>
      <c r="R1541" t="s">
        <v>8339</v>
      </c>
      <c r="S1541" s="13">
        <f t="shared" si="98"/>
        <v>42705.919201388882</v>
      </c>
      <c r="T1541" s="14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8">
        <f t="shared" si="97"/>
        <v>153.0612244897959</v>
      </c>
      <c r="Q1542" t="s">
        <v>8338</v>
      </c>
      <c r="R1542" t="s">
        <v>8339</v>
      </c>
      <c r="S1542" s="13">
        <f t="shared" si="98"/>
        <v>41939.00712962963</v>
      </c>
      <c r="T1542" s="14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8">
        <f t="shared" si="97"/>
        <v>9000</v>
      </c>
      <c r="Q1543" t="s">
        <v>8338</v>
      </c>
      <c r="R1543" t="s">
        <v>8343</v>
      </c>
      <c r="S1543" s="13">
        <f t="shared" si="98"/>
        <v>41974.712245370371</v>
      </c>
      <c r="T1543" s="14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8">
        <f t="shared" si="97"/>
        <v>500</v>
      </c>
      <c r="Q1544" t="s">
        <v>8338</v>
      </c>
      <c r="R1544" t="s">
        <v>8343</v>
      </c>
      <c r="S1544" s="13">
        <f t="shared" si="98"/>
        <v>42170.996527777781</v>
      </c>
      <c r="T1544" s="14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8">
        <f t="shared" si="97"/>
        <v>2250</v>
      </c>
      <c r="Q1545" t="s">
        <v>8338</v>
      </c>
      <c r="R1545" t="s">
        <v>8343</v>
      </c>
      <c r="S1545" s="13">
        <f t="shared" si="98"/>
        <v>41935.509652777779</v>
      </c>
      <c r="T1545" s="14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4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8">
        <f t="shared" si="97"/>
        <v>3000</v>
      </c>
      <c r="Q1547" t="s">
        <v>8338</v>
      </c>
      <c r="R1547" t="s">
        <v>8343</v>
      </c>
      <c r="S1547" s="13">
        <f t="shared" si="98"/>
        <v>42031.884652777779</v>
      </c>
      <c r="T1547" s="14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8">
        <f t="shared" si="97"/>
        <v>90.909090909090907</v>
      </c>
      <c r="Q1548" t="s">
        <v>8338</v>
      </c>
      <c r="R1548" t="s">
        <v>8343</v>
      </c>
      <c r="S1548" s="13">
        <f t="shared" si="98"/>
        <v>41839.212951388887</v>
      </c>
      <c r="T1548" s="14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4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8">
        <f t="shared" si="97"/>
        <v>700</v>
      </c>
      <c r="Q1550" t="s">
        <v>8338</v>
      </c>
      <c r="R1550" t="s">
        <v>8343</v>
      </c>
      <c r="S1550" s="13">
        <f t="shared" si="98"/>
        <v>42286.88217592593</v>
      </c>
      <c r="T1550" s="14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8">
        <f t="shared" si="97"/>
        <v>83.333333333333329</v>
      </c>
      <c r="Q1551" t="s">
        <v>8338</v>
      </c>
      <c r="R1551" t="s">
        <v>8343</v>
      </c>
      <c r="S1551" s="13">
        <f t="shared" si="98"/>
        <v>42281.136099537034</v>
      </c>
      <c r="T1551" s="14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8">
        <f t="shared" si="97"/>
        <v>107.14285714285714</v>
      </c>
      <c r="Q1552" t="s">
        <v>8338</v>
      </c>
      <c r="R1552" t="s">
        <v>8343</v>
      </c>
      <c r="S1552" s="13">
        <f t="shared" si="98"/>
        <v>42472.449467592596</v>
      </c>
      <c r="T1552" s="14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4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8">
        <f t="shared" si="97"/>
        <v>268.75</v>
      </c>
      <c r="Q1554" t="s">
        <v>8338</v>
      </c>
      <c r="R1554" t="s">
        <v>8343</v>
      </c>
      <c r="S1554" s="13">
        <f t="shared" si="98"/>
        <v>41892.688750000001</v>
      </c>
      <c r="T1554" s="14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4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4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4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8">
        <f t="shared" si="97"/>
        <v>125</v>
      </c>
      <c r="Q1558" t="s">
        <v>8338</v>
      </c>
      <c r="R1558" t="s">
        <v>8343</v>
      </c>
      <c r="S1558" s="13">
        <f t="shared" si="98"/>
        <v>42525.153055555551</v>
      </c>
      <c r="T1558" s="14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8">
        <f t="shared" si="97"/>
        <v>2500</v>
      </c>
      <c r="Q1559" t="s">
        <v>8338</v>
      </c>
      <c r="R1559" t="s">
        <v>8343</v>
      </c>
      <c r="S1559" s="13">
        <f t="shared" si="98"/>
        <v>41871.65315972222</v>
      </c>
      <c r="T1559" s="14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8">
        <f t="shared" si="97"/>
        <v>250</v>
      </c>
      <c r="Q1560" t="s">
        <v>8338</v>
      </c>
      <c r="R1560" t="s">
        <v>8343</v>
      </c>
      <c r="S1560" s="13">
        <f t="shared" si="98"/>
        <v>42185.397673611107</v>
      </c>
      <c r="T1560" s="14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8">
        <f t="shared" si="97"/>
        <v>15000</v>
      </c>
      <c r="Q1561" t="s">
        <v>8338</v>
      </c>
      <c r="R1561" t="s">
        <v>8343</v>
      </c>
      <c r="S1561" s="13">
        <f t="shared" si="98"/>
        <v>42108.05322916666</v>
      </c>
      <c r="T1561" s="14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8">
        <f t="shared" si="97"/>
        <v>625</v>
      </c>
      <c r="Q1562" t="s">
        <v>8338</v>
      </c>
      <c r="R1562" t="s">
        <v>8343</v>
      </c>
      <c r="S1562" s="13">
        <f t="shared" si="98"/>
        <v>41936.020752314813</v>
      </c>
      <c r="T1562" s="14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8">
        <f t="shared" si="97"/>
        <v>10000</v>
      </c>
      <c r="Q1563" t="s">
        <v>8322</v>
      </c>
      <c r="R1563" t="s">
        <v>8344</v>
      </c>
      <c r="S1563" s="13">
        <f t="shared" si="98"/>
        <v>41555.041701388887</v>
      </c>
      <c r="T1563" s="14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4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8">
        <f t="shared" si="97"/>
        <v>3000</v>
      </c>
      <c r="Q1565" t="s">
        <v>8322</v>
      </c>
      <c r="R1565" t="s">
        <v>8344</v>
      </c>
      <c r="S1565" s="13">
        <f t="shared" si="98"/>
        <v>41652.742488425924</v>
      </c>
      <c r="T1565" s="14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8">
        <f t="shared" si="97"/>
        <v>10000</v>
      </c>
      <c r="Q1566" t="s">
        <v>8322</v>
      </c>
      <c r="R1566" t="s">
        <v>8344</v>
      </c>
      <c r="S1566" s="13">
        <f t="shared" si="98"/>
        <v>42121.367002314815</v>
      </c>
      <c r="T1566" s="14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8">
        <f t="shared" si="97"/>
        <v>4000</v>
      </c>
      <c r="Q1567" t="s">
        <v>8322</v>
      </c>
      <c r="R1567" t="s">
        <v>8344</v>
      </c>
      <c r="S1567" s="13">
        <f t="shared" si="98"/>
        <v>40672.729872685188</v>
      </c>
      <c r="T1567" s="14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8">
        <f t="shared" si="97"/>
        <v>508.47457627118644</v>
      </c>
      <c r="Q1568" t="s">
        <v>8322</v>
      </c>
      <c r="R1568" t="s">
        <v>8344</v>
      </c>
      <c r="S1568" s="13">
        <f t="shared" si="98"/>
        <v>42549.916712962964</v>
      </c>
      <c r="T1568" s="14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8">
        <f t="shared" si="97"/>
        <v>653.84615384615381</v>
      </c>
      <c r="Q1569" t="s">
        <v>8322</v>
      </c>
      <c r="R1569" t="s">
        <v>8344</v>
      </c>
      <c r="S1569" s="13">
        <f t="shared" si="98"/>
        <v>41671.936863425923</v>
      </c>
      <c r="T1569" s="14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8">
        <f t="shared" si="97"/>
        <v>1136.3636363636363</v>
      </c>
      <c r="Q1570" t="s">
        <v>8322</v>
      </c>
      <c r="R1570" t="s">
        <v>8344</v>
      </c>
      <c r="S1570" s="13">
        <f t="shared" si="98"/>
        <v>41962.062326388885</v>
      </c>
      <c r="T1570" s="14">
        <f t="shared" si="99"/>
        <v>41997.062326388885</v>
      </c>
    </row>
    <row r="1571" spans="1:20" ht="15.5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4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8">
        <f t="shared" si="97"/>
        <v>115.38461538461539</v>
      </c>
      <c r="Q1572" t="s">
        <v>8322</v>
      </c>
      <c r="R1572" t="s">
        <v>8344</v>
      </c>
      <c r="S1572" s="13">
        <f t="shared" si="98"/>
        <v>42438.813449074078</v>
      </c>
      <c r="T1572" s="14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8">
        <f t="shared" si="97"/>
        <v>3025</v>
      </c>
      <c r="Q1573" t="s">
        <v>8322</v>
      </c>
      <c r="R1573" t="s">
        <v>8344</v>
      </c>
      <c r="S1573" s="13">
        <f t="shared" si="98"/>
        <v>42144.769479166673</v>
      </c>
      <c r="T1573" s="14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8">
        <f t="shared" si="97"/>
        <v>833.33333333333337</v>
      </c>
      <c r="Q1574" t="s">
        <v>8322</v>
      </c>
      <c r="R1574" t="s">
        <v>8344</v>
      </c>
      <c r="S1574" s="13">
        <f t="shared" si="98"/>
        <v>42404.033090277779</v>
      </c>
      <c r="T1574" s="14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8">
        <f t="shared" si="97"/>
        <v>3000</v>
      </c>
      <c r="Q1575" t="s">
        <v>8322</v>
      </c>
      <c r="R1575" t="s">
        <v>8344</v>
      </c>
      <c r="S1575" s="13">
        <f t="shared" si="98"/>
        <v>42786.000023148154</v>
      </c>
      <c r="T1575" s="14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8">
        <f t="shared" si="97"/>
        <v>1666.6666666666667</v>
      </c>
      <c r="Q1576" t="s">
        <v>8322</v>
      </c>
      <c r="R1576" t="s">
        <v>8344</v>
      </c>
      <c r="S1576" s="13">
        <f t="shared" si="98"/>
        <v>42017.927418981482</v>
      </c>
      <c r="T1576" s="14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8">
        <f t="shared" si="97"/>
        <v>285.71428571428572</v>
      </c>
      <c r="Q1577" t="s">
        <v>8322</v>
      </c>
      <c r="R1577" t="s">
        <v>8344</v>
      </c>
      <c r="S1577" s="13">
        <f t="shared" si="98"/>
        <v>41799.524259259262</v>
      </c>
      <c r="T1577" s="14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8">
        <f t="shared" si="97"/>
        <v>500</v>
      </c>
      <c r="Q1578" t="s">
        <v>8322</v>
      </c>
      <c r="R1578" t="s">
        <v>8344</v>
      </c>
      <c r="S1578" s="13">
        <f t="shared" si="98"/>
        <v>42140.879259259258</v>
      </c>
      <c r="T1578" s="14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8">
        <f t="shared" si="97"/>
        <v>5000</v>
      </c>
      <c r="Q1579" t="s">
        <v>8322</v>
      </c>
      <c r="R1579" t="s">
        <v>8344</v>
      </c>
      <c r="S1579" s="13">
        <f t="shared" si="98"/>
        <v>41054.847777777781</v>
      </c>
      <c r="T1579" s="14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8">
        <f t="shared" si="97"/>
        <v>474.25</v>
      </c>
      <c r="Q1580" t="s">
        <v>8322</v>
      </c>
      <c r="R1580" t="s">
        <v>8344</v>
      </c>
      <c r="S1580" s="13">
        <f t="shared" si="98"/>
        <v>40399.065868055557</v>
      </c>
      <c r="T1580" s="14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8">
        <f t="shared" si="97"/>
        <v>1666.5</v>
      </c>
      <c r="Q1581" t="s">
        <v>8322</v>
      </c>
      <c r="R1581" t="s">
        <v>8344</v>
      </c>
      <c r="S1581" s="13">
        <f t="shared" si="98"/>
        <v>41481.996423611112</v>
      </c>
      <c r="T1581" s="14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4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8">
        <f t="shared" si="97"/>
        <v>1000</v>
      </c>
      <c r="Q1583" t="s">
        <v>8338</v>
      </c>
      <c r="R1583" t="s">
        <v>8345</v>
      </c>
      <c r="S1583" s="13">
        <f t="shared" si="98"/>
        <v>42325.448958333334</v>
      </c>
      <c r="T1583" s="14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8">
        <f t="shared" si="97"/>
        <v>333.33333333333331</v>
      </c>
      <c r="Q1584" t="s">
        <v>8338</v>
      </c>
      <c r="R1584" t="s">
        <v>8345</v>
      </c>
      <c r="S1584" s="13">
        <f t="shared" si="98"/>
        <v>42246.789965277778</v>
      </c>
      <c r="T1584" s="14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8">
        <f t="shared" si="97"/>
        <v>20000</v>
      </c>
      <c r="Q1585" t="s">
        <v>8338</v>
      </c>
      <c r="R1585" t="s">
        <v>8345</v>
      </c>
      <c r="S1585" s="13">
        <f t="shared" si="98"/>
        <v>41877.904988425929</v>
      </c>
      <c r="T1585" s="14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4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8">
        <f t="shared" si="97"/>
        <v>166.66666666666666</v>
      </c>
      <c r="Q1587" t="s">
        <v>8338</v>
      </c>
      <c r="R1587" t="s">
        <v>8345</v>
      </c>
      <c r="S1587" s="13">
        <f t="shared" si="98"/>
        <v>42707.895462962959</v>
      </c>
      <c r="T1587" s="14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4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8">
        <f t="shared" si="97"/>
        <v>7500</v>
      </c>
      <c r="Q1589" t="s">
        <v>8338</v>
      </c>
      <c r="R1589" t="s">
        <v>8345</v>
      </c>
      <c r="S1589" s="13">
        <f t="shared" si="98"/>
        <v>41956.950983796298</v>
      </c>
      <c r="T1589" s="14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4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4">
        <f t="shared" si="99"/>
        <v>42286.984791666662</v>
      </c>
    </row>
    <row r="1592" spans="1:20" ht="15.5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8">
        <f t="shared" si="97"/>
        <v>30000</v>
      </c>
      <c r="Q1592" t="s">
        <v>8338</v>
      </c>
      <c r="R1592" t="s">
        <v>8345</v>
      </c>
      <c r="S1592" s="13">
        <f t="shared" si="98"/>
        <v>42240.857222222221</v>
      </c>
      <c r="T1592" s="14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8">
        <f t="shared" si="97"/>
        <v>152.17391304347825</v>
      </c>
      <c r="Q1593" t="s">
        <v>8338</v>
      </c>
      <c r="R1593" t="s">
        <v>8345</v>
      </c>
      <c r="S1593" s="13">
        <f t="shared" si="98"/>
        <v>42433.726168981477</v>
      </c>
      <c r="T1593" s="14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4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8">
        <f t="shared" si="97"/>
        <v>7333.333333333333</v>
      </c>
      <c r="Q1595" t="s">
        <v>8338</v>
      </c>
      <c r="R1595" t="s">
        <v>8345</v>
      </c>
      <c r="S1595" s="13">
        <f t="shared" si="98"/>
        <v>42033.845543981486</v>
      </c>
      <c r="T1595" s="14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8">
        <f t="shared" si="97"/>
        <v>100</v>
      </c>
      <c r="Q1596" t="s">
        <v>8338</v>
      </c>
      <c r="R1596" t="s">
        <v>8345</v>
      </c>
      <c r="S1596" s="13">
        <f t="shared" si="98"/>
        <v>42445.712754629625</v>
      </c>
      <c r="T1596" s="14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8">
        <f t="shared" si="97"/>
        <v>14285.714285714286</v>
      </c>
      <c r="Q1597" t="s">
        <v>8338</v>
      </c>
      <c r="R1597" t="s">
        <v>8345</v>
      </c>
      <c r="S1597" s="13">
        <f t="shared" si="98"/>
        <v>41780.050092592595</v>
      </c>
      <c r="T1597" s="14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8">
        <f t="shared" si="97"/>
        <v>1083.3333333333333</v>
      </c>
      <c r="Q1598" t="s">
        <v>8338</v>
      </c>
      <c r="R1598" t="s">
        <v>8345</v>
      </c>
      <c r="S1598" s="13">
        <f t="shared" si="98"/>
        <v>41941.430196759262</v>
      </c>
      <c r="T1598" s="14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4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8">
        <f t="shared" si="97"/>
        <v>800</v>
      </c>
      <c r="Q1600" t="s">
        <v>8338</v>
      </c>
      <c r="R1600" t="s">
        <v>8345</v>
      </c>
      <c r="S1600" s="13">
        <f t="shared" si="98"/>
        <v>42151.667337962965</v>
      </c>
      <c r="T1600" s="14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4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8">
        <f t="shared" si="97"/>
        <v>555.55555555555554</v>
      </c>
      <c r="Q1602" t="s">
        <v>8338</v>
      </c>
      <c r="R1602" t="s">
        <v>8345</v>
      </c>
      <c r="S1602" s="13">
        <f t="shared" si="98"/>
        <v>41791.057314814818</v>
      </c>
      <c r="T1602" s="14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</f>
        <v>1.082492</v>
      </c>
      <c r="P1603" s="8">
        <f t="shared" ref="P1603:P1666" si="101">+(D1603/L1603)</f>
        <v>44.642857142857146</v>
      </c>
      <c r="Q1603" t="s">
        <v>8325</v>
      </c>
      <c r="R1603" t="s">
        <v>8326</v>
      </c>
      <c r="S1603" s="13">
        <f t="shared" ref="S1603:S1666" si="102">(((J1603/60)/60)/24)+DATE(1970, 1, 1)</f>
        <v>40638.092974537038</v>
      </c>
      <c r="T1603" s="14">
        <f t="shared" ref="T1603:T1666" si="103">(((I1603/60)/60)/24)+DATE(1970, 1, 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8">
        <f t="shared" si="101"/>
        <v>46.875</v>
      </c>
      <c r="Q1604" t="s">
        <v>8325</v>
      </c>
      <c r="R1604" t="s">
        <v>8326</v>
      </c>
      <c r="S1604" s="13">
        <f t="shared" si="102"/>
        <v>40788.297650462962</v>
      </c>
      <c r="T1604" s="14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8">
        <f t="shared" si="101"/>
        <v>66.666666666666671</v>
      </c>
      <c r="Q1605" t="s">
        <v>8325</v>
      </c>
      <c r="R1605" t="s">
        <v>8326</v>
      </c>
      <c r="S1605" s="13">
        <f t="shared" si="102"/>
        <v>40876.169664351852</v>
      </c>
      <c r="T1605" s="14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8">
        <f t="shared" si="101"/>
        <v>40</v>
      </c>
      <c r="Q1606" t="s">
        <v>8325</v>
      </c>
      <c r="R1606" t="s">
        <v>8326</v>
      </c>
      <c r="S1606" s="13">
        <f t="shared" si="102"/>
        <v>40945.845312500001</v>
      </c>
      <c r="T1606" s="14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8">
        <f t="shared" si="101"/>
        <v>136.36363636363637</v>
      </c>
      <c r="Q1607" t="s">
        <v>8325</v>
      </c>
      <c r="R1607" t="s">
        <v>8326</v>
      </c>
      <c r="S1607" s="13">
        <f t="shared" si="102"/>
        <v>40747.012881944444</v>
      </c>
      <c r="T1607" s="14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8">
        <f t="shared" si="101"/>
        <v>86.956521739130437</v>
      </c>
      <c r="Q1608" t="s">
        <v>8325</v>
      </c>
      <c r="R1608" t="s">
        <v>8326</v>
      </c>
      <c r="S1608" s="13">
        <f t="shared" si="102"/>
        <v>40536.111550925925</v>
      </c>
      <c r="T1608" s="14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8">
        <f t="shared" si="101"/>
        <v>48.780487804878049</v>
      </c>
      <c r="Q1609" t="s">
        <v>8325</v>
      </c>
      <c r="R1609" t="s">
        <v>8326</v>
      </c>
      <c r="S1609" s="13">
        <f t="shared" si="102"/>
        <v>41053.80846064815</v>
      </c>
      <c r="T1609" s="14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8">
        <f t="shared" si="101"/>
        <v>52.173913043478258</v>
      </c>
      <c r="Q1610" t="s">
        <v>8325</v>
      </c>
      <c r="R1610" t="s">
        <v>8326</v>
      </c>
      <c r="S1610" s="13">
        <f t="shared" si="102"/>
        <v>41607.83085648148</v>
      </c>
      <c r="T1610" s="14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8">
        <f t="shared" si="101"/>
        <v>375</v>
      </c>
      <c r="Q1611" t="s">
        <v>8325</v>
      </c>
      <c r="R1611" t="s">
        <v>8326</v>
      </c>
      <c r="S1611" s="13">
        <f t="shared" si="102"/>
        <v>40796.001261574071</v>
      </c>
      <c r="T1611" s="14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8">
        <f t="shared" si="101"/>
        <v>17.857142857142858</v>
      </c>
      <c r="Q1612" t="s">
        <v>8325</v>
      </c>
      <c r="R1612" t="s">
        <v>8326</v>
      </c>
      <c r="S1612" s="13">
        <f t="shared" si="102"/>
        <v>41228.924884259257</v>
      </c>
      <c r="T1612" s="14">
        <f t="shared" si="103"/>
        <v>41258.924884259257</v>
      </c>
    </row>
    <row r="1613" spans="1:20" ht="15.5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8">
        <f t="shared" si="101"/>
        <v>29.62962962962963</v>
      </c>
      <c r="Q1613" t="s">
        <v>8325</v>
      </c>
      <c r="R1613" t="s">
        <v>8326</v>
      </c>
      <c r="S1613" s="13">
        <f t="shared" si="102"/>
        <v>41409.00037037037</v>
      </c>
      <c r="T1613" s="14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8">
        <f t="shared" si="101"/>
        <v>45.454545454545453</v>
      </c>
      <c r="Q1614" t="s">
        <v>8325</v>
      </c>
      <c r="R1614" t="s">
        <v>8326</v>
      </c>
      <c r="S1614" s="13">
        <f t="shared" si="102"/>
        <v>41246.874814814815</v>
      </c>
      <c r="T1614" s="14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8">
        <f t="shared" si="101"/>
        <v>38.46153846153846</v>
      </c>
      <c r="Q1615" t="s">
        <v>8325</v>
      </c>
      <c r="R1615" t="s">
        <v>8326</v>
      </c>
      <c r="S1615" s="13">
        <f t="shared" si="102"/>
        <v>41082.069467592592</v>
      </c>
      <c r="T1615" s="14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8">
        <f t="shared" si="101"/>
        <v>64.935064935064929</v>
      </c>
      <c r="Q1616" t="s">
        <v>8325</v>
      </c>
      <c r="R1616" t="s">
        <v>8326</v>
      </c>
      <c r="S1616" s="13">
        <f t="shared" si="102"/>
        <v>41794.981122685182</v>
      </c>
      <c r="T1616" s="14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8">
        <f t="shared" si="101"/>
        <v>58.823529411764703</v>
      </c>
      <c r="Q1617" t="s">
        <v>8325</v>
      </c>
      <c r="R1617" t="s">
        <v>8326</v>
      </c>
      <c r="S1617" s="13">
        <f t="shared" si="102"/>
        <v>40845.050879629627</v>
      </c>
      <c r="T1617" s="14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8">
        <f t="shared" si="101"/>
        <v>63.694267515923563</v>
      </c>
      <c r="Q1618" t="s">
        <v>8325</v>
      </c>
      <c r="R1618" t="s">
        <v>8326</v>
      </c>
      <c r="S1618" s="13">
        <f t="shared" si="102"/>
        <v>41194.715520833335</v>
      </c>
      <c r="T1618" s="14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8">
        <f t="shared" si="101"/>
        <v>44.303797468354432</v>
      </c>
      <c r="Q1619" t="s">
        <v>8325</v>
      </c>
      <c r="R1619" t="s">
        <v>8326</v>
      </c>
      <c r="S1619" s="13">
        <f t="shared" si="102"/>
        <v>41546.664212962962</v>
      </c>
      <c r="T1619" s="14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8">
        <f t="shared" si="101"/>
        <v>55.555555555555557</v>
      </c>
      <c r="Q1620" t="s">
        <v>8325</v>
      </c>
      <c r="R1620" t="s">
        <v>8326</v>
      </c>
      <c r="S1620" s="13">
        <f t="shared" si="102"/>
        <v>41301.654340277775</v>
      </c>
      <c r="T1620" s="14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8">
        <f t="shared" si="101"/>
        <v>65.217391304347828</v>
      </c>
      <c r="Q1621" t="s">
        <v>8325</v>
      </c>
      <c r="R1621" t="s">
        <v>8326</v>
      </c>
      <c r="S1621" s="13">
        <f t="shared" si="102"/>
        <v>41876.18618055556</v>
      </c>
      <c r="T1621" s="14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8">
        <f t="shared" si="101"/>
        <v>58.823529411764703</v>
      </c>
      <c r="Q1622" t="s">
        <v>8325</v>
      </c>
      <c r="R1622" t="s">
        <v>8326</v>
      </c>
      <c r="S1622" s="13">
        <f t="shared" si="102"/>
        <v>41321.339583333334</v>
      </c>
      <c r="T1622" s="14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8">
        <f t="shared" si="101"/>
        <v>135.13513513513513</v>
      </c>
      <c r="Q1623" t="s">
        <v>8325</v>
      </c>
      <c r="R1623" t="s">
        <v>8326</v>
      </c>
      <c r="S1623" s="13">
        <f t="shared" si="102"/>
        <v>41003.60665509259</v>
      </c>
      <c r="T1623" s="14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8">
        <f t="shared" si="101"/>
        <v>106.15384615384616</v>
      </c>
      <c r="Q1624" t="s">
        <v>8325</v>
      </c>
      <c r="R1624" t="s">
        <v>8326</v>
      </c>
      <c r="S1624" s="13">
        <f t="shared" si="102"/>
        <v>41950.29483796296</v>
      </c>
      <c r="T1624" s="14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8">
        <f t="shared" si="101"/>
        <v>41.666666666666664</v>
      </c>
      <c r="Q1625" t="s">
        <v>8325</v>
      </c>
      <c r="R1625" t="s">
        <v>8326</v>
      </c>
      <c r="S1625" s="13">
        <f t="shared" si="102"/>
        <v>41453.688530092593</v>
      </c>
      <c r="T1625" s="14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8">
        <f t="shared" si="101"/>
        <v>40</v>
      </c>
      <c r="Q1626" t="s">
        <v>8325</v>
      </c>
      <c r="R1626" t="s">
        <v>8326</v>
      </c>
      <c r="S1626" s="13">
        <f t="shared" si="102"/>
        <v>41243.367303240739</v>
      </c>
      <c r="T1626" s="14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8">
        <f t="shared" si="101"/>
        <v>72.115384615384613</v>
      </c>
      <c r="Q1627" t="s">
        <v>8325</v>
      </c>
      <c r="R1627" t="s">
        <v>8326</v>
      </c>
      <c r="S1627" s="13">
        <f t="shared" si="102"/>
        <v>41135.699687500004</v>
      </c>
      <c r="T1627" s="14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8">
        <f t="shared" si="101"/>
        <v>74.074074074074076</v>
      </c>
      <c r="Q1628" t="s">
        <v>8325</v>
      </c>
      <c r="R1628" t="s">
        <v>8326</v>
      </c>
      <c r="S1628" s="13">
        <f t="shared" si="102"/>
        <v>41579.847997685189</v>
      </c>
      <c r="T1628" s="14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8">
        <f t="shared" si="101"/>
        <v>52.631578947368418</v>
      </c>
      <c r="Q1629" t="s">
        <v>8325</v>
      </c>
      <c r="R1629" t="s">
        <v>8326</v>
      </c>
      <c r="S1629" s="13">
        <f t="shared" si="102"/>
        <v>41205.707048611112</v>
      </c>
      <c r="T1629" s="14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8">
        <f t="shared" si="101"/>
        <v>45.454545454545453</v>
      </c>
      <c r="Q1630" t="s">
        <v>8325</v>
      </c>
      <c r="R1630" t="s">
        <v>8326</v>
      </c>
      <c r="S1630" s="13">
        <f t="shared" si="102"/>
        <v>41774.737060185187</v>
      </c>
      <c r="T1630" s="14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8">
        <f t="shared" si="101"/>
        <v>73.170731707317074</v>
      </c>
      <c r="Q1631" t="s">
        <v>8325</v>
      </c>
      <c r="R1631" t="s">
        <v>8326</v>
      </c>
      <c r="S1631" s="13">
        <f t="shared" si="102"/>
        <v>41645.867280092592</v>
      </c>
      <c r="T1631" s="14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8">
        <f t="shared" si="101"/>
        <v>31.746031746031747</v>
      </c>
      <c r="Q1632" t="s">
        <v>8325</v>
      </c>
      <c r="R1632" t="s">
        <v>8326</v>
      </c>
      <c r="S1632" s="13">
        <f t="shared" si="102"/>
        <v>40939.837673611109</v>
      </c>
      <c r="T1632" s="14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8">
        <f t="shared" si="101"/>
        <v>75.187969924812023</v>
      </c>
      <c r="Q1633" t="s">
        <v>8325</v>
      </c>
      <c r="R1633" t="s">
        <v>8326</v>
      </c>
      <c r="S1633" s="13">
        <f t="shared" si="102"/>
        <v>41164.859502314815</v>
      </c>
      <c r="T1633" s="14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8">
        <f t="shared" si="101"/>
        <v>85.106382978723403</v>
      </c>
      <c r="Q1634" t="s">
        <v>8325</v>
      </c>
      <c r="R1634" t="s">
        <v>8326</v>
      </c>
      <c r="S1634" s="13">
        <f t="shared" si="102"/>
        <v>40750.340902777774</v>
      </c>
      <c r="T1634" s="14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4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8">
        <f t="shared" si="101"/>
        <v>62.5</v>
      </c>
      <c r="Q1636" t="s">
        <v>8325</v>
      </c>
      <c r="R1636" t="s">
        <v>8326</v>
      </c>
      <c r="S1636" s="13">
        <f t="shared" si="102"/>
        <v>40658.189826388887</v>
      </c>
      <c r="T1636" s="14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8">
        <f t="shared" si="101"/>
        <v>54.054054054054056</v>
      </c>
      <c r="Q1637" t="s">
        <v>8325</v>
      </c>
      <c r="R1637" t="s">
        <v>8326</v>
      </c>
      <c r="S1637" s="13">
        <f t="shared" si="102"/>
        <v>42502.868761574078</v>
      </c>
      <c r="T1637" s="14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8">
        <f t="shared" si="101"/>
        <v>51.724137931034484</v>
      </c>
      <c r="Q1638" t="s">
        <v>8325</v>
      </c>
      <c r="R1638" t="s">
        <v>8326</v>
      </c>
      <c r="S1638" s="13">
        <f t="shared" si="102"/>
        <v>40663.08666666667</v>
      </c>
      <c r="T1638" s="14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8">
        <f t="shared" si="101"/>
        <v>33.333333333333336</v>
      </c>
      <c r="Q1639" t="s">
        <v>8325</v>
      </c>
      <c r="R1639" t="s">
        <v>8326</v>
      </c>
      <c r="S1639" s="13">
        <f t="shared" si="102"/>
        <v>40122.751620370371</v>
      </c>
      <c r="T1639" s="14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8">
        <f t="shared" si="101"/>
        <v>37.037037037037038</v>
      </c>
      <c r="Q1640" t="s">
        <v>8325</v>
      </c>
      <c r="R1640" t="s">
        <v>8326</v>
      </c>
      <c r="S1640" s="13">
        <f t="shared" si="102"/>
        <v>41288.68712962963</v>
      </c>
      <c r="T1640" s="14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4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8">
        <f t="shared" si="101"/>
        <v>23.529411764705884</v>
      </c>
      <c r="Q1642" t="s">
        <v>8325</v>
      </c>
      <c r="R1642" t="s">
        <v>8326</v>
      </c>
      <c r="S1642" s="13">
        <f t="shared" si="102"/>
        <v>40379.23096064815</v>
      </c>
      <c r="T1642" s="14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8">
        <f t="shared" si="101"/>
        <v>96.15384615384616</v>
      </c>
      <c r="Q1643" t="s">
        <v>8325</v>
      </c>
      <c r="R1643" t="s">
        <v>8346</v>
      </c>
      <c r="S1643" s="13">
        <f t="shared" si="102"/>
        <v>41962.596574074079</v>
      </c>
      <c r="T1643" s="14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4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8">
        <f t="shared" si="101"/>
        <v>135.13513513513513</v>
      </c>
      <c r="Q1645" t="s">
        <v>8325</v>
      </c>
      <c r="R1645" t="s">
        <v>8346</v>
      </c>
      <c r="S1645" s="13">
        <f t="shared" si="102"/>
        <v>41146.824212962965</v>
      </c>
      <c r="T1645" s="14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8">
        <f t="shared" si="101"/>
        <v>78.125</v>
      </c>
      <c r="Q1646" t="s">
        <v>8325</v>
      </c>
      <c r="R1646" t="s">
        <v>8346</v>
      </c>
      <c r="S1646" s="13">
        <f t="shared" si="102"/>
        <v>41175.05972222222</v>
      </c>
      <c r="T1646" s="14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8">
        <f t="shared" si="101"/>
        <v>500</v>
      </c>
      <c r="Q1647" t="s">
        <v>8325</v>
      </c>
      <c r="R1647" t="s">
        <v>8346</v>
      </c>
      <c r="S1647" s="13">
        <f t="shared" si="102"/>
        <v>41521.617361111108</v>
      </c>
      <c r="T1647" s="14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8">
        <f t="shared" si="101"/>
        <v>24.096385542168676</v>
      </c>
      <c r="Q1648" t="s">
        <v>8325</v>
      </c>
      <c r="R1648" t="s">
        <v>8346</v>
      </c>
      <c r="S1648" s="13">
        <f t="shared" si="102"/>
        <v>41833.450266203705</v>
      </c>
      <c r="T1648" s="14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8">
        <f t="shared" si="101"/>
        <v>108.69565217391305</v>
      </c>
      <c r="Q1649" t="s">
        <v>8325</v>
      </c>
      <c r="R1649" t="s">
        <v>8346</v>
      </c>
      <c r="S1649" s="13">
        <f t="shared" si="102"/>
        <v>41039.409456018519</v>
      </c>
      <c r="T1649" s="14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8">
        <f t="shared" si="101"/>
        <v>25.555555555555557</v>
      </c>
      <c r="Q1650" t="s">
        <v>8325</v>
      </c>
      <c r="R1650" t="s">
        <v>8346</v>
      </c>
      <c r="S1650" s="13">
        <f t="shared" si="102"/>
        <v>40592.704652777778</v>
      </c>
      <c r="T1650" s="14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8">
        <f t="shared" si="101"/>
        <v>46.913580246913583</v>
      </c>
      <c r="Q1651" t="s">
        <v>8325</v>
      </c>
      <c r="R1651" t="s">
        <v>8346</v>
      </c>
      <c r="S1651" s="13">
        <f t="shared" si="102"/>
        <v>41737.684664351851</v>
      </c>
      <c r="T1651" s="14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8">
        <f t="shared" si="101"/>
        <v>62.5</v>
      </c>
      <c r="Q1652" t="s">
        <v>8325</v>
      </c>
      <c r="R1652" t="s">
        <v>8346</v>
      </c>
      <c r="S1652" s="13">
        <f t="shared" si="102"/>
        <v>41526.435613425929</v>
      </c>
      <c r="T1652" s="14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8">
        <f t="shared" si="101"/>
        <v>100</v>
      </c>
      <c r="Q1653" t="s">
        <v>8325</v>
      </c>
      <c r="R1653" t="s">
        <v>8346</v>
      </c>
      <c r="S1653" s="13">
        <f t="shared" si="102"/>
        <v>40625.900694444441</v>
      </c>
      <c r="T1653" s="14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8">
        <f t="shared" si="101"/>
        <v>64.285714285714292</v>
      </c>
      <c r="Q1654" t="s">
        <v>8325</v>
      </c>
      <c r="R1654" t="s">
        <v>8346</v>
      </c>
      <c r="S1654" s="13">
        <f t="shared" si="102"/>
        <v>41572.492974537039</v>
      </c>
      <c r="T1654" s="14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8">
        <f t="shared" si="101"/>
        <v>29.761904761904763</v>
      </c>
      <c r="Q1655" t="s">
        <v>8325</v>
      </c>
      <c r="R1655" t="s">
        <v>8346</v>
      </c>
      <c r="S1655" s="13">
        <f t="shared" si="102"/>
        <v>40626.834444444445</v>
      </c>
      <c r="T1655" s="14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8">
        <f t="shared" si="101"/>
        <v>32.352941176470587</v>
      </c>
      <c r="Q1656" t="s">
        <v>8325</v>
      </c>
      <c r="R1656" t="s">
        <v>8346</v>
      </c>
      <c r="S1656" s="13">
        <f t="shared" si="102"/>
        <v>40987.890740740739</v>
      </c>
      <c r="T1656" s="14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8">
        <f t="shared" si="101"/>
        <v>31.25</v>
      </c>
      <c r="Q1657" t="s">
        <v>8325</v>
      </c>
      <c r="R1657" t="s">
        <v>8346</v>
      </c>
      <c r="S1657" s="13">
        <f t="shared" si="102"/>
        <v>40974.791898148149</v>
      </c>
      <c r="T1657" s="14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8">
        <f t="shared" si="101"/>
        <v>156.25</v>
      </c>
      <c r="Q1658" t="s">
        <v>8325</v>
      </c>
      <c r="R1658" t="s">
        <v>8346</v>
      </c>
      <c r="S1658" s="13">
        <f t="shared" si="102"/>
        <v>41226.928842592592</v>
      </c>
      <c r="T1658" s="14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8">
        <f t="shared" si="101"/>
        <v>113.12217194570135</v>
      </c>
      <c r="Q1659" t="s">
        <v>8325</v>
      </c>
      <c r="R1659" t="s">
        <v>8346</v>
      </c>
      <c r="S1659" s="13">
        <f t="shared" si="102"/>
        <v>41023.782037037039</v>
      </c>
      <c r="T1659" s="14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8">
        <f t="shared" si="101"/>
        <v>56.074766355140184</v>
      </c>
      <c r="Q1660" t="s">
        <v>8325</v>
      </c>
      <c r="R1660" t="s">
        <v>8346</v>
      </c>
      <c r="S1660" s="13">
        <f t="shared" si="102"/>
        <v>41223.22184027778</v>
      </c>
      <c r="T1660" s="14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8">
        <f t="shared" si="101"/>
        <v>11.111111111111111</v>
      </c>
      <c r="Q1661" t="s">
        <v>8325</v>
      </c>
      <c r="R1661" t="s">
        <v>8346</v>
      </c>
      <c r="S1661" s="13">
        <f t="shared" si="102"/>
        <v>41596.913437499999</v>
      </c>
      <c r="T1661" s="14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8">
        <f t="shared" si="101"/>
        <v>2.2222222222222223</v>
      </c>
      <c r="Q1662" t="s">
        <v>8325</v>
      </c>
      <c r="R1662" t="s">
        <v>8346</v>
      </c>
      <c r="S1662" s="13">
        <f t="shared" si="102"/>
        <v>42459.693865740745</v>
      </c>
      <c r="T1662" s="14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8">
        <f t="shared" si="101"/>
        <v>78.21782178217822</v>
      </c>
      <c r="Q1663" t="s">
        <v>8325</v>
      </c>
      <c r="R1663" t="s">
        <v>8346</v>
      </c>
      <c r="S1663" s="13">
        <f t="shared" si="102"/>
        <v>42343.998043981483</v>
      </c>
      <c r="T1663" s="14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8">
        <f t="shared" si="101"/>
        <v>129.03225806451613</v>
      </c>
      <c r="Q1664" t="s">
        <v>8325</v>
      </c>
      <c r="R1664" t="s">
        <v>8346</v>
      </c>
      <c r="S1664" s="13">
        <f t="shared" si="102"/>
        <v>40848.198333333334</v>
      </c>
      <c r="T1664" s="14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8">
        <f t="shared" si="101"/>
        <v>31.25</v>
      </c>
      <c r="Q1665" t="s">
        <v>8325</v>
      </c>
      <c r="R1665" t="s">
        <v>8346</v>
      </c>
      <c r="S1665" s="13">
        <f t="shared" si="102"/>
        <v>42006.02207175926</v>
      </c>
      <c r="T1665" s="14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8">
        <f t="shared" si="101"/>
        <v>28.089887640449437</v>
      </c>
      <c r="Q1666" t="s">
        <v>8325</v>
      </c>
      <c r="R1666" t="s">
        <v>8346</v>
      </c>
      <c r="S1666" s="13">
        <f t="shared" si="102"/>
        <v>40939.761782407404</v>
      </c>
      <c r="T1666" s="14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</f>
        <v>1.1945714285714286</v>
      </c>
      <c r="P1667" s="8">
        <f t="shared" ref="P1667:P1730" si="105">+(D1667/L1667)</f>
        <v>37.634408602150536</v>
      </c>
      <c r="Q1667" t="s">
        <v>8325</v>
      </c>
      <c r="R1667" t="s">
        <v>8346</v>
      </c>
      <c r="S1667" s="13">
        <f t="shared" ref="S1667:S1730" si="106">(((J1667/60)/60)/24)+DATE(1970, 1, 1)</f>
        <v>40564.649456018517</v>
      </c>
      <c r="T1667" s="14">
        <f t="shared" ref="T1667:T1730" si="107">(((I1667/60)/60)/24)+DATE(1970, 1, 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8">
        <f t="shared" si="105"/>
        <v>25.510204081632654</v>
      </c>
      <c r="Q1668" t="s">
        <v>8325</v>
      </c>
      <c r="R1668" t="s">
        <v>8346</v>
      </c>
      <c r="S1668" s="13">
        <f t="shared" si="106"/>
        <v>41331.253159722226</v>
      </c>
      <c r="T1668" s="14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8">
        <f t="shared" si="105"/>
        <v>41.463414634146339</v>
      </c>
      <c r="Q1669" t="s">
        <v>8325</v>
      </c>
      <c r="R1669" t="s">
        <v>8346</v>
      </c>
      <c r="S1669" s="13">
        <f t="shared" si="106"/>
        <v>41682.0705787037</v>
      </c>
      <c r="T1669" s="14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8">
        <f t="shared" si="105"/>
        <v>68.965517241379317</v>
      </c>
      <c r="Q1670" t="s">
        <v>8325</v>
      </c>
      <c r="R1670" t="s">
        <v>8346</v>
      </c>
      <c r="S1670" s="13">
        <f t="shared" si="106"/>
        <v>40845.14975694444</v>
      </c>
      <c r="T1670" s="14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8">
        <f t="shared" si="105"/>
        <v>38.46153846153846</v>
      </c>
      <c r="Q1671" t="s">
        <v>8325</v>
      </c>
      <c r="R1671" t="s">
        <v>8346</v>
      </c>
      <c r="S1671" s="13">
        <f t="shared" si="106"/>
        <v>42461.885138888887</v>
      </c>
      <c r="T1671" s="14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8">
        <f t="shared" si="105"/>
        <v>43.478260869565219</v>
      </c>
      <c r="Q1672" t="s">
        <v>8325</v>
      </c>
      <c r="R1672" t="s">
        <v>8346</v>
      </c>
      <c r="S1672" s="13">
        <f t="shared" si="106"/>
        <v>40313.930543981485</v>
      </c>
      <c r="T1672" s="14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8">
        <f t="shared" si="105"/>
        <v>25.974025974025974</v>
      </c>
      <c r="Q1673" t="s">
        <v>8325</v>
      </c>
      <c r="R1673" t="s">
        <v>8346</v>
      </c>
      <c r="S1673" s="13">
        <f t="shared" si="106"/>
        <v>42553.54414351852</v>
      </c>
      <c r="T1673" s="14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8">
        <f t="shared" si="105"/>
        <v>34.693877551020407</v>
      </c>
      <c r="Q1674" t="s">
        <v>8325</v>
      </c>
      <c r="R1674" t="s">
        <v>8346</v>
      </c>
      <c r="S1674" s="13">
        <f t="shared" si="106"/>
        <v>41034.656597222223</v>
      </c>
      <c r="T1674" s="14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8">
        <f t="shared" si="105"/>
        <v>35.593220338983052</v>
      </c>
      <c r="Q1675" t="s">
        <v>8325</v>
      </c>
      <c r="R1675" t="s">
        <v>8346</v>
      </c>
      <c r="S1675" s="13">
        <f t="shared" si="106"/>
        <v>42039.878379629634</v>
      </c>
      <c r="T1675" s="14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8">
        <f t="shared" si="105"/>
        <v>44.247787610619469</v>
      </c>
      <c r="Q1676" t="s">
        <v>8325</v>
      </c>
      <c r="R1676" t="s">
        <v>8346</v>
      </c>
      <c r="S1676" s="13">
        <f t="shared" si="106"/>
        <v>42569.605393518519</v>
      </c>
      <c r="T1676" s="14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8">
        <f t="shared" si="105"/>
        <v>29.411764705882351</v>
      </c>
      <c r="Q1677" t="s">
        <v>8325</v>
      </c>
      <c r="R1677" t="s">
        <v>8346</v>
      </c>
      <c r="S1677" s="13">
        <f t="shared" si="106"/>
        <v>40802.733101851853</v>
      </c>
      <c r="T1677" s="14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8">
        <f t="shared" si="105"/>
        <v>71.428571428571431</v>
      </c>
      <c r="Q1678" t="s">
        <v>8325</v>
      </c>
      <c r="R1678" t="s">
        <v>8346</v>
      </c>
      <c r="S1678" s="13">
        <f t="shared" si="106"/>
        <v>40973.72623842593</v>
      </c>
      <c r="T1678" s="14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8">
        <f t="shared" si="105"/>
        <v>142.85714285714286</v>
      </c>
      <c r="Q1679" t="s">
        <v>8325</v>
      </c>
      <c r="R1679" t="s">
        <v>8346</v>
      </c>
      <c r="S1679" s="13">
        <f t="shared" si="106"/>
        <v>42416.407129629632</v>
      </c>
      <c r="T1679" s="14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8">
        <f t="shared" si="105"/>
        <v>30.612244897959183</v>
      </c>
      <c r="Q1680" t="s">
        <v>8325</v>
      </c>
      <c r="R1680" t="s">
        <v>8346</v>
      </c>
      <c r="S1680" s="13">
        <f t="shared" si="106"/>
        <v>41662.854988425926</v>
      </c>
      <c r="T1680" s="14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8">
        <f t="shared" si="105"/>
        <v>35.714285714285715</v>
      </c>
      <c r="Q1681" t="s">
        <v>8325</v>
      </c>
      <c r="R1681" t="s">
        <v>8346</v>
      </c>
      <c r="S1681" s="13">
        <f t="shared" si="106"/>
        <v>40723.068807870368</v>
      </c>
      <c r="T1681" s="14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8">
        <f t="shared" si="105"/>
        <v>40</v>
      </c>
      <c r="Q1682" t="s">
        <v>8325</v>
      </c>
      <c r="R1682" t="s">
        <v>8346</v>
      </c>
      <c r="S1682" s="13">
        <f t="shared" si="106"/>
        <v>41802.757719907408</v>
      </c>
      <c r="T1682" s="14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8">
        <f t="shared" si="105"/>
        <v>73.529411764705884</v>
      </c>
      <c r="Q1683" t="s">
        <v>8325</v>
      </c>
      <c r="R1683" t="s">
        <v>8347</v>
      </c>
      <c r="S1683" s="13">
        <f t="shared" si="106"/>
        <v>42774.121342592596</v>
      </c>
      <c r="T1683" s="14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4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8">
        <f t="shared" si="105"/>
        <v>350</v>
      </c>
      <c r="Q1685" t="s">
        <v>8325</v>
      </c>
      <c r="R1685" t="s">
        <v>8347</v>
      </c>
      <c r="S1685" s="13">
        <f t="shared" si="106"/>
        <v>42808.781689814816</v>
      </c>
      <c r="T1685" s="14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8">
        <f t="shared" si="105"/>
        <v>79.207920792079207</v>
      </c>
      <c r="Q1686" t="s">
        <v>8325</v>
      </c>
      <c r="R1686" t="s">
        <v>8347</v>
      </c>
      <c r="S1686" s="13">
        <f t="shared" si="106"/>
        <v>42783.815289351856</v>
      </c>
      <c r="T1686" s="14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8">
        <f t="shared" si="105"/>
        <v>23.333333333333332</v>
      </c>
      <c r="Q1687" t="s">
        <v>8325</v>
      </c>
      <c r="R1687" t="s">
        <v>8347</v>
      </c>
      <c r="S1687" s="13">
        <f t="shared" si="106"/>
        <v>42788.2502662037</v>
      </c>
      <c r="T1687" s="14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8">
        <f t="shared" si="105"/>
        <v>5000</v>
      </c>
      <c r="Q1688" t="s">
        <v>8325</v>
      </c>
      <c r="R1688" t="s">
        <v>8347</v>
      </c>
      <c r="S1688" s="13">
        <f t="shared" si="106"/>
        <v>42792.843969907408</v>
      </c>
      <c r="T1688" s="14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8">
        <f t="shared" si="105"/>
        <v>256.41025641025641</v>
      </c>
      <c r="Q1689" t="s">
        <v>8325</v>
      </c>
      <c r="R1689" t="s">
        <v>8347</v>
      </c>
      <c r="S1689" s="13">
        <f t="shared" si="106"/>
        <v>42802.046817129631</v>
      </c>
      <c r="T1689" s="14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8">
        <f t="shared" si="105"/>
        <v>571.42857142857144</v>
      </c>
      <c r="Q1690" t="s">
        <v>8325</v>
      </c>
      <c r="R1690" t="s">
        <v>8347</v>
      </c>
      <c r="S1690" s="13">
        <f t="shared" si="106"/>
        <v>42804.534652777773</v>
      </c>
      <c r="T1690" s="14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4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8">
        <f t="shared" si="105"/>
        <v>227.27272727272728</v>
      </c>
      <c r="Q1692" t="s">
        <v>8325</v>
      </c>
      <c r="R1692" t="s">
        <v>8347</v>
      </c>
      <c r="S1692" s="13">
        <f t="shared" si="106"/>
        <v>42801.43104166667</v>
      </c>
      <c r="T1692" s="14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8">
        <f t="shared" si="105"/>
        <v>789.47368421052636</v>
      </c>
      <c r="Q1693" t="s">
        <v>8325</v>
      </c>
      <c r="R1693" t="s">
        <v>8347</v>
      </c>
      <c r="S1693" s="13">
        <f t="shared" si="106"/>
        <v>42795.701481481476</v>
      </c>
      <c r="T1693" s="14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8">
        <f t="shared" si="105"/>
        <v>333.33333333333331</v>
      </c>
      <c r="Q1694" t="s">
        <v>8325</v>
      </c>
      <c r="R1694" t="s">
        <v>8347</v>
      </c>
      <c r="S1694" s="13">
        <f t="shared" si="106"/>
        <v>42788.151238425926</v>
      </c>
      <c r="T1694" s="14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8">
        <f t="shared" si="105"/>
        <v>375</v>
      </c>
      <c r="Q1695" t="s">
        <v>8325</v>
      </c>
      <c r="R1695" t="s">
        <v>8347</v>
      </c>
      <c r="S1695" s="13">
        <f t="shared" si="106"/>
        <v>42803.920277777783</v>
      </c>
      <c r="T1695" s="14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8">
        <f t="shared" si="105"/>
        <v>10000</v>
      </c>
      <c r="Q1696" t="s">
        <v>8325</v>
      </c>
      <c r="R1696" t="s">
        <v>8347</v>
      </c>
      <c r="S1696" s="13">
        <f t="shared" si="106"/>
        <v>42791.669837962967</v>
      </c>
      <c r="T1696" s="14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8">
        <f t="shared" si="105"/>
        <v>521.73913043478262</v>
      </c>
      <c r="Q1697" t="s">
        <v>8325</v>
      </c>
      <c r="R1697" t="s">
        <v>8347</v>
      </c>
      <c r="S1697" s="13">
        <f t="shared" si="106"/>
        <v>42801.031412037039</v>
      </c>
      <c r="T1697" s="14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4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8">
        <f t="shared" si="105"/>
        <v>568.18181818181813</v>
      </c>
      <c r="Q1699" t="s">
        <v>8325</v>
      </c>
      <c r="R1699" t="s">
        <v>8347</v>
      </c>
      <c r="S1699" s="13">
        <f t="shared" si="106"/>
        <v>42805.032962962956</v>
      </c>
      <c r="T1699" s="14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4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8">
        <f t="shared" si="105"/>
        <v>1276.25</v>
      </c>
      <c r="Q1701" t="s">
        <v>8325</v>
      </c>
      <c r="R1701" t="s">
        <v>8347</v>
      </c>
      <c r="S1701" s="13">
        <f t="shared" si="106"/>
        <v>42806.863946759258</v>
      </c>
      <c r="T1701" s="14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8">
        <f t="shared" si="105"/>
        <v>253.16455696202533</v>
      </c>
      <c r="Q1702" t="s">
        <v>8325</v>
      </c>
      <c r="R1702" t="s">
        <v>8347</v>
      </c>
      <c r="S1702" s="13">
        <f t="shared" si="106"/>
        <v>42796.071643518517</v>
      </c>
      <c r="T1702" s="14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8">
        <f t="shared" si="105"/>
        <v>2525</v>
      </c>
      <c r="Q1703" t="s">
        <v>8325</v>
      </c>
      <c r="R1703" t="s">
        <v>8347</v>
      </c>
      <c r="S1703" s="13">
        <f t="shared" si="106"/>
        <v>41989.664409722223</v>
      </c>
      <c r="T1703" s="14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8">
        <f t="shared" si="105"/>
        <v>16500</v>
      </c>
      <c r="Q1704" t="s">
        <v>8325</v>
      </c>
      <c r="R1704" t="s">
        <v>8347</v>
      </c>
      <c r="S1704" s="13">
        <f t="shared" si="106"/>
        <v>42063.869791666672</v>
      </c>
      <c r="T1704" s="14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8">
        <f t="shared" si="105"/>
        <v>2500</v>
      </c>
      <c r="Q1705" t="s">
        <v>8325</v>
      </c>
      <c r="R1705" t="s">
        <v>8347</v>
      </c>
      <c r="S1705" s="13">
        <f t="shared" si="106"/>
        <v>42187.281678240746</v>
      </c>
      <c r="T1705" s="14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8">
        <f t="shared" si="105"/>
        <v>181.81818181818181</v>
      </c>
      <c r="Q1706" t="s">
        <v>8325</v>
      </c>
      <c r="R1706" t="s">
        <v>8347</v>
      </c>
      <c r="S1706" s="13">
        <f t="shared" si="106"/>
        <v>42021.139733796299</v>
      </c>
      <c r="T1706" s="14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4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4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8">
        <f t="shared" si="105"/>
        <v>555.55555555555554</v>
      </c>
      <c r="Q1709" t="s">
        <v>8325</v>
      </c>
      <c r="R1709" t="s">
        <v>8347</v>
      </c>
      <c r="S1709" s="13">
        <f t="shared" si="106"/>
        <v>42427.721006944441</v>
      </c>
      <c r="T1709" s="14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4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8">
        <f t="shared" si="105"/>
        <v>437.5</v>
      </c>
      <c r="Q1711" t="s">
        <v>8325</v>
      </c>
      <c r="R1711" t="s">
        <v>8347</v>
      </c>
      <c r="S1711" s="13">
        <f t="shared" si="106"/>
        <v>41841.56381944444</v>
      </c>
      <c r="T1711" s="14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8">
        <f t="shared" si="105"/>
        <v>5000</v>
      </c>
      <c r="Q1712" t="s">
        <v>8325</v>
      </c>
      <c r="R1712" t="s">
        <v>8347</v>
      </c>
      <c r="S1712" s="13">
        <f t="shared" si="106"/>
        <v>42341.59129629629</v>
      </c>
      <c r="T1712" s="14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8">
        <f t="shared" si="105"/>
        <v>5000</v>
      </c>
      <c r="Q1713" t="s">
        <v>8325</v>
      </c>
      <c r="R1713" t="s">
        <v>8347</v>
      </c>
      <c r="S1713" s="13">
        <f t="shared" si="106"/>
        <v>41852.646226851852</v>
      </c>
      <c r="T1713" s="14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4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8">
        <f t="shared" si="105"/>
        <v>3000</v>
      </c>
      <c r="Q1715" t="s">
        <v>8325</v>
      </c>
      <c r="R1715" t="s">
        <v>8347</v>
      </c>
      <c r="S1715" s="13">
        <f t="shared" si="106"/>
        <v>41887.801064814819</v>
      </c>
      <c r="T1715" s="14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8">
        <f t="shared" si="105"/>
        <v>1470.5882352941176</v>
      </c>
      <c r="Q1716" t="s">
        <v>8325</v>
      </c>
      <c r="R1716" t="s">
        <v>8347</v>
      </c>
      <c r="S1716" s="13">
        <f t="shared" si="106"/>
        <v>42095.918530092589</v>
      </c>
      <c r="T1716" s="14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8">
        <f t="shared" si="105"/>
        <v>2500</v>
      </c>
      <c r="Q1717" t="s">
        <v>8325</v>
      </c>
      <c r="R1717" t="s">
        <v>8347</v>
      </c>
      <c r="S1717" s="13">
        <f t="shared" si="106"/>
        <v>42064.217418981483</v>
      </c>
      <c r="T1717" s="14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8">
        <f t="shared" si="105"/>
        <v>666.66666666666663</v>
      </c>
      <c r="Q1718" t="s">
        <v>8325</v>
      </c>
      <c r="R1718" t="s">
        <v>8347</v>
      </c>
      <c r="S1718" s="13">
        <f t="shared" si="106"/>
        <v>42673.577534722222</v>
      </c>
      <c r="T1718" s="14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8">
        <f t="shared" si="105"/>
        <v>79.634146341463421</v>
      </c>
      <c r="Q1719" t="s">
        <v>8325</v>
      </c>
      <c r="R1719" t="s">
        <v>8347</v>
      </c>
      <c r="S1719" s="13">
        <f t="shared" si="106"/>
        <v>42460.98192129629</v>
      </c>
      <c r="T1719" s="14">
        <f t="shared" si="107"/>
        <v>42481.166666666672</v>
      </c>
    </row>
    <row r="1720" spans="1:20" ht="15.5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8">
        <f t="shared" si="105"/>
        <v>17500</v>
      </c>
      <c r="Q1720" t="s">
        <v>8325</v>
      </c>
      <c r="R1720" t="s">
        <v>8347</v>
      </c>
      <c r="S1720" s="13">
        <f t="shared" si="106"/>
        <v>42460.610520833332</v>
      </c>
      <c r="T1720" s="14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8">
        <f t="shared" si="105"/>
        <v>1333.3333333333333</v>
      </c>
      <c r="Q1721" t="s">
        <v>8325</v>
      </c>
      <c r="R1721" t="s">
        <v>8347</v>
      </c>
      <c r="S1721" s="13">
        <f t="shared" si="106"/>
        <v>41869.534618055557</v>
      </c>
      <c r="T1721" s="14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8">
        <f t="shared" si="105"/>
        <v>500</v>
      </c>
      <c r="Q1722" t="s">
        <v>8325</v>
      </c>
      <c r="R1722" t="s">
        <v>8347</v>
      </c>
      <c r="S1722" s="13">
        <f t="shared" si="106"/>
        <v>41922.783229166671</v>
      </c>
      <c r="T1722" s="14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4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8">
        <f t="shared" si="105"/>
        <v>2880</v>
      </c>
      <c r="Q1724" t="s">
        <v>8325</v>
      </c>
      <c r="R1724" t="s">
        <v>8347</v>
      </c>
      <c r="S1724" s="13">
        <f t="shared" si="106"/>
        <v>42425.960983796293</v>
      </c>
      <c r="T1724" s="14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8">
        <f t="shared" si="105"/>
        <v>3333.3333333333335</v>
      </c>
      <c r="Q1725" t="s">
        <v>8325</v>
      </c>
      <c r="R1725" t="s">
        <v>8347</v>
      </c>
      <c r="S1725" s="13">
        <f t="shared" si="106"/>
        <v>42129.82540509259</v>
      </c>
      <c r="T1725" s="14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8">
        <f t="shared" si="105"/>
        <v>1500</v>
      </c>
      <c r="Q1726" t="s">
        <v>8325</v>
      </c>
      <c r="R1726" t="s">
        <v>8347</v>
      </c>
      <c r="S1726" s="13">
        <f t="shared" si="106"/>
        <v>41912.932430555556</v>
      </c>
      <c r="T1726" s="14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8">
        <f t="shared" si="105"/>
        <v>611.11111111111109</v>
      </c>
      <c r="Q1727" t="s">
        <v>8325</v>
      </c>
      <c r="R1727" t="s">
        <v>8347</v>
      </c>
      <c r="S1727" s="13">
        <f t="shared" si="106"/>
        <v>41845.968159722222</v>
      </c>
      <c r="T1727" s="14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8">
        <f t="shared" si="105"/>
        <v>406.25</v>
      </c>
      <c r="Q1728" t="s">
        <v>8325</v>
      </c>
      <c r="R1728" t="s">
        <v>8347</v>
      </c>
      <c r="S1728" s="13">
        <f t="shared" si="106"/>
        <v>41788.919722222221</v>
      </c>
      <c r="T1728" s="14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8">
        <f t="shared" si="105"/>
        <v>3000</v>
      </c>
      <c r="Q1729" t="s">
        <v>8325</v>
      </c>
      <c r="R1729" t="s">
        <v>8347</v>
      </c>
      <c r="S1729" s="13">
        <f t="shared" si="106"/>
        <v>42044.927974537044</v>
      </c>
      <c r="T1729" s="14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8">
        <f t="shared" si="105"/>
        <v>178.57142857142858</v>
      </c>
      <c r="Q1730" t="s">
        <v>8325</v>
      </c>
      <c r="R1730" t="s">
        <v>8347</v>
      </c>
      <c r="S1730" s="13">
        <f t="shared" si="106"/>
        <v>42268.625856481478</v>
      </c>
      <c r="T1730" s="14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</f>
        <v>0</v>
      </c>
      <c r="P1731" s="8" t="e">
        <f t="shared" ref="P1731:P1794" si="109">+(D1731/L1731)</f>
        <v>#DIV/0!</v>
      </c>
      <c r="Q1731" t="s">
        <v>8325</v>
      </c>
      <c r="R1731" t="s">
        <v>8347</v>
      </c>
      <c r="S1731" s="13">
        <f t="shared" ref="S1731:S1794" si="110">(((J1731/60)/60)/24)+DATE(1970, 1, 1)</f>
        <v>42471.052152777775</v>
      </c>
      <c r="T1731" s="14">
        <f t="shared" ref="T1731:T1794" si="111">(((I1731/60)/60)/24)+DATE(1970, 1, 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4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4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4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4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8">
        <f t="shared" si="109"/>
        <v>4500</v>
      </c>
      <c r="Q1736" t="s">
        <v>8325</v>
      </c>
      <c r="R1736" t="s">
        <v>8347</v>
      </c>
      <c r="S1736" s="13">
        <f t="shared" si="110"/>
        <v>42102.036527777775</v>
      </c>
      <c r="T1736" s="14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8">
        <f t="shared" si="109"/>
        <v>500</v>
      </c>
      <c r="Q1737" t="s">
        <v>8325</v>
      </c>
      <c r="R1737" t="s">
        <v>8347</v>
      </c>
      <c r="S1737" s="13">
        <f t="shared" si="110"/>
        <v>42559.814178240747</v>
      </c>
      <c r="T1737" s="14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8">
        <f t="shared" si="109"/>
        <v>3000</v>
      </c>
      <c r="Q1738" t="s">
        <v>8325</v>
      </c>
      <c r="R1738" t="s">
        <v>8347</v>
      </c>
      <c r="S1738" s="13">
        <f t="shared" si="110"/>
        <v>42286.861493055556</v>
      </c>
      <c r="T1738" s="14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8">
        <f t="shared" si="109"/>
        <v>266.66666666666669</v>
      </c>
      <c r="Q1739" t="s">
        <v>8325</v>
      </c>
      <c r="R1739" t="s">
        <v>8347</v>
      </c>
      <c r="S1739" s="13">
        <f t="shared" si="110"/>
        <v>42175.948981481488</v>
      </c>
      <c r="T1739" s="14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8">
        <f t="shared" si="109"/>
        <v>5000</v>
      </c>
      <c r="Q1740" t="s">
        <v>8325</v>
      </c>
      <c r="R1740" t="s">
        <v>8347</v>
      </c>
      <c r="S1740" s="13">
        <f t="shared" si="110"/>
        <v>41884.874328703707</v>
      </c>
      <c r="T1740" s="14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8">
        <f t="shared" si="109"/>
        <v>1000</v>
      </c>
      <c r="Q1741" t="s">
        <v>8325</v>
      </c>
      <c r="R1741" t="s">
        <v>8347</v>
      </c>
      <c r="S1741" s="13">
        <f t="shared" si="110"/>
        <v>42435.874212962968</v>
      </c>
      <c r="T1741" s="14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4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8">
        <f t="shared" si="109"/>
        <v>23.076923076923077</v>
      </c>
      <c r="Q1743" t="s">
        <v>8338</v>
      </c>
      <c r="R1743" t="s">
        <v>8339</v>
      </c>
      <c r="S1743" s="13">
        <f t="shared" si="110"/>
        <v>42120.628136574072</v>
      </c>
      <c r="T1743" s="14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8">
        <f t="shared" si="109"/>
        <v>58.823529411764703</v>
      </c>
      <c r="Q1744" t="s">
        <v>8338</v>
      </c>
      <c r="R1744" t="s">
        <v>8339</v>
      </c>
      <c r="S1744" s="13">
        <f t="shared" si="110"/>
        <v>42710.876967592587</v>
      </c>
      <c r="T1744" s="14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8">
        <f t="shared" si="109"/>
        <v>89.552238805970148</v>
      </c>
      <c r="Q1745" t="s">
        <v>8338</v>
      </c>
      <c r="R1745" t="s">
        <v>8339</v>
      </c>
      <c r="S1745" s="13">
        <f t="shared" si="110"/>
        <v>42586.925636574073</v>
      </c>
      <c r="T1745" s="14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8">
        <f t="shared" si="109"/>
        <v>78.571428571428569</v>
      </c>
      <c r="Q1746" t="s">
        <v>8338</v>
      </c>
      <c r="R1746" t="s">
        <v>8339</v>
      </c>
      <c r="S1746" s="13">
        <f t="shared" si="110"/>
        <v>42026.605057870373</v>
      </c>
      <c r="T1746" s="14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8">
        <f t="shared" si="109"/>
        <v>78.651685393258433</v>
      </c>
      <c r="Q1747" t="s">
        <v>8338</v>
      </c>
      <c r="R1747" t="s">
        <v>8339</v>
      </c>
      <c r="S1747" s="13">
        <f t="shared" si="110"/>
        <v>42690.259699074071</v>
      </c>
      <c r="T1747" s="14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8">
        <f t="shared" si="109"/>
        <v>140.18691588785046</v>
      </c>
      <c r="Q1748" t="s">
        <v>8338</v>
      </c>
      <c r="R1748" t="s">
        <v>8339</v>
      </c>
      <c r="S1748" s="13">
        <f t="shared" si="110"/>
        <v>42668.176701388889</v>
      </c>
      <c r="T1748" s="14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8">
        <f t="shared" si="109"/>
        <v>56.60377358490566</v>
      </c>
      <c r="Q1749" t="s">
        <v>8338</v>
      </c>
      <c r="R1749" t="s">
        <v>8339</v>
      </c>
      <c r="S1749" s="13">
        <f t="shared" si="110"/>
        <v>42292.435532407413</v>
      </c>
      <c r="T1749" s="14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8">
        <f t="shared" si="109"/>
        <v>276.24309392265195</v>
      </c>
      <c r="Q1750" t="s">
        <v>8338</v>
      </c>
      <c r="R1750" t="s">
        <v>8339</v>
      </c>
      <c r="S1750" s="13">
        <f t="shared" si="110"/>
        <v>42219.950729166667</v>
      </c>
      <c r="T1750" s="14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8">
        <f t="shared" si="109"/>
        <v>76.717557251908403</v>
      </c>
      <c r="Q1751" t="s">
        <v>8338</v>
      </c>
      <c r="R1751" t="s">
        <v>8339</v>
      </c>
      <c r="S1751" s="13">
        <f t="shared" si="110"/>
        <v>42758.975937499999</v>
      </c>
      <c r="T1751" s="14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8">
        <f t="shared" si="109"/>
        <v>40</v>
      </c>
      <c r="Q1752" t="s">
        <v>8338</v>
      </c>
      <c r="R1752" t="s">
        <v>8339</v>
      </c>
      <c r="S1752" s="13">
        <f t="shared" si="110"/>
        <v>42454.836851851855</v>
      </c>
      <c r="T1752" s="14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8">
        <f t="shared" si="109"/>
        <v>163.9344262295082</v>
      </c>
      <c r="Q1753" t="s">
        <v>8338</v>
      </c>
      <c r="R1753" t="s">
        <v>8339</v>
      </c>
      <c r="S1753" s="13">
        <f t="shared" si="110"/>
        <v>42052.7815162037</v>
      </c>
      <c r="T1753" s="14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8">
        <f t="shared" si="109"/>
        <v>13.333333333333334</v>
      </c>
      <c r="Q1754" t="s">
        <v>8338</v>
      </c>
      <c r="R1754" t="s">
        <v>8339</v>
      </c>
      <c r="S1754" s="13">
        <f t="shared" si="110"/>
        <v>42627.253263888888</v>
      </c>
      <c r="T1754" s="14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8">
        <f t="shared" si="109"/>
        <v>428.57142857142856</v>
      </c>
      <c r="Q1755" t="s">
        <v>8338</v>
      </c>
      <c r="R1755" t="s">
        <v>8339</v>
      </c>
      <c r="S1755" s="13">
        <f t="shared" si="110"/>
        <v>42420.74962962963</v>
      </c>
      <c r="T1755" s="14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8">
        <f t="shared" si="109"/>
        <v>94.444444444444443</v>
      </c>
      <c r="Q1756" t="s">
        <v>8338</v>
      </c>
      <c r="R1756" t="s">
        <v>8339</v>
      </c>
      <c r="S1756" s="13">
        <f t="shared" si="110"/>
        <v>42067.876770833333</v>
      </c>
      <c r="T1756" s="14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8">
        <f t="shared" si="109"/>
        <v>6.25</v>
      </c>
      <c r="Q1757" t="s">
        <v>8338</v>
      </c>
      <c r="R1757" t="s">
        <v>8339</v>
      </c>
      <c r="S1757" s="13">
        <f t="shared" si="110"/>
        <v>42252.788900462961</v>
      </c>
      <c r="T1757" s="14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8">
        <f t="shared" si="109"/>
        <v>45.833333333333336</v>
      </c>
      <c r="Q1758" t="s">
        <v>8338</v>
      </c>
      <c r="R1758" t="s">
        <v>8339</v>
      </c>
      <c r="S1758" s="13">
        <f t="shared" si="110"/>
        <v>42571.167465277773</v>
      </c>
      <c r="T1758" s="14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8">
        <f t="shared" si="109"/>
        <v>357.14285714285717</v>
      </c>
      <c r="Q1759" t="s">
        <v>8338</v>
      </c>
      <c r="R1759" t="s">
        <v>8339</v>
      </c>
      <c r="S1759" s="13">
        <f t="shared" si="110"/>
        <v>42733.827349537038</v>
      </c>
      <c r="T1759" s="14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8">
        <f t="shared" si="109"/>
        <v>37.037037037037038</v>
      </c>
      <c r="Q1760" t="s">
        <v>8338</v>
      </c>
      <c r="R1760" t="s">
        <v>8339</v>
      </c>
      <c r="S1760" s="13">
        <f t="shared" si="110"/>
        <v>42505.955925925926</v>
      </c>
      <c r="T1760" s="14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8">
        <f t="shared" si="109"/>
        <v>102.04081632653062</v>
      </c>
      <c r="Q1761" t="s">
        <v>8338</v>
      </c>
      <c r="R1761" t="s">
        <v>8339</v>
      </c>
      <c r="S1761" s="13">
        <f t="shared" si="110"/>
        <v>42068.829039351855</v>
      </c>
      <c r="T1761" s="14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8">
        <f t="shared" si="109"/>
        <v>49.019607843137258</v>
      </c>
      <c r="Q1762" t="s">
        <v>8338</v>
      </c>
      <c r="R1762" t="s">
        <v>8339</v>
      </c>
      <c r="S1762" s="13">
        <f t="shared" si="110"/>
        <v>42405.67260416667</v>
      </c>
      <c r="T1762" s="14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8">
        <f t="shared" si="109"/>
        <v>33.333333333333336</v>
      </c>
      <c r="Q1763" t="s">
        <v>8338</v>
      </c>
      <c r="R1763" t="s">
        <v>8339</v>
      </c>
      <c r="S1763" s="13">
        <f t="shared" si="110"/>
        <v>42209.567824074074</v>
      </c>
      <c r="T1763" s="14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8">
        <f t="shared" si="109"/>
        <v>4</v>
      </c>
      <c r="Q1764" t="s">
        <v>8338</v>
      </c>
      <c r="R1764" t="s">
        <v>8339</v>
      </c>
      <c r="S1764" s="13">
        <f t="shared" si="110"/>
        <v>42410.982002314813</v>
      </c>
      <c r="T1764" s="14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8">
        <f t="shared" si="109"/>
        <v>101.69491525423729</v>
      </c>
      <c r="Q1765" t="s">
        <v>8338</v>
      </c>
      <c r="R1765" t="s">
        <v>8339</v>
      </c>
      <c r="S1765" s="13">
        <f t="shared" si="110"/>
        <v>42636.868518518517</v>
      </c>
      <c r="T1765" s="14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8">
        <f t="shared" si="109"/>
        <v>282.05128205128204</v>
      </c>
      <c r="Q1766" t="s">
        <v>8338</v>
      </c>
      <c r="R1766" t="s">
        <v>8339</v>
      </c>
      <c r="S1766" s="13">
        <f t="shared" si="110"/>
        <v>41825.485868055555</v>
      </c>
      <c r="T1766" s="14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8">
        <f t="shared" si="109"/>
        <v>121.35922330097087</v>
      </c>
      <c r="Q1767" t="s">
        <v>8338</v>
      </c>
      <c r="R1767" t="s">
        <v>8339</v>
      </c>
      <c r="S1767" s="13">
        <f t="shared" si="110"/>
        <v>41834.980462962965</v>
      </c>
      <c r="T1767" s="14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4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8">
        <f t="shared" si="109"/>
        <v>128.2051282051282</v>
      </c>
      <c r="Q1769" t="s">
        <v>8338</v>
      </c>
      <c r="R1769" t="s">
        <v>8339</v>
      </c>
      <c r="S1769" s="13">
        <f t="shared" si="110"/>
        <v>41824.658379629633</v>
      </c>
      <c r="T1769" s="14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8">
        <f t="shared" si="109"/>
        <v>333.33333333333331</v>
      </c>
      <c r="Q1770" t="s">
        <v>8338</v>
      </c>
      <c r="R1770" t="s">
        <v>8339</v>
      </c>
      <c r="S1770" s="13">
        <f t="shared" si="110"/>
        <v>41849.560694444444</v>
      </c>
      <c r="T1770" s="14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8">
        <f t="shared" si="109"/>
        <v>1818.1818181818182</v>
      </c>
      <c r="Q1771" t="s">
        <v>8338</v>
      </c>
      <c r="R1771" t="s">
        <v>8339</v>
      </c>
      <c r="S1771" s="13">
        <f t="shared" si="110"/>
        <v>41987.818969907406</v>
      </c>
      <c r="T1771" s="14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8">
        <f t="shared" si="109"/>
        <v>266.30434782608694</v>
      </c>
      <c r="Q1772" t="s">
        <v>8338</v>
      </c>
      <c r="R1772" t="s">
        <v>8339</v>
      </c>
      <c r="S1772" s="13">
        <f t="shared" si="110"/>
        <v>41891.780023148152</v>
      </c>
      <c r="T1772" s="14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8">
        <f t="shared" si="109"/>
        <v>168</v>
      </c>
      <c r="Q1773" t="s">
        <v>8338</v>
      </c>
      <c r="R1773" t="s">
        <v>8339</v>
      </c>
      <c r="S1773" s="13">
        <f t="shared" si="110"/>
        <v>41905.979629629634</v>
      </c>
      <c r="T1773" s="14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8">
        <f t="shared" si="109"/>
        <v>289.4736842105263</v>
      </c>
      <c r="Q1774" t="s">
        <v>8338</v>
      </c>
      <c r="R1774" t="s">
        <v>8339</v>
      </c>
      <c r="S1774" s="13">
        <f t="shared" si="110"/>
        <v>41766.718009259261</v>
      </c>
      <c r="T1774" s="14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8">
        <f t="shared" si="109"/>
        <v>1578.9473684210527</v>
      </c>
      <c r="Q1775" t="s">
        <v>8338</v>
      </c>
      <c r="R1775" t="s">
        <v>8339</v>
      </c>
      <c r="S1775" s="13">
        <f t="shared" si="110"/>
        <v>41978.760393518518</v>
      </c>
      <c r="T1775" s="14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8">
        <f t="shared" si="109"/>
        <v>192.30769230769232</v>
      </c>
      <c r="Q1776" t="s">
        <v>8338</v>
      </c>
      <c r="R1776" t="s">
        <v>8339</v>
      </c>
      <c r="S1776" s="13">
        <f t="shared" si="110"/>
        <v>41930.218657407408</v>
      </c>
      <c r="T1776" s="14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8">
        <f t="shared" si="109"/>
        <v>262.09677419354841</v>
      </c>
      <c r="Q1777" t="s">
        <v>8338</v>
      </c>
      <c r="R1777" t="s">
        <v>8339</v>
      </c>
      <c r="S1777" s="13">
        <f t="shared" si="110"/>
        <v>41891.976388888892</v>
      </c>
      <c r="T1777" s="14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8">
        <f t="shared" si="109"/>
        <v>1250</v>
      </c>
      <c r="Q1778" t="s">
        <v>8338</v>
      </c>
      <c r="R1778" t="s">
        <v>8339</v>
      </c>
      <c r="S1778" s="13">
        <f t="shared" si="110"/>
        <v>41905.95684027778</v>
      </c>
      <c r="T1778" s="14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8">
        <f t="shared" si="109"/>
        <v>480</v>
      </c>
      <c r="Q1779" t="s">
        <v>8338</v>
      </c>
      <c r="R1779" t="s">
        <v>8339</v>
      </c>
      <c r="S1779" s="13">
        <f t="shared" si="110"/>
        <v>42025.357094907406</v>
      </c>
      <c r="T1779" s="14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8">
        <f t="shared" si="109"/>
        <v>3333.3333333333335</v>
      </c>
      <c r="Q1780" t="s">
        <v>8338</v>
      </c>
      <c r="R1780" t="s">
        <v>8339</v>
      </c>
      <c r="S1780" s="13">
        <f t="shared" si="110"/>
        <v>42045.86336805555</v>
      </c>
      <c r="T1780" s="14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8">
        <f t="shared" si="109"/>
        <v>289.4736842105263</v>
      </c>
      <c r="Q1781" t="s">
        <v>8338</v>
      </c>
      <c r="R1781" t="s">
        <v>8339</v>
      </c>
      <c r="S1781" s="13">
        <f t="shared" si="110"/>
        <v>42585.691898148143</v>
      </c>
      <c r="T1781" s="14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8">
        <f t="shared" si="109"/>
        <v>197.36842105263159</v>
      </c>
      <c r="Q1782" t="s">
        <v>8338</v>
      </c>
      <c r="R1782" t="s">
        <v>8339</v>
      </c>
      <c r="S1782" s="13">
        <f t="shared" si="110"/>
        <v>42493.600810185191</v>
      </c>
      <c r="T1782" s="14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8">
        <f t="shared" si="109"/>
        <v>229.16666666666666</v>
      </c>
      <c r="Q1783" t="s">
        <v>8338</v>
      </c>
      <c r="R1783" t="s">
        <v>8339</v>
      </c>
      <c r="S1783" s="13">
        <f t="shared" si="110"/>
        <v>42597.617418981477</v>
      </c>
      <c r="T1783" s="14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8">
        <f t="shared" si="109"/>
        <v>460.5263157894737</v>
      </c>
      <c r="Q1784" t="s">
        <v>8338</v>
      </c>
      <c r="R1784" t="s">
        <v>8339</v>
      </c>
      <c r="S1784" s="13">
        <f t="shared" si="110"/>
        <v>42388.575104166666</v>
      </c>
      <c r="T1784" s="14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8">
        <f t="shared" si="109"/>
        <v>216.21621621621622</v>
      </c>
      <c r="Q1785" t="s">
        <v>8338</v>
      </c>
      <c r="R1785" t="s">
        <v>8339</v>
      </c>
      <c r="S1785" s="13">
        <f t="shared" si="110"/>
        <v>42115.949976851851</v>
      </c>
      <c r="T1785" s="14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8">
        <f t="shared" si="109"/>
        <v>151.5151515151515</v>
      </c>
      <c r="Q1786" t="s">
        <v>8338</v>
      </c>
      <c r="R1786" t="s">
        <v>8339</v>
      </c>
      <c r="S1786" s="13">
        <f t="shared" si="110"/>
        <v>42003.655555555553</v>
      </c>
      <c r="T1786" s="14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8">
        <f t="shared" si="109"/>
        <v>222.22222222222223</v>
      </c>
      <c r="Q1787" t="s">
        <v>8338</v>
      </c>
      <c r="R1787" t="s">
        <v>8339</v>
      </c>
      <c r="S1787" s="13">
        <f t="shared" si="110"/>
        <v>41897.134895833333</v>
      </c>
      <c r="T1787" s="14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8">
        <f t="shared" si="109"/>
        <v>65.517241379310349</v>
      </c>
      <c r="Q1788" t="s">
        <v>8338</v>
      </c>
      <c r="R1788" t="s">
        <v>8339</v>
      </c>
      <c r="S1788" s="13">
        <f t="shared" si="110"/>
        <v>41958.550659722227</v>
      </c>
      <c r="T1788" s="14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8">
        <f t="shared" si="109"/>
        <v>416.66666666666669</v>
      </c>
      <c r="Q1789" t="s">
        <v>8338</v>
      </c>
      <c r="R1789" t="s">
        <v>8339</v>
      </c>
      <c r="S1789" s="13">
        <f t="shared" si="110"/>
        <v>42068.65552083333</v>
      </c>
      <c r="T1789" s="14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8">
        <f t="shared" si="109"/>
        <v>1375</v>
      </c>
      <c r="Q1790" t="s">
        <v>8338</v>
      </c>
      <c r="R1790" t="s">
        <v>8339</v>
      </c>
      <c r="S1790" s="13">
        <f t="shared" si="110"/>
        <v>41913.94840277778</v>
      </c>
      <c r="T1790" s="14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8">
        <f t="shared" si="109"/>
        <v>2000</v>
      </c>
      <c r="Q1791" t="s">
        <v>8338</v>
      </c>
      <c r="R1791" t="s">
        <v>8339</v>
      </c>
      <c r="S1791" s="13">
        <f t="shared" si="110"/>
        <v>41956.250034722223</v>
      </c>
      <c r="T1791" s="14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8">
        <f t="shared" si="109"/>
        <v>2200</v>
      </c>
      <c r="Q1792" t="s">
        <v>8338</v>
      </c>
      <c r="R1792" t="s">
        <v>8339</v>
      </c>
      <c r="S1792" s="13">
        <f t="shared" si="110"/>
        <v>42010.674513888895</v>
      </c>
      <c r="T1792" s="14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8">
        <f t="shared" si="109"/>
        <v>750</v>
      </c>
      <c r="Q1793" t="s">
        <v>8338</v>
      </c>
      <c r="R1793" t="s">
        <v>8339</v>
      </c>
      <c r="S1793" s="13">
        <f t="shared" si="110"/>
        <v>41973.740335648152</v>
      </c>
      <c r="T1793" s="14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8">
        <f t="shared" si="109"/>
        <v>179.85611510791367</v>
      </c>
      <c r="Q1794" t="s">
        <v>8338</v>
      </c>
      <c r="R1794" t="s">
        <v>8339</v>
      </c>
      <c r="S1794" s="13">
        <f t="shared" si="110"/>
        <v>42189.031041666662</v>
      </c>
      <c r="T1794" s="14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</f>
        <v>1.3333333333333334E-2</v>
      </c>
      <c r="P1795" s="8">
        <f t="shared" ref="P1795:P1858" si="113">+(D1795/L1795)</f>
        <v>1500</v>
      </c>
      <c r="Q1795" t="s">
        <v>8338</v>
      </c>
      <c r="R1795" t="s">
        <v>8339</v>
      </c>
      <c r="S1795" s="13">
        <f t="shared" ref="S1795:S1858" si="114">(((J1795/60)/60)/24)+DATE(1970, 1, 1)</f>
        <v>41940.89166666667</v>
      </c>
      <c r="T1795" s="14">
        <f t="shared" ref="T1795:T1858" si="115">(((I1795/60)/60)/24)+DATE(1970, 1, 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8">
        <f t="shared" si="113"/>
        <v>500</v>
      </c>
      <c r="Q1796" t="s">
        <v>8338</v>
      </c>
      <c r="R1796" t="s">
        <v>8339</v>
      </c>
      <c r="S1796" s="13">
        <f t="shared" si="114"/>
        <v>42011.551180555558</v>
      </c>
      <c r="T1796" s="14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8">
        <f t="shared" si="113"/>
        <v>345.67901234567898</v>
      </c>
      <c r="Q1797" t="s">
        <v>8338</v>
      </c>
      <c r="R1797" t="s">
        <v>8339</v>
      </c>
      <c r="S1797" s="13">
        <f t="shared" si="114"/>
        <v>42628.288668981477</v>
      </c>
      <c r="T1797" s="14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8">
        <f t="shared" si="113"/>
        <v>220.93023255813952</v>
      </c>
      <c r="Q1798" t="s">
        <v>8338</v>
      </c>
      <c r="R1798" t="s">
        <v>8339</v>
      </c>
      <c r="S1798" s="13">
        <f t="shared" si="114"/>
        <v>42515.439421296294</v>
      </c>
      <c r="T1798" s="14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8">
        <f t="shared" si="113"/>
        <v>71.428571428571431</v>
      </c>
      <c r="Q1799" t="s">
        <v>8338</v>
      </c>
      <c r="R1799" t="s">
        <v>8339</v>
      </c>
      <c r="S1799" s="13">
        <f t="shared" si="114"/>
        <v>42689.56931712963</v>
      </c>
      <c r="T1799" s="14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8">
        <f t="shared" si="113"/>
        <v>432.43243243243245</v>
      </c>
      <c r="Q1800" t="s">
        <v>8338</v>
      </c>
      <c r="R1800" t="s">
        <v>8339</v>
      </c>
      <c r="S1800" s="13">
        <f t="shared" si="114"/>
        <v>42344.32677083333</v>
      </c>
      <c r="T1800" s="14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8">
        <f t="shared" si="113"/>
        <v>666.66666666666663</v>
      </c>
      <c r="Q1801" t="s">
        <v>8338</v>
      </c>
      <c r="R1801" t="s">
        <v>8339</v>
      </c>
      <c r="S1801" s="13">
        <f t="shared" si="114"/>
        <v>41934.842685185184</v>
      </c>
      <c r="T1801" s="14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8">
        <f t="shared" si="113"/>
        <v>409.3805309734513</v>
      </c>
      <c r="Q1802" t="s">
        <v>8338</v>
      </c>
      <c r="R1802" t="s">
        <v>8339</v>
      </c>
      <c r="S1802" s="13">
        <f t="shared" si="114"/>
        <v>42623.606134259258</v>
      </c>
      <c r="T1802" s="14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8">
        <f t="shared" si="113"/>
        <v>459.45945945945948</v>
      </c>
      <c r="Q1803" t="s">
        <v>8338</v>
      </c>
      <c r="R1803" t="s">
        <v>8339</v>
      </c>
      <c r="S1803" s="13">
        <f t="shared" si="114"/>
        <v>42321.660509259258</v>
      </c>
      <c r="T1803" s="14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8">
        <f t="shared" si="113"/>
        <v>194.44444444444446</v>
      </c>
      <c r="Q1804" t="s">
        <v>8338</v>
      </c>
      <c r="R1804" t="s">
        <v>8339</v>
      </c>
      <c r="S1804" s="13">
        <f t="shared" si="114"/>
        <v>42159.47256944445</v>
      </c>
      <c r="T1804" s="14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8">
        <f t="shared" si="113"/>
        <v>233.33333333333334</v>
      </c>
      <c r="Q1805" t="s">
        <v>8338</v>
      </c>
      <c r="R1805" t="s">
        <v>8339</v>
      </c>
      <c r="S1805" s="13">
        <f t="shared" si="114"/>
        <v>42018.071550925932</v>
      </c>
      <c r="T1805" s="14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8">
        <f t="shared" si="113"/>
        <v>298.07692307692309</v>
      </c>
      <c r="Q1806" t="s">
        <v>8338</v>
      </c>
      <c r="R1806" t="s">
        <v>8339</v>
      </c>
      <c r="S1806" s="13">
        <f t="shared" si="114"/>
        <v>42282.678287037037</v>
      </c>
      <c r="T1806" s="14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8">
        <f t="shared" si="113"/>
        <v>184.42622950819671</v>
      </c>
      <c r="Q1807" t="s">
        <v>8338</v>
      </c>
      <c r="R1807" t="s">
        <v>8339</v>
      </c>
      <c r="S1807" s="13">
        <f t="shared" si="114"/>
        <v>42247.803912037038</v>
      </c>
      <c r="T1807" s="14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8">
        <f t="shared" si="113"/>
        <v>2500</v>
      </c>
      <c r="Q1808" t="s">
        <v>8338</v>
      </c>
      <c r="R1808" t="s">
        <v>8339</v>
      </c>
      <c r="S1808" s="13">
        <f t="shared" si="114"/>
        <v>41877.638298611113</v>
      </c>
      <c r="T1808" s="14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8">
        <f t="shared" si="113"/>
        <v>625</v>
      </c>
      <c r="Q1809" t="s">
        <v>8338</v>
      </c>
      <c r="R1809" t="s">
        <v>8339</v>
      </c>
      <c r="S1809" s="13">
        <f t="shared" si="114"/>
        <v>41880.068437499998</v>
      </c>
      <c r="T1809" s="14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8">
        <f t="shared" si="113"/>
        <v>291.66666666666669</v>
      </c>
      <c r="Q1810" t="s">
        <v>8338</v>
      </c>
      <c r="R1810" t="s">
        <v>8339</v>
      </c>
      <c r="S1810" s="13">
        <f t="shared" si="114"/>
        <v>42742.680902777778</v>
      </c>
      <c r="T1810" s="14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8">
        <f t="shared" si="113"/>
        <v>388.88888888888891</v>
      </c>
      <c r="Q1811" t="s">
        <v>8338</v>
      </c>
      <c r="R1811" t="s">
        <v>8339</v>
      </c>
      <c r="S1811" s="13">
        <f t="shared" si="114"/>
        <v>42029.907858796301</v>
      </c>
      <c r="T1811" s="14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8">
        <f t="shared" si="113"/>
        <v>225</v>
      </c>
      <c r="Q1812" t="s">
        <v>8338</v>
      </c>
      <c r="R1812" t="s">
        <v>8339</v>
      </c>
      <c r="S1812" s="13">
        <f t="shared" si="114"/>
        <v>41860.91002314815</v>
      </c>
      <c r="T1812" s="14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8">
        <f t="shared" si="113"/>
        <v>2076.9230769230771</v>
      </c>
      <c r="Q1813" t="s">
        <v>8338</v>
      </c>
      <c r="R1813" t="s">
        <v>8339</v>
      </c>
      <c r="S1813" s="13">
        <f t="shared" si="114"/>
        <v>41876.433680555558</v>
      </c>
      <c r="T1813" s="14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8">
        <f t="shared" si="113"/>
        <v>282.60869565217394</v>
      </c>
      <c r="Q1814" t="s">
        <v>8338</v>
      </c>
      <c r="R1814" t="s">
        <v>8339</v>
      </c>
      <c r="S1814" s="13">
        <f t="shared" si="114"/>
        <v>42524.318703703699</v>
      </c>
      <c r="T1814" s="14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4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8">
        <f t="shared" si="113"/>
        <v>85.714285714285708</v>
      </c>
      <c r="Q1816" t="s">
        <v>8338</v>
      </c>
      <c r="R1816" t="s">
        <v>8339</v>
      </c>
      <c r="S1816" s="13">
        <f t="shared" si="114"/>
        <v>42033.314074074078</v>
      </c>
      <c r="T1816" s="14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4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8">
        <f t="shared" si="113"/>
        <v>4166.666666666667</v>
      </c>
      <c r="Q1818" t="s">
        <v>8338</v>
      </c>
      <c r="R1818" t="s">
        <v>8339</v>
      </c>
      <c r="S1818" s="13">
        <f t="shared" si="114"/>
        <v>42548.876192129625</v>
      </c>
      <c r="T1818" s="14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8">
        <f t="shared" si="113"/>
        <v>180</v>
      </c>
      <c r="Q1819" t="s">
        <v>8338</v>
      </c>
      <c r="R1819" t="s">
        <v>8339</v>
      </c>
      <c r="S1819" s="13">
        <f t="shared" si="114"/>
        <v>42705.662118055552</v>
      </c>
      <c r="T1819" s="14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4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8">
        <f t="shared" si="113"/>
        <v>300</v>
      </c>
      <c r="Q1821" t="s">
        <v>8338</v>
      </c>
      <c r="R1821" t="s">
        <v>8339</v>
      </c>
      <c r="S1821" s="13">
        <f t="shared" si="114"/>
        <v>41820.752268518518</v>
      </c>
      <c r="T1821" s="14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8">
        <f t="shared" si="113"/>
        <v>3250</v>
      </c>
      <c r="Q1822" t="s">
        <v>8338</v>
      </c>
      <c r="R1822" t="s">
        <v>8339</v>
      </c>
      <c r="S1822" s="13">
        <f t="shared" si="114"/>
        <v>42065.084375000006</v>
      </c>
      <c r="T1822" s="14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8">
        <f t="shared" si="113"/>
        <v>43.859649122807021</v>
      </c>
      <c r="Q1823" t="s">
        <v>8325</v>
      </c>
      <c r="R1823" t="s">
        <v>8326</v>
      </c>
      <c r="S1823" s="13">
        <f t="shared" si="114"/>
        <v>40926.319062499999</v>
      </c>
      <c r="T1823" s="14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4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8">
        <f t="shared" si="113"/>
        <v>21.212121212121211</v>
      </c>
      <c r="Q1825" t="s">
        <v>8325</v>
      </c>
      <c r="R1825" t="s">
        <v>8326</v>
      </c>
      <c r="S1825" s="13">
        <f t="shared" si="114"/>
        <v>41176.684907407405</v>
      </c>
      <c r="T1825" s="14">
        <f t="shared" si="115"/>
        <v>41206.684907407405</v>
      </c>
    </row>
    <row r="1826" spans="1:20" ht="15.5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8">
        <f t="shared" si="113"/>
        <v>75</v>
      </c>
      <c r="Q1826" t="s">
        <v>8325</v>
      </c>
      <c r="R1826" t="s">
        <v>8326</v>
      </c>
      <c r="S1826" s="13">
        <f t="shared" si="114"/>
        <v>41626.916284722225</v>
      </c>
      <c r="T1826" s="14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8">
        <f t="shared" si="113"/>
        <v>40</v>
      </c>
      <c r="Q1827" t="s">
        <v>8325</v>
      </c>
      <c r="R1827" t="s">
        <v>8326</v>
      </c>
      <c r="S1827" s="13">
        <f t="shared" si="114"/>
        <v>41443.83452546296</v>
      </c>
      <c r="T1827" s="14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8">
        <f t="shared" si="113"/>
        <v>52.631578947368418</v>
      </c>
      <c r="Q1828" t="s">
        <v>8325</v>
      </c>
      <c r="R1828" t="s">
        <v>8326</v>
      </c>
      <c r="S1828" s="13">
        <f t="shared" si="114"/>
        <v>41657.923807870371</v>
      </c>
      <c r="T1828" s="14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8">
        <f t="shared" si="113"/>
        <v>83.333333333333329</v>
      </c>
      <c r="Q1829" t="s">
        <v>8325</v>
      </c>
      <c r="R1829" t="s">
        <v>8326</v>
      </c>
      <c r="S1829" s="13">
        <f t="shared" si="114"/>
        <v>40555.325937499998</v>
      </c>
      <c r="T1829" s="14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8">
        <f t="shared" si="113"/>
        <v>416.66666666666669</v>
      </c>
      <c r="Q1830" t="s">
        <v>8325</v>
      </c>
      <c r="R1830" t="s">
        <v>8326</v>
      </c>
      <c r="S1830" s="13">
        <f t="shared" si="114"/>
        <v>41736.899652777778</v>
      </c>
      <c r="T1830" s="14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8">
        <f t="shared" si="113"/>
        <v>45.454545454545453</v>
      </c>
      <c r="Q1831" t="s">
        <v>8325</v>
      </c>
      <c r="R1831" t="s">
        <v>8326</v>
      </c>
      <c r="S1831" s="13">
        <f t="shared" si="114"/>
        <v>40516.087627314817</v>
      </c>
      <c r="T1831" s="14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8">
        <f t="shared" si="113"/>
        <v>66.371681415929203</v>
      </c>
      <c r="Q1832" t="s">
        <v>8325</v>
      </c>
      <c r="R1832" t="s">
        <v>8326</v>
      </c>
      <c r="S1832" s="13">
        <f t="shared" si="114"/>
        <v>41664.684108796297</v>
      </c>
      <c r="T1832" s="14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8">
        <f t="shared" si="113"/>
        <v>71.428571428571431</v>
      </c>
      <c r="Q1833" t="s">
        <v>8325</v>
      </c>
      <c r="R1833" t="s">
        <v>8326</v>
      </c>
      <c r="S1833" s="13">
        <f t="shared" si="114"/>
        <v>41026.996099537035</v>
      </c>
      <c r="T1833" s="14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8">
        <f t="shared" si="113"/>
        <v>17.5</v>
      </c>
      <c r="Q1834" t="s">
        <v>8325</v>
      </c>
      <c r="R1834" t="s">
        <v>8326</v>
      </c>
      <c r="S1834" s="13">
        <f t="shared" si="114"/>
        <v>40576.539664351854</v>
      </c>
      <c r="T1834" s="14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8">
        <f t="shared" si="113"/>
        <v>16</v>
      </c>
      <c r="Q1835" t="s">
        <v>8325</v>
      </c>
      <c r="R1835" t="s">
        <v>8326</v>
      </c>
      <c r="S1835" s="13">
        <f t="shared" si="114"/>
        <v>41303.044016203705</v>
      </c>
      <c r="T1835" s="14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8">
        <f t="shared" si="113"/>
        <v>111.11111111111111</v>
      </c>
      <c r="Q1836" t="s">
        <v>8325</v>
      </c>
      <c r="R1836" t="s">
        <v>8326</v>
      </c>
      <c r="S1836" s="13">
        <f t="shared" si="114"/>
        <v>41988.964062500003</v>
      </c>
      <c r="T1836" s="14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8">
        <f t="shared" si="113"/>
        <v>45.454545454545453</v>
      </c>
      <c r="Q1837" t="s">
        <v>8325</v>
      </c>
      <c r="R1837" t="s">
        <v>8326</v>
      </c>
      <c r="S1837" s="13">
        <f t="shared" si="114"/>
        <v>42430.702210648145</v>
      </c>
      <c r="T1837" s="14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8">
        <f t="shared" si="113"/>
        <v>90.909090909090907</v>
      </c>
      <c r="Q1838" t="s">
        <v>8325</v>
      </c>
      <c r="R1838" t="s">
        <v>8326</v>
      </c>
      <c r="S1838" s="13">
        <f t="shared" si="114"/>
        <v>41305.809363425928</v>
      </c>
      <c r="T1838" s="14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8">
        <f t="shared" si="113"/>
        <v>20</v>
      </c>
      <c r="Q1839" t="s">
        <v>8325</v>
      </c>
      <c r="R1839" t="s">
        <v>8326</v>
      </c>
      <c r="S1839" s="13">
        <f t="shared" si="114"/>
        <v>40926.047858796301</v>
      </c>
      <c r="T1839" s="14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8">
        <f t="shared" si="113"/>
        <v>35.714285714285715</v>
      </c>
      <c r="Q1840" t="s">
        <v>8325</v>
      </c>
      <c r="R1840" t="s">
        <v>8326</v>
      </c>
      <c r="S1840" s="13">
        <f t="shared" si="114"/>
        <v>40788.786539351851</v>
      </c>
      <c r="T1840" s="14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8">
        <f t="shared" si="113"/>
        <v>22.222222222222221</v>
      </c>
      <c r="Q1841" t="s">
        <v>8325</v>
      </c>
      <c r="R1841" t="s">
        <v>8326</v>
      </c>
      <c r="S1841" s="13">
        <f t="shared" si="114"/>
        <v>42614.722013888888</v>
      </c>
      <c r="T1841" s="14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8">
        <f t="shared" si="113"/>
        <v>69.230769230769226</v>
      </c>
      <c r="Q1842" t="s">
        <v>8325</v>
      </c>
      <c r="R1842" t="s">
        <v>8326</v>
      </c>
      <c r="S1842" s="13">
        <f t="shared" si="114"/>
        <v>41382.096180555556</v>
      </c>
      <c r="T1842" s="14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8">
        <f t="shared" si="113"/>
        <v>50</v>
      </c>
      <c r="Q1843" t="s">
        <v>8325</v>
      </c>
      <c r="R1843" t="s">
        <v>8326</v>
      </c>
      <c r="S1843" s="13">
        <f t="shared" si="114"/>
        <v>41745.84542824074</v>
      </c>
      <c r="T1843" s="14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8">
        <f t="shared" si="113"/>
        <v>95.238095238095241</v>
      </c>
      <c r="Q1844" t="s">
        <v>8325</v>
      </c>
      <c r="R1844" t="s">
        <v>8326</v>
      </c>
      <c r="S1844" s="13">
        <f t="shared" si="114"/>
        <v>42031.631724537037</v>
      </c>
      <c r="T1844" s="14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8">
        <f t="shared" si="113"/>
        <v>74.626865671641795</v>
      </c>
      <c r="Q1845" t="s">
        <v>8325</v>
      </c>
      <c r="R1845" t="s">
        <v>8326</v>
      </c>
      <c r="S1845" s="13">
        <f t="shared" si="114"/>
        <v>40564.994837962964</v>
      </c>
      <c r="T1845" s="14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8">
        <f t="shared" si="113"/>
        <v>75</v>
      </c>
      <c r="Q1846" t="s">
        <v>8325</v>
      </c>
      <c r="R1846" t="s">
        <v>8326</v>
      </c>
      <c r="S1846" s="13">
        <f t="shared" si="114"/>
        <v>40666.973541666666</v>
      </c>
      <c r="T1846" s="14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4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8">
        <f t="shared" si="113"/>
        <v>71.770334928229659</v>
      </c>
      <c r="Q1848" t="s">
        <v>8325</v>
      </c>
      <c r="R1848" t="s">
        <v>8326</v>
      </c>
      <c r="S1848" s="13">
        <f t="shared" si="114"/>
        <v>41228.650196759263</v>
      </c>
      <c r="T1848" s="14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8">
        <f t="shared" si="113"/>
        <v>65.78947368421052</v>
      </c>
      <c r="Q1849" t="s">
        <v>8325</v>
      </c>
      <c r="R1849" t="s">
        <v>8326</v>
      </c>
      <c r="S1849" s="13">
        <f t="shared" si="114"/>
        <v>42094.236481481479</v>
      </c>
      <c r="T1849" s="14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8">
        <f t="shared" si="113"/>
        <v>125</v>
      </c>
      <c r="Q1850" t="s">
        <v>8325</v>
      </c>
      <c r="R1850" t="s">
        <v>8326</v>
      </c>
      <c r="S1850" s="13">
        <f t="shared" si="114"/>
        <v>40691.788055555553</v>
      </c>
      <c r="T1850" s="14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8">
        <f t="shared" si="113"/>
        <v>37.5</v>
      </c>
      <c r="Q1851" t="s">
        <v>8325</v>
      </c>
      <c r="R1851" t="s">
        <v>8326</v>
      </c>
      <c r="S1851" s="13">
        <f t="shared" si="114"/>
        <v>41169.845590277779</v>
      </c>
      <c r="T1851" s="14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8">
        <f t="shared" si="113"/>
        <v>50.279329608938546</v>
      </c>
      <c r="Q1852" t="s">
        <v>8325</v>
      </c>
      <c r="R1852" t="s">
        <v>8326</v>
      </c>
      <c r="S1852" s="13">
        <f t="shared" si="114"/>
        <v>41800.959490740745</v>
      </c>
      <c r="T1852" s="14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8">
        <f t="shared" si="113"/>
        <v>50</v>
      </c>
      <c r="Q1853" t="s">
        <v>8325</v>
      </c>
      <c r="R1853" t="s">
        <v>8326</v>
      </c>
      <c r="S1853" s="13">
        <f t="shared" si="114"/>
        <v>41827.906689814816</v>
      </c>
      <c r="T1853" s="14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8">
        <f t="shared" si="113"/>
        <v>114.50381679389314</v>
      </c>
      <c r="Q1854" t="s">
        <v>8325</v>
      </c>
      <c r="R1854" t="s">
        <v>8326</v>
      </c>
      <c r="S1854" s="13">
        <f t="shared" si="114"/>
        <v>42081.77143518519</v>
      </c>
      <c r="T1854" s="14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8">
        <f t="shared" si="113"/>
        <v>57.142857142857146</v>
      </c>
      <c r="Q1855" t="s">
        <v>8325</v>
      </c>
      <c r="R1855" t="s">
        <v>8326</v>
      </c>
      <c r="S1855" s="13">
        <f t="shared" si="114"/>
        <v>41177.060381944444</v>
      </c>
      <c r="T1855" s="14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8">
        <f t="shared" si="113"/>
        <v>86.206896551724142</v>
      </c>
      <c r="Q1856" t="s">
        <v>8325</v>
      </c>
      <c r="R1856" t="s">
        <v>8326</v>
      </c>
      <c r="S1856" s="13">
        <f t="shared" si="114"/>
        <v>41388.021261574075</v>
      </c>
      <c r="T1856" s="14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8">
        <f t="shared" si="113"/>
        <v>45.811518324607327</v>
      </c>
      <c r="Q1857" t="s">
        <v>8325</v>
      </c>
      <c r="R1857" t="s">
        <v>8326</v>
      </c>
      <c r="S1857" s="13">
        <f t="shared" si="114"/>
        <v>41600.538657407407</v>
      </c>
      <c r="T1857" s="14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8">
        <f t="shared" si="113"/>
        <v>52.631578947368418</v>
      </c>
      <c r="Q1858" t="s">
        <v>8325</v>
      </c>
      <c r="R1858" t="s">
        <v>8326</v>
      </c>
      <c r="S1858" s="13">
        <f t="shared" si="114"/>
        <v>41817.854999999996</v>
      </c>
      <c r="T1858" s="14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</f>
        <v>1</v>
      </c>
      <c r="P1859" s="8">
        <f t="shared" ref="P1859:P1922" si="117">+(D1859/L1859)</f>
        <v>136.36363636363637</v>
      </c>
      <c r="Q1859" t="s">
        <v>8325</v>
      </c>
      <c r="R1859" t="s">
        <v>8326</v>
      </c>
      <c r="S1859" s="13">
        <f t="shared" ref="S1859:S1922" si="118">(((J1859/60)/60)/24)+DATE(1970, 1, 1)</f>
        <v>41864.76866898148</v>
      </c>
      <c r="T1859" s="14">
        <f t="shared" ref="T1859:T1922" si="119">(((I1859/60)/60)/24)+DATE(1970, 1, 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8">
        <f t="shared" si="117"/>
        <v>37.285570469798657</v>
      </c>
      <c r="Q1860" t="s">
        <v>8325</v>
      </c>
      <c r="R1860" t="s">
        <v>8326</v>
      </c>
      <c r="S1860" s="13">
        <f t="shared" si="118"/>
        <v>40833.200474537036</v>
      </c>
      <c r="T1860" s="14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8">
        <f t="shared" si="117"/>
        <v>53.571428571428569</v>
      </c>
      <c r="Q1861" t="s">
        <v>8325</v>
      </c>
      <c r="R1861" t="s">
        <v>8326</v>
      </c>
      <c r="S1861" s="13">
        <f t="shared" si="118"/>
        <v>40778.770011574074</v>
      </c>
      <c r="T1861" s="14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8">
        <f t="shared" si="117"/>
        <v>39.473684210526315</v>
      </c>
      <c r="Q1862" t="s">
        <v>8325</v>
      </c>
      <c r="R1862" t="s">
        <v>8326</v>
      </c>
      <c r="S1862" s="13">
        <f t="shared" si="118"/>
        <v>41655.709305555552</v>
      </c>
      <c r="T1862" s="14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4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8">
        <f t="shared" si="117"/>
        <v>1125</v>
      </c>
      <c r="Q1864" t="s">
        <v>8333</v>
      </c>
      <c r="R1864" t="s">
        <v>8335</v>
      </c>
      <c r="S1864" s="13">
        <f t="shared" si="118"/>
        <v>42755.492754629624</v>
      </c>
      <c r="T1864" s="14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8">
        <f t="shared" si="117"/>
        <v>1250</v>
      </c>
      <c r="Q1865" t="s">
        <v>8333</v>
      </c>
      <c r="R1865" t="s">
        <v>8335</v>
      </c>
      <c r="S1865" s="13">
        <f t="shared" si="118"/>
        <v>41772.797280092593</v>
      </c>
      <c r="T1865" s="14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8">
        <f t="shared" si="117"/>
        <v>135.41666666666666</v>
      </c>
      <c r="Q1866" t="s">
        <v>8333</v>
      </c>
      <c r="R1866" t="s">
        <v>8335</v>
      </c>
      <c r="S1866" s="13">
        <f t="shared" si="118"/>
        <v>41733.716435185182</v>
      </c>
      <c r="T1866" s="14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8">
        <f t="shared" si="117"/>
        <v>55000</v>
      </c>
      <c r="Q1867" t="s">
        <v>8333</v>
      </c>
      <c r="R1867" t="s">
        <v>8335</v>
      </c>
      <c r="S1867" s="13">
        <f t="shared" si="118"/>
        <v>42645.367442129631</v>
      </c>
      <c r="T1867" s="14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8">
        <f t="shared" si="117"/>
        <v>12500</v>
      </c>
      <c r="Q1868" t="s">
        <v>8333</v>
      </c>
      <c r="R1868" t="s">
        <v>8335</v>
      </c>
      <c r="S1868" s="13">
        <f t="shared" si="118"/>
        <v>42742.246493055558</v>
      </c>
      <c r="T1868" s="14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8">
        <f t="shared" si="117"/>
        <v>20000</v>
      </c>
      <c r="Q1869" t="s">
        <v>8333</v>
      </c>
      <c r="R1869" t="s">
        <v>8335</v>
      </c>
      <c r="S1869" s="13">
        <f t="shared" si="118"/>
        <v>42649.924907407403</v>
      </c>
      <c r="T1869" s="14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8">
        <f t="shared" si="117"/>
        <v>1470.5882352941176</v>
      </c>
      <c r="Q1870" t="s">
        <v>8333</v>
      </c>
      <c r="R1870" t="s">
        <v>8335</v>
      </c>
      <c r="S1870" s="13">
        <f t="shared" si="118"/>
        <v>42328.779224537036</v>
      </c>
      <c r="T1870" s="14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4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8">
        <f t="shared" si="117"/>
        <v>318.18181818181819</v>
      </c>
      <c r="Q1872" t="s">
        <v>8333</v>
      </c>
      <c r="R1872" t="s">
        <v>8335</v>
      </c>
      <c r="S1872" s="13">
        <f t="shared" si="118"/>
        <v>42371.355729166666</v>
      </c>
      <c r="T1872" s="14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8">
        <f t="shared" si="117"/>
        <v>68.421052631578945</v>
      </c>
      <c r="Q1873" t="s">
        <v>8333</v>
      </c>
      <c r="R1873" t="s">
        <v>8335</v>
      </c>
      <c r="S1873" s="13">
        <f t="shared" si="118"/>
        <v>41923.783576388887</v>
      </c>
      <c r="T1873" s="14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8">
        <f t="shared" si="117"/>
        <v>1538.4615384615386</v>
      </c>
      <c r="Q1874" t="s">
        <v>8333</v>
      </c>
      <c r="R1874" t="s">
        <v>8335</v>
      </c>
      <c r="S1874" s="13">
        <f t="shared" si="118"/>
        <v>42155.129652777774</v>
      </c>
      <c r="T1874" s="14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8">
        <f t="shared" si="117"/>
        <v>4000</v>
      </c>
      <c r="Q1875" t="s">
        <v>8333</v>
      </c>
      <c r="R1875" t="s">
        <v>8335</v>
      </c>
      <c r="S1875" s="13">
        <f t="shared" si="118"/>
        <v>42164.615856481483</v>
      </c>
      <c r="T1875" s="14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8">
        <f t="shared" si="117"/>
        <v>80000</v>
      </c>
      <c r="Q1876" t="s">
        <v>8333</v>
      </c>
      <c r="R1876" t="s">
        <v>8335</v>
      </c>
      <c r="S1876" s="13">
        <f t="shared" si="118"/>
        <v>42529.969131944439</v>
      </c>
      <c r="T1876" s="14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8">
        <f t="shared" si="117"/>
        <v>3333.3333333333335</v>
      </c>
      <c r="Q1877" t="s">
        <v>8333</v>
      </c>
      <c r="R1877" t="s">
        <v>8335</v>
      </c>
      <c r="S1877" s="13">
        <f t="shared" si="118"/>
        <v>42528.899398148147</v>
      </c>
      <c r="T1877" s="14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4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4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4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8">
        <f t="shared" si="117"/>
        <v>2500</v>
      </c>
      <c r="Q1881" t="s">
        <v>8333</v>
      </c>
      <c r="R1881" t="s">
        <v>8335</v>
      </c>
      <c r="S1881" s="13">
        <f t="shared" si="118"/>
        <v>42413.649641203709</v>
      </c>
      <c r="T1881" s="14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8">
        <f t="shared" si="117"/>
        <v>208.33333333333334</v>
      </c>
      <c r="Q1882" t="s">
        <v>8333</v>
      </c>
      <c r="R1882" t="s">
        <v>8335</v>
      </c>
      <c r="S1882" s="13">
        <f t="shared" si="118"/>
        <v>42430.566898148143</v>
      </c>
      <c r="T1882" s="14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8">
        <f t="shared" si="117"/>
        <v>28.571428571428573</v>
      </c>
      <c r="Q1883" t="s">
        <v>8325</v>
      </c>
      <c r="R1883" t="s">
        <v>8329</v>
      </c>
      <c r="S1883" s="13">
        <f t="shared" si="118"/>
        <v>42043.152650462958</v>
      </c>
      <c r="T1883" s="14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8">
        <f t="shared" si="117"/>
        <v>41.358024691358025</v>
      </c>
      <c r="Q1884" t="s">
        <v>8325</v>
      </c>
      <c r="R1884" t="s">
        <v>8329</v>
      </c>
      <c r="S1884" s="13">
        <f t="shared" si="118"/>
        <v>41067.949212962965</v>
      </c>
      <c r="T1884" s="14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8">
        <f t="shared" si="117"/>
        <v>31.21875</v>
      </c>
      <c r="Q1885" t="s">
        <v>8325</v>
      </c>
      <c r="R1885" t="s">
        <v>8329</v>
      </c>
      <c r="S1885" s="13">
        <f t="shared" si="118"/>
        <v>40977.948009259257</v>
      </c>
      <c r="T1885" s="14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8">
        <f t="shared" si="117"/>
        <v>38.46153846153846</v>
      </c>
      <c r="Q1886" t="s">
        <v>8325</v>
      </c>
      <c r="R1886" t="s">
        <v>8329</v>
      </c>
      <c r="S1886" s="13">
        <f t="shared" si="118"/>
        <v>41205.198321759257</v>
      </c>
      <c r="T1886" s="14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8">
        <f t="shared" si="117"/>
        <v>43.571428571428569</v>
      </c>
      <c r="Q1887" t="s">
        <v>8325</v>
      </c>
      <c r="R1887" t="s">
        <v>8329</v>
      </c>
      <c r="S1887" s="13">
        <f t="shared" si="118"/>
        <v>41099.093865740739</v>
      </c>
      <c r="T1887" s="14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8">
        <f t="shared" si="117"/>
        <v>41.379310344827587</v>
      </c>
      <c r="Q1888" t="s">
        <v>8325</v>
      </c>
      <c r="R1888" t="s">
        <v>8329</v>
      </c>
      <c r="S1888" s="13">
        <f t="shared" si="118"/>
        <v>41925.906689814816</v>
      </c>
      <c r="T1888" s="14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8">
        <f t="shared" si="117"/>
        <v>375</v>
      </c>
      <c r="Q1889" t="s">
        <v>8325</v>
      </c>
      <c r="R1889" t="s">
        <v>8329</v>
      </c>
      <c r="S1889" s="13">
        <f t="shared" si="118"/>
        <v>42323.800138888888</v>
      </c>
      <c r="T1889" s="14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8">
        <f t="shared" si="117"/>
        <v>28.089887640449437</v>
      </c>
      <c r="Q1890" t="s">
        <v>8325</v>
      </c>
      <c r="R1890" t="s">
        <v>8329</v>
      </c>
      <c r="S1890" s="13">
        <f t="shared" si="118"/>
        <v>40299.239953703705</v>
      </c>
      <c r="T1890" s="14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8">
        <f t="shared" si="117"/>
        <v>45.454545454545453</v>
      </c>
      <c r="Q1891" t="s">
        <v>8325</v>
      </c>
      <c r="R1891" t="s">
        <v>8329</v>
      </c>
      <c r="S1891" s="13">
        <f t="shared" si="118"/>
        <v>41299.793356481481</v>
      </c>
      <c r="T1891" s="14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8">
        <f t="shared" si="117"/>
        <v>48.780487804878049</v>
      </c>
      <c r="Q1892" t="s">
        <v>8325</v>
      </c>
      <c r="R1892" t="s">
        <v>8329</v>
      </c>
      <c r="S1892" s="13">
        <f t="shared" si="118"/>
        <v>41228.786203703705</v>
      </c>
      <c r="T1892" s="14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8">
        <f t="shared" si="117"/>
        <v>83.333333333333329</v>
      </c>
      <c r="Q1893" t="s">
        <v>8325</v>
      </c>
      <c r="R1893" t="s">
        <v>8329</v>
      </c>
      <c r="S1893" s="13">
        <f t="shared" si="118"/>
        <v>40335.798078703701</v>
      </c>
      <c r="T1893" s="14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8">
        <f t="shared" si="117"/>
        <v>19.23076923076923</v>
      </c>
      <c r="Q1894" t="s">
        <v>8325</v>
      </c>
      <c r="R1894" t="s">
        <v>8329</v>
      </c>
      <c r="S1894" s="13">
        <f t="shared" si="118"/>
        <v>40671.637511574074</v>
      </c>
      <c r="T1894" s="14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8">
        <f t="shared" si="117"/>
        <v>55.555555555555557</v>
      </c>
      <c r="Q1895" t="s">
        <v>8325</v>
      </c>
      <c r="R1895" t="s">
        <v>8329</v>
      </c>
      <c r="S1895" s="13">
        <f t="shared" si="118"/>
        <v>40632.94195601852</v>
      </c>
      <c r="T1895" s="14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8">
        <f t="shared" si="117"/>
        <v>50</v>
      </c>
      <c r="Q1896" t="s">
        <v>8325</v>
      </c>
      <c r="R1896" t="s">
        <v>8329</v>
      </c>
      <c r="S1896" s="13">
        <f t="shared" si="118"/>
        <v>40920.904895833337</v>
      </c>
      <c r="T1896" s="14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8">
        <f t="shared" si="117"/>
        <v>193.02127659574469</v>
      </c>
      <c r="Q1897" t="s">
        <v>8325</v>
      </c>
      <c r="R1897" t="s">
        <v>8329</v>
      </c>
      <c r="S1897" s="13">
        <f t="shared" si="118"/>
        <v>42267.746782407412</v>
      </c>
      <c r="T1897" s="14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8">
        <f t="shared" si="117"/>
        <v>34.692307692307693</v>
      </c>
      <c r="Q1898" t="s">
        <v>8325</v>
      </c>
      <c r="R1898" t="s">
        <v>8329</v>
      </c>
      <c r="S1898" s="13">
        <f t="shared" si="118"/>
        <v>40981.710243055553</v>
      </c>
      <c r="T1898" s="14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8">
        <f t="shared" si="117"/>
        <v>34.699453551912569</v>
      </c>
      <c r="Q1899" t="s">
        <v>8325</v>
      </c>
      <c r="R1899" t="s">
        <v>8329</v>
      </c>
      <c r="S1899" s="13">
        <f t="shared" si="118"/>
        <v>41680.583402777782</v>
      </c>
      <c r="T1899" s="14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8">
        <f t="shared" si="117"/>
        <v>47.61904761904762</v>
      </c>
      <c r="Q1900" t="s">
        <v>8325</v>
      </c>
      <c r="R1900" t="s">
        <v>8329</v>
      </c>
      <c r="S1900" s="13">
        <f t="shared" si="118"/>
        <v>42366.192974537036</v>
      </c>
      <c r="T1900" s="14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8">
        <f t="shared" si="117"/>
        <v>21.428571428571427</v>
      </c>
      <c r="Q1901" t="s">
        <v>8325</v>
      </c>
      <c r="R1901" t="s">
        <v>8329</v>
      </c>
      <c r="S1901" s="13">
        <f t="shared" si="118"/>
        <v>42058.941736111112</v>
      </c>
      <c r="T1901" s="14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8">
        <f t="shared" si="117"/>
        <v>46.296296296296298</v>
      </c>
      <c r="Q1902" t="s">
        <v>8325</v>
      </c>
      <c r="R1902" t="s">
        <v>8329</v>
      </c>
      <c r="S1902" s="13">
        <f t="shared" si="118"/>
        <v>41160.871886574074</v>
      </c>
      <c r="T1902" s="14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8">
        <f t="shared" si="117"/>
        <v>3960</v>
      </c>
      <c r="Q1903" t="s">
        <v>8319</v>
      </c>
      <c r="R1903" t="s">
        <v>8348</v>
      </c>
      <c r="S1903" s="13">
        <f t="shared" si="118"/>
        <v>42116.54315972222</v>
      </c>
      <c r="T1903" s="14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8">
        <f t="shared" si="117"/>
        <v>333.33333333333331</v>
      </c>
      <c r="Q1904" t="s">
        <v>8319</v>
      </c>
      <c r="R1904" t="s">
        <v>8348</v>
      </c>
      <c r="S1904" s="13">
        <f t="shared" si="118"/>
        <v>42037.789895833332</v>
      </c>
      <c r="T1904" s="14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8">
        <f t="shared" si="117"/>
        <v>73.170731707317074</v>
      </c>
      <c r="Q1905" t="s">
        <v>8319</v>
      </c>
      <c r="R1905" t="s">
        <v>8348</v>
      </c>
      <c r="S1905" s="13">
        <f t="shared" si="118"/>
        <v>42702.770729166667</v>
      </c>
      <c r="T1905" s="14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8">
        <f t="shared" si="117"/>
        <v>25000</v>
      </c>
      <c r="Q1906" t="s">
        <v>8319</v>
      </c>
      <c r="R1906" t="s">
        <v>8348</v>
      </c>
      <c r="S1906" s="13">
        <f t="shared" si="118"/>
        <v>42326.685428240744</v>
      </c>
      <c r="T1906" s="14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8">
        <f t="shared" si="117"/>
        <v>6250</v>
      </c>
      <c r="Q1907" t="s">
        <v>8319</v>
      </c>
      <c r="R1907" t="s">
        <v>8348</v>
      </c>
      <c r="S1907" s="13">
        <f t="shared" si="118"/>
        <v>41859.925856481481</v>
      </c>
      <c r="T1907" s="14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8">
        <f t="shared" si="117"/>
        <v>505.05050505050502</v>
      </c>
      <c r="Q1908" t="s">
        <v>8319</v>
      </c>
      <c r="R1908" t="s">
        <v>8348</v>
      </c>
      <c r="S1908" s="13">
        <f t="shared" si="118"/>
        <v>42514.671099537038</v>
      </c>
      <c r="T1908" s="14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8">
        <f t="shared" si="117"/>
        <v>7500</v>
      </c>
      <c r="Q1909" t="s">
        <v>8319</v>
      </c>
      <c r="R1909" t="s">
        <v>8348</v>
      </c>
      <c r="S1909" s="13">
        <f t="shared" si="118"/>
        <v>41767.587094907409</v>
      </c>
      <c r="T1909" s="14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8">
        <f t="shared" si="117"/>
        <v>6250</v>
      </c>
      <c r="Q1910" t="s">
        <v>8319</v>
      </c>
      <c r="R1910" t="s">
        <v>8348</v>
      </c>
      <c r="S1910" s="13">
        <f t="shared" si="118"/>
        <v>42703.917824074073</v>
      </c>
      <c r="T1910" s="14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8">
        <f t="shared" si="117"/>
        <v>921.0526315789474</v>
      </c>
      <c r="Q1911" t="s">
        <v>8319</v>
      </c>
      <c r="R1911" t="s">
        <v>8348</v>
      </c>
      <c r="S1911" s="13">
        <f t="shared" si="118"/>
        <v>41905.429155092592</v>
      </c>
      <c r="T1911" s="14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8">
        <f t="shared" si="117"/>
        <v>298.24561403508773</v>
      </c>
      <c r="Q1912" t="s">
        <v>8319</v>
      </c>
      <c r="R1912" t="s">
        <v>8348</v>
      </c>
      <c r="S1912" s="13">
        <f t="shared" si="118"/>
        <v>42264.963159722218</v>
      </c>
      <c r="T1912" s="14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8">
        <f t="shared" si="117"/>
        <v>42500</v>
      </c>
      <c r="Q1913" t="s">
        <v>8319</v>
      </c>
      <c r="R1913" t="s">
        <v>8348</v>
      </c>
      <c r="S1913" s="13">
        <f t="shared" si="118"/>
        <v>41830.033958333333</v>
      </c>
      <c r="T1913" s="14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8">
        <f t="shared" si="117"/>
        <v>119.04761904761905</v>
      </c>
      <c r="Q1914" t="s">
        <v>8319</v>
      </c>
      <c r="R1914" t="s">
        <v>8348</v>
      </c>
      <c r="S1914" s="13">
        <f t="shared" si="118"/>
        <v>42129.226388888885</v>
      </c>
      <c r="T1914" s="14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8">
        <f t="shared" si="117"/>
        <v>1846.1538461538462</v>
      </c>
      <c r="Q1915" t="s">
        <v>8319</v>
      </c>
      <c r="R1915" t="s">
        <v>8348</v>
      </c>
      <c r="S1915" s="13">
        <f t="shared" si="118"/>
        <v>41890.511319444442</v>
      </c>
      <c r="T1915" s="14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8">
        <f t="shared" si="117"/>
        <v>333</v>
      </c>
      <c r="Q1916" t="s">
        <v>8319</v>
      </c>
      <c r="R1916" t="s">
        <v>8348</v>
      </c>
      <c r="S1916" s="13">
        <f t="shared" si="118"/>
        <v>41929.174456018518</v>
      </c>
      <c r="T1916" s="14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8">
        <f t="shared" si="117"/>
        <v>125</v>
      </c>
      <c r="Q1917" t="s">
        <v>8319</v>
      </c>
      <c r="R1917" t="s">
        <v>8348</v>
      </c>
      <c r="S1917" s="13">
        <f t="shared" si="118"/>
        <v>41864.04886574074</v>
      </c>
      <c r="T1917" s="14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8">
        <f t="shared" si="117"/>
        <v>3333.3333333333335</v>
      </c>
      <c r="Q1918" t="s">
        <v>8319</v>
      </c>
      <c r="R1918" t="s">
        <v>8348</v>
      </c>
      <c r="S1918" s="13">
        <f t="shared" si="118"/>
        <v>42656.717303240745</v>
      </c>
      <c r="T1918" s="14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8">
        <f t="shared" si="117"/>
        <v>5571.4285714285716</v>
      </c>
      <c r="Q1919" t="s">
        <v>8319</v>
      </c>
      <c r="R1919" t="s">
        <v>8348</v>
      </c>
      <c r="S1919" s="13">
        <f t="shared" si="118"/>
        <v>42746.270057870366</v>
      </c>
      <c r="T1919" s="14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8">
        <f t="shared" si="117"/>
        <v>2777.7777777777778</v>
      </c>
      <c r="Q1920" t="s">
        <v>8319</v>
      </c>
      <c r="R1920" t="s">
        <v>8348</v>
      </c>
      <c r="S1920" s="13">
        <f t="shared" si="118"/>
        <v>41828.789942129632</v>
      </c>
      <c r="T1920" s="14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8">
        <f t="shared" si="117"/>
        <v>62.5</v>
      </c>
      <c r="Q1921" t="s">
        <v>8319</v>
      </c>
      <c r="R1921" t="s">
        <v>8348</v>
      </c>
      <c r="S1921" s="13">
        <f t="shared" si="118"/>
        <v>42113.875567129624</v>
      </c>
      <c r="T1921" s="14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8">
        <f t="shared" si="117"/>
        <v>95.238095238095241</v>
      </c>
      <c r="Q1922" t="s">
        <v>8319</v>
      </c>
      <c r="R1922" t="s">
        <v>8348</v>
      </c>
      <c r="S1922" s="13">
        <f t="shared" si="118"/>
        <v>42270.875706018516</v>
      </c>
      <c r="T1922" s="14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</f>
        <v>1.3680000000000001</v>
      </c>
      <c r="P1923" s="8">
        <f t="shared" ref="P1923:P1986" si="121">+(D1923/L1923)</f>
        <v>39.473684210526315</v>
      </c>
      <c r="Q1923" t="s">
        <v>8325</v>
      </c>
      <c r="R1923" t="s">
        <v>8329</v>
      </c>
      <c r="S1923" s="13">
        <f t="shared" ref="S1923:S1986" si="122">(((J1923/60)/60)/24)+DATE(1970, 1, 1)</f>
        <v>41074.221562500003</v>
      </c>
      <c r="T1923" s="14">
        <f t="shared" ref="T1923:T1986" si="123">(((I1923/60)/60)/24)+DATE(1970, 1, 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8">
        <f t="shared" si="121"/>
        <v>31.25</v>
      </c>
      <c r="Q1924" t="s">
        <v>8325</v>
      </c>
      <c r="R1924" t="s">
        <v>8329</v>
      </c>
      <c r="S1924" s="13">
        <f t="shared" si="122"/>
        <v>41590.255868055552</v>
      </c>
      <c r="T1924" s="14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8">
        <f t="shared" si="121"/>
        <v>9.615384615384615</v>
      </c>
      <c r="Q1925" t="s">
        <v>8325</v>
      </c>
      <c r="R1925" t="s">
        <v>8329</v>
      </c>
      <c r="S1925" s="13">
        <f t="shared" si="122"/>
        <v>40772.848749999997</v>
      </c>
      <c r="T1925" s="14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8">
        <f t="shared" si="121"/>
        <v>90.909090909090907</v>
      </c>
      <c r="Q1926" t="s">
        <v>8325</v>
      </c>
      <c r="R1926" t="s">
        <v>8329</v>
      </c>
      <c r="S1926" s="13">
        <f t="shared" si="122"/>
        <v>41626.761053240742</v>
      </c>
      <c r="T1926" s="14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8">
        <f t="shared" si="121"/>
        <v>28.846153846153847</v>
      </c>
      <c r="Q1927" t="s">
        <v>8325</v>
      </c>
      <c r="R1927" t="s">
        <v>8329</v>
      </c>
      <c r="S1927" s="13">
        <f t="shared" si="122"/>
        <v>41535.90148148148</v>
      </c>
      <c r="T1927" s="14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8">
        <f t="shared" si="121"/>
        <v>14.018691588785046</v>
      </c>
      <c r="Q1928" t="s">
        <v>8325</v>
      </c>
      <c r="R1928" t="s">
        <v>8329</v>
      </c>
      <c r="S1928" s="13">
        <f t="shared" si="122"/>
        <v>40456.954351851848</v>
      </c>
      <c r="T1928" s="14">
        <f t="shared" si="123"/>
        <v>40484.018055555556</v>
      </c>
    </row>
    <row r="1929" spans="1:20" ht="15.5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8">
        <f t="shared" si="121"/>
        <v>54.545454545454547</v>
      </c>
      <c r="Q1929" t="s">
        <v>8325</v>
      </c>
      <c r="R1929" t="s">
        <v>8329</v>
      </c>
      <c r="S1929" s="13">
        <f t="shared" si="122"/>
        <v>40960.861562500002</v>
      </c>
      <c r="T1929" s="14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8">
        <f t="shared" si="121"/>
        <v>75</v>
      </c>
      <c r="Q1930" t="s">
        <v>8325</v>
      </c>
      <c r="R1930" t="s">
        <v>8329</v>
      </c>
      <c r="S1930" s="13">
        <f t="shared" si="122"/>
        <v>41371.648078703707</v>
      </c>
      <c r="T1930" s="14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8">
        <f t="shared" si="121"/>
        <v>42.666666666666664</v>
      </c>
      <c r="Q1931" t="s">
        <v>8325</v>
      </c>
      <c r="R1931" t="s">
        <v>8329</v>
      </c>
      <c r="S1931" s="13">
        <f t="shared" si="122"/>
        <v>40687.021597222221</v>
      </c>
      <c r="T1931" s="14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8">
        <f t="shared" si="121"/>
        <v>38.46153846153846</v>
      </c>
      <c r="Q1932" t="s">
        <v>8325</v>
      </c>
      <c r="R1932" t="s">
        <v>8329</v>
      </c>
      <c r="S1932" s="13">
        <f t="shared" si="122"/>
        <v>41402.558819444443</v>
      </c>
      <c r="T1932" s="14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8">
        <f t="shared" si="121"/>
        <v>40</v>
      </c>
      <c r="Q1933" t="s">
        <v>8325</v>
      </c>
      <c r="R1933" t="s">
        <v>8329</v>
      </c>
      <c r="S1933" s="13">
        <f t="shared" si="122"/>
        <v>41037.892465277779</v>
      </c>
      <c r="T1933" s="14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8">
        <f t="shared" si="121"/>
        <v>65.625</v>
      </c>
      <c r="Q1934" t="s">
        <v>8325</v>
      </c>
      <c r="R1934" t="s">
        <v>8329</v>
      </c>
      <c r="S1934" s="13">
        <f t="shared" si="122"/>
        <v>40911.809872685182</v>
      </c>
      <c r="T1934" s="14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8">
        <f t="shared" si="121"/>
        <v>54.545454545454547</v>
      </c>
      <c r="Q1935" t="s">
        <v>8325</v>
      </c>
      <c r="R1935" t="s">
        <v>8329</v>
      </c>
      <c r="S1935" s="13">
        <f t="shared" si="122"/>
        <v>41879.130868055552</v>
      </c>
      <c r="T1935" s="14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8">
        <f t="shared" si="121"/>
        <v>64.935064935064929</v>
      </c>
      <c r="Q1936" t="s">
        <v>8325</v>
      </c>
      <c r="R1936" t="s">
        <v>8329</v>
      </c>
      <c r="S1936" s="13">
        <f t="shared" si="122"/>
        <v>40865.867141203707</v>
      </c>
      <c r="T1936" s="14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8">
        <f t="shared" si="121"/>
        <v>50</v>
      </c>
      <c r="Q1937" t="s">
        <v>8325</v>
      </c>
      <c r="R1937" t="s">
        <v>8329</v>
      </c>
      <c r="S1937" s="13">
        <f t="shared" si="122"/>
        <v>41773.932534722226</v>
      </c>
      <c r="T1937" s="14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8">
        <f t="shared" si="121"/>
        <v>51.724137931034484</v>
      </c>
      <c r="Q1938" t="s">
        <v>8325</v>
      </c>
      <c r="R1938" t="s">
        <v>8329</v>
      </c>
      <c r="S1938" s="13">
        <f t="shared" si="122"/>
        <v>40852.889699074076</v>
      </c>
      <c r="T1938" s="14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8">
        <f t="shared" si="121"/>
        <v>20.689655172413794</v>
      </c>
      <c r="Q1939" t="s">
        <v>8325</v>
      </c>
      <c r="R1939" t="s">
        <v>8329</v>
      </c>
      <c r="S1939" s="13">
        <f t="shared" si="122"/>
        <v>41059.118993055556</v>
      </c>
      <c r="T1939" s="14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8">
        <f t="shared" si="121"/>
        <v>131.57894736842104</v>
      </c>
      <c r="Q1940" t="s">
        <v>8325</v>
      </c>
      <c r="R1940" t="s">
        <v>8329</v>
      </c>
      <c r="S1940" s="13">
        <f t="shared" si="122"/>
        <v>41426.259618055556</v>
      </c>
      <c r="T1940" s="14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8">
        <f t="shared" si="121"/>
        <v>104.16666666666667</v>
      </c>
      <c r="Q1941" t="s">
        <v>8325</v>
      </c>
      <c r="R1941" t="s">
        <v>8329</v>
      </c>
      <c r="S1941" s="13">
        <f t="shared" si="122"/>
        <v>41313.985046296293</v>
      </c>
      <c r="T1941" s="14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8">
        <f t="shared" si="121"/>
        <v>20.967741935483872</v>
      </c>
      <c r="Q1942" t="s">
        <v>8325</v>
      </c>
      <c r="R1942" t="s">
        <v>8329</v>
      </c>
      <c r="S1942" s="13">
        <f t="shared" si="122"/>
        <v>40670.507326388892</v>
      </c>
      <c r="T1942" s="14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8">
        <f t="shared" si="121"/>
        <v>51.198033995494576</v>
      </c>
      <c r="Q1943" t="s">
        <v>8319</v>
      </c>
      <c r="R1943" t="s">
        <v>8349</v>
      </c>
      <c r="S1943" s="13">
        <f t="shared" si="122"/>
        <v>41744.290868055556</v>
      </c>
      <c r="T1943" s="14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8">
        <f t="shared" si="121"/>
        <v>63.157894736842103</v>
      </c>
      <c r="Q1944" t="s">
        <v>8319</v>
      </c>
      <c r="R1944" t="s">
        <v>8349</v>
      </c>
      <c r="S1944" s="13">
        <f t="shared" si="122"/>
        <v>40638.828009259261</v>
      </c>
      <c r="T1944" s="14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8">
        <f t="shared" si="121"/>
        <v>4.0355125100887816</v>
      </c>
      <c r="Q1945" t="s">
        <v>8319</v>
      </c>
      <c r="R1945" t="s">
        <v>8349</v>
      </c>
      <c r="S1945" s="13">
        <f t="shared" si="122"/>
        <v>42548.269861111112</v>
      </c>
      <c r="T1945" s="14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8">
        <f t="shared" si="121"/>
        <v>22.358859698155396</v>
      </c>
      <c r="Q1946" t="s">
        <v>8319</v>
      </c>
      <c r="R1946" t="s">
        <v>8349</v>
      </c>
      <c r="S1946" s="13">
        <f t="shared" si="122"/>
        <v>41730.584374999999</v>
      </c>
      <c r="T1946" s="14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8">
        <f t="shared" si="121"/>
        <v>147.05882352941177</v>
      </c>
      <c r="Q1947" t="s">
        <v>8319</v>
      </c>
      <c r="R1947" t="s">
        <v>8349</v>
      </c>
      <c r="S1947" s="13">
        <f t="shared" si="122"/>
        <v>42157.251828703709</v>
      </c>
      <c r="T1947" s="14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8">
        <f t="shared" si="121"/>
        <v>107.14285714285714</v>
      </c>
      <c r="Q1948" t="s">
        <v>8319</v>
      </c>
      <c r="R1948" t="s">
        <v>8349</v>
      </c>
      <c r="S1948" s="13">
        <f t="shared" si="122"/>
        <v>41689.150011574071</v>
      </c>
      <c r="T1948" s="14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8">
        <f t="shared" si="121"/>
        <v>34.782608695652172</v>
      </c>
      <c r="Q1949" t="s">
        <v>8319</v>
      </c>
      <c r="R1949" t="s">
        <v>8349</v>
      </c>
      <c r="S1949" s="13">
        <f t="shared" si="122"/>
        <v>40102.918055555558</v>
      </c>
      <c r="T1949" s="14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8">
        <f t="shared" si="121"/>
        <v>23.557126030624264</v>
      </c>
      <c r="Q1950" t="s">
        <v>8319</v>
      </c>
      <c r="R1950" t="s">
        <v>8349</v>
      </c>
      <c r="S1950" s="13">
        <f t="shared" si="122"/>
        <v>42473.604270833333</v>
      </c>
      <c r="T1950" s="14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8">
        <f t="shared" si="121"/>
        <v>53.022269353128316</v>
      </c>
      <c r="Q1951" t="s">
        <v>8319</v>
      </c>
      <c r="R1951" t="s">
        <v>8349</v>
      </c>
      <c r="S1951" s="13">
        <f t="shared" si="122"/>
        <v>41800.423043981478</v>
      </c>
      <c r="T1951" s="14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8">
        <f t="shared" si="121"/>
        <v>25.586353944562898</v>
      </c>
      <c r="Q1952" t="s">
        <v>8319</v>
      </c>
      <c r="R1952" t="s">
        <v>8349</v>
      </c>
      <c r="S1952" s="13">
        <f t="shared" si="122"/>
        <v>40624.181400462963</v>
      </c>
      <c r="T1952" s="14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8">
        <f t="shared" si="121"/>
        <v>59.952038369304553</v>
      </c>
      <c r="Q1953" t="s">
        <v>8319</v>
      </c>
      <c r="R1953" t="s">
        <v>8349</v>
      </c>
      <c r="S1953" s="13">
        <f t="shared" si="122"/>
        <v>42651.420567129629</v>
      </c>
      <c r="T1953" s="14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8">
        <f t="shared" si="121"/>
        <v>51.319648093841643</v>
      </c>
      <c r="Q1954" t="s">
        <v>8319</v>
      </c>
      <c r="R1954" t="s">
        <v>8349</v>
      </c>
      <c r="S1954" s="13">
        <f t="shared" si="122"/>
        <v>41526.60665509259</v>
      </c>
      <c r="T1954" s="14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8">
        <f t="shared" si="121"/>
        <v>102.04081632653062</v>
      </c>
      <c r="Q1955" t="s">
        <v>8319</v>
      </c>
      <c r="R1955" t="s">
        <v>8349</v>
      </c>
      <c r="S1955" s="13">
        <f t="shared" si="122"/>
        <v>40941.199826388889</v>
      </c>
      <c r="T1955" s="14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8">
        <f t="shared" si="121"/>
        <v>120.48192771084338</v>
      </c>
      <c r="Q1956" t="s">
        <v>8319</v>
      </c>
      <c r="R1956" t="s">
        <v>8349</v>
      </c>
      <c r="S1956" s="13">
        <f t="shared" si="122"/>
        <v>42394.580740740741</v>
      </c>
      <c r="T1956" s="14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8">
        <f t="shared" si="121"/>
        <v>144.82758620689654</v>
      </c>
      <c r="Q1957" t="s">
        <v>8319</v>
      </c>
      <c r="R1957" t="s">
        <v>8349</v>
      </c>
      <c r="S1957" s="13">
        <f t="shared" si="122"/>
        <v>41020.271770833337</v>
      </c>
      <c r="T1957" s="14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8">
        <f t="shared" si="121"/>
        <v>164.38356164383561</v>
      </c>
      <c r="Q1958" t="s">
        <v>8319</v>
      </c>
      <c r="R1958" t="s">
        <v>8349</v>
      </c>
      <c r="S1958" s="13">
        <f t="shared" si="122"/>
        <v>42067.923668981486</v>
      </c>
      <c r="T1958" s="14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8">
        <f t="shared" si="121"/>
        <v>45.454545454545453</v>
      </c>
      <c r="Q1959" t="s">
        <v>8319</v>
      </c>
      <c r="R1959" t="s">
        <v>8349</v>
      </c>
      <c r="S1959" s="13">
        <f t="shared" si="122"/>
        <v>41179.098530092589</v>
      </c>
      <c r="T1959" s="14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8">
        <f t="shared" si="121"/>
        <v>5.1622418879056049</v>
      </c>
      <c r="Q1960" t="s">
        <v>8319</v>
      </c>
      <c r="R1960" t="s">
        <v>8349</v>
      </c>
      <c r="S1960" s="13">
        <f t="shared" si="122"/>
        <v>41326.987974537034</v>
      </c>
      <c r="T1960" s="14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8">
        <f t="shared" si="121"/>
        <v>23.584905660377359</v>
      </c>
      <c r="Q1961" t="s">
        <v>8319</v>
      </c>
      <c r="R1961" t="s">
        <v>8349</v>
      </c>
      <c r="S1961" s="13">
        <f t="shared" si="122"/>
        <v>41871.845601851855</v>
      </c>
      <c r="T1961" s="14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8">
        <f t="shared" si="121"/>
        <v>2121.212121212121</v>
      </c>
      <c r="Q1962" t="s">
        <v>8319</v>
      </c>
      <c r="R1962" t="s">
        <v>8349</v>
      </c>
      <c r="S1962" s="13">
        <f t="shared" si="122"/>
        <v>41964.362743055557</v>
      </c>
      <c r="T1962" s="14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8">
        <f t="shared" si="121"/>
        <v>6.1236987140232699</v>
      </c>
      <c r="Q1963" t="s">
        <v>8319</v>
      </c>
      <c r="R1963" t="s">
        <v>8349</v>
      </c>
      <c r="S1963" s="13">
        <f t="shared" si="122"/>
        <v>41148.194641203707</v>
      </c>
      <c r="T1963" s="14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8">
        <f t="shared" si="121"/>
        <v>32.679738562091501</v>
      </c>
      <c r="Q1964" t="s">
        <v>8319</v>
      </c>
      <c r="R1964" t="s">
        <v>8349</v>
      </c>
      <c r="S1964" s="13">
        <f t="shared" si="122"/>
        <v>41742.780509259261</v>
      </c>
      <c r="T1964" s="14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8">
        <f t="shared" si="121"/>
        <v>92.682926829268297</v>
      </c>
      <c r="Q1965" t="s">
        <v>8319</v>
      </c>
      <c r="R1965" t="s">
        <v>8349</v>
      </c>
      <c r="S1965" s="13">
        <f t="shared" si="122"/>
        <v>41863.429791666669</v>
      </c>
      <c r="T1965" s="14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8">
        <f t="shared" si="121"/>
        <v>69.633099141295858</v>
      </c>
      <c r="Q1966" t="s">
        <v>8319</v>
      </c>
      <c r="R1966" t="s">
        <v>8349</v>
      </c>
      <c r="S1966" s="13">
        <f t="shared" si="122"/>
        <v>42452.272824074069</v>
      </c>
      <c r="T1966" s="14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8">
        <f t="shared" si="121"/>
        <v>48.543689320388353</v>
      </c>
      <c r="Q1967" t="s">
        <v>8319</v>
      </c>
      <c r="R1967" t="s">
        <v>8349</v>
      </c>
      <c r="S1967" s="13">
        <f t="shared" si="122"/>
        <v>40898.089236111111</v>
      </c>
      <c r="T1967" s="14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8">
        <f t="shared" si="121"/>
        <v>66.093853271645742</v>
      </c>
      <c r="Q1968" t="s">
        <v>8319</v>
      </c>
      <c r="R1968" t="s">
        <v>8349</v>
      </c>
      <c r="S1968" s="13">
        <f t="shared" si="122"/>
        <v>41835.540486111109</v>
      </c>
      <c r="T1968" s="14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8">
        <f t="shared" si="121"/>
        <v>49.382716049382715</v>
      </c>
      <c r="Q1969" t="s">
        <v>8319</v>
      </c>
      <c r="R1969" t="s">
        <v>8349</v>
      </c>
      <c r="S1969" s="13">
        <f t="shared" si="122"/>
        <v>41730.663530092592</v>
      </c>
      <c r="T1969" s="14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8">
        <f t="shared" si="121"/>
        <v>98.039215686274517</v>
      </c>
      <c r="Q1970" t="s">
        <v>8319</v>
      </c>
      <c r="R1970" t="s">
        <v>8349</v>
      </c>
      <c r="S1970" s="13">
        <f t="shared" si="122"/>
        <v>42676.586979166663</v>
      </c>
      <c r="T1970" s="14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8">
        <f t="shared" si="121"/>
        <v>10.598834128245892</v>
      </c>
      <c r="Q1971" t="s">
        <v>8319</v>
      </c>
      <c r="R1971" t="s">
        <v>8349</v>
      </c>
      <c r="S1971" s="13">
        <f t="shared" si="122"/>
        <v>42557.792453703703</v>
      </c>
      <c r="T1971" s="14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8">
        <f t="shared" si="121"/>
        <v>7.132667617689016</v>
      </c>
      <c r="Q1972" t="s">
        <v>8319</v>
      </c>
      <c r="R1972" t="s">
        <v>8349</v>
      </c>
      <c r="S1972" s="13">
        <f t="shared" si="122"/>
        <v>41324.193298611113</v>
      </c>
      <c r="T1972" s="14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8">
        <f t="shared" si="121"/>
        <v>103.54646647683148</v>
      </c>
      <c r="Q1973" t="s">
        <v>8319</v>
      </c>
      <c r="R1973" t="s">
        <v>8349</v>
      </c>
      <c r="S1973" s="13">
        <f t="shared" si="122"/>
        <v>41561.500706018516</v>
      </c>
      <c r="T1973" s="14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8">
        <f t="shared" si="121"/>
        <v>10.504201680672269</v>
      </c>
      <c r="Q1974" t="s">
        <v>8319</v>
      </c>
      <c r="R1974" t="s">
        <v>8349</v>
      </c>
      <c r="S1974" s="13">
        <f t="shared" si="122"/>
        <v>41201.012083333335</v>
      </c>
      <c r="T1974" s="14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8">
        <f t="shared" si="121"/>
        <v>96.538274012676737</v>
      </c>
      <c r="Q1975" t="s">
        <v>8319</v>
      </c>
      <c r="R1975" t="s">
        <v>8349</v>
      </c>
      <c r="S1975" s="13">
        <f t="shared" si="122"/>
        <v>42549.722962962958</v>
      </c>
      <c r="T1975" s="14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8">
        <f t="shared" si="121"/>
        <v>49.75124378109453</v>
      </c>
      <c r="Q1976" t="s">
        <v>8319</v>
      </c>
      <c r="R1976" t="s">
        <v>8349</v>
      </c>
      <c r="S1976" s="13">
        <f t="shared" si="122"/>
        <v>41445.334131944444</v>
      </c>
      <c r="T1976" s="14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8">
        <f t="shared" si="121"/>
        <v>63.241106719367586</v>
      </c>
      <c r="Q1977" t="s">
        <v>8319</v>
      </c>
      <c r="R1977" t="s">
        <v>8349</v>
      </c>
      <c r="S1977" s="13">
        <f t="shared" si="122"/>
        <v>41313.755219907405</v>
      </c>
      <c r="T1977" s="14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8">
        <f t="shared" si="121"/>
        <v>8.456659619450317</v>
      </c>
      <c r="Q1978" t="s">
        <v>8319</v>
      </c>
      <c r="R1978" t="s">
        <v>8349</v>
      </c>
      <c r="S1978" s="13">
        <f t="shared" si="122"/>
        <v>41438.899594907409</v>
      </c>
      <c r="T1978" s="14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8">
        <f t="shared" si="121"/>
        <v>60.90133982947625</v>
      </c>
      <c r="Q1979" t="s">
        <v>8319</v>
      </c>
      <c r="R1979" t="s">
        <v>8349</v>
      </c>
      <c r="S1979" s="13">
        <f t="shared" si="122"/>
        <v>42311.216898148152</v>
      </c>
      <c r="T1979" s="14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8">
        <f t="shared" si="121"/>
        <v>128.86597938144331</v>
      </c>
      <c r="Q1980" t="s">
        <v>8319</v>
      </c>
      <c r="R1980" t="s">
        <v>8349</v>
      </c>
      <c r="S1980" s="13">
        <f t="shared" si="122"/>
        <v>41039.225601851853</v>
      </c>
      <c r="T1980" s="14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8">
        <f t="shared" si="121"/>
        <v>246.00246002460025</v>
      </c>
      <c r="Q1981" t="s">
        <v>8319</v>
      </c>
      <c r="R1981" t="s">
        <v>8349</v>
      </c>
      <c r="S1981" s="13">
        <f t="shared" si="122"/>
        <v>42290.460023148145</v>
      </c>
      <c r="T1981" s="14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8">
        <f t="shared" si="121"/>
        <v>25.70694087403599</v>
      </c>
      <c r="Q1982" t="s">
        <v>8319</v>
      </c>
      <c r="R1982" t="s">
        <v>8349</v>
      </c>
      <c r="S1982" s="13">
        <f t="shared" si="122"/>
        <v>42423.542384259257</v>
      </c>
      <c r="T1982" s="14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8">
        <f t="shared" si="121"/>
        <v>625</v>
      </c>
      <c r="Q1983" t="s">
        <v>8338</v>
      </c>
      <c r="R1983" t="s">
        <v>8350</v>
      </c>
      <c r="S1983" s="13">
        <f t="shared" si="122"/>
        <v>41799.725289351853</v>
      </c>
      <c r="T1983" s="14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4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8">
        <f t="shared" si="121"/>
        <v>2062.5</v>
      </c>
      <c r="Q1985" t="s">
        <v>8338</v>
      </c>
      <c r="R1985" t="s">
        <v>8350</v>
      </c>
      <c r="S1985" s="13">
        <f t="shared" si="122"/>
        <v>42593.011782407411</v>
      </c>
      <c r="T1985" s="14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8">
        <f t="shared" si="121"/>
        <v>2142.8571428571427</v>
      </c>
      <c r="Q1986" t="s">
        <v>8338</v>
      </c>
      <c r="R1986" t="s">
        <v>8350</v>
      </c>
      <c r="S1986" s="13">
        <f t="shared" si="122"/>
        <v>41913.790289351848</v>
      </c>
      <c r="T1986" s="14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</f>
        <v>3.1875000000000001E-2</v>
      </c>
      <c r="P1987" s="8">
        <f t="shared" ref="P1987:P2050" si="125">+(D1987/L1987)</f>
        <v>400</v>
      </c>
      <c r="Q1987" t="s">
        <v>8338</v>
      </c>
      <c r="R1987" t="s">
        <v>8350</v>
      </c>
      <c r="S1987" s="13">
        <f t="shared" ref="S1987:S2050" si="126">(((J1987/60)/60)/24)+DATE(1970, 1, 1)</f>
        <v>42555.698738425926</v>
      </c>
      <c r="T1987" s="14">
        <f t="shared" ref="T1987:T2050" si="127">(((I1987/60)/60)/24)+DATE(1970, 1, 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8">
        <f t="shared" si="125"/>
        <v>2000</v>
      </c>
      <c r="Q1988" t="s">
        <v>8338</v>
      </c>
      <c r="R1988" t="s">
        <v>8350</v>
      </c>
      <c r="S1988" s="13">
        <f t="shared" si="126"/>
        <v>42413.433831018512</v>
      </c>
      <c r="T1988" s="14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8">
        <f t="shared" si="125"/>
        <v>196.42857142857142</v>
      </c>
      <c r="Q1989" t="s">
        <v>8338</v>
      </c>
      <c r="R1989" t="s">
        <v>8350</v>
      </c>
      <c r="S1989" s="13">
        <f t="shared" si="126"/>
        <v>42034.639768518522</v>
      </c>
      <c r="T1989" s="14">
        <f t="shared" si="127"/>
        <v>42064.639768518522</v>
      </c>
    </row>
    <row r="1990" spans="1:20" ht="15.5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8">
        <f t="shared" si="125"/>
        <v>6000</v>
      </c>
      <c r="Q1990" t="s">
        <v>8338</v>
      </c>
      <c r="R1990" t="s">
        <v>8350</v>
      </c>
      <c r="S1990" s="13">
        <f t="shared" si="126"/>
        <v>42206.763217592597</v>
      </c>
      <c r="T1990" s="14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8">
        <f t="shared" si="125"/>
        <v>5000</v>
      </c>
      <c r="Q1991" t="s">
        <v>8338</v>
      </c>
      <c r="R1991" t="s">
        <v>8350</v>
      </c>
      <c r="S1991" s="13">
        <f t="shared" si="126"/>
        <v>42685.680648148147</v>
      </c>
      <c r="T1991" s="14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8">
        <f t="shared" si="125"/>
        <v>600</v>
      </c>
      <c r="Q1992" t="s">
        <v>8338</v>
      </c>
      <c r="R1992" t="s">
        <v>8350</v>
      </c>
      <c r="S1992" s="13">
        <f t="shared" si="126"/>
        <v>42398.195972222224</v>
      </c>
      <c r="T1992" s="14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8">
        <f t="shared" si="125"/>
        <v>666.66666666666663</v>
      </c>
      <c r="Q1993" t="s">
        <v>8338</v>
      </c>
      <c r="R1993" t="s">
        <v>8350</v>
      </c>
      <c r="S1993" s="13">
        <f t="shared" si="126"/>
        <v>42167.89335648148</v>
      </c>
      <c r="T1993" s="14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8">
        <f t="shared" si="125"/>
        <v>750</v>
      </c>
      <c r="Q1994" t="s">
        <v>8338</v>
      </c>
      <c r="R1994" t="s">
        <v>8350</v>
      </c>
      <c r="S1994" s="13">
        <f t="shared" si="126"/>
        <v>42023.143414351856</v>
      </c>
      <c r="T1994" s="14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4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4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8">
        <f t="shared" si="125"/>
        <v>333.33333333333331</v>
      </c>
      <c r="Q1997" t="s">
        <v>8338</v>
      </c>
      <c r="R1997" t="s">
        <v>8350</v>
      </c>
      <c r="S1997" s="13">
        <f t="shared" si="126"/>
        <v>42181.902037037042</v>
      </c>
      <c r="T1997" s="14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4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4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8">
        <f t="shared" si="125"/>
        <v>833.33333333333337</v>
      </c>
      <c r="Q2000" t="s">
        <v>8338</v>
      </c>
      <c r="R2000" t="s">
        <v>8350</v>
      </c>
      <c r="S2000" s="13">
        <f t="shared" si="126"/>
        <v>41807.118495370371</v>
      </c>
      <c r="T2000" s="14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8">
        <f t="shared" si="125"/>
        <v>4428.5714285714284</v>
      </c>
      <c r="Q2001" t="s">
        <v>8338</v>
      </c>
      <c r="R2001" t="s">
        <v>8350</v>
      </c>
      <c r="S2001" s="13">
        <f t="shared" si="126"/>
        <v>41926.482731481483</v>
      </c>
      <c r="T2001" s="14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8">
        <f t="shared" si="125"/>
        <v>200</v>
      </c>
      <c r="Q2002" t="s">
        <v>8338</v>
      </c>
      <c r="R2002" t="s">
        <v>8350</v>
      </c>
      <c r="S2002" s="13">
        <f t="shared" si="126"/>
        <v>42345.951539351852</v>
      </c>
      <c r="T2002" s="14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8">
        <f t="shared" si="125"/>
        <v>33.598045204642638</v>
      </c>
      <c r="Q2003" t="s">
        <v>8319</v>
      </c>
      <c r="R2003" t="s">
        <v>8349</v>
      </c>
      <c r="S2003" s="13">
        <f t="shared" si="126"/>
        <v>42136.209675925929</v>
      </c>
      <c r="T2003" s="14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8">
        <f t="shared" si="125"/>
        <v>36.363636363636367</v>
      </c>
      <c r="Q2004" t="s">
        <v>8319</v>
      </c>
      <c r="R2004" t="s">
        <v>8349</v>
      </c>
      <c r="S2004" s="13">
        <f t="shared" si="126"/>
        <v>42728.71230324074</v>
      </c>
      <c r="T2004" s="14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8">
        <f t="shared" si="125"/>
        <v>29.411764705882351</v>
      </c>
      <c r="Q2005" t="s">
        <v>8319</v>
      </c>
      <c r="R2005" t="s">
        <v>8349</v>
      </c>
      <c r="S2005" s="13">
        <f t="shared" si="126"/>
        <v>40347.125601851854</v>
      </c>
      <c r="T2005" s="14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8">
        <f t="shared" si="125"/>
        <v>141.24293785310735</v>
      </c>
      <c r="Q2006" t="s">
        <v>8319</v>
      </c>
      <c r="R2006" t="s">
        <v>8349</v>
      </c>
      <c r="S2006" s="13">
        <f t="shared" si="126"/>
        <v>41800.604895833334</v>
      </c>
      <c r="T2006" s="14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8">
        <f t="shared" si="125"/>
        <v>157.06806282722513</v>
      </c>
      <c r="Q2007" t="s">
        <v>8319</v>
      </c>
      <c r="R2007" t="s">
        <v>8349</v>
      </c>
      <c r="S2007" s="13">
        <f t="shared" si="126"/>
        <v>41535.812708333331</v>
      </c>
      <c r="T2007" s="14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8">
        <f t="shared" si="125"/>
        <v>165.01650165016503</v>
      </c>
      <c r="Q2008" t="s">
        <v>8319</v>
      </c>
      <c r="R2008" t="s">
        <v>8349</v>
      </c>
      <c r="S2008" s="13">
        <f t="shared" si="126"/>
        <v>41941.500520833331</v>
      </c>
      <c r="T2008" s="14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8">
        <f t="shared" si="125"/>
        <v>72.992700729927009</v>
      </c>
      <c r="Q2009" t="s">
        <v>8319</v>
      </c>
      <c r="R2009" t="s">
        <v>8349</v>
      </c>
      <c r="S2009" s="13">
        <f t="shared" si="126"/>
        <v>40347.837800925925</v>
      </c>
      <c r="T2009" s="14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8">
        <f t="shared" si="125"/>
        <v>38.311951219512196</v>
      </c>
      <c r="Q2010" t="s">
        <v>8319</v>
      </c>
      <c r="R2010" t="s">
        <v>8349</v>
      </c>
      <c r="S2010" s="13">
        <f t="shared" si="126"/>
        <v>40761.604421296295</v>
      </c>
      <c r="T2010" s="14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8">
        <f t="shared" si="125"/>
        <v>125.62814070351759</v>
      </c>
      <c r="Q2011" t="s">
        <v>8319</v>
      </c>
      <c r="R2011" t="s">
        <v>8349</v>
      </c>
      <c r="S2011" s="13">
        <f t="shared" si="126"/>
        <v>42661.323414351849</v>
      </c>
      <c r="T2011" s="14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8">
        <f t="shared" si="125"/>
        <v>17.271157167530223</v>
      </c>
      <c r="Q2012" t="s">
        <v>8319</v>
      </c>
      <c r="R2012" t="s">
        <v>8349</v>
      </c>
      <c r="S2012" s="13">
        <f t="shared" si="126"/>
        <v>42570.996423611112</v>
      </c>
      <c r="T2012" s="14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8">
        <f t="shared" si="125"/>
        <v>51.493305870236867</v>
      </c>
      <c r="Q2013" t="s">
        <v>8319</v>
      </c>
      <c r="R2013" t="s">
        <v>8349</v>
      </c>
      <c r="S2013" s="13">
        <f t="shared" si="126"/>
        <v>42347.358483796299</v>
      </c>
      <c r="T2013" s="14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8">
        <f t="shared" si="125"/>
        <v>27.3224043715847</v>
      </c>
      <c r="Q2014" t="s">
        <v>8319</v>
      </c>
      <c r="R2014" t="s">
        <v>8349</v>
      </c>
      <c r="S2014" s="13">
        <f t="shared" si="126"/>
        <v>42010.822233796294</v>
      </c>
      <c r="T2014" s="14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8">
        <f t="shared" si="125"/>
        <v>35.072336694432266</v>
      </c>
      <c r="Q2015" t="s">
        <v>8319</v>
      </c>
      <c r="R2015" t="s">
        <v>8349</v>
      </c>
      <c r="S2015" s="13">
        <f t="shared" si="126"/>
        <v>42499.960810185185</v>
      </c>
      <c r="T2015" s="14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8">
        <f t="shared" si="125"/>
        <v>1.1339154099104207</v>
      </c>
      <c r="Q2016" t="s">
        <v>8319</v>
      </c>
      <c r="R2016" t="s">
        <v>8349</v>
      </c>
      <c r="S2016" s="13">
        <f t="shared" si="126"/>
        <v>41324.214571759258</v>
      </c>
      <c r="T2016" s="14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8">
        <f t="shared" si="125"/>
        <v>44.444444444444443</v>
      </c>
      <c r="Q2017" t="s">
        <v>8319</v>
      </c>
      <c r="R2017" t="s">
        <v>8349</v>
      </c>
      <c r="S2017" s="13">
        <f t="shared" si="126"/>
        <v>40765.876886574071</v>
      </c>
      <c r="T2017" s="14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8">
        <f t="shared" si="125"/>
        <v>20.876826722338205</v>
      </c>
      <c r="Q2018" t="s">
        <v>8319</v>
      </c>
      <c r="R2018" t="s">
        <v>8349</v>
      </c>
      <c r="S2018" s="13">
        <f t="shared" si="126"/>
        <v>41312.88077546296</v>
      </c>
      <c r="T2018" s="14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8">
        <f t="shared" si="125"/>
        <v>58.685446009389672</v>
      </c>
      <c r="Q2019" t="s">
        <v>8319</v>
      </c>
      <c r="R2019" t="s">
        <v>8349</v>
      </c>
      <c r="S2019" s="13">
        <f t="shared" si="126"/>
        <v>40961.057349537034</v>
      </c>
      <c r="T2019" s="14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8">
        <f t="shared" si="125"/>
        <v>144.44444444444446</v>
      </c>
      <c r="Q2020" t="s">
        <v>8319</v>
      </c>
      <c r="R2020" t="s">
        <v>8349</v>
      </c>
      <c r="S2020" s="13">
        <f t="shared" si="126"/>
        <v>42199.365844907406</v>
      </c>
      <c r="T2020" s="14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8">
        <f t="shared" si="125"/>
        <v>22.471910112359552</v>
      </c>
      <c r="Q2021" t="s">
        <v>8319</v>
      </c>
      <c r="R2021" t="s">
        <v>8349</v>
      </c>
      <c r="S2021" s="13">
        <f t="shared" si="126"/>
        <v>42605.70857638889</v>
      </c>
      <c r="T2021" s="14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8">
        <f t="shared" si="125"/>
        <v>12.295081967213115</v>
      </c>
      <c r="Q2022" t="s">
        <v>8319</v>
      </c>
      <c r="R2022" t="s">
        <v>8349</v>
      </c>
      <c r="S2022" s="13">
        <f t="shared" si="126"/>
        <v>41737.097499999996</v>
      </c>
      <c r="T2022" s="14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8">
        <f t="shared" si="125"/>
        <v>52.631578947368418</v>
      </c>
      <c r="Q2023" t="s">
        <v>8319</v>
      </c>
      <c r="R2023" t="s">
        <v>8349</v>
      </c>
      <c r="S2023" s="13">
        <f t="shared" si="126"/>
        <v>41861.070567129631</v>
      </c>
      <c r="T2023" s="14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8">
        <f t="shared" si="125"/>
        <v>307.69230769230768</v>
      </c>
      <c r="Q2024" t="s">
        <v>8319</v>
      </c>
      <c r="R2024" t="s">
        <v>8349</v>
      </c>
      <c r="S2024" s="13">
        <f t="shared" si="126"/>
        <v>42502.569120370375</v>
      </c>
      <c r="T2024" s="14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8">
        <f t="shared" si="125"/>
        <v>283.28611898016999</v>
      </c>
      <c r="Q2025" t="s">
        <v>8319</v>
      </c>
      <c r="R2025" t="s">
        <v>8349</v>
      </c>
      <c r="S2025" s="13">
        <f t="shared" si="126"/>
        <v>42136.420752314814</v>
      </c>
      <c r="T2025" s="14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8">
        <f t="shared" si="125"/>
        <v>38.095238095238095</v>
      </c>
      <c r="Q2026" t="s">
        <v>8319</v>
      </c>
      <c r="R2026" t="s">
        <v>8349</v>
      </c>
      <c r="S2026" s="13">
        <f t="shared" si="126"/>
        <v>41099.966944444444</v>
      </c>
      <c r="T2026" s="14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8">
        <f t="shared" si="125"/>
        <v>109.73936899862825</v>
      </c>
      <c r="Q2027" t="s">
        <v>8319</v>
      </c>
      <c r="R2027" t="s">
        <v>8349</v>
      </c>
      <c r="S2027" s="13">
        <f t="shared" si="126"/>
        <v>42136.184560185182</v>
      </c>
      <c r="T2027" s="14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8">
        <f t="shared" si="125"/>
        <v>55.066079295154182</v>
      </c>
      <c r="Q2028" t="s">
        <v>8319</v>
      </c>
      <c r="R2028" t="s">
        <v>8349</v>
      </c>
      <c r="S2028" s="13">
        <f t="shared" si="126"/>
        <v>41704.735937500001</v>
      </c>
      <c r="T2028" s="14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8">
        <f t="shared" si="125"/>
        <v>185.5287569573284</v>
      </c>
      <c r="Q2029" t="s">
        <v>8319</v>
      </c>
      <c r="R2029" t="s">
        <v>8349</v>
      </c>
      <c r="S2029" s="13">
        <f t="shared" si="126"/>
        <v>42048.813877314817</v>
      </c>
      <c r="T2029" s="14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8">
        <f t="shared" si="125"/>
        <v>37.974683544303801</v>
      </c>
      <c r="Q2030" t="s">
        <v>8319</v>
      </c>
      <c r="R2030" t="s">
        <v>8349</v>
      </c>
      <c r="S2030" s="13">
        <f t="shared" si="126"/>
        <v>40215.919050925928</v>
      </c>
      <c r="T2030" s="14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8">
        <f t="shared" si="125"/>
        <v>26.595744680851062</v>
      </c>
      <c r="Q2031" t="s">
        <v>8319</v>
      </c>
      <c r="R2031" t="s">
        <v>8349</v>
      </c>
      <c r="S2031" s="13">
        <f t="shared" si="126"/>
        <v>41848.021770833337</v>
      </c>
      <c r="T2031" s="14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8">
        <f t="shared" si="125"/>
        <v>52.428800000000003</v>
      </c>
      <c r="Q2032" t="s">
        <v>8319</v>
      </c>
      <c r="R2032" t="s">
        <v>8349</v>
      </c>
      <c r="S2032" s="13">
        <f t="shared" si="126"/>
        <v>41212.996481481481</v>
      </c>
      <c r="T2032" s="14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8">
        <f t="shared" si="125"/>
        <v>98.425196850393704</v>
      </c>
      <c r="Q2033" t="s">
        <v>8319</v>
      </c>
      <c r="R2033" t="s">
        <v>8349</v>
      </c>
      <c r="S2033" s="13">
        <f t="shared" si="126"/>
        <v>41975.329317129625</v>
      </c>
      <c r="T2033" s="14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8">
        <f t="shared" si="125"/>
        <v>47.080979284369114</v>
      </c>
      <c r="Q2034" t="s">
        <v>8319</v>
      </c>
      <c r="R2034" t="s">
        <v>8349</v>
      </c>
      <c r="S2034" s="13">
        <f t="shared" si="126"/>
        <v>42689.565671296295</v>
      </c>
      <c r="T2034" s="14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8">
        <f t="shared" si="125"/>
        <v>158.22784810126583</v>
      </c>
      <c r="Q2035" t="s">
        <v>8319</v>
      </c>
      <c r="R2035" t="s">
        <v>8349</v>
      </c>
      <c r="S2035" s="13">
        <f t="shared" si="126"/>
        <v>41725.082384259258</v>
      </c>
      <c r="T2035" s="14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8">
        <f t="shared" si="125"/>
        <v>153.54330708661416</v>
      </c>
      <c r="Q2036" t="s">
        <v>8319</v>
      </c>
      <c r="R2036" t="s">
        <v>8349</v>
      </c>
      <c r="S2036" s="13">
        <f t="shared" si="126"/>
        <v>42076.130011574074</v>
      </c>
      <c r="T2036" s="14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8">
        <f t="shared" si="125"/>
        <v>124.22360248447205</v>
      </c>
      <c r="Q2037" t="s">
        <v>8319</v>
      </c>
      <c r="R2037" t="s">
        <v>8349</v>
      </c>
      <c r="S2037" s="13">
        <f t="shared" si="126"/>
        <v>42311.625081018516</v>
      </c>
      <c r="T2037" s="14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8">
        <f t="shared" si="125"/>
        <v>35.377358490566039</v>
      </c>
      <c r="Q2038" t="s">
        <v>8319</v>
      </c>
      <c r="R2038" t="s">
        <v>8349</v>
      </c>
      <c r="S2038" s="13">
        <f t="shared" si="126"/>
        <v>41738.864803240744</v>
      </c>
      <c r="T2038" s="14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8">
        <f t="shared" si="125"/>
        <v>23.310023310023311</v>
      </c>
      <c r="Q2039" t="s">
        <v>8319</v>
      </c>
      <c r="R2039" t="s">
        <v>8349</v>
      </c>
      <c r="S2039" s="13">
        <f t="shared" si="126"/>
        <v>41578.210104166668</v>
      </c>
      <c r="T2039" s="14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8">
        <f t="shared" si="125"/>
        <v>39.215686274509807</v>
      </c>
      <c r="Q2040" t="s">
        <v>8319</v>
      </c>
      <c r="R2040" t="s">
        <v>8349</v>
      </c>
      <c r="S2040" s="13">
        <f t="shared" si="126"/>
        <v>41424.27107638889</v>
      </c>
      <c r="T2040" s="14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8">
        <f t="shared" si="125"/>
        <v>329.81530343007915</v>
      </c>
      <c r="Q2041" t="s">
        <v>8319</v>
      </c>
      <c r="R2041" t="s">
        <v>8349</v>
      </c>
      <c r="S2041" s="13">
        <f t="shared" si="126"/>
        <v>42675.438946759255</v>
      </c>
      <c r="T2041" s="14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8">
        <f t="shared" si="125"/>
        <v>11.07011070110701</v>
      </c>
      <c r="Q2042" t="s">
        <v>8319</v>
      </c>
      <c r="R2042" t="s">
        <v>8349</v>
      </c>
      <c r="S2042" s="13">
        <f t="shared" si="126"/>
        <v>41578.927118055559</v>
      </c>
      <c r="T2042" s="14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8">
        <f t="shared" si="125"/>
        <v>79.166666666666671</v>
      </c>
      <c r="Q2043" t="s">
        <v>8319</v>
      </c>
      <c r="R2043" t="s">
        <v>8349</v>
      </c>
      <c r="S2043" s="13">
        <f t="shared" si="126"/>
        <v>42654.525775462964</v>
      </c>
      <c r="T2043" s="14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8">
        <f t="shared" si="125"/>
        <v>71.428571428571431</v>
      </c>
      <c r="Q2044" t="s">
        <v>8319</v>
      </c>
      <c r="R2044" t="s">
        <v>8349</v>
      </c>
      <c r="S2044" s="13">
        <f t="shared" si="126"/>
        <v>42331.708032407405</v>
      </c>
      <c r="T2044" s="14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8">
        <f t="shared" si="125"/>
        <v>7.176165803108808</v>
      </c>
      <c r="Q2045" t="s">
        <v>8319</v>
      </c>
      <c r="R2045" t="s">
        <v>8349</v>
      </c>
      <c r="S2045" s="13">
        <f t="shared" si="126"/>
        <v>42661.176817129628</v>
      </c>
      <c r="T2045" s="14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8">
        <f t="shared" si="125"/>
        <v>83.333333333333329</v>
      </c>
      <c r="Q2046" t="s">
        <v>8319</v>
      </c>
      <c r="R2046" t="s">
        <v>8349</v>
      </c>
      <c r="S2046" s="13">
        <f t="shared" si="126"/>
        <v>42138.684189814812</v>
      </c>
      <c r="T2046" s="14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8">
        <f t="shared" si="125"/>
        <v>18.631178707224336</v>
      </c>
      <c r="Q2047" t="s">
        <v>8319</v>
      </c>
      <c r="R2047" t="s">
        <v>8349</v>
      </c>
      <c r="S2047" s="13">
        <f t="shared" si="126"/>
        <v>41069.088506944441</v>
      </c>
      <c r="T2047" s="14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8">
        <f t="shared" si="125"/>
        <v>46.082949308755758</v>
      </c>
      <c r="Q2048" t="s">
        <v>8319</v>
      </c>
      <c r="R2048" t="s">
        <v>8349</v>
      </c>
      <c r="S2048" s="13">
        <f t="shared" si="126"/>
        <v>41387.171805555554</v>
      </c>
      <c r="T2048" s="14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8">
        <f t="shared" si="125"/>
        <v>221.21896162528216</v>
      </c>
      <c r="Q2049" t="s">
        <v>8319</v>
      </c>
      <c r="R2049" t="s">
        <v>8349</v>
      </c>
      <c r="S2049" s="13">
        <f t="shared" si="126"/>
        <v>42081.903587962966</v>
      </c>
      <c r="T2049" s="14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8">
        <f t="shared" si="125"/>
        <v>61.908230152949749</v>
      </c>
      <c r="Q2050" t="s">
        <v>8319</v>
      </c>
      <c r="R2050" t="s">
        <v>8349</v>
      </c>
      <c r="S2050" s="13">
        <f t="shared" si="126"/>
        <v>41387.651516203703</v>
      </c>
      <c r="T2050" s="14">
        <f t="shared" si="127"/>
        <v>41417.651516203703</v>
      </c>
    </row>
    <row r="2051" spans="1:20" ht="15.5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</f>
        <v>1.2019070000000001</v>
      </c>
      <c r="P2051" s="8">
        <f t="shared" ref="P2051:P2114" si="129">+(D2051/L2051)</f>
        <v>67.385444743935309</v>
      </c>
      <c r="Q2051" t="s">
        <v>8319</v>
      </c>
      <c r="R2051" t="s">
        <v>8349</v>
      </c>
      <c r="S2051" s="13">
        <f t="shared" ref="S2051:S2114" si="130">(((J2051/60)/60)/24)+DATE(1970, 1, 1)</f>
        <v>41575.527349537035</v>
      </c>
      <c r="T2051" s="14">
        <f t="shared" ref="T2051:T2114" si="131">(((I2051/60)/60)/24)+DATE(1970, 1, 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8">
        <f t="shared" si="129"/>
        <v>58.823529411764703</v>
      </c>
      <c r="Q2052" t="s">
        <v>8319</v>
      </c>
      <c r="R2052" t="s">
        <v>8349</v>
      </c>
      <c r="S2052" s="13">
        <f t="shared" si="130"/>
        <v>42115.071504629625</v>
      </c>
      <c r="T2052" s="14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8">
        <f t="shared" si="129"/>
        <v>33.057851239669418</v>
      </c>
      <c r="Q2053" t="s">
        <v>8319</v>
      </c>
      <c r="R2053" t="s">
        <v>8349</v>
      </c>
      <c r="S2053" s="13">
        <f t="shared" si="130"/>
        <v>41604.022418981483</v>
      </c>
      <c r="T2053" s="14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8">
        <f t="shared" si="129"/>
        <v>92.421441774491683</v>
      </c>
      <c r="Q2054" t="s">
        <v>8319</v>
      </c>
      <c r="R2054" t="s">
        <v>8349</v>
      </c>
      <c r="S2054" s="13">
        <f t="shared" si="130"/>
        <v>42375.08394675926</v>
      </c>
      <c r="T2054" s="14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8">
        <f t="shared" si="129"/>
        <v>41.32231404958678</v>
      </c>
      <c r="Q2055" t="s">
        <v>8319</v>
      </c>
      <c r="R2055" t="s">
        <v>8349</v>
      </c>
      <c r="S2055" s="13">
        <f t="shared" si="130"/>
        <v>42303.617488425924</v>
      </c>
      <c r="T2055" s="14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8">
        <f t="shared" si="129"/>
        <v>56.36070853462158</v>
      </c>
      <c r="Q2056" t="s">
        <v>8319</v>
      </c>
      <c r="R2056" t="s">
        <v>8349</v>
      </c>
      <c r="S2056" s="13">
        <f t="shared" si="130"/>
        <v>41731.520949074074</v>
      </c>
      <c r="T2056" s="14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8">
        <f t="shared" si="129"/>
        <v>59.405940594059409</v>
      </c>
      <c r="Q2057" t="s">
        <v>8319</v>
      </c>
      <c r="R2057" t="s">
        <v>8349</v>
      </c>
      <c r="S2057" s="13">
        <f t="shared" si="130"/>
        <v>41946.674108796295</v>
      </c>
      <c r="T2057" s="14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8">
        <f t="shared" si="129"/>
        <v>90.25270758122744</v>
      </c>
      <c r="Q2058" t="s">
        <v>8319</v>
      </c>
      <c r="R2058" t="s">
        <v>8349</v>
      </c>
      <c r="S2058" s="13">
        <f t="shared" si="130"/>
        <v>41351.76090277778</v>
      </c>
      <c r="T2058" s="14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8">
        <f t="shared" si="129"/>
        <v>22.522522522522522</v>
      </c>
      <c r="Q2059" t="s">
        <v>8319</v>
      </c>
      <c r="R2059" t="s">
        <v>8349</v>
      </c>
      <c r="S2059" s="13">
        <f t="shared" si="130"/>
        <v>42396.494583333333</v>
      </c>
      <c r="T2059" s="14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8">
        <f t="shared" si="129"/>
        <v>6.2439024390243905</v>
      </c>
      <c r="Q2060" t="s">
        <v>8319</v>
      </c>
      <c r="R2060" t="s">
        <v>8349</v>
      </c>
      <c r="S2060" s="13">
        <f t="shared" si="130"/>
        <v>42026.370717592596</v>
      </c>
      <c r="T2060" s="14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8">
        <f t="shared" si="129"/>
        <v>80</v>
      </c>
      <c r="Q2061" t="s">
        <v>8319</v>
      </c>
      <c r="R2061" t="s">
        <v>8349</v>
      </c>
      <c r="S2061" s="13">
        <f t="shared" si="130"/>
        <v>42361.602476851855</v>
      </c>
      <c r="T2061" s="14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8">
        <f t="shared" si="129"/>
        <v>18.328445747800586</v>
      </c>
      <c r="Q2062" t="s">
        <v>8319</v>
      </c>
      <c r="R2062" t="s">
        <v>8349</v>
      </c>
      <c r="S2062" s="13">
        <f t="shared" si="130"/>
        <v>41783.642939814818</v>
      </c>
      <c r="T2062" s="14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8">
        <f t="shared" si="129"/>
        <v>142.85714285714286</v>
      </c>
      <c r="Q2063" t="s">
        <v>8319</v>
      </c>
      <c r="R2063" t="s">
        <v>8349</v>
      </c>
      <c r="S2063" s="13">
        <f t="shared" si="130"/>
        <v>42705.764513888891</v>
      </c>
      <c r="T2063" s="14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8">
        <f t="shared" si="129"/>
        <v>492.61083743842363</v>
      </c>
      <c r="Q2064" t="s">
        <v>8319</v>
      </c>
      <c r="R2064" t="s">
        <v>8349</v>
      </c>
      <c r="S2064" s="13">
        <f t="shared" si="130"/>
        <v>42423.3830787037</v>
      </c>
      <c r="T2064" s="14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8">
        <f t="shared" si="129"/>
        <v>81.632653061224488</v>
      </c>
      <c r="Q2065" t="s">
        <v>8319</v>
      </c>
      <c r="R2065" t="s">
        <v>8349</v>
      </c>
      <c r="S2065" s="13">
        <f t="shared" si="130"/>
        <v>42472.73265046296</v>
      </c>
      <c r="T2065" s="14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8">
        <f t="shared" si="129"/>
        <v>45.072608396421195</v>
      </c>
      <c r="Q2066" t="s">
        <v>8319</v>
      </c>
      <c r="R2066" t="s">
        <v>8349</v>
      </c>
      <c r="S2066" s="13">
        <f t="shared" si="130"/>
        <v>41389.364849537036</v>
      </c>
      <c r="T2066" s="14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8">
        <f t="shared" si="129"/>
        <v>25.70694087403599</v>
      </c>
      <c r="Q2067" t="s">
        <v>8319</v>
      </c>
      <c r="R2067" t="s">
        <v>8349</v>
      </c>
      <c r="S2067" s="13">
        <f t="shared" si="130"/>
        <v>41603.333668981482</v>
      </c>
      <c r="T2067" s="14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8">
        <f t="shared" si="129"/>
        <v>30.76923076923077</v>
      </c>
      <c r="Q2068" t="s">
        <v>8319</v>
      </c>
      <c r="R2068" t="s">
        <v>8349</v>
      </c>
      <c r="S2068" s="13">
        <f t="shared" si="130"/>
        <v>41844.771793981483</v>
      </c>
      <c r="T2068" s="14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8">
        <f t="shared" si="129"/>
        <v>49.5</v>
      </c>
      <c r="Q2069" t="s">
        <v>8319</v>
      </c>
      <c r="R2069" t="s">
        <v>8349</v>
      </c>
      <c r="S2069" s="13">
        <f t="shared" si="130"/>
        <v>42115.853888888887</v>
      </c>
      <c r="T2069" s="14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8">
        <f t="shared" si="129"/>
        <v>328.94736842105266</v>
      </c>
      <c r="Q2070" t="s">
        <v>8319</v>
      </c>
      <c r="R2070" t="s">
        <v>8349</v>
      </c>
      <c r="S2070" s="13">
        <f t="shared" si="130"/>
        <v>42633.841608796298</v>
      </c>
      <c r="T2070" s="14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8">
        <f t="shared" si="129"/>
        <v>190.11406844106463</v>
      </c>
      <c r="Q2071" t="s">
        <v>8319</v>
      </c>
      <c r="R2071" t="s">
        <v>8349</v>
      </c>
      <c r="S2071" s="13">
        <f t="shared" si="130"/>
        <v>42340.972118055557</v>
      </c>
      <c r="T2071" s="14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8">
        <f t="shared" si="129"/>
        <v>81.699346405228752</v>
      </c>
      <c r="Q2072" t="s">
        <v>8319</v>
      </c>
      <c r="R2072" t="s">
        <v>8349</v>
      </c>
      <c r="S2072" s="13">
        <f t="shared" si="130"/>
        <v>42519.6565162037</v>
      </c>
      <c r="T2072" s="14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8">
        <f t="shared" si="129"/>
        <v>71.942446043165461</v>
      </c>
      <c r="Q2073" t="s">
        <v>8319</v>
      </c>
      <c r="R2073" t="s">
        <v>8349</v>
      </c>
      <c r="S2073" s="13">
        <f t="shared" si="130"/>
        <v>42600.278749999998</v>
      </c>
      <c r="T2073" s="14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8">
        <f t="shared" si="129"/>
        <v>204.28571428571428</v>
      </c>
      <c r="Q2074" t="s">
        <v>8319</v>
      </c>
      <c r="R2074" t="s">
        <v>8349</v>
      </c>
      <c r="S2074" s="13">
        <f t="shared" si="130"/>
        <v>42467.581388888888</v>
      </c>
      <c r="T2074" s="14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8">
        <f t="shared" si="129"/>
        <v>212.7659574468085</v>
      </c>
      <c r="Q2075" t="s">
        <v>8319</v>
      </c>
      <c r="R2075" t="s">
        <v>8349</v>
      </c>
      <c r="S2075" s="13">
        <f t="shared" si="130"/>
        <v>42087.668032407411</v>
      </c>
      <c r="T2075" s="14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8">
        <f t="shared" si="129"/>
        <v>200</v>
      </c>
      <c r="Q2076" t="s">
        <v>8319</v>
      </c>
      <c r="R2076" t="s">
        <v>8349</v>
      </c>
      <c r="S2076" s="13">
        <f t="shared" si="130"/>
        <v>42466.826180555552</v>
      </c>
      <c r="T2076" s="14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8">
        <f t="shared" si="129"/>
        <v>1.2193902439024391</v>
      </c>
      <c r="Q2077" t="s">
        <v>8319</v>
      </c>
      <c r="R2077" t="s">
        <v>8349</v>
      </c>
      <c r="S2077" s="13">
        <f t="shared" si="130"/>
        <v>41450.681574074071</v>
      </c>
      <c r="T2077" s="14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8">
        <f t="shared" si="129"/>
        <v>21.414044742194044</v>
      </c>
      <c r="Q2078" t="s">
        <v>8319</v>
      </c>
      <c r="R2078" t="s">
        <v>8349</v>
      </c>
      <c r="S2078" s="13">
        <f t="shared" si="130"/>
        <v>41803.880659722221</v>
      </c>
      <c r="T2078" s="14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8">
        <f t="shared" si="129"/>
        <v>265.95744680851061</v>
      </c>
      <c r="Q2079" t="s">
        <v>8319</v>
      </c>
      <c r="R2079" t="s">
        <v>8349</v>
      </c>
      <c r="S2079" s="13">
        <f t="shared" si="130"/>
        <v>42103.042546296296</v>
      </c>
      <c r="T2079" s="14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8">
        <f t="shared" si="129"/>
        <v>416.66666666666669</v>
      </c>
      <c r="Q2080" t="s">
        <v>8319</v>
      </c>
      <c r="R2080" t="s">
        <v>8349</v>
      </c>
      <c r="S2080" s="13">
        <f t="shared" si="130"/>
        <v>42692.771493055552</v>
      </c>
      <c r="T2080" s="14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8">
        <f t="shared" si="129"/>
        <v>16.474464579901152</v>
      </c>
      <c r="Q2081" t="s">
        <v>8319</v>
      </c>
      <c r="R2081" t="s">
        <v>8349</v>
      </c>
      <c r="S2081" s="13">
        <f t="shared" si="130"/>
        <v>42150.71056712963</v>
      </c>
      <c r="T2081" s="14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8">
        <f t="shared" si="129"/>
        <v>20</v>
      </c>
      <c r="Q2082" t="s">
        <v>8319</v>
      </c>
      <c r="R2082" t="s">
        <v>8349</v>
      </c>
      <c r="S2082" s="13">
        <f t="shared" si="130"/>
        <v>42289.957175925927</v>
      </c>
      <c r="T2082" s="14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8">
        <f t="shared" si="129"/>
        <v>63.636363636363633</v>
      </c>
      <c r="Q2083" t="s">
        <v>8325</v>
      </c>
      <c r="R2083" t="s">
        <v>8329</v>
      </c>
      <c r="S2083" s="13">
        <f t="shared" si="130"/>
        <v>41004.156886574077</v>
      </c>
      <c r="T2083" s="14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8">
        <f t="shared" si="129"/>
        <v>39.473684210526315</v>
      </c>
      <c r="Q2084" t="s">
        <v>8325</v>
      </c>
      <c r="R2084" t="s">
        <v>8329</v>
      </c>
      <c r="S2084" s="13">
        <f t="shared" si="130"/>
        <v>40811.120324074072</v>
      </c>
      <c r="T2084" s="14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8">
        <f t="shared" si="129"/>
        <v>30</v>
      </c>
      <c r="Q2085" t="s">
        <v>8325</v>
      </c>
      <c r="R2085" t="s">
        <v>8329</v>
      </c>
      <c r="S2085" s="13">
        <f t="shared" si="130"/>
        <v>41034.72216435185</v>
      </c>
      <c r="T2085" s="14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8">
        <f t="shared" si="129"/>
        <v>65.217391304347828</v>
      </c>
      <c r="Q2086" t="s">
        <v>8325</v>
      </c>
      <c r="R2086" t="s">
        <v>8329</v>
      </c>
      <c r="S2086" s="13">
        <f t="shared" si="130"/>
        <v>41731.833124999997</v>
      </c>
      <c r="T2086" s="14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8">
        <f t="shared" si="129"/>
        <v>72.289156626506028</v>
      </c>
      <c r="Q2087" t="s">
        <v>8325</v>
      </c>
      <c r="R2087" t="s">
        <v>8329</v>
      </c>
      <c r="S2087" s="13">
        <f t="shared" si="130"/>
        <v>41075.835497685184</v>
      </c>
      <c r="T2087" s="14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8">
        <f t="shared" si="129"/>
        <v>114.28571428571429</v>
      </c>
      <c r="Q2088" t="s">
        <v>8325</v>
      </c>
      <c r="R2088" t="s">
        <v>8329</v>
      </c>
      <c r="S2088" s="13">
        <f t="shared" si="130"/>
        <v>40860.67050925926</v>
      </c>
      <c r="T2088" s="14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8">
        <f t="shared" si="129"/>
        <v>60</v>
      </c>
      <c r="Q2089" t="s">
        <v>8325</v>
      </c>
      <c r="R2089" t="s">
        <v>8329</v>
      </c>
      <c r="S2089" s="13">
        <f t="shared" si="130"/>
        <v>40764.204375000001</v>
      </c>
      <c r="T2089" s="14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8">
        <f t="shared" si="129"/>
        <v>40</v>
      </c>
      <c r="Q2090" t="s">
        <v>8325</v>
      </c>
      <c r="R2090" t="s">
        <v>8329</v>
      </c>
      <c r="S2090" s="13">
        <f t="shared" si="130"/>
        <v>40395.714722222219</v>
      </c>
      <c r="T2090" s="14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8">
        <f t="shared" si="129"/>
        <v>40.322580645161288</v>
      </c>
      <c r="Q2091" t="s">
        <v>8325</v>
      </c>
      <c r="R2091" t="s">
        <v>8329</v>
      </c>
      <c r="S2091" s="13">
        <f t="shared" si="130"/>
        <v>41453.076319444444</v>
      </c>
      <c r="T2091" s="14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8">
        <f t="shared" si="129"/>
        <v>50</v>
      </c>
      <c r="Q2092" t="s">
        <v>8325</v>
      </c>
      <c r="R2092" t="s">
        <v>8329</v>
      </c>
      <c r="S2092" s="13">
        <f t="shared" si="130"/>
        <v>41299.381423611114</v>
      </c>
      <c r="T2092" s="14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8">
        <f t="shared" si="129"/>
        <v>73.170731707317074</v>
      </c>
      <c r="Q2093" t="s">
        <v>8325</v>
      </c>
      <c r="R2093" t="s">
        <v>8329</v>
      </c>
      <c r="S2093" s="13">
        <f t="shared" si="130"/>
        <v>40555.322662037033</v>
      </c>
      <c r="T2093" s="14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8">
        <f t="shared" si="129"/>
        <v>109.09090909090909</v>
      </c>
      <c r="Q2094" t="s">
        <v>8325</v>
      </c>
      <c r="R2094" t="s">
        <v>8329</v>
      </c>
      <c r="S2094" s="13">
        <f t="shared" si="130"/>
        <v>40763.707546296297</v>
      </c>
      <c r="T2094" s="14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8">
        <f t="shared" si="129"/>
        <v>65.217391304347828</v>
      </c>
      <c r="Q2095" t="s">
        <v>8325</v>
      </c>
      <c r="R2095" t="s">
        <v>8329</v>
      </c>
      <c r="S2095" s="13">
        <f t="shared" si="130"/>
        <v>41205.854537037041</v>
      </c>
      <c r="T2095" s="14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8">
        <f t="shared" si="129"/>
        <v>48.611111111111114</v>
      </c>
      <c r="Q2096" t="s">
        <v>8325</v>
      </c>
      <c r="R2096" t="s">
        <v>8329</v>
      </c>
      <c r="S2096" s="13">
        <f t="shared" si="130"/>
        <v>40939.02002314815</v>
      </c>
      <c r="T2096" s="14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4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8">
        <f t="shared" si="129"/>
        <v>42.857142857142854</v>
      </c>
      <c r="Q2098" t="s">
        <v>8325</v>
      </c>
      <c r="R2098" t="s">
        <v>8329</v>
      </c>
      <c r="S2098" s="13">
        <f t="shared" si="130"/>
        <v>41192.758506944447</v>
      </c>
      <c r="T2098" s="14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4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8">
        <f t="shared" si="129"/>
        <v>187.5</v>
      </c>
      <c r="Q2100" t="s">
        <v>8325</v>
      </c>
      <c r="R2100" t="s">
        <v>8329</v>
      </c>
      <c r="S2100" s="13">
        <f t="shared" si="130"/>
        <v>40946.11383101852</v>
      </c>
      <c r="T2100" s="14">
        <f t="shared" si="131"/>
        <v>40976.11383101852</v>
      </c>
    </row>
    <row r="2101" spans="1:20" ht="15.5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8">
        <f t="shared" si="129"/>
        <v>47.61904761904762</v>
      </c>
      <c r="Q2101" t="s">
        <v>8325</v>
      </c>
      <c r="R2101" t="s">
        <v>8329</v>
      </c>
      <c r="S2101" s="13">
        <f t="shared" si="130"/>
        <v>42173.746342592596</v>
      </c>
      <c r="T2101" s="14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8">
        <f t="shared" si="129"/>
        <v>22.222222222222221</v>
      </c>
      <c r="Q2102" t="s">
        <v>8325</v>
      </c>
      <c r="R2102" t="s">
        <v>8329</v>
      </c>
      <c r="S2102" s="13">
        <f t="shared" si="130"/>
        <v>41074.834965277776</v>
      </c>
      <c r="T2102" s="14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8">
        <f t="shared" si="129"/>
        <v>45.454545454545453</v>
      </c>
      <c r="Q2103" t="s">
        <v>8325</v>
      </c>
      <c r="R2103" t="s">
        <v>8329</v>
      </c>
      <c r="S2103" s="13">
        <f t="shared" si="130"/>
        <v>40892.149467592593</v>
      </c>
      <c r="T2103" s="14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8">
        <f t="shared" si="129"/>
        <v>26.315789473684209</v>
      </c>
      <c r="Q2104" t="s">
        <v>8325</v>
      </c>
      <c r="R2104" t="s">
        <v>8329</v>
      </c>
      <c r="S2104" s="13">
        <f t="shared" si="130"/>
        <v>40638.868611111109</v>
      </c>
      <c r="T2104" s="14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8">
        <f t="shared" si="129"/>
        <v>67.626086956521746</v>
      </c>
      <c r="Q2105" t="s">
        <v>8325</v>
      </c>
      <c r="R2105" t="s">
        <v>8329</v>
      </c>
      <c r="S2105" s="13">
        <f t="shared" si="130"/>
        <v>41192.754942129628</v>
      </c>
      <c r="T2105" s="14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8">
        <f t="shared" si="129"/>
        <v>21.621621621621621</v>
      </c>
      <c r="Q2106" t="s">
        <v>8325</v>
      </c>
      <c r="R2106" t="s">
        <v>8329</v>
      </c>
      <c r="S2106" s="13">
        <f t="shared" si="130"/>
        <v>41394.074467592596</v>
      </c>
      <c r="T2106" s="14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8">
        <f t="shared" si="129"/>
        <v>20.202020202020201</v>
      </c>
      <c r="Q2107" t="s">
        <v>8325</v>
      </c>
      <c r="R2107" t="s">
        <v>8329</v>
      </c>
      <c r="S2107" s="13">
        <f t="shared" si="130"/>
        <v>41951.788807870369</v>
      </c>
      <c r="T2107" s="14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8">
        <f t="shared" si="129"/>
        <v>50</v>
      </c>
      <c r="Q2108" t="s">
        <v>8325</v>
      </c>
      <c r="R2108" t="s">
        <v>8329</v>
      </c>
      <c r="S2108" s="13">
        <f t="shared" si="130"/>
        <v>41270.21497685185</v>
      </c>
      <c r="T2108" s="14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8">
        <f t="shared" si="129"/>
        <v>34.482758620689658</v>
      </c>
      <c r="Q2109" t="s">
        <v>8325</v>
      </c>
      <c r="R2109" t="s">
        <v>8329</v>
      </c>
      <c r="S2109" s="13">
        <f t="shared" si="130"/>
        <v>41934.71056712963</v>
      </c>
      <c r="T2109" s="14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8">
        <f t="shared" si="129"/>
        <v>83.769633507853399</v>
      </c>
      <c r="Q2110" t="s">
        <v>8325</v>
      </c>
      <c r="R2110" t="s">
        <v>8329</v>
      </c>
      <c r="S2110" s="13">
        <f t="shared" si="130"/>
        <v>41135.175694444442</v>
      </c>
      <c r="T2110" s="14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8">
        <f t="shared" si="129"/>
        <v>100</v>
      </c>
      <c r="Q2111" t="s">
        <v>8325</v>
      </c>
      <c r="R2111" t="s">
        <v>8329</v>
      </c>
      <c r="S2111" s="13">
        <f t="shared" si="130"/>
        <v>42160.708530092597</v>
      </c>
      <c r="T2111" s="14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8">
        <f t="shared" si="129"/>
        <v>52.631578947368418</v>
      </c>
      <c r="Q2112" t="s">
        <v>8325</v>
      </c>
      <c r="R2112" t="s">
        <v>8329</v>
      </c>
      <c r="S2112" s="13">
        <f t="shared" si="130"/>
        <v>41759.670937499999</v>
      </c>
      <c r="T2112" s="14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8">
        <f t="shared" si="129"/>
        <v>51.282051282051285</v>
      </c>
      <c r="Q2113" t="s">
        <v>8325</v>
      </c>
      <c r="R2113" t="s">
        <v>8329</v>
      </c>
      <c r="S2113" s="13">
        <f t="shared" si="130"/>
        <v>40703.197048611109</v>
      </c>
      <c r="T2113" s="14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4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</f>
        <v>1.0485714285714285</v>
      </c>
      <c r="P2115" s="8">
        <f t="shared" ref="P2115:P2178" si="133">+(D2115/L2115)</f>
        <v>65.420560747663558</v>
      </c>
      <c r="Q2115" t="s">
        <v>8325</v>
      </c>
      <c r="R2115" t="s">
        <v>8329</v>
      </c>
      <c r="S2115" s="13">
        <f t="shared" ref="S2115:S2178" si="134">(((J2115/60)/60)/24)+DATE(1970, 1, 1)</f>
        <v>41870.86546296296</v>
      </c>
      <c r="T2115" s="14">
        <f t="shared" ref="T2115:T2178" si="135">(((I2115/60)/60)/24)+DATE(1970, 1, 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8">
        <f t="shared" si="133"/>
        <v>34.013605442176868</v>
      </c>
      <c r="Q2116" t="s">
        <v>8325</v>
      </c>
      <c r="R2116" t="s">
        <v>8329</v>
      </c>
      <c r="S2116" s="13">
        <f t="shared" si="134"/>
        <v>40458.815625000003</v>
      </c>
      <c r="T2116" s="14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8">
        <f t="shared" si="133"/>
        <v>41.666666666666664</v>
      </c>
      <c r="Q2117" t="s">
        <v>8325</v>
      </c>
      <c r="R2117" t="s">
        <v>8329</v>
      </c>
      <c r="S2117" s="13">
        <f t="shared" si="134"/>
        <v>40564.081030092595</v>
      </c>
      <c r="T2117" s="14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8">
        <f t="shared" si="133"/>
        <v>521.73913043478262</v>
      </c>
      <c r="Q2118" t="s">
        <v>8325</v>
      </c>
      <c r="R2118" t="s">
        <v>8329</v>
      </c>
      <c r="S2118" s="13">
        <f t="shared" si="134"/>
        <v>41136.777812500004</v>
      </c>
      <c r="T2118" s="14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8">
        <f t="shared" si="133"/>
        <v>34.285714285714285</v>
      </c>
      <c r="Q2119" t="s">
        <v>8325</v>
      </c>
      <c r="R2119" t="s">
        <v>8329</v>
      </c>
      <c r="S2119" s="13">
        <f t="shared" si="134"/>
        <v>42290.059594907405</v>
      </c>
      <c r="T2119" s="14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8">
        <f t="shared" si="133"/>
        <v>58.823529411764703</v>
      </c>
      <c r="Q2120" t="s">
        <v>8325</v>
      </c>
      <c r="R2120" t="s">
        <v>8329</v>
      </c>
      <c r="S2120" s="13">
        <f t="shared" si="134"/>
        <v>40718.839537037034</v>
      </c>
      <c r="T2120" s="14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8">
        <f t="shared" si="133"/>
        <v>90.909090909090907</v>
      </c>
      <c r="Q2121" t="s">
        <v>8325</v>
      </c>
      <c r="R2121" t="s">
        <v>8329</v>
      </c>
      <c r="S2121" s="13">
        <f t="shared" si="134"/>
        <v>41107.130150462966</v>
      </c>
      <c r="T2121" s="14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8">
        <f t="shared" si="133"/>
        <v>115.94202898550725</v>
      </c>
      <c r="Q2122" t="s">
        <v>8325</v>
      </c>
      <c r="R2122" t="s">
        <v>8329</v>
      </c>
      <c r="S2122" s="13">
        <f t="shared" si="134"/>
        <v>41591.964537037034</v>
      </c>
      <c r="T2122" s="14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8">
        <f t="shared" si="133"/>
        <v>5000</v>
      </c>
      <c r="Q2123" t="s">
        <v>8333</v>
      </c>
      <c r="R2123" t="s">
        <v>8334</v>
      </c>
      <c r="S2123" s="13">
        <f t="shared" si="134"/>
        <v>42716.7424537037</v>
      </c>
      <c r="T2123" s="14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8">
        <f t="shared" si="133"/>
        <v>26666.666666666668</v>
      </c>
      <c r="Q2124" t="s">
        <v>8333</v>
      </c>
      <c r="R2124" t="s">
        <v>8334</v>
      </c>
      <c r="S2124" s="13">
        <f t="shared" si="134"/>
        <v>42712.300567129627</v>
      </c>
      <c r="T2124" s="14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8">
        <f t="shared" si="133"/>
        <v>100</v>
      </c>
      <c r="Q2125" t="s">
        <v>8333</v>
      </c>
      <c r="R2125" t="s">
        <v>8334</v>
      </c>
      <c r="S2125" s="13">
        <f t="shared" si="134"/>
        <v>40198.424849537041</v>
      </c>
      <c r="T2125" s="14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8">
        <f t="shared" si="133"/>
        <v>220</v>
      </c>
      <c r="Q2126" t="s">
        <v>8333</v>
      </c>
      <c r="R2126" t="s">
        <v>8334</v>
      </c>
      <c r="S2126" s="13">
        <f t="shared" si="134"/>
        <v>40464.028182870366</v>
      </c>
      <c r="T2126" s="14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8">
        <f t="shared" si="133"/>
        <v>2222.2222222222222</v>
      </c>
      <c r="Q2127" t="s">
        <v>8333</v>
      </c>
      <c r="R2127" t="s">
        <v>8334</v>
      </c>
      <c r="S2127" s="13">
        <f t="shared" si="134"/>
        <v>42191.023530092592</v>
      </c>
      <c r="T2127" s="14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8">
        <f t="shared" si="133"/>
        <v>10000</v>
      </c>
      <c r="Q2128" t="s">
        <v>8333</v>
      </c>
      <c r="R2128" t="s">
        <v>8334</v>
      </c>
      <c r="S2128" s="13">
        <f t="shared" si="134"/>
        <v>41951.973229166666</v>
      </c>
      <c r="T2128" s="14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8">
        <f t="shared" si="133"/>
        <v>118.64406779661017</v>
      </c>
      <c r="Q2129" t="s">
        <v>8333</v>
      </c>
      <c r="R2129" t="s">
        <v>8334</v>
      </c>
      <c r="S2129" s="13">
        <f t="shared" si="134"/>
        <v>42045.50535879629</v>
      </c>
      <c r="T2129" s="14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8">
        <f t="shared" si="133"/>
        <v>15000</v>
      </c>
      <c r="Q2130" t="s">
        <v>8333</v>
      </c>
      <c r="R2130" t="s">
        <v>8334</v>
      </c>
      <c r="S2130" s="13">
        <f t="shared" si="134"/>
        <v>41843.772789351853</v>
      </c>
      <c r="T2130" s="14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8">
        <f t="shared" si="133"/>
        <v>166.66666666666666</v>
      </c>
      <c r="Q2131" t="s">
        <v>8333</v>
      </c>
      <c r="R2131" t="s">
        <v>8334</v>
      </c>
      <c r="S2131" s="13">
        <f t="shared" si="134"/>
        <v>42409.024305555555</v>
      </c>
      <c r="T2131" s="14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8">
        <f t="shared" si="133"/>
        <v>10500</v>
      </c>
      <c r="Q2132" t="s">
        <v>8333</v>
      </c>
      <c r="R2132" t="s">
        <v>8334</v>
      </c>
      <c r="S2132" s="13">
        <f t="shared" si="134"/>
        <v>41832.086377314816</v>
      </c>
      <c r="T2132" s="14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8">
        <f t="shared" si="133"/>
        <v>166.66666666666666</v>
      </c>
      <c r="Q2133" t="s">
        <v>8333</v>
      </c>
      <c r="R2133" t="s">
        <v>8334</v>
      </c>
      <c r="S2133" s="13">
        <f t="shared" si="134"/>
        <v>42167.207071759258</v>
      </c>
      <c r="T2133" s="14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8">
        <f t="shared" si="133"/>
        <v>1010.10101010101</v>
      </c>
      <c r="Q2134" t="s">
        <v>8333</v>
      </c>
      <c r="R2134" t="s">
        <v>8334</v>
      </c>
      <c r="S2134" s="13">
        <f t="shared" si="134"/>
        <v>41643.487175925926</v>
      </c>
      <c r="T2134" s="14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8">
        <f t="shared" si="133"/>
        <v>333.33333333333331</v>
      </c>
      <c r="Q2135" t="s">
        <v>8333</v>
      </c>
      <c r="R2135" t="s">
        <v>8334</v>
      </c>
      <c r="S2135" s="13">
        <f t="shared" si="134"/>
        <v>40619.097210648149</v>
      </c>
      <c r="T2135" s="14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8">
        <f t="shared" si="133"/>
        <v>2000</v>
      </c>
      <c r="Q2136" t="s">
        <v>8333</v>
      </c>
      <c r="R2136" t="s">
        <v>8334</v>
      </c>
      <c r="S2136" s="13">
        <f t="shared" si="134"/>
        <v>41361.886469907404</v>
      </c>
      <c r="T2136" s="14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8">
        <f t="shared" si="133"/>
        <v>227.27272727272728</v>
      </c>
      <c r="Q2137" t="s">
        <v>8333</v>
      </c>
      <c r="R2137" t="s">
        <v>8334</v>
      </c>
      <c r="S2137" s="13">
        <f t="shared" si="134"/>
        <v>41156.963344907403</v>
      </c>
      <c r="T2137" s="14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8">
        <f t="shared" si="133"/>
        <v>20000</v>
      </c>
      <c r="Q2138" t="s">
        <v>8333</v>
      </c>
      <c r="R2138" t="s">
        <v>8334</v>
      </c>
      <c r="S2138" s="13">
        <f t="shared" si="134"/>
        <v>41536.509097222224</v>
      </c>
      <c r="T2138" s="14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8">
        <f t="shared" si="133"/>
        <v>93.632958801498134</v>
      </c>
      <c r="Q2139" t="s">
        <v>8333</v>
      </c>
      <c r="R2139" t="s">
        <v>8334</v>
      </c>
      <c r="S2139" s="13">
        <f t="shared" si="134"/>
        <v>41948.771168981482</v>
      </c>
      <c r="T2139" s="14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8">
        <f t="shared" si="133"/>
        <v>83.333333333333329</v>
      </c>
      <c r="Q2140" t="s">
        <v>8333</v>
      </c>
      <c r="R2140" t="s">
        <v>8334</v>
      </c>
      <c r="S2140" s="13">
        <f t="shared" si="134"/>
        <v>41557.013182870374</v>
      </c>
      <c r="T2140" s="14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8">
        <f t="shared" si="133"/>
        <v>535.71428571428567</v>
      </c>
      <c r="Q2141" t="s">
        <v>8333</v>
      </c>
      <c r="R2141" t="s">
        <v>8334</v>
      </c>
      <c r="S2141" s="13">
        <f t="shared" si="134"/>
        <v>42647.750092592592</v>
      </c>
      <c r="T2141" s="14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8">
        <f t="shared" si="133"/>
        <v>45454.545454545456</v>
      </c>
      <c r="Q2142" t="s">
        <v>8333</v>
      </c>
      <c r="R2142" t="s">
        <v>8334</v>
      </c>
      <c r="S2142" s="13">
        <f t="shared" si="134"/>
        <v>41255.833611111113</v>
      </c>
      <c r="T2142" s="14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4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8">
        <f t="shared" si="133"/>
        <v>875</v>
      </c>
      <c r="Q2144" t="s">
        <v>8333</v>
      </c>
      <c r="R2144" t="s">
        <v>8334</v>
      </c>
      <c r="S2144" s="13">
        <f t="shared" si="134"/>
        <v>42340.701504629629</v>
      </c>
      <c r="T2144" s="14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8">
        <f t="shared" si="133"/>
        <v>400</v>
      </c>
      <c r="Q2145" t="s">
        <v>8333</v>
      </c>
      <c r="R2145" t="s">
        <v>8334</v>
      </c>
      <c r="S2145" s="13">
        <f t="shared" si="134"/>
        <v>40332.886712962965</v>
      </c>
      <c r="T2145" s="14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8">
        <f t="shared" si="133"/>
        <v>1479.1666666666667</v>
      </c>
      <c r="Q2146" t="s">
        <v>8333</v>
      </c>
      <c r="R2146" t="s">
        <v>8334</v>
      </c>
      <c r="S2146" s="13">
        <f t="shared" si="134"/>
        <v>41499.546759259261</v>
      </c>
      <c r="T2146" s="14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8">
        <f t="shared" si="133"/>
        <v>168.53932584269663</v>
      </c>
      <c r="Q2147" t="s">
        <v>8333</v>
      </c>
      <c r="R2147" t="s">
        <v>8334</v>
      </c>
      <c r="S2147" s="13">
        <f t="shared" si="134"/>
        <v>41575.237430555557</v>
      </c>
      <c r="T2147" s="14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8">
        <f t="shared" si="133"/>
        <v>5000</v>
      </c>
      <c r="Q2148" t="s">
        <v>8333</v>
      </c>
      <c r="R2148" t="s">
        <v>8334</v>
      </c>
      <c r="S2148" s="13">
        <f t="shared" si="134"/>
        <v>42397.679513888885</v>
      </c>
      <c r="T2148" s="14">
        <f t="shared" si="135"/>
        <v>42411.679513888885</v>
      </c>
    </row>
    <row r="2149" spans="1:20" ht="15.5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8">
        <f t="shared" si="133"/>
        <v>7090.909090909091</v>
      </c>
      <c r="Q2149" t="s">
        <v>8333</v>
      </c>
      <c r="R2149" t="s">
        <v>8334</v>
      </c>
      <c r="S2149" s="13">
        <f t="shared" si="134"/>
        <v>41927.295694444445</v>
      </c>
      <c r="T2149" s="14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8">
        <f t="shared" si="133"/>
        <v>50</v>
      </c>
      <c r="Q2150" t="s">
        <v>8333</v>
      </c>
      <c r="R2150" t="s">
        <v>8334</v>
      </c>
      <c r="S2150" s="13">
        <f t="shared" si="134"/>
        <v>42066.733587962968</v>
      </c>
      <c r="T2150" s="14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4">
        <f t="shared" si="135"/>
        <v>40390</v>
      </c>
    </row>
    <row r="2152" spans="1:20" ht="15.5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8">
        <f t="shared" si="133"/>
        <v>12500</v>
      </c>
      <c r="Q2152" t="s">
        <v>8333</v>
      </c>
      <c r="R2152" t="s">
        <v>8334</v>
      </c>
      <c r="S2152" s="13">
        <f t="shared" si="134"/>
        <v>42534.284710648149</v>
      </c>
      <c r="T2152" s="14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8">
        <f t="shared" si="133"/>
        <v>7500</v>
      </c>
      <c r="Q2153" t="s">
        <v>8333</v>
      </c>
      <c r="R2153" t="s">
        <v>8334</v>
      </c>
      <c r="S2153" s="13">
        <f t="shared" si="134"/>
        <v>42520.847384259265</v>
      </c>
      <c r="T2153" s="14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8">
        <f t="shared" si="133"/>
        <v>7500</v>
      </c>
      <c r="Q2154" t="s">
        <v>8333</v>
      </c>
      <c r="R2154" t="s">
        <v>8334</v>
      </c>
      <c r="S2154" s="13">
        <f t="shared" si="134"/>
        <v>41683.832280092596</v>
      </c>
      <c r="T2154" s="14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8">
        <f t="shared" si="133"/>
        <v>93156.25</v>
      </c>
      <c r="Q2155" t="s">
        <v>8333</v>
      </c>
      <c r="R2155" t="s">
        <v>8334</v>
      </c>
      <c r="S2155" s="13">
        <f t="shared" si="134"/>
        <v>41974.911087962959</v>
      </c>
      <c r="T2155" s="14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8">
        <f t="shared" si="133"/>
        <v>125</v>
      </c>
      <c r="Q2156" t="s">
        <v>8333</v>
      </c>
      <c r="R2156" t="s">
        <v>8334</v>
      </c>
      <c r="S2156" s="13">
        <f t="shared" si="134"/>
        <v>41647.632256944446</v>
      </c>
      <c r="T2156" s="14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8">
        <f t="shared" si="133"/>
        <v>1000</v>
      </c>
      <c r="Q2157" t="s">
        <v>8333</v>
      </c>
      <c r="R2157" t="s">
        <v>8334</v>
      </c>
      <c r="S2157" s="13">
        <f t="shared" si="134"/>
        <v>42430.747511574074</v>
      </c>
      <c r="T2157" s="14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8">
        <f t="shared" si="133"/>
        <v>674.69879518072287</v>
      </c>
      <c r="Q2158" t="s">
        <v>8333</v>
      </c>
      <c r="R2158" t="s">
        <v>8334</v>
      </c>
      <c r="S2158" s="13">
        <f t="shared" si="134"/>
        <v>41488.85423611111</v>
      </c>
      <c r="T2158" s="14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8">
        <f t="shared" si="133"/>
        <v>1315.7894736842106</v>
      </c>
      <c r="Q2159" t="s">
        <v>8333</v>
      </c>
      <c r="R2159" t="s">
        <v>8334</v>
      </c>
      <c r="S2159" s="13">
        <f t="shared" si="134"/>
        <v>42694.98128472222</v>
      </c>
      <c r="T2159" s="14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8">
        <f t="shared" si="133"/>
        <v>964.6302250803858</v>
      </c>
      <c r="Q2160" t="s">
        <v>8333</v>
      </c>
      <c r="R2160" t="s">
        <v>8334</v>
      </c>
      <c r="S2160" s="13">
        <f t="shared" si="134"/>
        <v>41264.853865740741</v>
      </c>
      <c r="T2160" s="14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8">
        <f t="shared" si="133"/>
        <v>1800</v>
      </c>
      <c r="Q2161" t="s">
        <v>8333</v>
      </c>
      <c r="R2161" t="s">
        <v>8334</v>
      </c>
      <c r="S2161" s="13">
        <f t="shared" si="134"/>
        <v>40710.731180555551</v>
      </c>
      <c r="T2161" s="14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8">
        <f t="shared" si="133"/>
        <v>625</v>
      </c>
      <c r="Q2162" t="s">
        <v>8333</v>
      </c>
      <c r="R2162" t="s">
        <v>8334</v>
      </c>
      <c r="S2162" s="13">
        <f t="shared" si="134"/>
        <v>41018.711863425924</v>
      </c>
      <c r="T2162" s="14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8">
        <f t="shared" si="133"/>
        <v>30.76923076923077</v>
      </c>
      <c r="Q2163" t="s">
        <v>8325</v>
      </c>
      <c r="R2163" t="s">
        <v>8326</v>
      </c>
      <c r="S2163" s="13">
        <f t="shared" si="134"/>
        <v>42240.852534722217</v>
      </c>
      <c r="T2163" s="14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8">
        <f t="shared" si="133"/>
        <v>77.58620689655173</v>
      </c>
      <c r="Q2164" t="s">
        <v>8325</v>
      </c>
      <c r="R2164" t="s">
        <v>8326</v>
      </c>
      <c r="S2164" s="13">
        <f t="shared" si="134"/>
        <v>41813.766099537039</v>
      </c>
      <c r="T2164" s="14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8">
        <f t="shared" si="133"/>
        <v>56.81818181818182</v>
      </c>
      <c r="Q2165" t="s">
        <v>8325</v>
      </c>
      <c r="R2165" t="s">
        <v>8326</v>
      </c>
      <c r="S2165" s="13">
        <f t="shared" si="134"/>
        <v>42111.899537037039</v>
      </c>
      <c r="T2165" s="14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8">
        <f t="shared" si="133"/>
        <v>66.265060240963862</v>
      </c>
      <c r="Q2166" t="s">
        <v>8325</v>
      </c>
      <c r="R2166" t="s">
        <v>8326</v>
      </c>
      <c r="S2166" s="13">
        <f t="shared" si="134"/>
        <v>42515.71775462963</v>
      </c>
      <c r="T2166" s="14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8">
        <f t="shared" si="133"/>
        <v>21.367521367521366</v>
      </c>
      <c r="Q2167" t="s">
        <v>8325</v>
      </c>
      <c r="R2167" t="s">
        <v>8326</v>
      </c>
      <c r="S2167" s="13">
        <f t="shared" si="134"/>
        <v>42438.667071759264</v>
      </c>
      <c r="T2167" s="14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8">
        <f t="shared" si="133"/>
        <v>62.5</v>
      </c>
      <c r="Q2168" t="s">
        <v>8325</v>
      </c>
      <c r="R2168" t="s">
        <v>8326</v>
      </c>
      <c r="S2168" s="13">
        <f t="shared" si="134"/>
        <v>41933.838171296295</v>
      </c>
      <c r="T2168" s="14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8">
        <f t="shared" si="133"/>
        <v>18.75</v>
      </c>
      <c r="Q2169" t="s">
        <v>8325</v>
      </c>
      <c r="R2169" t="s">
        <v>8326</v>
      </c>
      <c r="S2169" s="13">
        <f t="shared" si="134"/>
        <v>41153.066400462965</v>
      </c>
      <c r="T2169" s="14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8">
        <f t="shared" si="133"/>
        <v>52.941176470588232</v>
      </c>
      <c r="Q2170" t="s">
        <v>8325</v>
      </c>
      <c r="R2170" t="s">
        <v>8326</v>
      </c>
      <c r="S2170" s="13">
        <f t="shared" si="134"/>
        <v>42745.600243055553</v>
      </c>
      <c r="T2170" s="14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4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8">
        <f t="shared" si="133"/>
        <v>18.421052631578949</v>
      </c>
      <c r="Q2172" t="s">
        <v>8325</v>
      </c>
      <c r="R2172" t="s">
        <v>8326</v>
      </c>
      <c r="S2172" s="13">
        <f t="shared" si="134"/>
        <v>42198.750254629631</v>
      </c>
      <c r="T2172" s="14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8">
        <f t="shared" si="133"/>
        <v>85.106382978723403</v>
      </c>
      <c r="Q2173" t="s">
        <v>8325</v>
      </c>
      <c r="R2173" t="s">
        <v>8326</v>
      </c>
      <c r="S2173" s="13">
        <f t="shared" si="134"/>
        <v>42141.95711805555</v>
      </c>
      <c r="T2173" s="14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4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8">
        <f t="shared" si="133"/>
        <v>46.666666666666664</v>
      </c>
      <c r="Q2175" t="s">
        <v>8325</v>
      </c>
      <c r="R2175" t="s">
        <v>8326</v>
      </c>
      <c r="S2175" s="13">
        <f t="shared" si="134"/>
        <v>41495.692627314813</v>
      </c>
      <c r="T2175" s="14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8">
        <f t="shared" si="133"/>
        <v>63.492063492063494</v>
      </c>
      <c r="Q2176" t="s">
        <v>8325</v>
      </c>
      <c r="R2176" t="s">
        <v>8326</v>
      </c>
      <c r="S2176" s="13">
        <f t="shared" si="134"/>
        <v>42465.542905092589</v>
      </c>
      <c r="T2176" s="14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8">
        <f t="shared" si="133"/>
        <v>26.923076923076923</v>
      </c>
      <c r="Q2177" t="s">
        <v>8325</v>
      </c>
      <c r="R2177" t="s">
        <v>8326</v>
      </c>
      <c r="S2177" s="13">
        <f t="shared" si="134"/>
        <v>42565.009097222224</v>
      </c>
      <c r="T2177" s="14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8">
        <f t="shared" si="133"/>
        <v>70.422535211267601</v>
      </c>
      <c r="Q2178" t="s">
        <v>8325</v>
      </c>
      <c r="R2178" t="s">
        <v>8326</v>
      </c>
      <c r="S2178" s="13">
        <f t="shared" si="134"/>
        <v>42096.633206018523</v>
      </c>
      <c r="T2178" s="14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</f>
        <v>1.0012000000000001</v>
      </c>
      <c r="P2179" s="8">
        <f t="shared" ref="P2179:P2242" si="137">+(D2179/L2179)</f>
        <v>65.78947368421052</v>
      </c>
      <c r="Q2179" t="s">
        <v>8325</v>
      </c>
      <c r="R2179" t="s">
        <v>8326</v>
      </c>
      <c r="S2179" s="13">
        <f t="shared" ref="S2179:S2242" si="138">(((J2179/60)/60)/24)+DATE(1970, 1, 1)</f>
        <v>42502.250775462962</v>
      </c>
      <c r="T2179" s="14">
        <f t="shared" ref="T2179:T2242" si="139">(((I2179/60)/60)/24)+DATE(1970, 1, 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8">
        <f t="shared" si="137"/>
        <v>29.103608847497089</v>
      </c>
      <c r="Q2180" t="s">
        <v>8325</v>
      </c>
      <c r="R2180" t="s">
        <v>8326</v>
      </c>
      <c r="S2180" s="13">
        <f t="shared" si="138"/>
        <v>42723.63653935185</v>
      </c>
      <c r="T2180" s="14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8">
        <f t="shared" si="137"/>
        <v>47.61904761904762</v>
      </c>
      <c r="Q2181" t="s">
        <v>8325</v>
      </c>
      <c r="R2181" t="s">
        <v>8326</v>
      </c>
      <c r="S2181" s="13">
        <f t="shared" si="138"/>
        <v>42075.171203703707</v>
      </c>
      <c r="T2181" s="14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8">
        <f t="shared" si="137"/>
        <v>64.102564102564102</v>
      </c>
      <c r="Q2182" t="s">
        <v>8325</v>
      </c>
      <c r="R2182" t="s">
        <v>8326</v>
      </c>
      <c r="S2182" s="13">
        <f t="shared" si="138"/>
        <v>42279.669768518521</v>
      </c>
      <c r="T2182" s="14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8">
        <f t="shared" si="137"/>
        <v>37.735849056603776</v>
      </c>
      <c r="Q2183" t="s">
        <v>8333</v>
      </c>
      <c r="R2183" t="s">
        <v>8351</v>
      </c>
      <c r="S2183" s="13">
        <f t="shared" si="138"/>
        <v>42773.005243055552</v>
      </c>
      <c r="T2183" s="14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8">
        <f t="shared" si="137"/>
        <v>8.4269662921348321</v>
      </c>
      <c r="Q2184" t="s">
        <v>8333</v>
      </c>
      <c r="R2184" t="s">
        <v>8351</v>
      </c>
      <c r="S2184" s="13">
        <f t="shared" si="138"/>
        <v>41879.900752314818</v>
      </c>
      <c r="T2184" s="14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8">
        <f t="shared" si="137"/>
        <v>6.4516129032258061</v>
      </c>
      <c r="Q2185" t="s">
        <v>8333</v>
      </c>
      <c r="R2185" t="s">
        <v>8351</v>
      </c>
      <c r="S2185" s="13">
        <f t="shared" si="138"/>
        <v>42745.365474537044</v>
      </c>
      <c r="T2185" s="14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8">
        <f t="shared" si="137"/>
        <v>37.593984962406012</v>
      </c>
      <c r="Q2186" t="s">
        <v>8333</v>
      </c>
      <c r="R2186" t="s">
        <v>8351</v>
      </c>
      <c r="S2186" s="13">
        <f t="shared" si="138"/>
        <v>42380.690289351856</v>
      </c>
      <c r="T2186" s="14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8">
        <f t="shared" si="137"/>
        <v>8.0256821829855536</v>
      </c>
      <c r="Q2187" t="s">
        <v>8333</v>
      </c>
      <c r="R2187" t="s">
        <v>8351</v>
      </c>
      <c r="S2187" s="13">
        <f t="shared" si="138"/>
        <v>41319.349988425929</v>
      </c>
      <c r="T2187" s="14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8">
        <f t="shared" si="137"/>
        <v>51.020408163265309</v>
      </c>
      <c r="Q2188" t="s">
        <v>8333</v>
      </c>
      <c r="R2188" t="s">
        <v>8351</v>
      </c>
      <c r="S2188" s="13">
        <f t="shared" si="138"/>
        <v>42583.615081018521</v>
      </c>
      <c r="T2188" s="14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8">
        <f t="shared" si="137"/>
        <v>5.6148231330713081</v>
      </c>
      <c r="Q2189" t="s">
        <v>8333</v>
      </c>
      <c r="R2189" t="s">
        <v>8351</v>
      </c>
      <c r="S2189" s="13">
        <f t="shared" si="138"/>
        <v>42068.209097222221</v>
      </c>
      <c r="T2189" s="14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8">
        <f t="shared" si="137"/>
        <v>10.688715953307392</v>
      </c>
      <c r="Q2190" t="s">
        <v>8333</v>
      </c>
      <c r="R2190" t="s">
        <v>8351</v>
      </c>
      <c r="S2190" s="13">
        <f t="shared" si="138"/>
        <v>42633.586122685185</v>
      </c>
      <c r="T2190" s="14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8">
        <f t="shared" si="137"/>
        <v>13.636363636363637</v>
      </c>
      <c r="Q2191" t="s">
        <v>8333</v>
      </c>
      <c r="R2191" t="s">
        <v>8351</v>
      </c>
      <c r="S2191" s="13">
        <f t="shared" si="138"/>
        <v>42467.788194444445</v>
      </c>
      <c r="T2191" s="14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8">
        <f t="shared" si="137"/>
        <v>35.381750465549345</v>
      </c>
      <c r="Q2192" t="s">
        <v>8333</v>
      </c>
      <c r="R2192" t="s">
        <v>8351</v>
      </c>
      <c r="S2192" s="13">
        <f t="shared" si="138"/>
        <v>42417.625046296293</v>
      </c>
      <c r="T2192" s="14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8">
        <f t="shared" si="137"/>
        <v>30</v>
      </c>
      <c r="Q2193" t="s">
        <v>8333</v>
      </c>
      <c r="R2193" t="s">
        <v>8351</v>
      </c>
      <c r="S2193" s="13">
        <f t="shared" si="138"/>
        <v>42768.833645833336</v>
      </c>
      <c r="T2193" s="14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8">
        <f t="shared" si="137"/>
        <v>3.7059913526868438</v>
      </c>
      <c r="Q2194" t="s">
        <v>8333</v>
      </c>
      <c r="R2194" t="s">
        <v>8351</v>
      </c>
      <c r="S2194" s="13">
        <f t="shared" si="138"/>
        <v>42691.8512037037</v>
      </c>
      <c r="T2194" s="14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8">
        <f t="shared" si="137"/>
        <v>16.722408026755854</v>
      </c>
      <c r="Q2195" t="s">
        <v>8333</v>
      </c>
      <c r="R2195" t="s">
        <v>8351</v>
      </c>
      <c r="S2195" s="13">
        <f t="shared" si="138"/>
        <v>42664.405925925923</v>
      </c>
      <c r="T2195" s="14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8">
        <f t="shared" si="137"/>
        <v>11.389521640091116</v>
      </c>
      <c r="Q2196" t="s">
        <v>8333</v>
      </c>
      <c r="R2196" t="s">
        <v>8351</v>
      </c>
      <c r="S2196" s="13">
        <f t="shared" si="138"/>
        <v>42425.757986111115</v>
      </c>
      <c r="T2196" s="14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8">
        <f t="shared" si="137"/>
        <v>40</v>
      </c>
      <c r="Q2197" t="s">
        <v>8333</v>
      </c>
      <c r="R2197" t="s">
        <v>8351</v>
      </c>
      <c r="S2197" s="13">
        <f t="shared" si="138"/>
        <v>42197.771990740745</v>
      </c>
      <c r="T2197" s="14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8">
        <f t="shared" si="137"/>
        <v>59.82905982905983</v>
      </c>
      <c r="Q2198" t="s">
        <v>8333</v>
      </c>
      <c r="R2198" t="s">
        <v>8351</v>
      </c>
      <c r="S2198" s="13">
        <f t="shared" si="138"/>
        <v>42675.487291666665</v>
      </c>
      <c r="T2198" s="14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8">
        <f t="shared" si="137"/>
        <v>6.9284064665127021</v>
      </c>
      <c r="Q2199" t="s">
        <v>8333</v>
      </c>
      <c r="R2199" t="s">
        <v>8351</v>
      </c>
      <c r="S2199" s="13">
        <f t="shared" si="138"/>
        <v>42033.584016203706</v>
      </c>
      <c r="T2199" s="14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8">
        <f t="shared" si="137"/>
        <v>61.443932411674346</v>
      </c>
      <c r="Q2200" t="s">
        <v>8333</v>
      </c>
      <c r="R2200" t="s">
        <v>8351</v>
      </c>
      <c r="S2200" s="13">
        <f t="shared" si="138"/>
        <v>42292.513888888891</v>
      </c>
      <c r="T2200" s="14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8">
        <f t="shared" si="137"/>
        <v>35.856573705179279</v>
      </c>
      <c r="Q2201" t="s">
        <v>8333</v>
      </c>
      <c r="R2201" t="s">
        <v>8351</v>
      </c>
      <c r="S2201" s="13">
        <f t="shared" si="138"/>
        <v>42262.416643518518</v>
      </c>
      <c r="T2201" s="14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8">
        <f t="shared" si="137"/>
        <v>7.6045627376425857</v>
      </c>
      <c r="Q2202" t="s">
        <v>8333</v>
      </c>
      <c r="R2202" t="s">
        <v>8351</v>
      </c>
      <c r="S2202" s="13">
        <f t="shared" si="138"/>
        <v>42163.625787037032</v>
      </c>
      <c r="T2202" s="14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8">
        <f t="shared" si="137"/>
        <v>3.9285714285714284</v>
      </c>
      <c r="Q2203" t="s">
        <v>8325</v>
      </c>
      <c r="R2203" t="s">
        <v>8330</v>
      </c>
      <c r="S2203" s="13">
        <f t="shared" si="138"/>
        <v>41276.846817129634</v>
      </c>
      <c r="T2203" s="14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8">
        <f t="shared" si="137"/>
        <v>5.547850208044383</v>
      </c>
      <c r="Q2204" t="s">
        <v>8325</v>
      </c>
      <c r="R2204" t="s">
        <v>8330</v>
      </c>
      <c r="S2204" s="13">
        <f t="shared" si="138"/>
        <v>41184.849166666667</v>
      </c>
      <c r="T2204" s="14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8">
        <f t="shared" si="137"/>
        <v>40</v>
      </c>
      <c r="Q2205" t="s">
        <v>8325</v>
      </c>
      <c r="R2205" t="s">
        <v>8330</v>
      </c>
      <c r="S2205" s="13">
        <f t="shared" si="138"/>
        <v>42241.85974537037</v>
      </c>
      <c r="T2205" s="14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8">
        <f t="shared" si="137"/>
        <v>20.547945205479451</v>
      </c>
      <c r="Q2206" t="s">
        <v>8325</v>
      </c>
      <c r="R2206" t="s">
        <v>8330</v>
      </c>
      <c r="S2206" s="13">
        <f t="shared" si="138"/>
        <v>41312.311562499999</v>
      </c>
      <c r="T2206" s="14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8">
        <f t="shared" si="137"/>
        <v>27.777777777777779</v>
      </c>
      <c r="Q2207" t="s">
        <v>8325</v>
      </c>
      <c r="R2207" t="s">
        <v>8330</v>
      </c>
      <c r="S2207" s="13">
        <f t="shared" si="138"/>
        <v>41031.82163194444</v>
      </c>
      <c r="T2207" s="14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8">
        <f t="shared" si="137"/>
        <v>32.352941176470587</v>
      </c>
      <c r="Q2208" t="s">
        <v>8325</v>
      </c>
      <c r="R2208" t="s">
        <v>8330</v>
      </c>
      <c r="S2208" s="13">
        <f t="shared" si="138"/>
        <v>40997.257222222222</v>
      </c>
      <c r="T2208" s="14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4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8">
        <f t="shared" si="137"/>
        <v>41.666666666666664</v>
      </c>
      <c r="Q2210" t="s">
        <v>8325</v>
      </c>
      <c r="R2210" t="s">
        <v>8330</v>
      </c>
      <c r="S2210" s="13">
        <f t="shared" si="138"/>
        <v>40946.882245370369</v>
      </c>
      <c r="T2210" s="14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8">
        <f t="shared" si="137"/>
        <v>33.333333333333336</v>
      </c>
      <c r="Q2211" t="s">
        <v>8325</v>
      </c>
      <c r="R2211" t="s">
        <v>8330</v>
      </c>
      <c r="S2211" s="13">
        <f t="shared" si="138"/>
        <v>41732.479675925926</v>
      </c>
      <c r="T2211" s="14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8">
        <f t="shared" si="137"/>
        <v>55.555555555555557</v>
      </c>
      <c r="Q2212" t="s">
        <v>8325</v>
      </c>
      <c r="R2212" t="s">
        <v>8330</v>
      </c>
      <c r="S2212" s="13">
        <f t="shared" si="138"/>
        <v>40956.066087962965</v>
      </c>
      <c r="T2212" s="14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8">
        <f t="shared" si="137"/>
        <v>20.833333333333332</v>
      </c>
      <c r="Q2213" t="s">
        <v>8325</v>
      </c>
      <c r="R2213" t="s">
        <v>8330</v>
      </c>
      <c r="S2213" s="13">
        <f t="shared" si="138"/>
        <v>41716.785011574073</v>
      </c>
      <c r="T2213" s="14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8">
        <f t="shared" si="137"/>
        <v>48.780487804878049</v>
      </c>
      <c r="Q2214" t="s">
        <v>8325</v>
      </c>
      <c r="R2214" t="s">
        <v>8330</v>
      </c>
      <c r="S2214" s="13">
        <f t="shared" si="138"/>
        <v>41548.747418981482</v>
      </c>
      <c r="T2214" s="14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8">
        <f t="shared" si="137"/>
        <v>5</v>
      </c>
      <c r="Q2215" t="s">
        <v>8325</v>
      </c>
      <c r="R2215" t="s">
        <v>8330</v>
      </c>
      <c r="S2215" s="13">
        <f t="shared" si="138"/>
        <v>42109.826145833329</v>
      </c>
      <c r="T2215" s="14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8">
        <f t="shared" si="137"/>
        <v>25</v>
      </c>
      <c r="Q2216" t="s">
        <v>8325</v>
      </c>
      <c r="R2216" t="s">
        <v>8330</v>
      </c>
      <c r="S2216" s="13">
        <f t="shared" si="138"/>
        <v>41646.792222222226</v>
      </c>
      <c r="T2216" s="14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8">
        <f t="shared" si="137"/>
        <v>16.666666666666668</v>
      </c>
      <c r="Q2217" t="s">
        <v>8325</v>
      </c>
      <c r="R2217" t="s">
        <v>8330</v>
      </c>
      <c r="S2217" s="13">
        <f t="shared" si="138"/>
        <v>40958.717268518521</v>
      </c>
      <c r="T2217" s="14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8">
        <f t="shared" si="137"/>
        <v>21.428571428571427</v>
      </c>
      <c r="Q2218" t="s">
        <v>8325</v>
      </c>
      <c r="R2218" t="s">
        <v>8330</v>
      </c>
      <c r="S2218" s="13">
        <f t="shared" si="138"/>
        <v>42194.751678240747</v>
      </c>
      <c r="T2218" s="14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8">
        <f t="shared" si="137"/>
        <v>46.666666666666664</v>
      </c>
      <c r="Q2219" t="s">
        <v>8325</v>
      </c>
      <c r="R2219" t="s">
        <v>8330</v>
      </c>
      <c r="S2219" s="13">
        <f t="shared" si="138"/>
        <v>42299.776770833334</v>
      </c>
      <c r="T2219" s="14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8">
        <f t="shared" si="137"/>
        <v>26.315789473684209</v>
      </c>
      <c r="Q2220" t="s">
        <v>8325</v>
      </c>
      <c r="R2220" t="s">
        <v>8330</v>
      </c>
      <c r="S2220" s="13">
        <f t="shared" si="138"/>
        <v>41127.812303240738</v>
      </c>
      <c r="T2220" s="14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8">
        <f t="shared" si="137"/>
        <v>52.631578947368418</v>
      </c>
      <c r="Q2221" t="s">
        <v>8325</v>
      </c>
      <c r="R2221" t="s">
        <v>8330</v>
      </c>
      <c r="S2221" s="13">
        <f t="shared" si="138"/>
        <v>42205.718888888892</v>
      </c>
      <c r="T2221" s="14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8">
        <f t="shared" si="137"/>
        <v>50.724637681159422</v>
      </c>
      <c r="Q2222" t="s">
        <v>8325</v>
      </c>
      <c r="R2222" t="s">
        <v>8330</v>
      </c>
      <c r="S2222" s="13">
        <f t="shared" si="138"/>
        <v>41452.060601851852</v>
      </c>
      <c r="T2222" s="14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8">
        <f t="shared" si="137"/>
        <v>34.403669724770644</v>
      </c>
      <c r="Q2223" t="s">
        <v>8333</v>
      </c>
      <c r="R2223" t="s">
        <v>8351</v>
      </c>
      <c r="S2223" s="13">
        <f t="shared" si="138"/>
        <v>42452.666770833333</v>
      </c>
      <c r="T2223" s="14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8">
        <f t="shared" si="137"/>
        <v>16.666666666666668</v>
      </c>
      <c r="Q2224" t="s">
        <v>8333</v>
      </c>
      <c r="R2224" t="s">
        <v>8351</v>
      </c>
      <c r="S2224" s="13">
        <f t="shared" si="138"/>
        <v>40906.787581018521</v>
      </c>
      <c r="T2224" s="14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8">
        <f t="shared" si="137"/>
        <v>195</v>
      </c>
      <c r="Q2225" t="s">
        <v>8333</v>
      </c>
      <c r="R2225" t="s">
        <v>8351</v>
      </c>
      <c r="S2225" s="13">
        <f t="shared" si="138"/>
        <v>42152.640833333338</v>
      </c>
      <c r="T2225" s="14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8">
        <f t="shared" si="137"/>
        <v>33.783783783783782</v>
      </c>
      <c r="Q2226" t="s">
        <v>8333</v>
      </c>
      <c r="R2226" t="s">
        <v>8351</v>
      </c>
      <c r="S2226" s="13">
        <f t="shared" si="138"/>
        <v>42644.667534722219</v>
      </c>
      <c r="T2226" s="14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8">
        <f t="shared" si="137"/>
        <v>17.441860465116278</v>
      </c>
      <c r="Q2227" t="s">
        <v>8333</v>
      </c>
      <c r="R2227" t="s">
        <v>8351</v>
      </c>
      <c r="S2227" s="13">
        <f t="shared" si="138"/>
        <v>41873.79184027778</v>
      </c>
      <c r="T2227" s="14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8">
        <f t="shared" si="137"/>
        <v>56.074766355140184</v>
      </c>
      <c r="Q2228" t="s">
        <v>8333</v>
      </c>
      <c r="R2228" t="s">
        <v>8351</v>
      </c>
      <c r="S2228" s="13">
        <f t="shared" si="138"/>
        <v>42381.79886574074</v>
      </c>
      <c r="T2228" s="14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8">
        <f t="shared" si="137"/>
        <v>43.189368770764119</v>
      </c>
      <c r="Q2229" t="s">
        <v>8333</v>
      </c>
      <c r="R2229" t="s">
        <v>8351</v>
      </c>
      <c r="S2229" s="13">
        <f t="shared" si="138"/>
        <v>41561.807349537034</v>
      </c>
      <c r="T2229" s="14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8">
        <f t="shared" si="137"/>
        <v>6.9444444444444446</v>
      </c>
      <c r="Q2230" t="s">
        <v>8333</v>
      </c>
      <c r="R2230" t="s">
        <v>8351</v>
      </c>
      <c r="S2230" s="13">
        <f t="shared" si="138"/>
        <v>42202.278194444443</v>
      </c>
      <c r="T2230" s="14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8">
        <f t="shared" si="137"/>
        <v>14.86456400742115</v>
      </c>
      <c r="Q2231" t="s">
        <v>8333</v>
      </c>
      <c r="R2231" t="s">
        <v>8351</v>
      </c>
      <c r="S2231" s="13">
        <f t="shared" si="138"/>
        <v>41484.664247685185</v>
      </c>
      <c r="T2231" s="14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8">
        <f t="shared" si="137"/>
        <v>17.068273092369477</v>
      </c>
      <c r="Q2232" t="s">
        <v>8333</v>
      </c>
      <c r="R2232" t="s">
        <v>8351</v>
      </c>
      <c r="S2232" s="13">
        <f t="shared" si="138"/>
        <v>41724.881099537037</v>
      </c>
      <c r="T2232" s="14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8">
        <f t="shared" si="137"/>
        <v>2.2461814914645104</v>
      </c>
      <c r="Q2233" t="s">
        <v>8333</v>
      </c>
      <c r="R2233" t="s">
        <v>8351</v>
      </c>
      <c r="S2233" s="13">
        <f t="shared" si="138"/>
        <v>41423.910891203705</v>
      </c>
      <c r="T2233" s="14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8">
        <f t="shared" si="137"/>
        <v>5.0607287449392713</v>
      </c>
      <c r="Q2234" t="s">
        <v>8333</v>
      </c>
      <c r="R2234" t="s">
        <v>8351</v>
      </c>
      <c r="S2234" s="13">
        <f t="shared" si="138"/>
        <v>41806.794074074074</v>
      </c>
      <c r="T2234" s="14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8">
        <f t="shared" si="137"/>
        <v>6.3938618925831205</v>
      </c>
      <c r="Q2235" t="s">
        <v>8333</v>
      </c>
      <c r="R2235" t="s">
        <v>8351</v>
      </c>
      <c r="S2235" s="13">
        <f t="shared" si="138"/>
        <v>42331.378923611104</v>
      </c>
      <c r="T2235" s="14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8">
        <f t="shared" si="137"/>
        <v>3.5714285714285716</v>
      </c>
      <c r="Q2236" t="s">
        <v>8333</v>
      </c>
      <c r="R2236" t="s">
        <v>8351</v>
      </c>
      <c r="S2236" s="13">
        <f t="shared" si="138"/>
        <v>42710.824618055558</v>
      </c>
      <c r="T2236" s="14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8">
        <f t="shared" si="137"/>
        <v>88.435374149659864</v>
      </c>
      <c r="Q2237" t="s">
        <v>8333</v>
      </c>
      <c r="R2237" t="s">
        <v>8351</v>
      </c>
      <c r="S2237" s="13">
        <f t="shared" si="138"/>
        <v>42062.022118055553</v>
      </c>
      <c r="T2237" s="14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8">
        <f t="shared" si="137"/>
        <v>4.117647058823529</v>
      </c>
      <c r="Q2238" t="s">
        <v>8333</v>
      </c>
      <c r="R2238" t="s">
        <v>8351</v>
      </c>
      <c r="S2238" s="13">
        <f t="shared" si="138"/>
        <v>42371.617164351846</v>
      </c>
      <c r="T2238" s="14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8">
        <f t="shared" si="137"/>
        <v>18.311291963377418</v>
      </c>
      <c r="Q2239" t="s">
        <v>8333</v>
      </c>
      <c r="R2239" t="s">
        <v>8351</v>
      </c>
      <c r="S2239" s="13">
        <f t="shared" si="138"/>
        <v>41915.003275462965</v>
      </c>
      <c r="T2239" s="14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8">
        <f t="shared" si="137"/>
        <v>50.632911392405063</v>
      </c>
      <c r="Q2240" t="s">
        <v>8333</v>
      </c>
      <c r="R2240" t="s">
        <v>8351</v>
      </c>
      <c r="S2240" s="13">
        <f t="shared" si="138"/>
        <v>42774.621712962966</v>
      </c>
      <c r="T2240" s="14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8">
        <f t="shared" si="137"/>
        <v>58.685446009389672</v>
      </c>
      <c r="Q2241" t="s">
        <v>8333</v>
      </c>
      <c r="R2241" t="s">
        <v>8351</v>
      </c>
      <c r="S2241" s="13">
        <f t="shared" si="138"/>
        <v>41572.958495370374</v>
      </c>
      <c r="T2241" s="14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8">
        <f t="shared" si="137"/>
        <v>52.083333333333336</v>
      </c>
      <c r="Q2242" t="s">
        <v>8333</v>
      </c>
      <c r="R2242" t="s">
        <v>8351</v>
      </c>
      <c r="S2242" s="13">
        <f t="shared" si="138"/>
        <v>42452.825740740736</v>
      </c>
      <c r="T2242" s="14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</f>
        <v>8.0640000000000001</v>
      </c>
      <c r="P2243" s="8">
        <f t="shared" ref="P2243:P2306" si="141">+(D2243/L2243)</f>
        <v>6.1349693251533743</v>
      </c>
      <c r="Q2243" t="s">
        <v>8333</v>
      </c>
      <c r="R2243" t="s">
        <v>8351</v>
      </c>
      <c r="S2243" s="13">
        <f t="shared" ref="S2243:S2306" si="142">(((J2243/60)/60)/24)+DATE(1970, 1, 1)</f>
        <v>42766.827546296292</v>
      </c>
      <c r="T2243" s="14">
        <f t="shared" ref="T2243:T2306" si="143">(((I2243/60)/60)/24)+DATE(1970, 1, 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8">
        <f t="shared" si="141"/>
        <v>3.9603960396039604</v>
      </c>
      <c r="Q2244" t="s">
        <v>8333</v>
      </c>
      <c r="R2244" t="s">
        <v>8351</v>
      </c>
      <c r="S2244" s="13">
        <f t="shared" si="142"/>
        <v>41569.575613425928</v>
      </c>
      <c r="T2244" s="14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8">
        <f t="shared" si="141"/>
        <v>4.9140049140049139E-4</v>
      </c>
      <c r="Q2245" t="s">
        <v>8333</v>
      </c>
      <c r="R2245" t="s">
        <v>8351</v>
      </c>
      <c r="S2245" s="13">
        <f t="shared" si="142"/>
        <v>42800.751041666663</v>
      </c>
      <c r="T2245" s="14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8">
        <f t="shared" si="141"/>
        <v>17.241379310344829</v>
      </c>
      <c r="Q2246" t="s">
        <v>8333</v>
      </c>
      <c r="R2246" t="s">
        <v>8351</v>
      </c>
      <c r="S2246" s="13">
        <f t="shared" si="142"/>
        <v>42647.818819444445</v>
      </c>
      <c r="T2246" s="14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8">
        <f t="shared" si="141"/>
        <v>2.0202020202020203</v>
      </c>
      <c r="Q2247" t="s">
        <v>8333</v>
      </c>
      <c r="R2247" t="s">
        <v>8351</v>
      </c>
      <c r="S2247" s="13">
        <f t="shared" si="142"/>
        <v>41660.708530092597</v>
      </c>
      <c r="T2247" s="14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8">
        <f t="shared" si="141"/>
        <v>43.859649122807021</v>
      </c>
      <c r="Q2248" t="s">
        <v>8333</v>
      </c>
      <c r="R2248" t="s">
        <v>8351</v>
      </c>
      <c r="S2248" s="13">
        <f t="shared" si="142"/>
        <v>42221.79178240741</v>
      </c>
      <c r="T2248" s="14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8">
        <f t="shared" si="141"/>
        <v>48.684210526315788</v>
      </c>
      <c r="Q2249" t="s">
        <v>8333</v>
      </c>
      <c r="R2249" t="s">
        <v>8351</v>
      </c>
      <c r="S2249" s="13">
        <f t="shared" si="142"/>
        <v>42200.666261574079</v>
      </c>
      <c r="T2249" s="14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8">
        <f t="shared" si="141"/>
        <v>54.6875</v>
      </c>
      <c r="Q2250" t="s">
        <v>8333</v>
      </c>
      <c r="R2250" t="s">
        <v>8351</v>
      </c>
      <c r="S2250" s="13">
        <f t="shared" si="142"/>
        <v>42688.875902777778</v>
      </c>
      <c r="T2250" s="14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8">
        <f t="shared" si="141"/>
        <v>19.444444444444443</v>
      </c>
      <c r="Q2251" t="s">
        <v>8333</v>
      </c>
      <c r="R2251" t="s">
        <v>8351</v>
      </c>
      <c r="S2251" s="13">
        <f t="shared" si="142"/>
        <v>41336.703298611108</v>
      </c>
      <c r="T2251" s="14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8">
        <f t="shared" si="141"/>
        <v>43.782837127845887</v>
      </c>
      <c r="Q2252" t="s">
        <v>8333</v>
      </c>
      <c r="R2252" t="s">
        <v>8351</v>
      </c>
      <c r="S2252" s="13">
        <f t="shared" si="142"/>
        <v>42677.005474537036</v>
      </c>
      <c r="T2252" s="14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8">
        <f t="shared" si="141"/>
        <v>17.708333333333332</v>
      </c>
      <c r="Q2253" t="s">
        <v>8333</v>
      </c>
      <c r="R2253" t="s">
        <v>8351</v>
      </c>
      <c r="S2253" s="13">
        <f t="shared" si="142"/>
        <v>41846.34579861111</v>
      </c>
      <c r="T2253" s="14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8">
        <f t="shared" si="141"/>
        <v>36.144578313253014</v>
      </c>
      <c r="Q2254" t="s">
        <v>8333</v>
      </c>
      <c r="R2254" t="s">
        <v>8351</v>
      </c>
      <c r="S2254" s="13">
        <f t="shared" si="142"/>
        <v>42573.327986111108</v>
      </c>
      <c r="T2254" s="14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8">
        <f t="shared" si="141"/>
        <v>95.238095238095241</v>
      </c>
      <c r="Q2255" t="s">
        <v>8333</v>
      </c>
      <c r="R2255" t="s">
        <v>8351</v>
      </c>
      <c r="S2255" s="13">
        <f t="shared" si="142"/>
        <v>42296.631331018521</v>
      </c>
      <c r="T2255" s="14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8">
        <f t="shared" si="141"/>
        <v>2.5380710659898478</v>
      </c>
      <c r="Q2256" t="s">
        <v>8333</v>
      </c>
      <c r="R2256" t="s">
        <v>8351</v>
      </c>
      <c r="S2256" s="13">
        <f t="shared" si="142"/>
        <v>42752.647777777776</v>
      </c>
      <c r="T2256" s="14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8">
        <f t="shared" si="141"/>
        <v>14.575645756457565</v>
      </c>
      <c r="Q2257" t="s">
        <v>8333</v>
      </c>
      <c r="R2257" t="s">
        <v>8351</v>
      </c>
      <c r="S2257" s="13">
        <f t="shared" si="142"/>
        <v>42467.951979166668</v>
      </c>
      <c r="T2257" s="14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8">
        <f t="shared" si="141"/>
        <v>9.6</v>
      </c>
      <c r="Q2258" t="s">
        <v>8333</v>
      </c>
      <c r="R2258" t="s">
        <v>8351</v>
      </c>
      <c r="S2258" s="13">
        <f t="shared" si="142"/>
        <v>42682.451921296291</v>
      </c>
      <c r="T2258" s="14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8">
        <f t="shared" si="141"/>
        <v>14.792899408284024</v>
      </c>
      <c r="Q2259" t="s">
        <v>8333</v>
      </c>
      <c r="R2259" t="s">
        <v>8351</v>
      </c>
      <c r="S2259" s="13">
        <f t="shared" si="142"/>
        <v>42505.936678240745</v>
      </c>
      <c r="T2259" s="14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8">
        <f t="shared" si="141"/>
        <v>10.731707317073171</v>
      </c>
      <c r="Q2260" t="s">
        <v>8333</v>
      </c>
      <c r="R2260" t="s">
        <v>8351</v>
      </c>
      <c r="S2260" s="13">
        <f t="shared" si="142"/>
        <v>42136.75100694444</v>
      </c>
      <c r="T2260" s="14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8">
        <f t="shared" si="141"/>
        <v>4.8543689320388346</v>
      </c>
      <c r="Q2261" t="s">
        <v>8333</v>
      </c>
      <c r="R2261" t="s">
        <v>8351</v>
      </c>
      <c r="S2261" s="13">
        <f t="shared" si="142"/>
        <v>42702.804814814815</v>
      </c>
      <c r="T2261" s="14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8">
        <f t="shared" si="141"/>
        <v>29.761904761904763</v>
      </c>
      <c r="Q2262" t="s">
        <v>8333</v>
      </c>
      <c r="R2262" t="s">
        <v>8351</v>
      </c>
      <c r="S2262" s="13">
        <f t="shared" si="142"/>
        <v>41695.016782407409</v>
      </c>
      <c r="T2262" s="14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8">
        <f t="shared" si="141"/>
        <v>4.7619047619047619</v>
      </c>
      <c r="Q2263" t="s">
        <v>8333</v>
      </c>
      <c r="R2263" t="s">
        <v>8351</v>
      </c>
      <c r="S2263" s="13">
        <f t="shared" si="142"/>
        <v>42759.724768518514</v>
      </c>
      <c r="T2263" s="14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8">
        <f t="shared" si="141"/>
        <v>18.232044198895029</v>
      </c>
      <c r="Q2264" t="s">
        <v>8333</v>
      </c>
      <c r="R2264" t="s">
        <v>8351</v>
      </c>
      <c r="S2264" s="13">
        <f t="shared" si="142"/>
        <v>41926.585162037038</v>
      </c>
      <c r="T2264" s="14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8">
        <f t="shared" si="141"/>
        <v>125</v>
      </c>
      <c r="Q2265" t="s">
        <v>8333</v>
      </c>
      <c r="R2265" t="s">
        <v>8351</v>
      </c>
      <c r="S2265" s="13">
        <f t="shared" si="142"/>
        <v>42014.832326388889</v>
      </c>
      <c r="T2265" s="14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8">
        <f t="shared" si="141"/>
        <v>13.48314606741573</v>
      </c>
      <c r="Q2266" t="s">
        <v>8333</v>
      </c>
      <c r="R2266" t="s">
        <v>8351</v>
      </c>
      <c r="S2266" s="13">
        <f t="shared" si="142"/>
        <v>42496.582337962958</v>
      </c>
      <c r="T2266" s="14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8">
        <f t="shared" si="141"/>
        <v>11.764705882352942</v>
      </c>
      <c r="Q2267" t="s">
        <v>8333</v>
      </c>
      <c r="R2267" t="s">
        <v>8351</v>
      </c>
      <c r="S2267" s="13">
        <f t="shared" si="142"/>
        <v>42689.853090277778</v>
      </c>
      <c r="T2267" s="14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8">
        <f t="shared" si="141"/>
        <v>7.731958762886598</v>
      </c>
      <c r="Q2268" t="s">
        <v>8333</v>
      </c>
      <c r="R2268" t="s">
        <v>8351</v>
      </c>
      <c r="S2268" s="13">
        <f t="shared" si="142"/>
        <v>42469.874907407408</v>
      </c>
      <c r="T2268" s="14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8">
        <f t="shared" si="141"/>
        <v>49.504950495049506</v>
      </c>
      <c r="Q2269" t="s">
        <v>8333</v>
      </c>
      <c r="R2269" t="s">
        <v>8351</v>
      </c>
      <c r="S2269" s="13">
        <f t="shared" si="142"/>
        <v>41968.829826388886</v>
      </c>
      <c r="T2269" s="14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8">
        <f t="shared" si="141"/>
        <v>144.32989690721649</v>
      </c>
      <c r="Q2270" t="s">
        <v>8333</v>
      </c>
      <c r="R2270" t="s">
        <v>8351</v>
      </c>
      <c r="S2270" s="13">
        <f t="shared" si="142"/>
        <v>42776.082349537035</v>
      </c>
      <c r="T2270" s="14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8">
        <f t="shared" si="141"/>
        <v>2.7716186252771617</v>
      </c>
      <c r="Q2271" t="s">
        <v>8333</v>
      </c>
      <c r="R2271" t="s">
        <v>8351</v>
      </c>
      <c r="S2271" s="13">
        <f t="shared" si="142"/>
        <v>42776.704432870371</v>
      </c>
      <c r="T2271" s="14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8">
        <f t="shared" si="141"/>
        <v>14.970059880239521</v>
      </c>
      <c r="Q2272" t="s">
        <v>8333</v>
      </c>
      <c r="R2272" t="s">
        <v>8351</v>
      </c>
      <c r="S2272" s="13">
        <f t="shared" si="142"/>
        <v>42725.869363425925</v>
      </c>
      <c r="T2272" s="14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8">
        <f t="shared" si="141"/>
        <v>15.060240963855422</v>
      </c>
      <c r="Q2273" t="s">
        <v>8333</v>
      </c>
      <c r="R2273" t="s">
        <v>8351</v>
      </c>
      <c r="S2273" s="13">
        <f t="shared" si="142"/>
        <v>42684.000046296293</v>
      </c>
      <c r="T2273" s="14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8">
        <f t="shared" si="141"/>
        <v>1.0593220338983051</v>
      </c>
      <c r="Q2274" t="s">
        <v>8333</v>
      </c>
      <c r="R2274" t="s">
        <v>8351</v>
      </c>
      <c r="S2274" s="13">
        <f t="shared" si="142"/>
        <v>42315.699490740735</v>
      </c>
      <c r="T2274" s="14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8">
        <f t="shared" si="141"/>
        <v>17.006802721088434</v>
      </c>
      <c r="Q2275" t="s">
        <v>8333</v>
      </c>
      <c r="R2275" t="s">
        <v>8351</v>
      </c>
      <c r="S2275" s="13">
        <f t="shared" si="142"/>
        <v>42781.549097222218</v>
      </c>
      <c r="T2275" s="14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8">
        <f t="shared" si="141"/>
        <v>25.252525252525253</v>
      </c>
      <c r="Q2276" t="s">
        <v>8333</v>
      </c>
      <c r="R2276" t="s">
        <v>8351</v>
      </c>
      <c r="S2276" s="13">
        <f t="shared" si="142"/>
        <v>41663.500659722224</v>
      </c>
      <c r="T2276" s="14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8">
        <f t="shared" si="141"/>
        <v>8.2278481012658222</v>
      </c>
      <c r="Q2277" t="s">
        <v>8333</v>
      </c>
      <c r="R2277" t="s">
        <v>8351</v>
      </c>
      <c r="S2277" s="13">
        <f t="shared" si="142"/>
        <v>41965.616655092599</v>
      </c>
      <c r="T2277" s="14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8">
        <f t="shared" si="141"/>
        <v>61.186666666666667</v>
      </c>
      <c r="Q2278" t="s">
        <v>8333</v>
      </c>
      <c r="R2278" t="s">
        <v>8351</v>
      </c>
      <c r="S2278" s="13">
        <f t="shared" si="142"/>
        <v>41614.651493055557</v>
      </c>
      <c r="T2278" s="14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8">
        <f t="shared" si="141"/>
        <v>41.062801932367151</v>
      </c>
      <c r="Q2279" t="s">
        <v>8333</v>
      </c>
      <c r="R2279" t="s">
        <v>8351</v>
      </c>
      <c r="S2279" s="13">
        <f t="shared" si="142"/>
        <v>40936.678506944445</v>
      </c>
      <c r="T2279" s="14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8">
        <f t="shared" si="141"/>
        <v>19.607843137254903</v>
      </c>
      <c r="Q2280" t="s">
        <v>8333</v>
      </c>
      <c r="R2280" t="s">
        <v>8351</v>
      </c>
      <c r="S2280" s="13">
        <f t="shared" si="142"/>
        <v>42338.709108796291</v>
      </c>
      <c r="T2280" s="14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8">
        <f t="shared" si="141"/>
        <v>31.25</v>
      </c>
      <c r="Q2281" t="s">
        <v>8333</v>
      </c>
      <c r="R2281" t="s">
        <v>8351</v>
      </c>
      <c r="S2281" s="13">
        <f t="shared" si="142"/>
        <v>42020.806701388887</v>
      </c>
      <c r="T2281" s="14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8">
        <f t="shared" si="141"/>
        <v>20.416666666666668</v>
      </c>
      <c r="Q2282" t="s">
        <v>8333</v>
      </c>
      <c r="R2282" t="s">
        <v>8351</v>
      </c>
      <c r="S2282" s="13">
        <f t="shared" si="142"/>
        <v>42234.624895833331</v>
      </c>
      <c r="T2282" s="14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8">
        <f t="shared" si="141"/>
        <v>27.272727272727273</v>
      </c>
      <c r="Q2283" t="s">
        <v>8325</v>
      </c>
      <c r="R2283" t="s">
        <v>8326</v>
      </c>
      <c r="S2283" s="13">
        <f t="shared" si="142"/>
        <v>40687.285844907405</v>
      </c>
      <c r="T2283" s="14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8">
        <f t="shared" si="141"/>
        <v>62.5</v>
      </c>
      <c r="Q2284" t="s">
        <v>8325</v>
      </c>
      <c r="R2284" t="s">
        <v>8326</v>
      </c>
      <c r="S2284" s="13">
        <f t="shared" si="142"/>
        <v>42323.17460648148</v>
      </c>
      <c r="T2284" s="14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8">
        <f t="shared" si="141"/>
        <v>62.5</v>
      </c>
      <c r="Q2285" t="s">
        <v>8325</v>
      </c>
      <c r="R2285" t="s">
        <v>8326</v>
      </c>
      <c r="S2285" s="13">
        <f t="shared" si="142"/>
        <v>40978.125046296293</v>
      </c>
      <c r="T2285" s="14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8">
        <f t="shared" si="141"/>
        <v>101.69491525423729</v>
      </c>
      <c r="Q2286" t="s">
        <v>8325</v>
      </c>
      <c r="R2286" t="s">
        <v>8326</v>
      </c>
      <c r="S2286" s="13">
        <f t="shared" si="142"/>
        <v>40585.796817129631</v>
      </c>
      <c r="T2286" s="14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8">
        <f t="shared" si="141"/>
        <v>37.974683544303801</v>
      </c>
      <c r="Q2287" t="s">
        <v>8325</v>
      </c>
      <c r="R2287" t="s">
        <v>8326</v>
      </c>
      <c r="S2287" s="13">
        <f t="shared" si="142"/>
        <v>41059.185682870368</v>
      </c>
      <c r="T2287" s="14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8">
        <f t="shared" si="141"/>
        <v>107.14285714285714</v>
      </c>
      <c r="Q2288" t="s">
        <v>8325</v>
      </c>
      <c r="R2288" t="s">
        <v>8326</v>
      </c>
      <c r="S2288" s="13">
        <f t="shared" si="142"/>
        <v>41494.963587962964</v>
      </c>
      <c r="T2288" s="14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8">
        <f t="shared" si="141"/>
        <v>42.452830188679243</v>
      </c>
      <c r="Q2289" t="s">
        <v>8325</v>
      </c>
      <c r="R2289" t="s">
        <v>8326</v>
      </c>
      <c r="S2289" s="13">
        <f t="shared" si="142"/>
        <v>41792.667361111111</v>
      </c>
      <c r="T2289" s="14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8">
        <f t="shared" si="141"/>
        <v>40</v>
      </c>
      <c r="Q2290" t="s">
        <v>8325</v>
      </c>
      <c r="R2290" t="s">
        <v>8326</v>
      </c>
      <c r="S2290" s="13">
        <f t="shared" si="142"/>
        <v>41067.827418981484</v>
      </c>
      <c r="T2290" s="14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8">
        <f t="shared" si="141"/>
        <v>60</v>
      </c>
      <c r="Q2291" t="s">
        <v>8325</v>
      </c>
      <c r="R2291" t="s">
        <v>8326</v>
      </c>
      <c r="S2291" s="13">
        <f t="shared" si="142"/>
        <v>41571.998379629629</v>
      </c>
      <c r="T2291" s="14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8">
        <f t="shared" si="141"/>
        <v>51.724137931034484</v>
      </c>
      <c r="Q2292" t="s">
        <v>8325</v>
      </c>
      <c r="R2292" t="s">
        <v>8326</v>
      </c>
      <c r="S2292" s="13">
        <f t="shared" si="142"/>
        <v>40070.253819444442</v>
      </c>
      <c r="T2292" s="14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8">
        <f t="shared" si="141"/>
        <v>58.139534883720927</v>
      </c>
      <c r="Q2293" t="s">
        <v>8325</v>
      </c>
      <c r="R2293" t="s">
        <v>8326</v>
      </c>
      <c r="S2293" s="13">
        <f t="shared" si="142"/>
        <v>40987.977060185185</v>
      </c>
      <c r="T2293" s="14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8">
        <f t="shared" si="141"/>
        <v>43.478260869565219</v>
      </c>
      <c r="Q2294" t="s">
        <v>8325</v>
      </c>
      <c r="R2294" t="s">
        <v>8326</v>
      </c>
      <c r="S2294" s="13">
        <f t="shared" si="142"/>
        <v>40987.697638888887</v>
      </c>
      <c r="T2294" s="14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8">
        <f t="shared" si="141"/>
        <v>31.481481481481481</v>
      </c>
      <c r="Q2295" t="s">
        <v>8325</v>
      </c>
      <c r="R2295" t="s">
        <v>8326</v>
      </c>
      <c r="S2295" s="13">
        <f t="shared" si="142"/>
        <v>41151.708321759259</v>
      </c>
      <c r="T2295" s="14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8">
        <f t="shared" si="141"/>
        <v>44.642857142857146</v>
      </c>
      <c r="Q2296" t="s">
        <v>8325</v>
      </c>
      <c r="R2296" t="s">
        <v>8326</v>
      </c>
      <c r="S2296" s="13">
        <f t="shared" si="142"/>
        <v>41264.72314814815</v>
      </c>
      <c r="T2296" s="14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8">
        <f t="shared" si="141"/>
        <v>35.294117647058826</v>
      </c>
      <c r="Q2297" t="s">
        <v>8325</v>
      </c>
      <c r="R2297" t="s">
        <v>8326</v>
      </c>
      <c r="S2297" s="13">
        <f t="shared" si="142"/>
        <v>41270.954351851848</v>
      </c>
      <c r="T2297" s="14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8">
        <f t="shared" si="141"/>
        <v>48.275862068965516</v>
      </c>
      <c r="Q2298" t="s">
        <v>8325</v>
      </c>
      <c r="R2298" t="s">
        <v>8326</v>
      </c>
      <c r="S2298" s="13">
        <f t="shared" si="142"/>
        <v>40927.731782407405</v>
      </c>
      <c r="T2298" s="14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8">
        <f t="shared" si="141"/>
        <v>52.631578947368418</v>
      </c>
      <c r="Q2299" t="s">
        <v>8325</v>
      </c>
      <c r="R2299" t="s">
        <v>8326</v>
      </c>
      <c r="S2299" s="13">
        <f t="shared" si="142"/>
        <v>40948.042233796295</v>
      </c>
      <c r="T2299" s="14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8">
        <f t="shared" si="141"/>
        <v>104.16666666666667</v>
      </c>
      <c r="Q2300" t="s">
        <v>8325</v>
      </c>
      <c r="R2300" t="s">
        <v>8326</v>
      </c>
      <c r="S2300" s="13">
        <f t="shared" si="142"/>
        <v>41694.84065972222</v>
      </c>
      <c r="T2300" s="14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8">
        <f t="shared" si="141"/>
        <v>21.428571428571427</v>
      </c>
      <c r="Q2301" t="s">
        <v>8325</v>
      </c>
      <c r="R2301" t="s">
        <v>8326</v>
      </c>
      <c r="S2301" s="13">
        <f t="shared" si="142"/>
        <v>40565.032511574071</v>
      </c>
      <c r="T2301" s="14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8">
        <f t="shared" si="141"/>
        <v>114.28571428571429</v>
      </c>
      <c r="Q2302" t="s">
        <v>8325</v>
      </c>
      <c r="R2302" t="s">
        <v>8326</v>
      </c>
      <c r="S2302" s="13">
        <f t="shared" si="142"/>
        <v>41074.727037037039</v>
      </c>
      <c r="T2302" s="14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8">
        <f t="shared" si="141"/>
        <v>23.696682464454977</v>
      </c>
      <c r="Q2303" t="s">
        <v>8325</v>
      </c>
      <c r="R2303" t="s">
        <v>8329</v>
      </c>
      <c r="S2303" s="13">
        <f t="shared" si="142"/>
        <v>41416.146944444445</v>
      </c>
      <c r="T2303" s="14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8">
        <f t="shared" si="141"/>
        <v>27.058823529411764</v>
      </c>
      <c r="Q2304" t="s">
        <v>8325</v>
      </c>
      <c r="R2304" t="s">
        <v>8329</v>
      </c>
      <c r="S2304" s="13">
        <f t="shared" si="142"/>
        <v>41605.868449074071</v>
      </c>
      <c r="T2304" s="14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8">
        <f t="shared" si="141"/>
        <v>62.621359223300971</v>
      </c>
      <c r="Q2305" t="s">
        <v>8325</v>
      </c>
      <c r="R2305" t="s">
        <v>8329</v>
      </c>
      <c r="S2305" s="13">
        <f t="shared" si="142"/>
        <v>40850.111064814817</v>
      </c>
      <c r="T2305" s="14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8">
        <f t="shared" si="141"/>
        <v>53.097345132743364</v>
      </c>
      <c r="Q2306" t="s">
        <v>8325</v>
      </c>
      <c r="R2306" t="s">
        <v>8329</v>
      </c>
      <c r="S2306" s="13">
        <f t="shared" si="142"/>
        <v>40502.815868055557</v>
      </c>
      <c r="T2306" s="14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</f>
        <v>1.0122777777777778</v>
      </c>
      <c r="P2307" s="8">
        <f t="shared" ref="P2307:P2370" si="145">+(D2307/L2307)</f>
        <v>107.78443113772455</v>
      </c>
      <c r="Q2307" t="s">
        <v>8325</v>
      </c>
      <c r="R2307" t="s">
        <v>8329</v>
      </c>
      <c r="S2307" s="13">
        <f t="shared" ref="S2307:S2370" si="146">(((J2307/60)/60)/24)+DATE(1970, 1, 1)</f>
        <v>41834.695277777777</v>
      </c>
      <c r="T2307" s="14">
        <f t="shared" ref="T2307:T2370" si="147">(((I2307/60)/60)/24)+DATE(1970, 1, 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8">
        <f t="shared" si="145"/>
        <v>47.945205479452056</v>
      </c>
      <c r="Q2308" t="s">
        <v>8325</v>
      </c>
      <c r="R2308" t="s">
        <v>8329</v>
      </c>
      <c r="S2308" s="13">
        <f t="shared" si="146"/>
        <v>40948.16815972222</v>
      </c>
      <c r="T2308" s="14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8">
        <f t="shared" si="145"/>
        <v>26.192933333333333</v>
      </c>
      <c r="Q2309" t="s">
        <v>8325</v>
      </c>
      <c r="R2309" t="s">
        <v>8329</v>
      </c>
      <c r="S2309" s="13">
        <f t="shared" si="146"/>
        <v>41004.802465277775</v>
      </c>
      <c r="T2309" s="14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8">
        <f t="shared" si="145"/>
        <v>81.433224755700323</v>
      </c>
      <c r="Q2310" t="s">
        <v>8325</v>
      </c>
      <c r="R2310" t="s">
        <v>8329</v>
      </c>
      <c r="S2310" s="13">
        <f t="shared" si="146"/>
        <v>41851.962916666671</v>
      </c>
      <c r="T2310" s="14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8">
        <f t="shared" si="145"/>
        <v>56.074766355140184</v>
      </c>
      <c r="Q2311" t="s">
        <v>8325</v>
      </c>
      <c r="R2311" t="s">
        <v>8329</v>
      </c>
      <c r="S2311" s="13">
        <f t="shared" si="146"/>
        <v>41307.987696759257</v>
      </c>
      <c r="T2311" s="14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8">
        <f t="shared" si="145"/>
        <v>15.11437908496732</v>
      </c>
      <c r="Q2312" t="s">
        <v>8325</v>
      </c>
      <c r="R2312" t="s">
        <v>8329</v>
      </c>
      <c r="S2312" s="13">
        <f t="shared" si="146"/>
        <v>41324.79415509259</v>
      </c>
      <c r="T2312" s="14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8">
        <f t="shared" si="145"/>
        <v>86.538461538461533</v>
      </c>
      <c r="Q2313" t="s">
        <v>8325</v>
      </c>
      <c r="R2313" t="s">
        <v>8329</v>
      </c>
      <c r="S2313" s="13">
        <f t="shared" si="146"/>
        <v>41736.004502314812</v>
      </c>
      <c r="T2313" s="14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8">
        <f t="shared" si="145"/>
        <v>37.974683544303801</v>
      </c>
      <c r="Q2314" t="s">
        <v>8325</v>
      </c>
      <c r="R2314" t="s">
        <v>8329</v>
      </c>
      <c r="S2314" s="13">
        <f t="shared" si="146"/>
        <v>41716.632847222223</v>
      </c>
      <c r="T2314" s="14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8">
        <f t="shared" si="145"/>
        <v>31.847133757961782</v>
      </c>
      <c r="Q2315" t="s">
        <v>8325</v>
      </c>
      <c r="R2315" t="s">
        <v>8329</v>
      </c>
      <c r="S2315" s="13">
        <f t="shared" si="146"/>
        <v>41002.958634259259</v>
      </c>
      <c r="T2315" s="14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8">
        <f t="shared" si="145"/>
        <v>24</v>
      </c>
      <c r="Q2316" t="s">
        <v>8325</v>
      </c>
      <c r="R2316" t="s">
        <v>8329</v>
      </c>
      <c r="S2316" s="13">
        <f t="shared" si="146"/>
        <v>41037.551585648151</v>
      </c>
      <c r="T2316" s="14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8">
        <f t="shared" si="145"/>
        <v>39.0625</v>
      </c>
      <c r="Q2317" t="s">
        <v>8325</v>
      </c>
      <c r="R2317" t="s">
        <v>8329</v>
      </c>
      <c r="S2317" s="13">
        <f t="shared" si="146"/>
        <v>41004.72619212963</v>
      </c>
      <c r="T2317" s="14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8">
        <f t="shared" si="145"/>
        <v>75</v>
      </c>
      <c r="Q2318" t="s">
        <v>8325</v>
      </c>
      <c r="R2318" t="s">
        <v>8329</v>
      </c>
      <c r="S2318" s="13">
        <f t="shared" si="146"/>
        <v>40079.725115740745</v>
      </c>
      <c r="T2318" s="14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8">
        <f t="shared" si="145"/>
        <v>18.181818181818183</v>
      </c>
      <c r="Q2319" t="s">
        <v>8325</v>
      </c>
      <c r="R2319" t="s">
        <v>8329</v>
      </c>
      <c r="S2319" s="13">
        <f t="shared" si="146"/>
        <v>40192.542233796295</v>
      </c>
      <c r="T2319" s="14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8">
        <f t="shared" si="145"/>
        <v>30.674846625766872</v>
      </c>
      <c r="Q2320" t="s">
        <v>8325</v>
      </c>
      <c r="R2320" t="s">
        <v>8329</v>
      </c>
      <c r="S2320" s="13">
        <f t="shared" si="146"/>
        <v>40050.643680555557</v>
      </c>
      <c r="T2320" s="14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8">
        <f t="shared" si="145"/>
        <v>38.961038961038959</v>
      </c>
      <c r="Q2321" t="s">
        <v>8325</v>
      </c>
      <c r="R2321" t="s">
        <v>8329</v>
      </c>
      <c r="S2321" s="13">
        <f t="shared" si="146"/>
        <v>41593.082002314812</v>
      </c>
      <c r="T2321" s="14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8">
        <f t="shared" si="145"/>
        <v>56.179775280898873</v>
      </c>
      <c r="Q2322" t="s">
        <v>8325</v>
      </c>
      <c r="R2322" t="s">
        <v>8329</v>
      </c>
      <c r="S2322" s="13">
        <f t="shared" si="146"/>
        <v>41696.817129629628</v>
      </c>
      <c r="T2322" s="14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8">
        <f t="shared" si="145"/>
        <v>164.953125</v>
      </c>
      <c r="Q2323" t="s">
        <v>8336</v>
      </c>
      <c r="R2323" t="s">
        <v>8352</v>
      </c>
      <c r="S2323" s="13">
        <f t="shared" si="146"/>
        <v>42799.260428240741</v>
      </c>
      <c r="T2323" s="14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8">
        <f t="shared" si="145"/>
        <v>675</v>
      </c>
      <c r="Q2324" t="s">
        <v>8336</v>
      </c>
      <c r="R2324" t="s">
        <v>8352</v>
      </c>
      <c r="S2324" s="13">
        <f t="shared" si="146"/>
        <v>42804.895474537043</v>
      </c>
      <c r="T2324" s="14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8">
        <f t="shared" si="145"/>
        <v>62.5</v>
      </c>
      <c r="Q2325" t="s">
        <v>8336</v>
      </c>
      <c r="R2325" t="s">
        <v>8352</v>
      </c>
      <c r="S2325" s="13">
        <f t="shared" si="146"/>
        <v>42807.755173611105</v>
      </c>
      <c r="T2325" s="14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8">
        <f t="shared" si="145"/>
        <v>122.95081967213115</v>
      </c>
      <c r="Q2326" t="s">
        <v>8336</v>
      </c>
      <c r="R2326" t="s">
        <v>8352</v>
      </c>
      <c r="S2326" s="13">
        <f t="shared" si="146"/>
        <v>42790.885243055556</v>
      </c>
      <c r="T2326" s="14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8">
        <f t="shared" si="145"/>
        <v>142.85714285714286</v>
      </c>
      <c r="Q2327" t="s">
        <v>8336</v>
      </c>
      <c r="R2327" t="s">
        <v>8352</v>
      </c>
      <c r="S2327" s="13">
        <f t="shared" si="146"/>
        <v>42794.022349537037</v>
      </c>
      <c r="T2327" s="14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8">
        <f t="shared" si="145"/>
        <v>15000</v>
      </c>
      <c r="Q2328" t="s">
        <v>8336</v>
      </c>
      <c r="R2328" t="s">
        <v>8352</v>
      </c>
      <c r="S2328" s="13">
        <f t="shared" si="146"/>
        <v>42804.034120370372</v>
      </c>
      <c r="T2328" s="14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8">
        <f t="shared" si="145"/>
        <v>10.432190760059612</v>
      </c>
      <c r="Q2329" t="s">
        <v>8336</v>
      </c>
      <c r="R2329" t="s">
        <v>8352</v>
      </c>
      <c r="S2329" s="13">
        <f t="shared" si="146"/>
        <v>41842.917129629634</v>
      </c>
      <c r="T2329" s="14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8">
        <f t="shared" si="145"/>
        <v>18.6219739292365</v>
      </c>
      <c r="Q2330" t="s">
        <v>8336</v>
      </c>
      <c r="R2330" t="s">
        <v>8352</v>
      </c>
      <c r="S2330" s="13">
        <f t="shared" si="146"/>
        <v>42139.781678240746</v>
      </c>
      <c r="T2330" s="14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8">
        <f t="shared" si="145"/>
        <v>200</v>
      </c>
      <c r="Q2331" t="s">
        <v>8336</v>
      </c>
      <c r="R2331" t="s">
        <v>8352</v>
      </c>
      <c r="S2331" s="13">
        <f t="shared" si="146"/>
        <v>41807.624374999999</v>
      </c>
      <c r="T2331" s="14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8">
        <f t="shared" si="145"/>
        <v>214.72392638036808</v>
      </c>
      <c r="Q2332" t="s">
        <v>8336</v>
      </c>
      <c r="R2332" t="s">
        <v>8352</v>
      </c>
      <c r="S2332" s="13">
        <f t="shared" si="146"/>
        <v>42332.89980324074</v>
      </c>
      <c r="T2332" s="14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8">
        <f t="shared" si="145"/>
        <v>28.268551236749115</v>
      </c>
      <c r="Q2333" t="s">
        <v>8336</v>
      </c>
      <c r="R2333" t="s">
        <v>8352</v>
      </c>
      <c r="S2333" s="13">
        <f t="shared" si="146"/>
        <v>41839.005671296298</v>
      </c>
      <c r="T2333" s="14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8">
        <f t="shared" si="145"/>
        <v>71.022727272727266</v>
      </c>
      <c r="Q2334" t="s">
        <v>8336</v>
      </c>
      <c r="R2334" t="s">
        <v>8352</v>
      </c>
      <c r="S2334" s="13">
        <f t="shared" si="146"/>
        <v>42011.628136574072</v>
      </c>
      <c r="T2334" s="14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8">
        <f t="shared" si="145"/>
        <v>6.3829787234042552</v>
      </c>
      <c r="Q2335" t="s">
        <v>8336</v>
      </c>
      <c r="R2335" t="s">
        <v>8352</v>
      </c>
      <c r="S2335" s="13">
        <f t="shared" si="146"/>
        <v>41767.650347222225</v>
      </c>
      <c r="T2335" s="14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8">
        <f t="shared" si="145"/>
        <v>59.701492537313435</v>
      </c>
      <c r="Q2336" t="s">
        <v>8336</v>
      </c>
      <c r="R2336" t="s">
        <v>8352</v>
      </c>
      <c r="S2336" s="13">
        <f t="shared" si="146"/>
        <v>41918.670115740737</v>
      </c>
      <c r="T2336" s="14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8">
        <f t="shared" si="145"/>
        <v>113.12217194570135</v>
      </c>
      <c r="Q2337" t="s">
        <v>8336</v>
      </c>
      <c r="R2337" t="s">
        <v>8352</v>
      </c>
      <c r="S2337" s="13">
        <f t="shared" si="146"/>
        <v>41771.572256944448</v>
      </c>
      <c r="T2337" s="14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8">
        <f t="shared" si="145"/>
        <v>9.2378752886836022</v>
      </c>
      <c r="Q2338" t="s">
        <v>8336</v>
      </c>
      <c r="R2338" t="s">
        <v>8352</v>
      </c>
      <c r="S2338" s="13">
        <f t="shared" si="146"/>
        <v>41666.924710648149</v>
      </c>
      <c r="T2338" s="14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8">
        <f t="shared" si="145"/>
        <v>67.039106145251395</v>
      </c>
      <c r="Q2339" t="s">
        <v>8336</v>
      </c>
      <c r="R2339" t="s">
        <v>8352</v>
      </c>
      <c r="S2339" s="13">
        <f t="shared" si="146"/>
        <v>41786.640543981484</v>
      </c>
      <c r="T2339" s="14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8">
        <f t="shared" si="145"/>
        <v>121.95121951219512</v>
      </c>
      <c r="Q2340" t="s">
        <v>8336</v>
      </c>
      <c r="R2340" t="s">
        <v>8352</v>
      </c>
      <c r="S2340" s="13">
        <f t="shared" si="146"/>
        <v>41789.896805555552</v>
      </c>
      <c r="T2340" s="14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8">
        <f t="shared" si="145"/>
        <v>22.644927536231883</v>
      </c>
      <c r="Q2341" t="s">
        <v>8336</v>
      </c>
      <c r="R2341" t="s">
        <v>8352</v>
      </c>
      <c r="S2341" s="13">
        <f t="shared" si="146"/>
        <v>42692.79987268518</v>
      </c>
      <c r="T2341" s="14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8">
        <f t="shared" si="145"/>
        <v>99.255583126550874</v>
      </c>
      <c r="Q2342" t="s">
        <v>8336</v>
      </c>
      <c r="R2342" t="s">
        <v>8352</v>
      </c>
      <c r="S2342" s="13">
        <f t="shared" si="146"/>
        <v>42643.642800925925</v>
      </c>
      <c r="T2342" s="14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4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4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8">
        <f t="shared" si="145"/>
        <v>10000</v>
      </c>
      <c r="Q2345" t="s">
        <v>8319</v>
      </c>
      <c r="R2345" t="s">
        <v>8320</v>
      </c>
      <c r="S2345" s="13">
        <f t="shared" si="146"/>
        <v>42327.825289351851</v>
      </c>
      <c r="T2345" s="14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8">
        <f t="shared" si="145"/>
        <v>1000</v>
      </c>
      <c r="Q2346" t="s">
        <v>8319</v>
      </c>
      <c r="R2346" t="s">
        <v>8320</v>
      </c>
      <c r="S2346" s="13">
        <f t="shared" si="146"/>
        <v>42515.727650462963</v>
      </c>
      <c r="T2346" s="14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4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8">
        <f t="shared" si="145"/>
        <v>20000</v>
      </c>
      <c r="Q2348" t="s">
        <v>8319</v>
      </c>
      <c r="R2348" t="s">
        <v>8320</v>
      </c>
      <c r="S2348" s="13">
        <f t="shared" si="146"/>
        <v>42615.79896990741</v>
      </c>
      <c r="T2348" s="14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8">
        <f t="shared" si="145"/>
        <v>1000</v>
      </c>
      <c r="Q2349" t="s">
        <v>8319</v>
      </c>
      <c r="R2349" t="s">
        <v>8320</v>
      </c>
      <c r="S2349" s="13">
        <f t="shared" si="146"/>
        <v>42577.607361111113</v>
      </c>
      <c r="T2349" s="14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8">
        <f t="shared" si="145"/>
        <v>14000</v>
      </c>
      <c r="Q2350" t="s">
        <v>8319</v>
      </c>
      <c r="R2350" t="s">
        <v>8320</v>
      </c>
      <c r="S2350" s="13">
        <f t="shared" si="146"/>
        <v>42360.932152777779</v>
      </c>
      <c r="T2350" s="14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4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4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8">
        <f t="shared" si="145"/>
        <v>2700</v>
      </c>
      <c r="Q2353" t="s">
        <v>8319</v>
      </c>
      <c r="R2353" t="s">
        <v>8320</v>
      </c>
      <c r="S2353" s="13">
        <f t="shared" si="146"/>
        <v>42094.101145833338</v>
      </c>
      <c r="T2353" s="14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4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4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8">
        <f t="shared" si="145"/>
        <v>35000</v>
      </c>
      <c r="Q2356" t="s">
        <v>8319</v>
      </c>
      <c r="R2356" t="s">
        <v>8320</v>
      </c>
      <c r="S2356" s="13">
        <f t="shared" si="146"/>
        <v>41954.722916666666</v>
      </c>
      <c r="T2356" s="14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8">
        <f t="shared" si="145"/>
        <v>4000</v>
      </c>
      <c r="Q2357" t="s">
        <v>8319</v>
      </c>
      <c r="R2357" t="s">
        <v>8320</v>
      </c>
      <c r="S2357" s="13">
        <f t="shared" si="146"/>
        <v>42096.918240740735</v>
      </c>
      <c r="T2357" s="14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4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4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4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8">
        <f t="shared" si="145"/>
        <v>2500</v>
      </c>
      <c r="Q2361" t="s">
        <v>8319</v>
      </c>
      <c r="R2361" t="s">
        <v>8320</v>
      </c>
      <c r="S2361" s="13">
        <f t="shared" si="146"/>
        <v>42159.649583333332</v>
      </c>
      <c r="T2361" s="14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8">
        <f t="shared" si="145"/>
        <v>5000</v>
      </c>
      <c r="Q2362" t="s">
        <v>8319</v>
      </c>
      <c r="R2362" t="s">
        <v>8320</v>
      </c>
      <c r="S2362" s="13">
        <f t="shared" si="146"/>
        <v>42377.70694444445</v>
      </c>
      <c r="T2362" s="14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4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8">
        <f t="shared" si="145"/>
        <v>210</v>
      </c>
      <c r="Q2364" t="s">
        <v>8319</v>
      </c>
      <c r="R2364" t="s">
        <v>8320</v>
      </c>
      <c r="S2364" s="13">
        <f t="shared" si="146"/>
        <v>41954.688310185185</v>
      </c>
      <c r="T2364" s="14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4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4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4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8">
        <f t="shared" si="145"/>
        <v>925.92592592592598</v>
      </c>
      <c r="Q2368" t="s">
        <v>8319</v>
      </c>
      <c r="R2368" t="s">
        <v>8320</v>
      </c>
      <c r="S2368" s="13">
        <f t="shared" si="146"/>
        <v>42268.531631944439</v>
      </c>
      <c r="T2368" s="14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8">
        <f t="shared" si="145"/>
        <v>3571.4285714285716</v>
      </c>
      <c r="Q2369" t="s">
        <v>8319</v>
      </c>
      <c r="R2369" t="s">
        <v>8320</v>
      </c>
      <c r="S2369" s="13">
        <f t="shared" si="146"/>
        <v>42425.970092592594</v>
      </c>
      <c r="T2369" s="14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8">
        <f t="shared" si="145"/>
        <v>20000</v>
      </c>
      <c r="Q2370" t="s">
        <v>8319</v>
      </c>
      <c r="R2370" t="s">
        <v>8320</v>
      </c>
      <c r="S2370" s="13">
        <f t="shared" si="146"/>
        <v>42063.721817129626</v>
      </c>
      <c r="T2370" s="14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</f>
        <v>0</v>
      </c>
      <c r="P2371" s="8" t="e">
        <f t="shared" ref="P2371:P2434" si="149">+(D2371/L2371)</f>
        <v>#DIV/0!</v>
      </c>
      <c r="Q2371" t="s">
        <v>8319</v>
      </c>
      <c r="R2371" t="s">
        <v>8320</v>
      </c>
      <c r="S2371" s="13">
        <f t="shared" ref="S2371:S2434" si="150">(((J2371/60)/60)/24)+DATE(1970, 1, 1)</f>
        <v>42380.812627314815</v>
      </c>
      <c r="T2371" s="14">
        <f t="shared" ref="T2371:T2434" si="151">(((I2371/60)/60)/24)+DATE(1970, 1, 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8">
        <f t="shared" si="149"/>
        <v>6250</v>
      </c>
      <c r="Q2372" t="s">
        <v>8319</v>
      </c>
      <c r="R2372" t="s">
        <v>8320</v>
      </c>
      <c r="S2372" s="13">
        <f t="shared" si="150"/>
        <v>41961.18913194444</v>
      </c>
      <c r="T2372" s="14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4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8">
        <f t="shared" si="149"/>
        <v>916.66666666666663</v>
      </c>
      <c r="Q2374" t="s">
        <v>8319</v>
      </c>
      <c r="R2374" t="s">
        <v>8320</v>
      </c>
      <c r="S2374" s="13">
        <f t="shared" si="150"/>
        <v>42088.069108796291</v>
      </c>
      <c r="T2374" s="14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8">
        <f t="shared" si="149"/>
        <v>850000</v>
      </c>
      <c r="Q2375" t="s">
        <v>8319</v>
      </c>
      <c r="R2375" t="s">
        <v>8320</v>
      </c>
      <c r="S2375" s="13">
        <f t="shared" si="150"/>
        <v>42215.662314814821</v>
      </c>
      <c r="T2375" s="14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8">
        <f t="shared" si="149"/>
        <v>22000</v>
      </c>
      <c r="Q2376" t="s">
        <v>8319</v>
      </c>
      <c r="R2376" t="s">
        <v>8320</v>
      </c>
      <c r="S2376" s="13">
        <f t="shared" si="150"/>
        <v>42017.843287037031</v>
      </c>
      <c r="T2376" s="14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4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8">
        <f t="shared" si="149"/>
        <v>750</v>
      </c>
      <c r="Q2378" t="s">
        <v>8319</v>
      </c>
      <c r="R2378" t="s">
        <v>8320</v>
      </c>
      <c r="S2378" s="13">
        <f t="shared" si="150"/>
        <v>42318.925532407404</v>
      </c>
      <c r="T2378" s="14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4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4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4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8">
        <f t="shared" si="149"/>
        <v>5000</v>
      </c>
      <c r="Q2382" t="s">
        <v>8319</v>
      </c>
      <c r="R2382" t="s">
        <v>8320</v>
      </c>
      <c r="S2382" s="13">
        <f t="shared" si="150"/>
        <v>42248.793310185181</v>
      </c>
      <c r="T2382" s="14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8">
        <f t="shared" si="149"/>
        <v>12335.714285714286</v>
      </c>
      <c r="Q2383" t="s">
        <v>8319</v>
      </c>
      <c r="R2383" t="s">
        <v>8320</v>
      </c>
      <c r="S2383" s="13">
        <f t="shared" si="150"/>
        <v>42074.935740740737</v>
      </c>
      <c r="T2383" s="14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8">
        <f t="shared" si="149"/>
        <v>1500</v>
      </c>
      <c r="Q2384" t="s">
        <v>8319</v>
      </c>
      <c r="R2384" t="s">
        <v>8320</v>
      </c>
      <c r="S2384" s="13">
        <f t="shared" si="150"/>
        <v>42195.187534722223</v>
      </c>
      <c r="T2384" s="14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8">
        <f t="shared" si="149"/>
        <v>3333.3333333333335</v>
      </c>
      <c r="Q2385" t="s">
        <v>8319</v>
      </c>
      <c r="R2385" t="s">
        <v>8320</v>
      </c>
      <c r="S2385" s="13">
        <f t="shared" si="150"/>
        <v>42027.056793981479</v>
      </c>
      <c r="T2385" s="14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8">
        <f t="shared" si="149"/>
        <v>125</v>
      </c>
      <c r="Q2386" t="s">
        <v>8319</v>
      </c>
      <c r="R2386" t="s">
        <v>8320</v>
      </c>
      <c r="S2386" s="13">
        <f t="shared" si="150"/>
        <v>41927.067627314813</v>
      </c>
      <c r="T2386" s="14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8">
        <f t="shared" si="149"/>
        <v>9285.7142857142862</v>
      </c>
      <c r="Q2387" t="s">
        <v>8319</v>
      </c>
      <c r="R2387" t="s">
        <v>8320</v>
      </c>
      <c r="S2387" s="13">
        <f t="shared" si="150"/>
        <v>42191.70175925926</v>
      </c>
      <c r="T2387" s="14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4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8">
        <f t="shared" si="149"/>
        <v>50000</v>
      </c>
      <c r="Q2389" t="s">
        <v>8319</v>
      </c>
      <c r="R2389" t="s">
        <v>8320</v>
      </c>
      <c r="S2389" s="13">
        <f t="shared" si="150"/>
        <v>42528.626620370371</v>
      </c>
      <c r="T2389" s="14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8">
        <f t="shared" si="149"/>
        <v>4625</v>
      </c>
      <c r="Q2390" t="s">
        <v>8319</v>
      </c>
      <c r="R2390" t="s">
        <v>8320</v>
      </c>
      <c r="S2390" s="13">
        <f t="shared" si="150"/>
        <v>41989.853692129633</v>
      </c>
      <c r="T2390" s="14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8">
        <f t="shared" si="149"/>
        <v>16000</v>
      </c>
      <c r="Q2391" t="s">
        <v>8319</v>
      </c>
      <c r="R2391" t="s">
        <v>8320</v>
      </c>
      <c r="S2391" s="13">
        <f t="shared" si="150"/>
        <v>42179.653379629628</v>
      </c>
      <c r="T2391" s="14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4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8">
        <f t="shared" si="149"/>
        <v>20000</v>
      </c>
      <c r="Q2393" t="s">
        <v>8319</v>
      </c>
      <c r="R2393" t="s">
        <v>8320</v>
      </c>
      <c r="S2393" s="13">
        <f t="shared" si="150"/>
        <v>42064.794490740736</v>
      </c>
      <c r="T2393" s="14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4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8">
        <f t="shared" si="149"/>
        <v>100000</v>
      </c>
      <c r="Q2395" t="s">
        <v>8319</v>
      </c>
      <c r="R2395" t="s">
        <v>8320</v>
      </c>
      <c r="S2395" s="13">
        <f t="shared" si="150"/>
        <v>42194.648344907408</v>
      </c>
      <c r="T2395" s="14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8">
        <f t="shared" si="149"/>
        <v>2500</v>
      </c>
      <c r="Q2396" t="s">
        <v>8319</v>
      </c>
      <c r="R2396" t="s">
        <v>8320</v>
      </c>
      <c r="S2396" s="13">
        <f t="shared" si="150"/>
        <v>42031.362187499995</v>
      </c>
      <c r="T2396" s="14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4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8">
        <f t="shared" si="149"/>
        <v>5000</v>
      </c>
      <c r="Q2398" t="s">
        <v>8319</v>
      </c>
      <c r="R2398" t="s">
        <v>8320</v>
      </c>
      <c r="S2398" s="13">
        <f t="shared" si="150"/>
        <v>42262.849050925928</v>
      </c>
      <c r="T2398" s="14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4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4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4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4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8">
        <f t="shared" si="149"/>
        <v>3111.1111111111113</v>
      </c>
      <c r="Q2403" t="s">
        <v>8336</v>
      </c>
      <c r="R2403" t="s">
        <v>8337</v>
      </c>
      <c r="S2403" s="13">
        <f t="shared" si="150"/>
        <v>42374.822870370372</v>
      </c>
      <c r="T2403" s="14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8">
        <f t="shared" si="149"/>
        <v>12000</v>
      </c>
      <c r="Q2404" t="s">
        <v>8336</v>
      </c>
      <c r="R2404" t="s">
        <v>8337</v>
      </c>
      <c r="S2404" s="13">
        <f t="shared" si="150"/>
        <v>42107.679756944446</v>
      </c>
      <c r="T2404" s="14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8">
        <f t="shared" si="149"/>
        <v>100</v>
      </c>
      <c r="Q2405" t="s">
        <v>8336</v>
      </c>
      <c r="R2405" t="s">
        <v>8337</v>
      </c>
      <c r="S2405" s="13">
        <f t="shared" si="150"/>
        <v>42399.882615740738</v>
      </c>
      <c r="T2405" s="14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4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8">
        <f t="shared" si="149"/>
        <v>250</v>
      </c>
      <c r="Q2407" t="s">
        <v>8336</v>
      </c>
      <c r="R2407" t="s">
        <v>8337</v>
      </c>
      <c r="S2407" s="13">
        <f t="shared" si="150"/>
        <v>42595.585358796292</v>
      </c>
      <c r="T2407" s="14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8">
        <f t="shared" si="149"/>
        <v>203.125</v>
      </c>
      <c r="Q2408" t="s">
        <v>8336</v>
      </c>
      <c r="R2408" t="s">
        <v>8337</v>
      </c>
      <c r="S2408" s="13">
        <f t="shared" si="150"/>
        <v>41983.110995370371</v>
      </c>
      <c r="T2408" s="14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8">
        <f t="shared" si="149"/>
        <v>666.66666666666663</v>
      </c>
      <c r="Q2409" t="s">
        <v>8336</v>
      </c>
      <c r="R2409" t="s">
        <v>8337</v>
      </c>
      <c r="S2409" s="13">
        <f t="shared" si="150"/>
        <v>42082.575555555552</v>
      </c>
      <c r="T2409" s="14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8">
        <f t="shared" si="149"/>
        <v>7500</v>
      </c>
      <c r="Q2410" t="s">
        <v>8336</v>
      </c>
      <c r="R2410" t="s">
        <v>8337</v>
      </c>
      <c r="S2410" s="13">
        <f t="shared" si="150"/>
        <v>41919.140706018516</v>
      </c>
      <c r="T2410" s="14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8">
        <f t="shared" si="149"/>
        <v>4166.666666666667</v>
      </c>
      <c r="Q2411" t="s">
        <v>8336</v>
      </c>
      <c r="R2411" t="s">
        <v>8337</v>
      </c>
      <c r="S2411" s="13">
        <f t="shared" si="150"/>
        <v>42204.875868055555</v>
      </c>
      <c r="T2411" s="14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4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8">
        <f t="shared" si="149"/>
        <v>8333.3333333333339</v>
      </c>
      <c r="Q2413" t="s">
        <v>8336</v>
      </c>
      <c r="R2413" t="s">
        <v>8337</v>
      </c>
      <c r="S2413" s="13">
        <f t="shared" si="150"/>
        <v>42211.732430555552</v>
      </c>
      <c r="T2413" s="14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4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8">
        <f t="shared" si="149"/>
        <v>1000</v>
      </c>
      <c r="Q2415" t="s">
        <v>8336</v>
      </c>
      <c r="R2415" t="s">
        <v>8337</v>
      </c>
      <c r="S2415" s="13">
        <f t="shared" si="150"/>
        <v>41760.10974537037</v>
      </c>
      <c r="T2415" s="14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8">
        <f t="shared" si="149"/>
        <v>1153.8461538461538</v>
      </c>
      <c r="Q2416" t="s">
        <v>8336</v>
      </c>
      <c r="R2416" t="s">
        <v>8337</v>
      </c>
      <c r="S2416" s="13">
        <f t="shared" si="150"/>
        <v>42198.695138888885</v>
      </c>
      <c r="T2416" s="14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8">
        <f t="shared" si="149"/>
        <v>10000</v>
      </c>
      <c r="Q2417" t="s">
        <v>8336</v>
      </c>
      <c r="R2417" t="s">
        <v>8337</v>
      </c>
      <c r="S2417" s="13">
        <f t="shared" si="150"/>
        <v>42536.862800925926</v>
      </c>
      <c r="T2417" s="14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8">
        <f t="shared" si="149"/>
        <v>20000</v>
      </c>
      <c r="Q2418" t="s">
        <v>8336</v>
      </c>
      <c r="R2418" t="s">
        <v>8337</v>
      </c>
      <c r="S2418" s="13">
        <f t="shared" si="150"/>
        <v>42019.737766203703</v>
      </c>
      <c r="T2418" s="14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4">
        <f t="shared" si="151"/>
        <v>41861.884108796294</v>
      </c>
    </row>
    <row r="2420" spans="1:20" ht="15.5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8">
        <f t="shared" si="149"/>
        <v>5000</v>
      </c>
      <c r="Q2420" t="s">
        <v>8336</v>
      </c>
      <c r="R2420" t="s">
        <v>8337</v>
      </c>
      <c r="S2420" s="13">
        <f t="shared" si="150"/>
        <v>42027.856990740736</v>
      </c>
      <c r="T2420" s="14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4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8">
        <f t="shared" si="149"/>
        <v>468.61111111111109</v>
      </c>
      <c r="Q2422" t="s">
        <v>8336</v>
      </c>
      <c r="R2422" t="s">
        <v>8337</v>
      </c>
      <c r="S2422" s="13">
        <f t="shared" si="150"/>
        <v>41893.028877314813</v>
      </c>
      <c r="T2422" s="14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8">
        <f t="shared" si="149"/>
        <v>6000</v>
      </c>
      <c r="Q2423" t="s">
        <v>8336</v>
      </c>
      <c r="R2423" t="s">
        <v>8337</v>
      </c>
      <c r="S2423" s="13">
        <f t="shared" si="150"/>
        <v>42026.687453703707</v>
      </c>
      <c r="T2423" s="14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8">
        <f t="shared" si="149"/>
        <v>500</v>
      </c>
      <c r="Q2424" t="s">
        <v>8336</v>
      </c>
      <c r="R2424" t="s">
        <v>8337</v>
      </c>
      <c r="S2424" s="13">
        <f t="shared" si="150"/>
        <v>42044.724953703699</v>
      </c>
      <c r="T2424" s="14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8">
        <f t="shared" si="149"/>
        <v>60000</v>
      </c>
      <c r="Q2425" t="s">
        <v>8336</v>
      </c>
      <c r="R2425" t="s">
        <v>8337</v>
      </c>
      <c r="S2425" s="13">
        <f t="shared" si="150"/>
        <v>41974.704745370371</v>
      </c>
      <c r="T2425" s="14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8">
        <f t="shared" si="149"/>
        <v>2777.7777777777778</v>
      </c>
      <c r="Q2426" t="s">
        <v>8336</v>
      </c>
      <c r="R2426" t="s">
        <v>8337</v>
      </c>
      <c r="S2426" s="13">
        <f t="shared" si="150"/>
        <v>41909.892453703702</v>
      </c>
      <c r="T2426" s="14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8">
        <f t="shared" si="149"/>
        <v>3500</v>
      </c>
      <c r="Q2427" t="s">
        <v>8336</v>
      </c>
      <c r="R2427" t="s">
        <v>8337</v>
      </c>
      <c r="S2427" s="13">
        <f t="shared" si="150"/>
        <v>42502.913761574076</v>
      </c>
      <c r="T2427" s="14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4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8">
        <f t="shared" si="149"/>
        <v>50000</v>
      </c>
      <c r="Q2429" t="s">
        <v>8336</v>
      </c>
      <c r="R2429" t="s">
        <v>8337</v>
      </c>
      <c r="S2429" s="13">
        <f t="shared" si="150"/>
        <v>42412.318668981476</v>
      </c>
      <c r="T2429" s="14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8">
        <f t="shared" si="149"/>
        <v>35000</v>
      </c>
      <c r="Q2430" t="s">
        <v>8336</v>
      </c>
      <c r="R2430" t="s">
        <v>8337</v>
      </c>
      <c r="S2430" s="13">
        <f t="shared" si="150"/>
        <v>42045.784155092595</v>
      </c>
      <c r="T2430" s="14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8">
        <f t="shared" si="149"/>
        <v>35000</v>
      </c>
      <c r="Q2431" t="s">
        <v>8336</v>
      </c>
      <c r="R2431" t="s">
        <v>8337</v>
      </c>
      <c r="S2431" s="13">
        <f t="shared" si="150"/>
        <v>42734.879236111112</v>
      </c>
      <c r="T2431" s="14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8">
        <f t="shared" si="149"/>
        <v>1500</v>
      </c>
      <c r="Q2432" t="s">
        <v>8336</v>
      </c>
      <c r="R2432" t="s">
        <v>8337</v>
      </c>
      <c r="S2432" s="13">
        <f t="shared" si="150"/>
        <v>42382.130833333329</v>
      </c>
      <c r="T2432" s="14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8">
        <f t="shared" si="149"/>
        <v>50000</v>
      </c>
      <c r="Q2433" t="s">
        <v>8336</v>
      </c>
      <c r="R2433" t="s">
        <v>8337</v>
      </c>
      <c r="S2433" s="13">
        <f t="shared" si="150"/>
        <v>42489.099687499998</v>
      </c>
      <c r="T2433" s="14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8">
        <f t="shared" si="149"/>
        <v>7000</v>
      </c>
      <c r="Q2434" t="s">
        <v>8336</v>
      </c>
      <c r="R2434" t="s">
        <v>8337</v>
      </c>
      <c r="S2434" s="13">
        <f t="shared" si="150"/>
        <v>42041.218715277777</v>
      </c>
      <c r="T2434" s="14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</f>
        <v>0</v>
      </c>
      <c r="P2435" s="8" t="e">
        <f t="shared" ref="P2435:P2498" si="153">+(D2435/L2435)</f>
        <v>#DIV/0!</v>
      </c>
      <c r="Q2435" t="s">
        <v>8336</v>
      </c>
      <c r="R2435" t="s">
        <v>8337</v>
      </c>
      <c r="S2435" s="13">
        <f t="shared" ref="S2435:S2498" si="154">(((J2435/60)/60)/24)+DATE(1970, 1, 1)</f>
        <v>42397.89980324074</v>
      </c>
      <c r="T2435" s="14">
        <f t="shared" ref="T2435:T2498" si="155">(((I2435/60)/60)/24)+DATE(1970, 1, 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8">
        <f t="shared" si="153"/>
        <v>10000</v>
      </c>
      <c r="Q2436" t="s">
        <v>8336</v>
      </c>
      <c r="R2436" t="s">
        <v>8337</v>
      </c>
      <c r="S2436" s="13">
        <f t="shared" si="154"/>
        <v>42180.18604166666</v>
      </c>
      <c r="T2436" s="14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8">
        <f t="shared" si="153"/>
        <v>62500</v>
      </c>
      <c r="Q2437" t="s">
        <v>8336</v>
      </c>
      <c r="R2437" t="s">
        <v>8337</v>
      </c>
      <c r="S2437" s="13">
        <f t="shared" si="154"/>
        <v>42252.277615740735</v>
      </c>
      <c r="T2437" s="14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8">
        <f t="shared" si="153"/>
        <v>58500</v>
      </c>
      <c r="Q2438" t="s">
        <v>8336</v>
      </c>
      <c r="R2438" t="s">
        <v>8337</v>
      </c>
      <c r="S2438" s="13">
        <f t="shared" si="154"/>
        <v>42338.615393518514</v>
      </c>
      <c r="T2438" s="14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4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8">
        <f t="shared" si="153"/>
        <v>15000</v>
      </c>
      <c r="Q2440" t="s">
        <v>8336</v>
      </c>
      <c r="R2440" t="s">
        <v>8337</v>
      </c>
      <c r="S2440" s="13">
        <f t="shared" si="154"/>
        <v>42285.91506944444</v>
      </c>
      <c r="T2440" s="14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4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8">
        <f t="shared" si="153"/>
        <v>2500</v>
      </c>
      <c r="Q2442" t="s">
        <v>8336</v>
      </c>
      <c r="R2442" t="s">
        <v>8337</v>
      </c>
      <c r="S2442" s="13">
        <f t="shared" si="154"/>
        <v>42383.899456018517</v>
      </c>
      <c r="T2442" s="14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8">
        <f t="shared" si="153"/>
        <v>68.807339449541288</v>
      </c>
      <c r="Q2443" t="s">
        <v>8336</v>
      </c>
      <c r="R2443" t="s">
        <v>8352</v>
      </c>
      <c r="S2443" s="13">
        <f t="shared" si="154"/>
        <v>42187.125625000001</v>
      </c>
      <c r="T2443" s="14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8">
        <f t="shared" si="153"/>
        <v>64.516129032258064</v>
      </c>
      <c r="Q2444" t="s">
        <v>8336</v>
      </c>
      <c r="R2444" t="s">
        <v>8352</v>
      </c>
      <c r="S2444" s="13">
        <f t="shared" si="154"/>
        <v>42052.666990740734</v>
      </c>
      <c r="T2444" s="14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8">
        <f t="shared" si="153"/>
        <v>64.308681672025727</v>
      </c>
      <c r="Q2445" t="s">
        <v>8336</v>
      </c>
      <c r="R2445" t="s">
        <v>8352</v>
      </c>
      <c r="S2445" s="13">
        <f t="shared" si="154"/>
        <v>41836.625254629631</v>
      </c>
      <c r="T2445" s="14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8">
        <f t="shared" si="153"/>
        <v>49.180327868852459</v>
      </c>
      <c r="Q2446" t="s">
        <v>8336</v>
      </c>
      <c r="R2446" t="s">
        <v>8352</v>
      </c>
      <c r="S2446" s="13">
        <f t="shared" si="154"/>
        <v>42485.754525462966</v>
      </c>
      <c r="T2446" s="14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8">
        <f t="shared" si="153"/>
        <v>43.478260869565219</v>
      </c>
      <c r="Q2447" t="s">
        <v>8336</v>
      </c>
      <c r="R2447" t="s">
        <v>8352</v>
      </c>
      <c r="S2447" s="13">
        <f t="shared" si="154"/>
        <v>42243.190057870372</v>
      </c>
      <c r="T2447" s="14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8">
        <f t="shared" si="153"/>
        <v>45.045045045045043</v>
      </c>
      <c r="Q2448" t="s">
        <v>8336</v>
      </c>
      <c r="R2448" t="s">
        <v>8352</v>
      </c>
      <c r="S2448" s="13">
        <f t="shared" si="154"/>
        <v>42670.602673611109</v>
      </c>
      <c r="T2448" s="14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8">
        <f t="shared" si="153"/>
        <v>7.4183976261127595</v>
      </c>
      <c r="Q2449" t="s">
        <v>8336</v>
      </c>
      <c r="R2449" t="s">
        <v>8352</v>
      </c>
      <c r="S2449" s="13">
        <f t="shared" si="154"/>
        <v>42654.469826388886</v>
      </c>
      <c r="T2449" s="14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8">
        <f t="shared" si="153"/>
        <v>44.444444444444443</v>
      </c>
      <c r="Q2450" t="s">
        <v>8336</v>
      </c>
      <c r="R2450" t="s">
        <v>8352</v>
      </c>
      <c r="S2450" s="13">
        <f t="shared" si="154"/>
        <v>42607.316122685181</v>
      </c>
      <c r="T2450" s="14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8">
        <f t="shared" si="153"/>
        <v>83.333333333333329</v>
      </c>
      <c r="Q2451" t="s">
        <v>8336</v>
      </c>
      <c r="R2451" t="s">
        <v>8352</v>
      </c>
      <c r="S2451" s="13">
        <f t="shared" si="154"/>
        <v>41943.142534722225</v>
      </c>
      <c r="T2451" s="14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8">
        <f t="shared" si="153"/>
        <v>147.05882352941177</v>
      </c>
      <c r="Q2452" t="s">
        <v>8336</v>
      </c>
      <c r="R2452" t="s">
        <v>8352</v>
      </c>
      <c r="S2452" s="13">
        <f t="shared" si="154"/>
        <v>41902.07240740741</v>
      </c>
      <c r="T2452" s="14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8">
        <f t="shared" si="153"/>
        <v>53.763440860215056</v>
      </c>
      <c r="Q2453" t="s">
        <v>8336</v>
      </c>
      <c r="R2453" t="s">
        <v>8352</v>
      </c>
      <c r="S2453" s="13">
        <f t="shared" si="154"/>
        <v>42779.908449074079</v>
      </c>
      <c r="T2453" s="14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8">
        <f t="shared" si="153"/>
        <v>40</v>
      </c>
      <c r="Q2454" t="s">
        <v>8336</v>
      </c>
      <c r="R2454" t="s">
        <v>8352</v>
      </c>
      <c r="S2454" s="13">
        <f t="shared" si="154"/>
        <v>42338.84375</v>
      </c>
      <c r="T2454" s="14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8">
        <f t="shared" si="153"/>
        <v>44.776119402985074</v>
      </c>
      <c r="Q2455" t="s">
        <v>8336</v>
      </c>
      <c r="R2455" t="s">
        <v>8352</v>
      </c>
      <c r="S2455" s="13">
        <f t="shared" si="154"/>
        <v>42738.692233796297</v>
      </c>
      <c r="T2455" s="14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8">
        <f t="shared" si="153"/>
        <v>269.23076923076923</v>
      </c>
      <c r="Q2456" t="s">
        <v>8336</v>
      </c>
      <c r="R2456" t="s">
        <v>8352</v>
      </c>
      <c r="S2456" s="13">
        <f t="shared" si="154"/>
        <v>42770.201481481476</v>
      </c>
      <c r="T2456" s="14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8">
        <f t="shared" si="153"/>
        <v>18.75</v>
      </c>
      <c r="Q2457" t="s">
        <v>8336</v>
      </c>
      <c r="R2457" t="s">
        <v>8352</v>
      </c>
      <c r="S2457" s="13">
        <f t="shared" si="154"/>
        <v>42452.781828703708</v>
      </c>
      <c r="T2457" s="14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8">
        <f t="shared" si="153"/>
        <v>22.388059701492537</v>
      </c>
      <c r="Q2458" t="s">
        <v>8336</v>
      </c>
      <c r="R2458" t="s">
        <v>8352</v>
      </c>
      <c r="S2458" s="13">
        <f t="shared" si="154"/>
        <v>42761.961099537039</v>
      </c>
      <c r="T2458" s="14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8">
        <f t="shared" si="153"/>
        <v>185.48387096774192</v>
      </c>
      <c r="Q2459" t="s">
        <v>8336</v>
      </c>
      <c r="R2459" t="s">
        <v>8352</v>
      </c>
      <c r="S2459" s="13">
        <f t="shared" si="154"/>
        <v>42423.602500000001</v>
      </c>
      <c r="T2459" s="14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8">
        <f t="shared" si="153"/>
        <v>62.5</v>
      </c>
      <c r="Q2460" t="s">
        <v>8336</v>
      </c>
      <c r="R2460" t="s">
        <v>8352</v>
      </c>
      <c r="S2460" s="13">
        <f t="shared" si="154"/>
        <v>42495.871736111112</v>
      </c>
      <c r="T2460" s="14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8">
        <f t="shared" si="153"/>
        <v>106.38297872340425</v>
      </c>
      <c r="Q2461" t="s">
        <v>8336</v>
      </c>
      <c r="R2461" t="s">
        <v>8352</v>
      </c>
      <c r="S2461" s="13">
        <f t="shared" si="154"/>
        <v>42407.637557870374</v>
      </c>
      <c r="T2461" s="14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8">
        <f t="shared" si="153"/>
        <v>125</v>
      </c>
      <c r="Q2462" t="s">
        <v>8336</v>
      </c>
      <c r="R2462" t="s">
        <v>8352</v>
      </c>
      <c r="S2462" s="13">
        <f t="shared" si="154"/>
        <v>42704.187118055561</v>
      </c>
      <c r="T2462" s="14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8">
        <f t="shared" si="153"/>
        <v>87.20930232558139</v>
      </c>
      <c r="Q2463" t="s">
        <v>8325</v>
      </c>
      <c r="R2463" t="s">
        <v>8329</v>
      </c>
      <c r="S2463" s="13">
        <f t="shared" si="154"/>
        <v>40784.012696759259</v>
      </c>
      <c r="T2463" s="14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8">
        <f t="shared" si="153"/>
        <v>26.086956521739129</v>
      </c>
      <c r="Q2464" t="s">
        <v>8325</v>
      </c>
      <c r="R2464" t="s">
        <v>8329</v>
      </c>
      <c r="S2464" s="13">
        <f t="shared" si="154"/>
        <v>41089.186296296299</v>
      </c>
      <c r="T2464" s="14">
        <f t="shared" si="155"/>
        <v>41109.186296296299</v>
      </c>
    </row>
    <row r="2465" spans="1:20" ht="15.5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8">
        <f t="shared" si="153"/>
        <v>26.666666666666668</v>
      </c>
      <c r="Q2465" t="s">
        <v>8325</v>
      </c>
      <c r="R2465" t="s">
        <v>8329</v>
      </c>
      <c r="S2465" s="13">
        <f t="shared" si="154"/>
        <v>41341.111400462964</v>
      </c>
      <c r="T2465" s="14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8">
        <f t="shared" si="153"/>
        <v>46.511627906976742</v>
      </c>
      <c r="Q2466" t="s">
        <v>8325</v>
      </c>
      <c r="R2466" t="s">
        <v>8329</v>
      </c>
      <c r="S2466" s="13">
        <f t="shared" si="154"/>
        <v>42248.90042824074</v>
      </c>
      <c r="T2466" s="14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8">
        <f t="shared" si="153"/>
        <v>14.583333333333334</v>
      </c>
      <c r="Q2467" t="s">
        <v>8325</v>
      </c>
      <c r="R2467" t="s">
        <v>8329</v>
      </c>
      <c r="S2467" s="13">
        <f t="shared" si="154"/>
        <v>41145.719305555554</v>
      </c>
      <c r="T2467" s="14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4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8">
        <f t="shared" si="153"/>
        <v>23.255813953488371</v>
      </c>
      <c r="Q2469" t="s">
        <v>8325</v>
      </c>
      <c r="R2469" t="s">
        <v>8329</v>
      </c>
      <c r="S2469" s="13">
        <f t="shared" si="154"/>
        <v>41025.874201388891</v>
      </c>
      <c r="T2469" s="14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8">
        <f t="shared" si="153"/>
        <v>34.482758620689658</v>
      </c>
      <c r="Q2470" t="s">
        <v>8325</v>
      </c>
      <c r="R2470" t="s">
        <v>8329</v>
      </c>
      <c r="S2470" s="13">
        <f t="shared" si="154"/>
        <v>41174.154178240737</v>
      </c>
      <c r="T2470" s="14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8">
        <f t="shared" si="153"/>
        <v>25.531914893617021</v>
      </c>
      <c r="Q2471" t="s">
        <v>8325</v>
      </c>
      <c r="R2471" t="s">
        <v>8329</v>
      </c>
      <c r="S2471" s="13">
        <f t="shared" si="154"/>
        <v>40557.429733796293</v>
      </c>
      <c r="T2471" s="14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8">
        <f t="shared" si="153"/>
        <v>27.777777777777779</v>
      </c>
      <c r="Q2472" t="s">
        <v>8325</v>
      </c>
      <c r="R2472" t="s">
        <v>8329</v>
      </c>
      <c r="S2472" s="13">
        <f t="shared" si="154"/>
        <v>41023.07471064815</v>
      </c>
      <c r="T2472" s="14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8">
        <f t="shared" si="153"/>
        <v>29.411764705882351</v>
      </c>
      <c r="Q2473" t="s">
        <v>8325</v>
      </c>
      <c r="R2473" t="s">
        <v>8329</v>
      </c>
      <c r="S2473" s="13">
        <f t="shared" si="154"/>
        <v>40893.992962962962</v>
      </c>
      <c r="T2473" s="14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8">
        <f t="shared" si="153"/>
        <v>72.115384615384613</v>
      </c>
      <c r="Q2474" t="s">
        <v>8325</v>
      </c>
      <c r="R2474" t="s">
        <v>8329</v>
      </c>
      <c r="S2474" s="13">
        <f t="shared" si="154"/>
        <v>40354.11550925926</v>
      </c>
      <c r="T2474" s="14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4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8">
        <f t="shared" si="153"/>
        <v>131.57894736842104</v>
      </c>
      <c r="Q2476" t="s">
        <v>8325</v>
      </c>
      <c r="R2476" t="s">
        <v>8329</v>
      </c>
      <c r="S2476" s="13">
        <f t="shared" si="154"/>
        <v>40417.011296296296</v>
      </c>
      <c r="T2476" s="14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8">
        <f t="shared" si="153"/>
        <v>30.864197530864196</v>
      </c>
      <c r="Q2477" t="s">
        <v>8325</v>
      </c>
      <c r="R2477" t="s">
        <v>8329</v>
      </c>
      <c r="S2477" s="13">
        <f t="shared" si="154"/>
        <v>40310.287673611114</v>
      </c>
      <c r="T2477" s="14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8">
        <f t="shared" si="153"/>
        <v>58.18181818181818</v>
      </c>
      <c r="Q2478" t="s">
        <v>8325</v>
      </c>
      <c r="R2478" t="s">
        <v>8329</v>
      </c>
      <c r="S2478" s="13">
        <f t="shared" si="154"/>
        <v>41913.328356481477</v>
      </c>
      <c r="T2478" s="14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8">
        <f t="shared" si="153"/>
        <v>18.292682926829269</v>
      </c>
      <c r="Q2479" t="s">
        <v>8325</v>
      </c>
      <c r="R2479" t="s">
        <v>8329</v>
      </c>
      <c r="S2479" s="13">
        <f t="shared" si="154"/>
        <v>41088.691493055558</v>
      </c>
      <c r="T2479" s="14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8">
        <f t="shared" si="153"/>
        <v>101.26582278481013</v>
      </c>
      <c r="Q2480" t="s">
        <v>8325</v>
      </c>
      <c r="R2480" t="s">
        <v>8329</v>
      </c>
      <c r="S2480" s="13">
        <f t="shared" si="154"/>
        <v>41257.950381944444</v>
      </c>
      <c r="T2480" s="14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8">
        <f t="shared" si="153"/>
        <v>18.75</v>
      </c>
      <c r="Q2481" t="s">
        <v>8325</v>
      </c>
      <c r="R2481" t="s">
        <v>8329</v>
      </c>
      <c r="S2481" s="13">
        <f t="shared" si="154"/>
        <v>41107.726782407408</v>
      </c>
      <c r="T2481" s="14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4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8">
        <f t="shared" si="153"/>
        <v>42.10526315789474</v>
      </c>
      <c r="Q2483" t="s">
        <v>8325</v>
      </c>
      <c r="R2483" t="s">
        <v>8329</v>
      </c>
      <c r="S2483" s="13">
        <f t="shared" si="154"/>
        <v>40999.645925925928</v>
      </c>
      <c r="T2483" s="14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8">
        <f t="shared" si="153"/>
        <v>40</v>
      </c>
      <c r="Q2484" t="s">
        <v>8325</v>
      </c>
      <c r="R2484" t="s">
        <v>8329</v>
      </c>
      <c r="S2484" s="13">
        <f t="shared" si="154"/>
        <v>40711.782210648147</v>
      </c>
      <c r="T2484" s="14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8">
        <f t="shared" si="153"/>
        <v>57.89473684210526</v>
      </c>
      <c r="Q2485" t="s">
        <v>8325</v>
      </c>
      <c r="R2485" t="s">
        <v>8329</v>
      </c>
      <c r="S2485" s="13">
        <f t="shared" si="154"/>
        <v>40970.750034722223</v>
      </c>
      <c r="T2485" s="14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8">
        <f t="shared" si="153"/>
        <v>38.888888888888886</v>
      </c>
      <c r="Q2486" t="s">
        <v>8325</v>
      </c>
      <c r="R2486" t="s">
        <v>8329</v>
      </c>
      <c r="S2486" s="13">
        <f t="shared" si="154"/>
        <v>40771.916701388887</v>
      </c>
      <c r="T2486" s="14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8">
        <f t="shared" si="153"/>
        <v>48.780487804878049</v>
      </c>
      <c r="Q2487" t="s">
        <v>8325</v>
      </c>
      <c r="R2487" t="s">
        <v>8329</v>
      </c>
      <c r="S2487" s="13">
        <f t="shared" si="154"/>
        <v>40793.998599537037</v>
      </c>
      <c r="T2487" s="14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8">
        <f t="shared" si="153"/>
        <v>10</v>
      </c>
      <c r="Q2488" t="s">
        <v>8325</v>
      </c>
      <c r="R2488" t="s">
        <v>8329</v>
      </c>
      <c r="S2488" s="13">
        <f t="shared" si="154"/>
        <v>40991.708055555559</v>
      </c>
      <c r="T2488" s="14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8">
        <f t="shared" si="153"/>
        <v>39.473684210526315</v>
      </c>
      <c r="Q2489" t="s">
        <v>8325</v>
      </c>
      <c r="R2489" t="s">
        <v>8329</v>
      </c>
      <c r="S2489" s="13">
        <f t="shared" si="154"/>
        <v>41026.083298611113</v>
      </c>
      <c r="T2489" s="14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8">
        <f t="shared" si="153"/>
        <v>46.153846153846153</v>
      </c>
      <c r="Q2490" t="s">
        <v>8325</v>
      </c>
      <c r="R2490" t="s">
        <v>8329</v>
      </c>
      <c r="S2490" s="13">
        <f t="shared" si="154"/>
        <v>40833.633194444446</v>
      </c>
      <c r="T2490" s="14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8">
        <f t="shared" si="153"/>
        <v>46.666666666666664</v>
      </c>
      <c r="Q2491" t="s">
        <v>8325</v>
      </c>
      <c r="R2491" t="s">
        <v>8329</v>
      </c>
      <c r="S2491" s="13">
        <f t="shared" si="154"/>
        <v>41373.690266203703</v>
      </c>
      <c r="T2491" s="14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8">
        <f t="shared" si="153"/>
        <v>31.25</v>
      </c>
      <c r="Q2492" t="s">
        <v>8325</v>
      </c>
      <c r="R2492" t="s">
        <v>8329</v>
      </c>
      <c r="S2492" s="13">
        <f t="shared" si="154"/>
        <v>41023.227731481478</v>
      </c>
      <c r="T2492" s="14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8">
        <f t="shared" si="153"/>
        <v>50</v>
      </c>
      <c r="Q2493" t="s">
        <v>8325</v>
      </c>
      <c r="R2493" t="s">
        <v>8329</v>
      </c>
      <c r="S2493" s="13">
        <f t="shared" si="154"/>
        <v>40542.839282407411</v>
      </c>
      <c r="T2493" s="14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8">
        <f t="shared" si="153"/>
        <v>22.222222222222221</v>
      </c>
      <c r="Q2494" t="s">
        <v>8325</v>
      </c>
      <c r="R2494" t="s">
        <v>8329</v>
      </c>
      <c r="S2494" s="13">
        <f t="shared" si="154"/>
        <v>41024.985972222225</v>
      </c>
      <c r="T2494" s="14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8">
        <f t="shared" si="153"/>
        <v>77.220077220077215</v>
      </c>
      <c r="Q2495" t="s">
        <v>8325</v>
      </c>
      <c r="R2495" t="s">
        <v>8329</v>
      </c>
      <c r="S2495" s="13">
        <f t="shared" si="154"/>
        <v>41348.168287037035</v>
      </c>
      <c r="T2495" s="14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8">
        <f t="shared" si="153"/>
        <v>38.46153846153846</v>
      </c>
      <c r="Q2496" t="s">
        <v>8325</v>
      </c>
      <c r="R2496" t="s">
        <v>8329</v>
      </c>
      <c r="S2496" s="13">
        <f t="shared" si="154"/>
        <v>41022.645185185182</v>
      </c>
      <c r="T2496" s="14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8">
        <f t="shared" si="153"/>
        <v>35.714285714285715</v>
      </c>
      <c r="Q2497" t="s">
        <v>8325</v>
      </c>
      <c r="R2497" t="s">
        <v>8329</v>
      </c>
      <c r="S2497" s="13">
        <f t="shared" si="154"/>
        <v>41036.946469907409</v>
      </c>
      <c r="T2497" s="14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4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</f>
        <v>1.127715</v>
      </c>
      <c r="P2499" s="8">
        <f t="shared" ref="P2499:P2562" si="157">+(D2499/L2499)</f>
        <v>71.428571428571431</v>
      </c>
      <c r="Q2499" t="s">
        <v>8325</v>
      </c>
      <c r="R2499" t="s">
        <v>8329</v>
      </c>
      <c r="S2499" s="13">
        <f t="shared" ref="S2499:S2562" si="158">(((J2499/60)/60)/24)+DATE(1970, 1, 1)</f>
        <v>40730.878912037035</v>
      </c>
      <c r="T2499" s="14">
        <f t="shared" ref="T2499:T2562" si="159">(((I2499/60)/60)/24)+DATE(1970, 1, 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8">
        <f t="shared" si="157"/>
        <v>50</v>
      </c>
      <c r="Q2500" t="s">
        <v>8325</v>
      </c>
      <c r="R2500" t="s">
        <v>8329</v>
      </c>
      <c r="S2500" s="13">
        <f t="shared" si="158"/>
        <v>42017.967442129629</v>
      </c>
      <c r="T2500" s="14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8">
        <f t="shared" si="157"/>
        <v>23.529411764705884</v>
      </c>
      <c r="Q2501" t="s">
        <v>8325</v>
      </c>
      <c r="R2501" t="s">
        <v>8329</v>
      </c>
      <c r="S2501" s="13">
        <f t="shared" si="158"/>
        <v>41226.648576388885</v>
      </c>
      <c r="T2501" s="14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8">
        <f t="shared" si="157"/>
        <v>20.689655172413794</v>
      </c>
      <c r="Q2502" t="s">
        <v>8325</v>
      </c>
      <c r="R2502" t="s">
        <v>8329</v>
      </c>
      <c r="S2502" s="13">
        <f t="shared" si="158"/>
        <v>41053.772858796299</v>
      </c>
      <c r="T2502" s="14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8">
        <f t="shared" si="157"/>
        <v>1571.4285714285713</v>
      </c>
      <c r="Q2503" t="s">
        <v>8336</v>
      </c>
      <c r="R2503" t="s">
        <v>8353</v>
      </c>
      <c r="S2503" s="13">
        <f t="shared" si="158"/>
        <v>42244.776666666665</v>
      </c>
      <c r="T2503" s="14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8">
        <f t="shared" si="157"/>
        <v>22000</v>
      </c>
      <c r="Q2504" t="s">
        <v>8336</v>
      </c>
      <c r="R2504" t="s">
        <v>8353</v>
      </c>
      <c r="S2504" s="13">
        <f t="shared" si="158"/>
        <v>41858.825439814813</v>
      </c>
      <c r="T2504" s="14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4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4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4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8">
        <f t="shared" si="157"/>
        <v>2500</v>
      </c>
      <c r="Q2508" t="s">
        <v>8336</v>
      </c>
      <c r="R2508" t="s">
        <v>8353</v>
      </c>
      <c r="S2508" s="13">
        <f t="shared" si="158"/>
        <v>42258.297094907408</v>
      </c>
      <c r="T2508" s="14">
        <f t="shared" si="159"/>
        <v>42280.875</v>
      </c>
    </row>
    <row r="2509" spans="1:20" ht="15.5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4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4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8">
        <f t="shared" si="157"/>
        <v>3392.8571428571427</v>
      </c>
      <c r="Q2511" t="s">
        <v>8336</v>
      </c>
      <c r="R2511" t="s">
        <v>8353</v>
      </c>
      <c r="S2511" s="13">
        <f t="shared" si="158"/>
        <v>42058.809594907405</v>
      </c>
      <c r="T2511" s="14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8">
        <f t="shared" si="157"/>
        <v>25000</v>
      </c>
      <c r="Q2512" t="s">
        <v>8336</v>
      </c>
      <c r="R2512" t="s">
        <v>8353</v>
      </c>
      <c r="S2512" s="13">
        <f t="shared" si="158"/>
        <v>42078.997361111105</v>
      </c>
      <c r="T2512" s="14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4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4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4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8">
        <f t="shared" si="157"/>
        <v>3000</v>
      </c>
      <c r="Q2516" t="s">
        <v>8336</v>
      </c>
      <c r="R2516" t="s">
        <v>8353</v>
      </c>
      <c r="S2516" s="13">
        <f t="shared" si="158"/>
        <v>41854.389780092592</v>
      </c>
      <c r="T2516" s="14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8">
        <f t="shared" si="157"/>
        <v>416.66666666666669</v>
      </c>
      <c r="Q2517" t="s">
        <v>8336</v>
      </c>
      <c r="R2517" t="s">
        <v>8353</v>
      </c>
      <c r="S2517" s="13">
        <f t="shared" si="158"/>
        <v>42027.839733796296</v>
      </c>
      <c r="T2517" s="14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4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8">
        <f t="shared" si="157"/>
        <v>545.4545454545455</v>
      </c>
      <c r="Q2519" t="s">
        <v>8336</v>
      </c>
      <c r="R2519" t="s">
        <v>8353</v>
      </c>
      <c r="S2519" s="13">
        <f t="shared" si="158"/>
        <v>42052.802430555559</v>
      </c>
      <c r="T2519" s="14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4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8">
        <f t="shared" si="157"/>
        <v>37500</v>
      </c>
      <c r="Q2521" t="s">
        <v>8336</v>
      </c>
      <c r="R2521" t="s">
        <v>8353</v>
      </c>
      <c r="S2521" s="13">
        <f t="shared" si="158"/>
        <v>41809.155138888891</v>
      </c>
      <c r="T2521" s="14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4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8">
        <f t="shared" si="157"/>
        <v>94.696969696969703</v>
      </c>
      <c r="Q2523" t="s">
        <v>8325</v>
      </c>
      <c r="R2523" t="s">
        <v>8354</v>
      </c>
      <c r="S2523" s="13">
        <f t="shared" si="158"/>
        <v>42269.967835648145</v>
      </c>
      <c r="T2523" s="14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4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8">
        <f t="shared" si="157"/>
        <v>34.615384615384613</v>
      </c>
      <c r="Q2525" t="s">
        <v>8325</v>
      </c>
      <c r="R2525" t="s">
        <v>8354</v>
      </c>
      <c r="S2525" s="13">
        <f t="shared" si="158"/>
        <v>41930.975601851853</v>
      </c>
      <c r="T2525" s="14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8">
        <f t="shared" si="157"/>
        <v>174.41860465116278</v>
      </c>
      <c r="Q2526" t="s">
        <v>8325</v>
      </c>
      <c r="R2526" t="s">
        <v>8354</v>
      </c>
      <c r="S2526" s="13">
        <f t="shared" si="158"/>
        <v>41961.807372685187</v>
      </c>
      <c r="T2526" s="14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8">
        <f t="shared" si="157"/>
        <v>100</v>
      </c>
      <c r="Q2527" t="s">
        <v>8325</v>
      </c>
      <c r="R2527" t="s">
        <v>8354</v>
      </c>
      <c r="S2527" s="13">
        <f t="shared" si="158"/>
        <v>41058.844571759262</v>
      </c>
      <c r="T2527" s="14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8">
        <f t="shared" si="157"/>
        <v>121.21212121212122</v>
      </c>
      <c r="Q2528" t="s">
        <v>8325</v>
      </c>
      <c r="R2528" t="s">
        <v>8354</v>
      </c>
      <c r="S2528" s="13">
        <f t="shared" si="158"/>
        <v>41953.091134259259</v>
      </c>
      <c r="T2528" s="14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8">
        <f t="shared" si="157"/>
        <v>56.338028169014088</v>
      </c>
      <c r="Q2529" t="s">
        <v>8325</v>
      </c>
      <c r="R2529" t="s">
        <v>8354</v>
      </c>
      <c r="S2529" s="13">
        <f t="shared" si="158"/>
        <v>41546.75105324074</v>
      </c>
      <c r="T2529" s="14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8">
        <f t="shared" si="157"/>
        <v>49.382716049382715</v>
      </c>
      <c r="Q2530" t="s">
        <v>8325</v>
      </c>
      <c r="R2530" t="s">
        <v>8354</v>
      </c>
      <c r="S2530" s="13">
        <f t="shared" si="158"/>
        <v>42217.834525462968</v>
      </c>
      <c r="T2530" s="14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8">
        <f t="shared" si="157"/>
        <v>78.94736842105263</v>
      </c>
      <c r="Q2531" t="s">
        <v>8325</v>
      </c>
      <c r="R2531" t="s">
        <v>8354</v>
      </c>
      <c r="S2531" s="13">
        <f t="shared" si="158"/>
        <v>40948.080729166664</v>
      </c>
      <c r="T2531" s="14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4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8">
        <f t="shared" si="157"/>
        <v>73.770491803278688</v>
      </c>
      <c r="Q2533" t="s">
        <v>8325</v>
      </c>
      <c r="R2533" t="s">
        <v>8354</v>
      </c>
      <c r="S2533" s="13">
        <f t="shared" si="158"/>
        <v>42208.680023148147</v>
      </c>
      <c r="T2533" s="14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8">
        <f t="shared" si="157"/>
        <v>66.666666666666671</v>
      </c>
      <c r="Q2534" t="s">
        <v>8325</v>
      </c>
      <c r="R2534" t="s">
        <v>8354</v>
      </c>
      <c r="S2534" s="13">
        <f t="shared" si="158"/>
        <v>41107.849143518521</v>
      </c>
      <c r="T2534" s="14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8">
        <f t="shared" si="157"/>
        <v>55.147058823529413</v>
      </c>
      <c r="Q2535" t="s">
        <v>8325</v>
      </c>
      <c r="R2535" t="s">
        <v>8354</v>
      </c>
      <c r="S2535" s="13">
        <f t="shared" si="158"/>
        <v>41304.751284722224</v>
      </c>
      <c r="T2535" s="14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8">
        <f t="shared" si="157"/>
        <v>142.85714285714286</v>
      </c>
      <c r="Q2536" t="s">
        <v>8325</v>
      </c>
      <c r="R2536" t="s">
        <v>8354</v>
      </c>
      <c r="S2536" s="13">
        <f t="shared" si="158"/>
        <v>40127.700370370374</v>
      </c>
      <c r="T2536" s="14">
        <f t="shared" si="159"/>
        <v>40179.25</v>
      </c>
    </row>
    <row r="2537" spans="1:20" ht="15.5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8">
        <f t="shared" si="157"/>
        <v>256.41025641025641</v>
      </c>
      <c r="Q2537" t="s">
        <v>8325</v>
      </c>
      <c r="R2537" t="s">
        <v>8354</v>
      </c>
      <c r="S2537" s="13">
        <f t="shared" si="158"/>
        <v>41943.791030092594</v>
      </c>
      <c r="T2537" s="14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8">
        <f t="shared" si="157"/>
        <v>6.25</v>
      </c>
      <c r="Q2538" t="s">
        <v>8325</v>
      </c>
      <c r="R2538" t="s">
        <v>8354</v>
      </c>
      <c r="S2538" s="13">
        <f t="shared" si="158"/>
        <v>41464.106087962966</v>
      </c>
      <c r="T2538" s="14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8">
        <f t="shared" si="157"/>
        <v>90.909090909090907</v>
      </c>
      <c r="Q2539" t="s">
        <v>8325</v>
      </c>
      <c r="R2539" t="s">
        <v>8354</v>
      </c>
      <c r="S2539" s="13">
        <f t="shared" si="158"/>
        <v>40696.648784722223</v>
      </c>
      <c r="T2539" s="14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8">
        <f t="shared" si="157"/>
        <v>97.297297297297291</v>
      </c>
      <c r="Q2540" t="s">
        <v>8325</v>
      </c>
      <c r="R2540" t="s">
        <v>8354</v>
      </c>
      <c r="S2540" s="13">
        <f t="shared" si="158"/>
        <v>41298.509965277779</v>
      </c>
      <c r="T2540" s="14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8">
        <f t="shared" si="157"/>
        <v>169.4915254237288</v>
      </c>
      <c r="Q2541" t="s">
        <v>8325</v>
      </c>
      <c r="R2541" t="s">
        <v>8354</v>
      </c>
      <c r="S2541" s="13">
        <f t="shared" si="158"/>
        <v>41977.902222222227</v>
      </c>
      <c r="T2541" s="14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8">
        <f t="shared" si="157"/>
        <v>92.592592592592595</v>
      </c>
      <c r="Q2542" t="s">
        <v>8325</v>
      </c>
      <c r="R2542" t="s">
        <v>8354</v>
      </c>
      <c r="S2542" s="13">
        <f t="shared" si="158"/>
        <v>40785.675011574072</v>
      </c>
      <c r="T2542" s="14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8">
        <f t="shared" si="157"/>
        <v>55.555555555555557</v>
      </c>
      <c r="Q2543" t="s">
        <v>8325</v>
      </c>
      <c r="R2543" t="s">
        <v>8354</v>
      </c>
      <c r="S2543" s="13">
        <f t="shared" si="158"/>
        <v>41483.449282407404</v>
      </c>
      <c r="T2543" s="14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8">
        <f t="shared" si="157"/>
        <v>53.846153846153847</v>
      </c>
      <c r="Q2544" t="s">
        <v>8325</v>
      </c>
      <c r="R2544" t="s">
        <v>8354</v>
      </c>
      <c r="S2544" s="13">
        <f t="shared" si="158"/>
        <v>41509.426585648151</v>
      </c>
      <c r="T2544" s="14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8">
        <f t="shared" si="157"/>
        <v>19.23076923076923</v>
      </c>
      <c r="Q2545" t="s">
        <v>8325</v>
      </c>
      <c r="R2545" t="s">
        <v>8354</v>
      </c>
      <c r="S2545" s="13">
        <f t="shared" si="158"/>
        <v>40514.107615740737</v>
      </c>
      <c r="T2545" s="14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8">
        <f t="shared" si="157"/>
        <v>87.719298245614041</v>
      </c>
      <c r="Q2546" t="s">
        <v>8325</v>
      </c>
      <c r="R2546" t="s">
        <v>8354</v>
      </c>
      <c r="S2546" s="13">
        <f t="shared" si="158"/>
        <v>41068.520474537036</v>
      </c>
      <c r="T2546" s="14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8">
        <f t="shared" si="157"/>
        <v>32.786885245901637</v>
      </c>
      <c r="Q2547" t="s">
        <v>8325</v>
      </c>
      <c r="R2547" t="s">
        <v>8354</v>
      </c>
      <c r="S2547" s="13">
        <f t="shared" si="158"/>
        <v>42027.13817129629</v>
      </c>
      <c r="T2547" s="14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8">
        <f t="shared" si="157"/>
        <v>53.846153846153847</v>
      </c>
      <c r="Q2548" t="s">
        <v>8325</v>
      </c>
      <c r="R2548" t="s">
        <v>8354</v>
      </c>
      <c r="S2548" s="13">
        <f t="shared" si="158"/>
        <v>41524.858553240738</v>
      </c>
      <c r="T2548" s="14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8">
        <f t="shared" si="157"/>
        <v>41.044776119402982</v>
      </c>
      <c r="Q2549" t="s">
        <v>8325</v>
      </c>
      <c r="R2549" t="s">
        <v>8354</v>
      </c>
      <c r="S2549" s="13">
        <f t="shared" si="158"/>
        <v>40973.773182870369</v>
      </c>
      <c r="T2549" s="14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8">
        <f t="shared" si="157"/>
        <v>162.16216216216216</v>
      </c>
      <c r="Q2550" t="s">
        <v>8325</v>
      </c>
      <c r="R2550" t="s">
        <v>8354</v>
      </c>
      <c r="S2550" s="13">
        <f t="shared" si="158"/>
        <v>42618.625428240746</v>
      </c>
      <c r="T2550" s="14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8">
        <f t="shared" si="157"/>
        <v>42.432432432432435</v>
      </c>
      <c r="Q2551" t="s">
        <v>8325</v>
      </c>
      <c r="R2551" t="s">
        <v>8354</v>
      </c>
      <c r="S2551" s="13">
        <f t="shared" si="158"/>
        <v>41390.757754629631</v>
      </c>
      <c r="T2551" s="14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8">
        <f t="shared" si="157"/>
        <v>43.333333333333336</v>
      </c>
      <c r="Q2552" t="s">
        <v>8325</v>
      </c>
      <c r="R2552" t="s">
        <v>8354</v>
      </c>
      <c r="S2552" s="13">
        <f t="shared" si="158"/>
        <v>42228.634328703702</v>
      </c>
      <c r="T2552" s="14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8">
        <f t="shared" si="157"/>
        <v>65.625</v>
      </c>
      <c r="Q2553" t="s">
        <v>8325</v>
      </c>
      <c r="R2553" t="s">
        <v>8354</v>
      </c>
      <c r="S2553" s="13">
        <f t="shared" si="158"/>
        <v>40961.252141203702</v>
      </c>
      <c r="T2553" s="14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8">
        <f t="shared" si="157"/>
        <v>166.66666666666666</v>
      </c>
      <c r="Q2554" t="s">
        <v>8325</v>
      </c>
      <c r="R2554" t="s">
        <v>8354</v>
      </c>
      <c r="S2554" s="13">
        <f t="shared" si="158"/>
        <v>42769.809965277775</v>
      </c>
      <c r="T2554" s="14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8">
        <f t="shared" si="157"/>
        <v>25</v>
      </c>
      <c r="Q2555" t="s">
        <v>8325</v>
      </c>
      <c r="R2555" t="s">
        <v>8354</v>
      </c>
      <c r="S2555" s="13">
        <f t="shared" si="158"/>
        <v>41113.199155092596</v>
      </c>
      <c r="T2555" s="14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8">
        <f t="shared" si="157"/>
        <v>44.776119402985074</v>
      </c>
      <c r="Q2556" t="s">
        <v>8325</v>
      </c>
      <c r="R2556" t="s">
        <v>8354</v>
      </c>
      <c r="S2556" s="13">
        <f t="shared" si="158"/>
        <v>42125.078275462962</v>
      </c>
      <c r="T2556" s="14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8">
        <f t="shared" si="157"/>
        <v>57.142857142857146</v>
      </c>
      <c r="Q2557" t="s">
        <v>8325</v>
      </c>
      <c r="R2557" t="s">
        <v>8354</v>
      </c>
      <c r="S2557" s="13">
        <f t="shared" si="158"/>
        <v>41026.655011574076</v>
      </c>
      <c r="T2557" s="14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8">
        <f t="shared" si="157"/>
        <v>21.911764705882351</v>
      </c>
      <c r="Q2558" t="s">
        <v>8325</v>
      </c>
      <c r="R2558" t="s">
        <v>8354</v>
      </c>
      <c r="S2558" s="13">
        <f t="shared" si="158"/>
        <v>41222.991400462961</v>
      </c>
      <c r="T2558" s="14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8">
        <f t="shared" si="157"/>
        <v>25</v>
      </c>
      <c r="Q2559" t="s">
        <v>8325</v>
      </c>
      <c r="R2559" t="s">
        <v>8354</v>
      </c>
      <c r="S2559" s="13">
        <f t="shared" si="158"/>
        <v>41744.745208333334</v>
      </c>
      <c r="T2559" s="14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8">
        <f t="shared" si="157"/>
        <v>69.444444444444443</v>
      </c>
      <c r="Q2560" t="s">
        <v>8325</v>
      </c>
      <c r="R2560" t="s">
        <v>8354</v>
      </c>
      <c r="S2560" s="13">
        <f t="shared" si="158"/>
        <v>42093.860023148154</v>
      </c>
      <c r="T2560" s="14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8">
        <f t="shared" si="157"/>
        <v>32</v>
      </c>
      <c r="Q2561" t="s">
        <v>8325</v>
      </c>
      <c r="R2561" t="s">
        <v>8354</v>
      </c>
      <c r="S2561" s="13">
        <f t="shared" si="158"/>
        <v>40829.873657407406</v>
      </c>
      <c r="T2561" s="14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8">
        <f t="shared" si="157"/>
        <v>142.85714285714286</v>
      </c>
      <c r="Q2562" t="s">
        <v>8325</v>
      </c>
      <c r="R2562" t="s">
        <v>8354</v>
      </c>
      <c r="S2562" s="13">
        <f t="shared" si="158"/>
        <v>42039.951087962967</v>
      </c>
      <c r="T2562" s="14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</f>
        <v>0</v>
      </c>
      <c r="P2563" s="8" t="e">
        <f t="shared" ref="P2563:P2626" si="161">+(D2563/L2563)</f>
        <v>#DIV/0!</v>
      </c>
      <c r="Q2563" t="s">
        <v>8336</v>
      </c>
      <c r="R2563" t="s">
        <v>8337</v>
      </c>
      <c r="S2563" s="13">
        <f t="shared" ref="S2563:S2626" si="162">(((J2563/60)/60)/24)+DATE(1970, 1, 1)</f>
        <v>42260.528807870374</v>
      </c>
      <c r="T2563" s="14">
        <f t="shared" ref="T2563:T2626" si="163">(((I2563/60)/60)/24)+DATE(1970, 1, 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8">
        <f t="shared" si="161"/>
        <v>3333.3333333333335</v>
      </c>
      <c r="Q2564" t="s">
        <v>8336</v>
      </c>
      <c r="R2564" t="s">
        <v>8337</v>
      </c>
      <c r="S2564" s="13">
        <f t="shared" si="162"/>
        <v>42594.524756944447</v>
      </c>
      <c r="T2564" s="14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4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4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8">
        <f t="shared" si="161"/>
        <v>10000</v>
      </c>
      <c r="Q2567" t="s">
        <v>8336</v>
      </c>
      <c r="R2567" t="s">
        <v>8337</v>
      </c>
      <c r="S2567" s="13">
        <f t="shared" si="162"/>
        <v>42440.650335648148</v>
      </c>
      <c r="T2567" s="14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4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8">
        <f t="shared" si="161"/>
        <v>22500</v>
      </c>
      <c r="Q2569" t="s">
        <v>8336</v>
      </c>
      <c r="R2569" t="s">
        <v>8337</v>
      </c>
      <c r="S2569" s="13">
        <f t="shared" si="162"/>
        <v>42087.878912037035</v>
      </c>
      <c r="T2569" s="14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8">
        <f t="shared" si="161"/>
        <v>10000</v>
      </c>
      <c r="Q2570" t="s">
        <v>8336</v>
      </c>
      <c r="R2570" t="s">
        <v>8337</v>
      </c>
      <c r="S2570" s="13">
        <f t="shared" si="162"/>
        <v>42584.666597222225</v>
      </c>
      <c r="T2570" s="14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8">
        <f t="shared" si="161"/>
        <v>3250</v>
      </c>
      <c r="Q2571" t="s">
        <v>8336</v>
      </c>
      <c r="R2571" t="s">
        <v>8337</v>
      </c>
      <c r="S2571" s="13">
        <f t="shared" si="162"/>
        <v>42234.105462962965</v>
      </c>
      <c r="T2571" s="14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8">
        <f t="shared" si="161"/>
        <v>3500</v>
      </c>
      <c r="Q2572" t="s">
        <v>8336</v>
      </c>
      <c r="R2572" t="s">
        <v>8337</v>
      </c>
      <c r="S2572" s="13">
        <f t="shared" si="162"/>
        <v>42744.903182870374</v>
      </c>
      <c r="T2572" s="14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8">
        <f t="shared" si="161"/>
        <v>25000</v>
      </c>
      <c r="Q2573" t="s">
        <v>8336</v>
      </c>
      <c r="R2573" t="s">
        <v>8337</v>
      </c>
      <c r="S2573" s="13">
        <f t="shared" si="162"/>
        <v>42449.341678240744</v>
      </c>
      <c r="T2573" s="14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4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4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4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4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4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4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4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8">
        <f t="shared" si="161"/>
        <v>16666.666666666668</v>
      </c>
      <c r="Q2581" t="s">
        <v>8336</v>
      </c>
      <c r="R2581" t="s">
        <v>8337</v>
      </c>
      <c r="S2581" s="13">
        <f t="shared" si="162"/>
        <v>41837.829895833333</v>
      </c>
      <c r="T2581" s="14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8">
        <f t="shared" si="161"/>
        <v>4250</v>
      </c>
      <c r="Q2582" t="s">
        <v>8336</v>
      </c>
      <c r="R2582" t="s">
        <v>8337</v>
      </c>
      <c r="S2582" s="13">
        <f t="shared" si="162"/>
        <v>42110.326423611114</v>
      </c>
      <c r="T2582" s="14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8">
        <f t="shared" si="161"/>
        <v>454.54545454545456</v>
      </c>
      <c r="Q2583" t="s">
        <v>8336</v>
      </c>
      <c r="R2583" t="s">
        <v>8337</v>
      </c>
      <c r="S2583" s="13">
        <f t="shared" si="162"/>
        <v>42294.628449074073</v>
      </c>
      <c r="T2583" s="14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8">
        <f t="shared" si="161"/>
        <v>90000</v>
      </c>
      <c r="Q2584" t="s">
        <v>8336</v>
      </c>
      <c r="R2584" t="s">
        <v>8337</v>
      </c>
      <c r="S2584" s="13">
        <f t="shared" si="162"/>
        <v>42642.988819444443</v>
      </c>
      <c r="T2584" s="14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8">
        <f t="shared" si="161"/>
        <v>200</v>
      </c>
      <c r="Q2585" t="s">
        <v>8336</v>
      </c>
      <c r="R2585" t="s">
        <v>8337</v>
      </c>
      <c r="S2585" s="13">
        <f t="shared" si="162"/>
        <v>42019.76944444445</v>
      </c>
      <c r="T2585" s="14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4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8">
        <f t="shared" si="161"/>
        <v>30000</v>
      </c>
      <c r="Q2587" t="s">
        <v>8336</v>
      </c>
      <c r="R2587" t="s">
        <v>8337</v>
      </c>
      <c r="S2587" s="13">
        <f t="shared" si="162"/>
        <v>41795.963333333333</v>
      </c>
      <c r="T2587" s="14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8">
        <f t="shared" si="161"/>
        <v>3000</v>
      </c>
      <c r="Q2588" t="s">
        <v>8336</v>
      </c>
      <c r="R2588" t="s">
        <v>8337</v>
      </c>
      <c r="S2588" s="13">
        <f t="shared" si="162"/>
        <v>42333.330277777779</v>
      </c>
      <c r="T2588" s="14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8">
        <f t="shared" si="161"/>
        <v>8333.3333333333339</v>
      </c>
      <c r="Q2589" t="s">
        <v>8336</v>
      </c>
      <c r="R2589" t="s">
        <v>8337</v>
      </c>
      <c r="S2589" s="13">
        <f t="shared" si="162"/>
        <v>42338.675381944442</v>
      </c>
      <c r="T2589" s="14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8">
        <f t="shared" si="161"/>
        <v>750</v>
      </c>
      <c r="Q2590" t="s">
        <v>8336</v>
      </c>
      <c r="R2590" t="s">
        <v>8337</v>
      </c>
      <c r="S2590" s="13">
        <f t="shared" si="162"/>
        <v>42042.676226851851</v>
      </c>
      <c r="T2590" s="14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8">
        <f t="shared" si="161"/>
        <v>50000</v>
      </c>
      <c r="Q2591" t="s">
        <v>8336</v>
      </c>
      <c r="R2591" t="s">
        <v>8337</v>
      </c>
      <c r="S2591" s="13">
        <f t="shared" si="162"/>
        <v>42422.536192129628</v>
      </c>
      <c r="T2591" s="14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4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8">
        <f t="shared" si="161"/>
        <v>750</v>
      </c>
      <c r="Q2593" t="s">
        <v>8336</v>
      </c>
      <c r="R2593" t="s">
        <v>8337</v>
      </c>
      <c r="S2593" s="13">
        <f t="shared" si="162"/>
        <v>42382.906527777777</v>
      </c>
      <c r="T2593" s="14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8">
        <f t="shared" si="161"/>
        <v>30000</v>
      </c>
      <c r="Q2594" t="s">
        <v>8336</v>
      </c>
      <c r="R2594" t="s">
        <v>8337</v>
      </c>
      <c r="S2594" s="13">
        <f t="shared" si="162"/>
        <v>41887.801168981481</v>
      </c>
      <c r="T2594" s="14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4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8">
        <f t="shared" si="161"/>
        <v>80000</v>
      </c>
      <c r="Q2596" t="s">
        <v>8336</v>
      </c>
      <c r="R2596" t="s">
        <v>8337</v>
      </c>
      <c r="S2596" s="13">
        <f t="shared" si="162"/>
        <v>41828.967916666668</v>
      </c>
      <c r="T2596" s="14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8">
        <f t="shared" si="161"/>
        <v>789.47368421052636</v>
      </c>
      <c r="Q2597" t="s">
        <v>8336</v>
      </c>
      <c r="R2597" t="s">
        <v>8337</v>
      </c>
      <c r="S2597" s="13">
        <f t="shared" si="162"/>
        <v>42760.244212962964</v>
      </c>
      <c r="T2597" s="14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8">
        <f t="shared" si="161"/>
        <v>1296.2962962962963</v>
      </c>
      <c r="Q2598" t="s">
        <v>8336</v>
      </c>
      <c r="R2598" t="s">
        <v>8337</v>
      </c>
      <c r="S2598" s="13">
        <f t="shared" si="162"/>
        <v>41828.664456018516</v>
      </c>
      <c r="T2598" s="14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8">
        <f t="shared" si="161"/>
        <v>214.28571428571428</v>
      </c>
      <c r="Q2599" t="s">
        <v>8336</v>
      </c>
      <c r="R2599" t="s">
        <v>8337</v>
      </c>
      <c r="S2599" s="13">
        <f t="shared" si="162"/>
        <v>42510.341631944444</v>
      </c>
      <c r="T2599" s="14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8">
        <f t="shared" si="161"/>
        <v>214.28571428571428</v>
      </c>
      <c r="Q2600" t="s">
        <v>8336</v>
      </c>
      <c r="R2600" t="s">
        <v>8337</v>
      </c>
      <c r="S2600" s="13">
        <f t="shared" si="162"/>
        <v>42240.840289351851</v>
      </c>
      <c r="T2600" s="14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8">
        <f t="shared" si="161"/>
        <v>1808.2</v>
      </c>
      <c r="Q2601" t="s">
        <v>8336</v>
      </c>
      <c r="R2601" t="s">
        <v>8337</v>
      </c>
      <c r="S2601" s="13">
        <f t="shared" si="162"/>
        <v>41809.754016203704</v>
      </c>
      <c r="T2601" s="14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8">
        <f t="shared" si="161"/>
        <v>1666.6666666666667</v>
      </c>
      <c r="Q2602" t="s">
        <v>8336</v>
      </c>
      <c r="R2602" t="s">
        <v>8337</v>
      </c>
      <c r="S2602" s="13">
        <f t="shared" si="162"/>
        <v>42394.900462962964</v>
      </c>
      <c r="T2602" s="14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8">
        <f t="shared" si="161"/>
        <v>3.3112582781456954</v>
      </c>
      <c r="Q2603" t="s">
        <v>8319</v>
      </c>
      <c r="R2603" t="s">
        <v>8355</v>
      </c>
      <c r="S2603" s="13">
        <f t="shared" si="162"/>
        <v>41150.902187499996</v>
      </c>
      <c r="T2603" s="14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8">
        <f t="shared" si="161"/>
        <v>24.539877300613497</v>
      </c>
      <c r="Q2604" t="s">
        <v>8319</v>
      </c>
      <c r="R2604" t="s">
        <v>8355</v>
      </c>
      <c r="S2604" s="13">
        <f t="shared" si="162"/>
        <v>41915.747314814813</v>
      </c>
      <c r="T2604" s="14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8">
        <f t="shared" si="161"/>
        <v>35</v>
      </c>
      <c r="Q2605" t="s">
        <v>8319</v>
      </c>
      <c r="R2605" t="s">
        <v>8355</v>
      </c>
      <c r="S2605" s="13">
        <f t="shared" si="162"/>
        <v>41617.912662037037</v>
      </c>
      <c r="T2605" s="14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8">
        <f t="shared" si="161"/>
        <v>62.305295950155767</v>
      </c>
      <c r="Q2606" t="s">
        <v>8319</v>
      </c>
      <c r="R2606" t="s">
        <v>8355</v>
      </c>
      <c r="S2606" s="13">
        <f t="shared" si="162"/>
        <v>40998.051192129627</v>
      </c>
      <c r="T2606" s="14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8">
        <f t="shared" si="161"/>
        <v>56.753688989784337</v>
      </c>
      <c r="Q2607" t="s">
        <v>8319</v>
      </c>
      <c r="R2607" t="s">
        <v>8355</v>
      </c>
      <c r="S2607" s="13">
        <f t="shared" si="162"/>
        <v>42508.541550925926</v>
      </c>
      <c r="T2607" s="14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8">
        <f t="shared" si="161"/>
        <v>28.571428571428573</v>
      </c>
      <c r="Q2608" t="s">
        <v>8319</v>
      </c>
      <c r="R2608" t="s">
        <v>8355</v>
      </c>
      <c r="S2608" s="13">
        <f t="shared" si="162"/>
        <v>41726.712754629632</v>
      </c>
      <c r="T2608" s="14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8">
        <f t="shared" si="161"/>
        <v>20.100502512562816</v>
      </c>
      <c r="Q2609" t="s">
        <v>8319</v>
      </c>
      <c r="R2609" t="s">
        <v>8355</v>
      </c>
      <c r="S2609" s="13">
        <f t="shared" si="162"/>
        <v>42184.874675925923</v>
      </c>
      <c r="T2609" s="14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8">
        <f t="shared" si="161"/>
        <v>26.315789473684209</v>
      </c>
      <c r="Q2610" t="s">
        <v>8319</v>
      </c>
      <c r="R2610" t="s">
        <v>8355</v>
      </c>
      <c r="S2610" s="13">
        <f t="shared" si="162"/>
        <v>42767.801712962959</v>
      </c>
      <c r="T2610" s="14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8">
        <f t="shared" si="161"/>
        <v>51.77514792899408</v>
      </c>
      <c r="Q2611" t="s">
        <v>8319</v>
      </c>
      <c r="R2611" t="s">
        <v>8355</v>
      </c>
      <c r="S2611" s="13">
        <f t="shared" si="162"/>
        <v>41075.237858796296</v>
      </c>
      <c r="T2611" s="14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8">
        <f t="shared" si="161"/>
        <v>39.454072790294624</v>
      </c>
      <c r="Q2612" t="s">
        <v>8319</v>
      </c>
      <c r="R2612" t="s">
        <v>8355</v>
      </c>
      <c r="S2612" s="13">
        <f t="shared" si="162"/>
        <v>42564.881076388891</v>
      </c>
      <c r="T2612" s="14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8">
        <f t="shared" si="161"/>
        <v>3.0030030030030028</v>
      </c>
      <c r="Q2613" t="s">
        <v>8319</v>
      </c>
      <c r="R2613" t="s">
        <v>8355</v>
      </c>
      <c r="S2613" s="13">
        <f t="shared" si="162"/>
        <v>42704.335810185185</v>
      </c>
      <c r="T2613" s="14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8">
        <f t="shared" si="161"/>
        <v>34.013605442176868</v>
      </c>
      <c r="Q2614" t="s">
        <v>8319</v>
      </c>
      <c r="R2614" t="s">
        <v>8355</v>
      </c>
      <c r="S2614" s="13">
        <f t="shared" si="162"/>
        <v>41982.143171296295</v>
      </c>
      <c r="T2614" s="14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8">
        <f t="shared" si="161"/>
        <v>267.85714285714283</v>
      </c>
      <c r="Q2615" t="s">
        <v>8319</v>
      </c>
      <c r="R2615" t="s">
        <v>8355</v>
      </c>
      <c r="S2615" s="13">
        <f t="shared" si="162"/>
        <v>41143.81821759259</v>
      </c>
      <c r="T2615" s="14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8">
        <f t="shared" si="161"/>
        <v>105</v>
      </c>
      <c r="Q2616" t="s">
        <v>8319</v>
      </c>
      <c r="R2616" t="s">
        <v>8355</v>
      </c>
      <c r="S2616" s="13">
        <f t="shared" si="162"/>
        <v>41730.708472222221</v>
      </c>
      <c r="T2616" s="14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8">
        <f t="shared" si="161"/>
        <v>27.791666666666668</v>
      </c>
      <c r="Q2617" t="s">
        <v>8319</v>
      </c>
      <c r="R2617" t="s">
        <v>8355</v>
      </c>
      <c r="S2617" s="13">
        <f t="shared" si="162"/>
        <v>42453.49726851852</v>
      </c>
      <c r="T2617" s="14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8">
        <f t="shared" si="161"/>
        <v>105.04201680672269</v>
      </c>
      <c r="Q2618" t="s">
        <v>8319</v>
      </c>
      <c r="R2618" t="s">
        <v>8355</v>
      </c>
      <c r="S2618" s="13">
        <f t="shared" si="162"/>
        <v>42211.99454861111</v>
      </c>
      <c r="T2618" s="14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8">
        <f t="shared" si="161"/>
        <v>3.1446540880503147</v>
      </c>
      <c r="Q2619" t="s">
        <v>8319</v>
      </c>
      <c r="R2619" t="s">
        <v>8355</v>
      </c>
      <c r="S2619" s="13">
        <f t="shared" si="162"/>
        <v>41902.874432870369</v>
      </c>
      <c r="T2619" s="14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8">
        <f t="shared" si="161"/>
        <v>194.80519480519482</v>
      </c>
      <c r="Q2620" t="s">
        <v>8319</v>
      </c>
      <c r="R2620" t="s">
        <v>8355</v>
      </c>
      <c r="S2620" s="13">
        <f t="shared" si="162"/>
        <v>42279.792372685188</v>
      </c>
      <c r="T2620" s="14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8">
        <f t="shared" si="161"/>
        <v>18.867924528301888</v>
      </c>
      <c r="Q2621" t="s">
        <v>8319</v>
      </c>
      <c r="R2621" t="s">
        <v>8355</v>
      </c>
      <c r="S2621" s="13">
        <f t="shared" si="162"/>
        <v>42273.884305555555</v>
      </c>
      <c r="T2621" s="14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8">
        <f t="shared" si="161"/>
        <v>51.958433253397281</v>
      </c>
      <c r="Q2622" t="s">
        <v>8319</v>
      </c>
      <c r="R2622" t="s">
        <v>8355</v>
      </c>
      <c r="S2622" s="13">
        <f t="shared" si="162"/>
        <v>42251.16715277778</v>
      </c>
      <c r="T2622" s="14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8">
        <f t="shared" si="161"/>
        <v>32.258064516129032</v>
      </c>
      <c r="Q2623" t="s">
        <v>8319</v>
      </c>
      <c r="R2623" t="s">
        <v>8355</v>
      </c>
      <c r="S2623" s="13">
        <f t="shared" si="162"/>
        <v>42115.74754629629</v>
      </c>
      <c r="T2623" s="14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8">
        <f t="shared" si="161"/>
        <v>20.27027027027027</v>
      </c>
      <c r="Q2624" t="s">
        <v>8319</v>
      </c>
      <c r="R2624" t="s">
        <v>8355</v>
      </c>
      <c r="S2624" s="13">
        <f t="shared" si="162"/>
        <v>42689.74324074074</v>
      </c>
      <c r="T2624" s="14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8">
        <f t="shared" si="161"/>
        <v>32.258064516129032</v>
      </c>
      <c r="Q2625" t="s">
        <v>8319</v>
      </c>
      <c r="R2625" t="s">
        <v>8355</v>
      </c>
      <c r="S2625" s="13">
        <f t="shared" si="162"/>
        <v>42692.256550925929</v>
      </c>
      <c r="T2625" s="14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8">
        <f t="shared" si="161"/>
        <v>2.306805074971165</v>
      </c>
      <c r="Q2626" t="s">
        <v>8319</v>
      </c>
      <c r="R2626" t="s">
        <v>8355</v>
      </c>
      <c r="S2626" s="13">
        <f t="shared" si="162"/>
        <v>41144.42155092593</v>
      </c>
      <c r="T2626" s="14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</f>
        <v>9.56</v>
      </c>
      <c r="P2627" s="8">
        <f t="shared" ref="P2627:P2690" si="165">+(D2627/L2627)</f>
        <v>2.8846153846153846</v>
      </c>
      <c r="Q2627" t="s">
        <v>8319</v>
      </c>
      <c r="R2627" t="s">
        <v>8355</v>
      </c>
      <c r="S2627" s="13">
        <f t="shared" ref="S2627:S2690" si="166">(((J2627/60)/60)/24)+DATE(1970, 1, 1)</f>
        <v>42658.810277777782</v>
      </c>
      <c r="T2627" s="14">
        <f t="shared" ref="T2627:T2690" si="167">(((I2627/60)/60)/24)+DATE(1970, 1, 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8">
        <f t="shared" si="165"/>
        <v>50</v>
      </c>
      <c r="Q2628" t="s">
        <v>8319</v>
      </c>
      <c r="R2628" t="s">
        <v>8355</v>
      </c>
      <c r="S2628" s="13">
        <f t="shared" si="166"/>
        <v>42128.628113425926</v>
      </c>
      <c r="T2628" s="14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8">
        <f t="shared" si="165"/>
        <v>3.3333333333333335</v>
      </c>
      <c r="Q2629" t="s">
        <v>8319</v>
      </c>
      <c r="R2629" t="s">
        <v>8355</v>
      </c>
      <c r="S2629" s="13">
        <f t="shared" si="166"/>
        <v>42304.829409722224</v>
      </c>
      <c r="T2629" s="14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8">
        <f t="shared" si="165"/>
        <v>39.952380952380949</v>
      </c>
      <c r="Q2630" t="s">
        <v>8319</v>
      </c>
      <c r="R2630" t="s">
        <v>8355</v>
      </c>
      <c r="S2630" s="13">
        <f t="shared" si="166"/>
        <v>41953.966053240743</v>
      </c>
      <c r="T2630" s="14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8">
        <f t="shared" si="165"/>
        <v>50</v>
      </c>
      <c r="Q2631" t="s">
        <v>8319</v>
      </c>
      <c r="R2631" t="s">
        <v>8355</v>
      </c>
      <c r="S2631" s="13">
        <f t="shared" si="166"/>
        <v>42108.538449074069</v>
      </c>
      <c r="T2631" s="14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8">
        <f t="shared" si="165"/>
        <v>24.691358024691358</v>
      </c>
      <c r="Q2632" t="s">
        <v>8319</v>
      </c>
      <c r="R2632" t="s">
        <v>8355</v>
      </c>
      <c r="S2632" s="13">
        <f t="shared" si="166"/>
        <v>42524.105462962965</v>
      </c>
      <c r="T2632" s="14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8">
        <f t="shared" si="165"/>
        <v>69.930069930069934</v>
      </c>
      <c r="Q2633" t="s">
        <v>8319</v>
      </c>
      <c r="R2633" t="s">
        <v>8355</v>
      </c>
      <c r="S2633" s="13">
        <f t="shared" si="166"/>
        <v>42218.169293981482</v>
      </c>
      <c r="T2633" s="14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8">
        <f t="shared" si="165"/>
        <v>25.476190476190474</v>
      </c>
      <c r="Q2634" t="s">
        <v>8319</v>
      </c>
      <c r="R2634" t="s">
        <v>8355</v>
      </c>
      <c r="S2634" s="13">
        <f t="shared" si="166"/>
        <v>42494.061793981484</v>
      </c>
      <c r="T2634" s="14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8">
        <f t="shared" si="165"/>
        <v>25.125628140703519</v>
      </c>
      <c r="Q2635" t="s">
        <v>8319</v>
      </c>
      <c r="R2635" t="s">
        <v>8355</v>
      </c>
      <c r="S2635" s="13">
        <f t="shared" si="166"/>
        <v>41667.823287037041</v>
      </c>
      <c r="T2635" s="14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8">
        <f t="shared" si="165"/>
        <v>37.200000000000003</v>
      </c>
      <c r="Q2636" t="s">
        <v>8319</v>
      </c>
      <c r="R2636" t="s">
        <v>8355</v>
      </c>
      <c r="S2636" s="13">
        <f t="shared" si="166"/>
        <v>42612.656493055561</v>
      </c>
      <c r="T2636" s="14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4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8">
        <f t="shared" si="165"/>
        <v>20</v>
      </c>
      <c r="Q2638" t="s">
        <v>8319</v>
      </c>
      <c r="R2638" t="s">
        <v>8355</v>
      </c>
      <c r="S2638" s="13">
        <f t="shared" si="166"/>
        <v>42636.614745370374</v>
      </c>
      <c r="T2638" s="14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8">
        <f t="shared" si="165"/>
        <v>19.23076923076923</v>
      </c>
      <c r="Q2639" t="s">
        <v>8319</v>
      </c>
      <c r="R2639" t="s">
        <v>8355</v>
      </c>
      <c r="S2639" s="13">
        <f t="shared" si="166"/>
        <v>42639.549479166672</v>
      </c>
      <c r="T2639" s="14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8">
        <f t="shared" si="165"/>
        <v>24.785714285714285</v>
      </c>
      <c r="Q2640" t="s">
        <v>8319</v>
      </c>
      <c r="R2640" t="s">
        <v>8355</v>
      </c>
      <c r="S2640" s="13">
        <f t="shared" si="166"/>
        <v>41989.913136574076</v>
      </c>
      <c r="T2640" s="14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8">
        <f t="shared" si="165"/>
        <v>6.1224489795918364</v>
      </c>
      <c r="Q2641" t="s">
        <v>8319</v>
      </c>
      <c r="R2641" t="s">
        <v>8355</v>
      </c>
      <c r="S2641" s="13">
        <f t="shared" si="166"/>
        <v>42024.86513888889</v>
      </c>
      <c r="T2641" s="14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8">
        <f t="shared" si="165"/>
        <v>43.478260869565219</v>
      </c>
      <c r="Q2642" t="s">
        <v>8319</v>
      </c>
      <c r="R2642" t="s">
        <v>8355</v>
      </c>
      <c r="S2642" s="13">
        <f t="shared" si="166"/>
        <v>42103.160578703704</v>
      </c>
      <c r="T2642" s="14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8">
        <f t="shared" si="165"/>
        <v>1500</v>
      </c>
      <c r="Q2643" t="s">
        <v>8319</v>
      </c>
      <c r="R2643" t="s">
        <v>8355</v>
      </c>
      <c r="S2643" s="13">
        <f t="shared" si="166"/>
        <v>41880.827118055553</v>
      </c>
      <c r="T2643" s="14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4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8">
        <f t="shared" si="165"/>
        <v>666.22251832111931</v>
      </c>
      <c r="Q2645" t="s">
        <v>8319</v>
      </c>
      <c r="R2645" t="s">
        <v>8355</v>
      </c>
      <c r="S2645" s="13">
        <f t="shared" si="166"/>
        <v>42689.582349537035</v>
      </c>
      <c r="T2645" s="14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8">
        <f t="shared" si="165"/>
        <v>1923.0769230769231</v>
      </c>
      <c r="Q2646" t="s">
        <v>8319</v>
      </c>
      <c r="R2646" t="s">
        <v>8355</v>
      </c>
      <c r="S2646" s="13">
        <f t="shared" si="166"/>
        <v>42774.792071759264</v>
      </c>
      <c r="T2646" s="14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8">
        <f t="shared" si="165"/>
        <v>869.56521739130437</v>
      </c>
      <c r="Q2647" t="s">
        <v>8319</v>
      </c>
      <c r="R2647" t="s">
        <v>8355</v>
      </c>
      <c r="S2647" s="13">
        <f t="shared" si="166"/>
        <v>41921.842627314814</v>
      </c>
      <c r="T2647" s="14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8">
        <f t="shared" si="165"/>
        <v>934.57943925233644</v>
      </c>
      <c r="Q2648" t="s">
        <v>8319</v>
      </c>
      <c r="R2648" t="s">
        <v>8355</v>
      </c>
      <c r="S2648" s="13">
        <f t="shared" si="166"/>
        <v>42226.313298611116</v>
      </c>
      <c r="T2648" s="14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8">
        <f t="shared" si="165"/>
        <v>833.33333333333337</v>
      </c>
      <c r="Q2649" t="s">
        <v>8319</v>
      </c>
      <c r="R2649" t="s">
        <v>8355</v>
      </c>
      <c r="S2649" s="13">
        <f t="shared" si="166"/>
        <v>42200.261793981481</v>
      </c>
      <c r="T2649" s="14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8">
        <f t="shared" si="165"/>
        <v>2000</v>
      </c>
      <c r="Q2650" t="s">
        <v>8319</v>
      </c>
      <c r="R2650" t="s">
        <v>8355</v>
      </c>
      <c r="S2650" s="13">
        <f t="shared" si="166"/>
        <v>42408.714814814812</v>
      </c>
      <c r="T2650" s="14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8">
        <f t="shared" si="165"/>
        <v>41666.666666666664</v>
      </c>
      <c r="Q2651" t="s">
        <v>8319</v>
      </c>
      <c r="R2651" t="s">
        <v>8355</v>
      </c>
      <c r="S2651" s="13">
        <f t="shared" si="166"/>
        <v>42341.99700231482</v>
      </c>
      <c r="T2651" s="14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8">
        <f t="shared" si="165"/>
        <v>12000</v>
      </c>
      <c r="Q2652" t="s">
        <v>8319</v>
      </c>
      <c r="R2652" t="s">
        <v>8355</v>
      </c>
      <c r="S2652" s="13">
        <f t="shared" si="166"/>
        <v>42695.624340277776</v>
      </c>
      <c r="T2652" s="14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8">
        <f t="shared" si="165"/>
        <v>16470.588235294119</v>
      </c>
      <c r="Q2653" t="s">
        <v>8319</v>
      </c>
      <c r="R2653" t="s">
        <v>8355</v>
      </c>
      <c r="S2653" s="13">
        <f t="shared" si="166"/>
        <v>42327.805659722217</v>
      </c>
      <c r="T2653" s="14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8">
        <f t="shared" si="165"/>
        <v>9090.9090909090901</v>
      </c>
      <c r="Q2654" t="s">
        <v>8319</v>
      </c>
      <c r="R2654" t="s">
        <v>8355</v>
      </c>
      <c r="S2654" s="13">
        <f t="shared" si="166"/>
        <v>41953.158854166672</v>
      </c>
      <c r="T2654" s="14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8">
        <f t="shared" si="165"/>
        <v>728.57142857142856</v>
      </c>
      <c r="Q2655" t="s">
        <v>8319</v>
      </c>
      <c r="R2655" t="s">
        <v>8355</v>
      </c>
      <c r="S2655" s="13">
        <f t="shared" si="166"/>
        <v>41771.651932870373</v>
      </c>
      <c r="T2655" s="14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8">
        <f t="shared" si="165"/>
        <v>16666.666666666668</v>
      </c>
      <c r="Q2656" t="s">
        <v>8319</v>
      </c>
      <c r="R2656" t="s">
        <v>8355</v>
      </c>
      <c r="S2656" s="13">
        <f t="shared" si="166"/>
        <v>42055.600995370376</v>
      </c>
      <c r="T2656" s="14">
        <f t="shared" si="167"/>
        <v>42115.559328703705</v>
      </c>
    </row>
    <row r="2657" spans="1:20" ht="15.5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8">
        <f t="shared" si="165"/>
        <v>348.83720930232556</v>
      </c>
      <c r="Q2657" t="s">
        <v>8319</v>
      </c>
      <c r="R2657" t="s">
        <v>8355</v>
      </c>
      <c r="S2657" s="13">
        <f t="shared" si="166"/>
        <v>42381.866284722222</v>
      </c>
      <c r="T2657" s="14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8">
        <f t="shared" si="165"/>
        <v>986.84210526315792</v>
      </c>
      <c r="Q2658" t="s">
        <v>8319</v>
      </c>
      <c r="R2658" t="s">
        <v>8355</v>
      </c>
      <c r="S2658" s="13">
        <f t="shared" si="166"/>
        <v>42767.688518518517</v>
      </c>
      <c r="T2658" s="14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8">
        <f t="shared" si="165"/>
        <v>508.47457627118644</v>
      </c>
      <c r="Q2659" t="s">
        <v>8319</v>
      </c>
      <c r="R2659" t="s">
        <v>8355</v>
      </c>
      <c r="S2659" s="13">
        <f t="shared" si="166"/>
        <v>42551.928854166668</v>
      </c>
      <c r="T2659" s="14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8">
        <f t="shared" si="165"/>
        <v>24500</v>
      </c>
      <c r="Q2660" t="s">
        <v>8319</v>
      </c>
      <c r="R2660" t="s">
        <v>8355</v>
      </c>
      <c r="S2660" s="13">
        <f t="shared" si="166"/>
        <v>42551.884189814817</v>
      </c>
      <c r="T2660" s="14">
        <f t="shared" si="167"/>
        <v>42581.884189814817</v>
      </c>
    </row>
    <row r="2661" spans="1:20" ht="15.5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8">
        <f t="shared" si="165"/>
        <v>4900</v>
      </c>
      <c r="Q2661" t="s">
        <v>8319</v>
      </c>
      <c r="R2661" t="s">
        <v>8355</v>
      </c>
      <c r="S2661" s="13">
        <f t="shared" si="166"/>
        <v>42082.069560185191</v>
      </c>
      <c r="T2661" s="14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8">
        <f t="shared" si="165"/>
        <v>4000</v>
      </c>
      <c r="Q2662" t="s">
        <v>8319</v>
      </c>
      <c r="R2662" t="s">
        <v>8355</v>
      </c>
      <c r="S2662" s="13">
        <f t="shared" si="166"/>
        <v>42272.713171296295</v>
      </c>
      <c r="T2662" s="14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8">
        <f t="shared" si="165"/>
        <v>83.333333333333329</v>
      </c>
      <c r="Q2663" t="s">
        <v>8319</v>
      </c>
      <c r="R2663" t="s">
        <v>8356</v>
      </c>
      <c r="S2663" s="13">
        <f t="shared" si="166"/>
        <v>41542.958449074074</v>
      </c>
      <c r="T2663" s="14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8">
        <f t="shared" si="165"/>
        <v>250</v>
      </c>
      <c r="Q2664" t="s">
        <v>8319</v>
      </c>
      <c r="R2664" t="s">
        <v>8356</v>
      </c>
      <c r="S2664" s="13">
        <f t="shared" si="166"/>
        <v>42207.746678240743</v>
      </c>
      <c r="T2664" s="14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8">
        <f t="shared" si="165"/>
        <v>357.14285714285717</v>
      </c>
      <c r="Q2665" t="s">
        <v>8319</v>
      </c>
      <c r="R2665" t="s">
        <v>8356</v>
      </c>
      <c r="S2665" s="13">
        <f t="shared" si="166"/>
        <v>42222.622766203705</v>
      </c>
      <c r="T2665" s="14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8">
        <f t="shared" si="165"/>
        <v>168.26923076923077</v>
      </c>
      <c r="Q2666" t="s">
        <v>8319</v>
      </c>
      <c r="R2666" t="s">
        <v>8356</v>
      </c>
      <c r="S2666" s="13">
        <f t="shared" si="166"/>
        <v>42313.02542824074</v>
      </c>
      <c r="T2666" s="14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8">
        <f t="shared" si="165"/>
        <v>76.086956521739125</v>
      </c>
      <c r="Q2667" t="s">
        <v>8319</v>
      </c>
      <c r="R2667" t="s">
        <v>8356</v>
      </c>
      <c r="S2667" s="13">
        <f t="shared" si="166"/>
        <v>42083.895532407405</v>
      </c>
      <c r="T2667" s="14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8">
        <f t="shared" si="165"/>
        <v>48.543689320388353</v>
      </c>
      <c r="Q2668" t="s">
        <v>8319</v>
      </c>
      <c r="R2668" t="s">
        <v>8356</v>
      </c>
      <c r="S2668" s="13">
        <f t="shared" si="166"/>
        <v>42235.764340277776</v>
      </c>
      <c r="T2668" s="14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8">
        <f t="shared" si="165"/>
        <v>83.333333333333329</v>
      </c>
      <c r="Q2669" t="s">
        <v>8319</v>
      </c>
      <c r="R2669" t="s">
        <v>8356</v>
      </c>
      <c r="S2669" s="13">
        <f t="shared" si="166"/>
        <v>42380.926111111112</v>
      </c>
      <c r="T2669" s="14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8">
        <f t="shared" si="165"/>
        <v>35.714285714285715</v>
      </c>
      <c r="Q2670" t="s">
        <v>8319</v>
      </c>
      <c r="R2670" t="s">
        <v>8356</v>
      </c>
      <c r="S2670" s="13">
        <f t="shared" si="166"/>
        <v>42275.588715277772</v>
      </c>
      <c r="T2670" s="14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8">
        <f t="shared" si="165"/>
        <v>72.727272727272734</v>
      </c>
      <c r="Q2671" t="s">
        <v>8319</v>
      </c>
      <c r="R2671" t="s">
        <v>8356</v>
      </c>
      <c r="S2671" s="13">
        <f t="shared" si="166"/>
        <v>42319.035833333335</v>
      </c>
      <c r="T2671" s="14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8">
        <f t="shared" si="165"/>
        <v>648.13333333333333</v>
      </c>
      <c r="Q2672" t="s">
        <v>8319</v>
      </c>
      <c r="R2672" t="s">
        <v>8356</v>
      </c>
      <c r="S2672" s="13">
        <f t="shared" si="166"/>
        <v>41821.020601851851</v>
      </c>
      <c r="T2672" s="14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8">
        <f t="shared" si="165"/>
        <v>297.61904761904759</v>
      </c>
      <c r="Q2673" t="s">
        <v>8319</v>
      </c>
      <c r="R2673" t="s">
        <v>8356</v>
      </c>
      <c r="S2673" s="13">
        <f t="shared" si="166"/>
        <v>41962.749027777783</v>
      </c>
      <c r="T2673" s="14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8">
        <f t="shared" si="165"/>
        <v>212.7659574468085</v>
      </c>
      <c r="Q2674" t="s">
        <v>8319</v>
      </c>
      <c r="R2674" t="s">
        <v>8356</v>
      </c>
      <c r="S2674" s="13">
        <f t="shared" si="166"/>
        <v>42344.884143518517</v>
      </c>
      <c r="T2674" s="14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8">
        <f t="shared" si="165"/>
        <v>606.06060606060601</v>
      </c>
      <c r="Q2675" t="s">
        <v>8319</v>
      </c>
      <c r="R2675" t="s">
        <v>8356</v>
      </c>
      <c r="S2675" s="13">
        <f t="shared" si="166"/>
        <v>41912.541655092595</v>
      </c>
      <c r="T2675" s="14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8">
        <f t="shared" si="165"/>
        <v>204.67836257309941</v>
      </c>
      <c r="Q2676" t="s">
        <v>8319</v>
      </c>
      <c r="R2676" t="s">
        <v>8356</v>
      </c>
      <c r="S2676" s="13">
        <f t="shared" si="166"/>
        <v>42529.632754629631</v>
      </c>
      <c r="T2676" s="14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8">
        <f t="shared" si="165"/>
        <v>862.06896551724139</v>
      </c>
      <c r="Q2677" t="s">
        <v>8319</v>
      </c>
      <c r="R2677" t="s">
        <v>8356</v>
      </c>
      <c r="S2677" s="13">
        <f t="shared" si="166"/>
        <v>41923.857511574075</v>
      </c>
      <c r="T2677" s="14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8">
        <f t="shared" si="165"/>
        <v>233.33333333333334</v>
      </c>
      <c r="Q2678" t="s">
        <v>8319</v>
      </c>
      <c r="R2678" t="s">
        <v>8356</v>
      </c>
      <c r="S2678" s="13">
        <f t="shared" si="166"/>
        <v>42482.624699074076</v>
      </c>
      <c r="T2678" s="14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8">
        <f t="shared" si="165"/>
        <v>722.22222222222217</v>
      </c>
      <c r="Q2679" t="s">
        <v>8319</v>
      </c>
      <c r="R2679" t="s">
        <v>8356</v>
      </c>
      <c r="S2679" s="13">
        <f t="shared" si="166"/>
        <v>41793.029432870368</v>
      </c>
      <c r="T2679" s="14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8">
        <f t="shared" si="165"/>
        <v>4000000</v>
      </c>
      <c r="Q2680" t="s">
        <v>8319</v>
      </c>
      <c r="R2680" t="s">
        <v>8356</v>
      </c>
      <c r="S2680" s="13">
        <f t="shared" si="166"/>
        <v>42241.798206018517</v>
      </c>
      <c r="T2680" s="14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8">
        <f t="shared" si="165"/>
        <v>13333.333333333334</v>
      </c>
      <c r="Q2681" t="s">
        <v>8319</v>
      </c>
      <c r="R2681" t="s">
        <v>8356</v>
      </c>
      <c r="S2681" s="13">
        <f t="shared" si="166"/>
        <v>42033.001087962963</v>
      </c>
      <c r="T2681" s="14">
        <f t="shared" si="167"/>
        <v>42063.001087962963</v>
      </c>
    </row>
    <row r="2682" spans="1:20" ht="15.5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8">
        <f t="shared" si="165"/>
        <v>8000</v>
      </c>
      <c r="Q2682" t="s">
        <v>8319</v>
      </c>
      <c r="R2682" t="s">
        <v>8356</v>
      </c>
      <c r="S2682" s="13">
        <f t="shared" si="166"/>
        <v>42436.211701388893</v>
      </c>
      <c r="T2682" s="14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8">
        <f t="shared" si="165"/>
        <v>4000</v>
      </c>
      <c r="Q2683" t="s">
        <v>8336</v>
      </c>
      <c r="R2683" t="s">
        <v>8337</v>
      </c>
      <c r="S2683" s="13">
        <f t="shared" si="166"/>
        <v>41805.895254629628</v>
      </c>
      <c r="T2683" s="14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8">
        <f t="shared" si="165"/>
        <v>300</v>
      </c>
      <c r="Q2684" t="s">
        <v>8336</v>
      </c>
      <c r="R2684" t="s">
        <v>8337</v>
      </c>
      <c r="S2684" s="13">
        <f t="shared" si="166"/>
        <v>41932.871990740743</v>
      </c>
      <c r="T2684" s="14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8">
        <f t="shared" si="165"/>
        <v>5000</v>
      </c>
      <c r="Q2685" t="s">
        <v>8336</v>
      </c>
      <c r="R2685" t="s">
        <v>8337</v>
      </c>
      <c r="S2685" s="13">
        <f t="shared" si="166"/>
        <v>42034.75509259259</v>
      </c>
      <c r="T2685" s="14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8">
        <f t="shared" si="165"/>
        <v>17500</v>
      </c>
      <c r="Q2686" t="s">
        <v>8336</v>
      </c>
      <c r="R2686" t="s">
        <v>8337</v>
      </c>
      <c r="S2686" s="13">
        <f t="shared" si="166"/>
        <v>41820.914641203701</v>
      </c>
      <c r="T2686" s="14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8">
        <f t="shared" si="165"/>
        <v>50000</v>
      </c>
      <c r="Q2687" t="s">
        <v>8336</v>
      </c>
      <c r="R2687" t="s">
        <v>8337</v>
      </c>
      <c r="S2687" s="13">
        <f t="shared" si="166"/>
        <v>42061.69594907407</v>
      </c>
      <c r="T2687" s="14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4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4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8">
        <f t="shared" si="165"/>
        <v>3571.4285714285716</v>
      </c>
      <c r="Q2690" t="s">
        <v>8336</v>
      </c>
      <c r="R2690" t="s">
        <v>8337</v>
      </c>
      <c r="S2690" s="13">
        <f t="shared" si="166"/>
        <v>42028.118865740747</v>
      </c>
      <c r="T2690" s="14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</f>
        <v>2.8571428571428571E-5</v>
      </c>
      <c r="P2691" s="8">
        <f t="shared" ref="P2691:P2754" si="169">+(D2691/L2691)</f>
        <v>35000</v>
      </c>
      <c r="Q2691" t="s">
        <v>8336</v>
      </c>
      <c r="R2691" t="s">
        <v>8337</v>
      </c>
      <c r="S2691" s="13">
        <f t="shared" ref="S2691:S2754" si="170">(((J2691/60)/60)/24)+DATE(1970, 1, 1)</f>
        <v>42551.961689814809</v>
      </c>
      <c r="T2691" s="14">
        <f t="shared" ref="T2691:T2754" si="171">(((I2691/60)/60)/24)+DATE(1970, 1, 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8">
        <f t="shared" si="169"/>
        <v>677.96610169491521</v>
      </c>
      <c r="Q2692" t="s">
        <v>8336</v>
      </c>
      <c r="R2692" t="s">
        <v>8337</v>
      </c>
      <c r="S2692" s="13">
        <f t="shared" si="170"/>
        <v>42113.105046296296</v>
      </c>
      <c r="T2692" s="14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8">
        <f t="shared" si="169"/>
        <v>32500</v>
      </c>
      <c r="Q2693" t="s">
        <v>8336</v>
      </c>
      <c r="R2693" t="s">
        <v>8337</v>
      </c>
      <c r="S2693" s="13">
        <f t="shared" si="170"/>
        <v>42089.724039351851</v>
      </c>
      <c r="T2693" s="14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8">
        <f t="shared" si="169"/>
        <v>3500</v>
      </c>
      <c r="Q2694" t="s">
        <v>8336</v>
      </c>
      <c r="R2694" t="s">
        <v>8337</v>
      </c>
      <c r="S2694" s="13">
        <f t="shared" si="170"/>
        <v>42058.334027777775</v>
      </c>
      <c r="T2694" s="14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8">
        <f t="shared" si="169"/>
        <v>1666.6666666666667</v>
      </c>
      <c r="Q2695" t="s">
        <v>8336</v>
      </c>
      <c r="R2695" t="s">
        <v>8337</v>
      </c>
      <c r="S2695" s="13">
        <f t="shared" si="170"/>
        <v>41834.138495370367</v>
      </c>
      <c r="T2695" s="14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8">
        <f t="shared" si="169"/>
        <v>30000</v>
      </c>
      <c r="Q2696" t="s">
        <v>8336</v>
      </c>
      <c r="R2696" t="s">
        <v>8337</v>
      </c>
      <c r="S2696" s="13">
        <f t="shared" si="170"/>
        <v>41878.140497685185</v>
      </c>
      <c r="T2696" s="14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8">
        <f t="shared" si="169"/>
        <v>5000</v>
      </c>
      <c r="Q2697" t="s">
        <v>8336</v>
      </c>
      <c r="R2697" t="s">
        <v>8337</v>
      </c>
      <c r="S2697" s="13">
        <f t="shared" si="170"/>
        <v>42048.181921296295</v>
      </c>
      <c r="T2697" s="14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8">
        <f t="shared" si="169"/>
        <v>1578.9473684210527</v>
      </c>
      <c r="Q2698" t="s">
        <v>8336</v>
      </c>
      <c r="R2698" t="s">
        <v>8337</v>
      </c>
      <c r="S2698" s="13">
        <f t="shared" si="170"/>
        <v>41964.844444444447</v>
      </c>
      <c r="T2698" s="14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8">
        <f t="shared" si="169"/>
        <v>442.30769230769232</v>
      </c>
      <c r="Q2699" t="s">
        <v>8336</v>
      </c>
      <c r="R2699" t="s">
        <v>8337</v>
      </c>
      <c r="S2699" s="13">
        <f t="shared" si="170"/>
        <v>42187.940081018518</v>
      </c>
      <c r="T2699" s="14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8">
        <f t="shared" si="169"/>
        <v>4000</v>
      </c>
      <c r="Q2700" t="s">
        <v>8336</v>
      </c>
      <c r="R2700" t="s">
        <v>8337</v>
      </c>
      <c r="S2700" s="13">
        <f t="shared" si="170"/>
        <v>41787.898240740738</v>
      </c>
      <c r="T2700" s="14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4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8">
        <f t="shared" si="169"/>
        <v>2499.75</v>
      </c>
      <c r="Q2702" t="s">
        <v>8336</v>
      </c>
      <c r="R2702" t="s">
        <v>8337</v>
      </c>
      <c r="S2702" s="13">
        <f t="shared" si="170"/>
        <v>41870.87467592593</v>
      </c>
      <c r="T2702" s="14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8">
        <f t="shared" si="169"/>
        <v>73.913043478260875</v>
      </c>
      <c r="Q2703" t="s">
        <v>8317</v>
      </c>
      <c r="R2703" t="s">
        <v>8357</v>
      </c>
      <c r="S2703" s="13">
        <f t="shared" si="170"/>
        <v>42801.774699074071</v>
      </c>
      <c r="T2703" s="14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8">
        <f t="shared" si="169"/>
        <v>384.61538461538464</v>
      </c>
      <c r="Q2704" t="s">
        <v>8317</v>
      </c>
      <c r="R2704" t="s">
        <v>8357</v>
      </c>
      <c r="S2704" s="13">
        <f t="shared" si="170"/>
        <v>42800.801817129628</v>
      </c>
      <c r="T2704" s="14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8">
        <f t="shared" si="169"/>
        <v>888.88888888888891</v>
      </c>
      <c r="Q2705" t="s">
        <v>8317</v>
      </c>
      <c r="R2705" t="s">
        <v>8357</v>
      </c>
      <c r="S2705" s="13">
        <f t="shared" si="170"/>
        <v>42756.690162037034</v>
      </c>
      <c r="T2705" s="14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8">
        <f t="shared" si="169"/>
        <v>2714.2857142857142</v>
      </c>
      <c r="Q2706" t="s">
        <v>8317</v>
      </c>
      <c r="R2706" t="s">
        <v>8357</v>
      </c>
      <c r="S2706" s="13">
        <f t="shared" si="170"/>
        <v>42787.862430555557</v>
      </c>
      <c r="T2706" s="14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8">
        <f t="shared" si="169"/>
        <v>2062.5</v>
      </c>
      <c r="Q2707" t="s">
        <v>8317</v>
      </c>
      <c r="R2707" t="s">
        <v>8357</v>
      </c>
      <c r="S2707" s="13">
        <f t="shared" si="170"/>
        <v>42773.916180555556</v>
      </c>
      <c r="T2707" s="14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8">
        <f t="shared" si="169"/>
        <v>133.07984790874525</v>
      </c>
      <c r="Q2708" t="s">
        <v>8317</v>
      </c>
      <c r="R2708" t="s">
        <v>8357</v>
      </c>
      <c r="S2708" s="13">
        <f t="shared" si="170"/>
        <v>41899.294942129629</v>
      </c>
      <c r="T2708" s="14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8">
        <f t="shared" si="169"/>
        <v>20.304568527918782</v>
      </c>
      <c r="Q2709" t="s">
        <v>8317</v>
      </c>
      <c r="R2709" t="s">
        <v>8357</v>
      </c>
      <c r="S2709" s="13">
        <f t="shared" si="170"/>
        <v>41391.782905092594</v>
      </c>
      <c r="T2709" s="14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8">
        <f t="shared" si="169"/>
        <v>19.065776930409914</v>
      </c>
      <c r="Q2710" t="s">
        <v>8317</v>
      </c>
      <c r="R2710" t="s">
        <v>8357</v>
      </c>
      <c r="S2710" s="13">
        <f t="shared" si="170"/>
        <v>42512.698217592595</v>
      </c>
      <c r="T2710" s="14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8">
        <f t="shared" si="169"/>
        <v>162.33766233766235</v>
      </c>
      <c r="Q2711" t="s">
        <v>8317</v>
      </c>
      <c r="R2711" t="s">
        <v>8357</v>
      </c>
      <c r="S2711" s="13">
        <f t="shared" si="170"/>
        <v>42612.149780092594</v>
      </c>
      <c r="T2711" s="14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8">
        <f t="shared" si="169"/>
        <v>55.147058823529413</v>
      </c>
      <c r="Q2712" t="s">
        <v>8317</v>
      </c>
      <c r="R2712" t="s">
        <v>8357</v>
      </c>
      <c r="S2712" s="13">
        <f t="shared" si="170"/>
        <v>41828.229490740741</v>
      </c>
      <c r="T2712" s="14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8">
        <f t="shared" si="169"/>
        <v>53.561643835616437</v>
      </c>
      <c r="Q2713" t="s">
        <v>8317</v>
      </c>
      <c r="R2713" t="s">
        <v>8357</v>
      </c>
      <c r="S2713" s="13">
        <f t="shared" si="170"/>
        <v>41780.745254629634</v>
      </c>
      <c r="T2713" s="14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8">
        <f t="shared" si="169"/>
        <v>38.46153846153846</v>
      </c>
      <c r="Q2714" t="s">
        <v>8317</v>
      </c>
      <c r="R2714" t="s">
        <v>8357</v>
      </c>
      <c r="S2714" s="13">
        <f t="shared" si="170"/>
        <v>41432.062037037038</v>
      </c>
      <c r="T2714" s="14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8">
        <f t="shared" si="169"/>
        <v>105.63380281690141</v>
      </c>
      <c r="Q2715" t="s">
        <v>8317</v>
      </c>
      <c r="R2715" t="s">
        <v>8357</v>
      </c>
      <c r="S2715" s="13">
        <f t="shared" si="170"/>
        <v>42322.653749999998</v>
      </c>
      <c r="T2715" s="14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8">
        <f t="shared" si="169"/>
        <v>81.967213114754102</v>
      </c>
      <c r="Q2716" t="s">
        <v>8317</v>
      </c>
      <c r="R2716" t="s">
        <v>8357</v>
      </c>
      <c r="S2716" s="13">
        <f t="shared" si="170"/>
        <v>42629.655046296291</v>
      </c>
      <c r="T2716" s="14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8">
        <f t="shared" si="169"/>
        <v>21.778584392014519</v>
      </c>
      <c r="Q2717" t="s">
        <v>8317</v>
      </c>
      <c r="R2717" t="s">
        <v>8357</v>
      </c>
      <c r="S2717" s="13">
        <f t="shared" si="170"/>
        <v>42387.398472222223</v>
      </c>
      <c r="T2717" s="14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8">
        <f t="shared" si="169"/>
        <v>53.475935828877006</v>
      </c>
      <c r="Q2718" t="s">
        <v>8317</v>
      </c>
      <c r="R2718" t="s">
        <v>8357</v>
      </c>
      <c r="S2718" s="13">
        <f t="shared" si="170"/>
        <v>42255.333252314813</v>
      </c>
      <c r="T2718" s="14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8">
        <f t="shared" si="169"/>
        <v>76.92307692307692</v>
      </c>
      <c r="Q2719" t="s">
        <v>8317</v>
      </c>
      <c r="R2719" t="s">
        <v>8357</v>
      </c>
      <c r="S2719" s="13">
        <f t="shared" si="170"/>
        <v>41934.914918981485</v>
      </c>
      <c r="T2719" s="14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8">
        <f t="shared" si="169"/>
        <v>121.62162162162163</v>
      </c>
      <c r="Q2720" t="s">
        <v>8317</v>
      </c>
      <c r="R2720" t="s">
        <v>8357</v>
      </c>
      <c r="S2720" s="13">
        <f t="shared" si="170"/>
        <v>42465.596585648149</v>
      </c>
      <c r="T2720" s="14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8">
        <f t="shared" si="169"/>
        <v>86.956521739130437</v>
      </c>
      <c r="Q2721" t="s">
        <v>8317</v>
      </c>
      <c r="R2721" t="s">
        <v>8357</v>
      </c>
      <c r="S2721" s="13">
        <f t="shared" si="170"/>
        <v>42418.031180555554</v>
      </c>
      <c r="T2721" s="14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8">
        <f t="shared" si="169"/>
        <v>144.50867052023122</v>
      </c>
      <c r="Q2722" t="s">
        <v>8317</v>
      </c>
      <c r="R2722" t="s">
        <v>8357</v>
      </c>
      <c r="S2722" s="13">
        <f t="shared" si="170"/>
        <v>42655.465891203698</v>
      </c>
      <c r="T2722" s="14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8">
        <f t="shared" si="169"/>
        <v>2.7881040892193307</v>
      </c>
      <c r="Q2723" t="s">
        <v>8319</v>
      </c>
      <c r="R2723" t="s">
        <v>8349</v>
      </c>
      <c r="S2723" s="13">
        <f t="shared" si="170"/>
        <v>41493.543958333335</v>
      </c>
      <c r="T2723" s="14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8">
        <f t="shared" si="169"/>
        <v>27.027027027027028</v>
      </c>
      <c r="Q2724" t="s">
        <v>8319</v>
      </c>
      <c r="R2724" t="s">
        <v>8349</v>
      </c>
      <c r="S2724" s="13">
        <f t="shared" si="170"/>
        <v>42704.857094907406</v>
      </c>
      <c r="T2724" s="14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8">
        <f t="shared" si="169"/>
        <v>68.181818181818187</v>
      </c>
      <c r="Q2725" t="s">
        <v>8319</v>
      </c>
      <c r="R2725" t="s">
        <v>8349</v>
      </c>
      <c r="S2725" s="13">
        <f t="shared" si="170"/>
        <v>41944.83898148148</v>
      </c>
      <c r="T2725" s="14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8">
        <f t="shared" si="169"/>
        <v>2.4219823356231598</v>
      </c>
      <c r="Q2726" t="s">
        <v>8319</v>
      </c>
      <c r="R2726" t="s">
        <v>8349</v>
      </c>
      <c r="S2726" s="13">
        <f t="shared" si="170"/>
        <v>42199.32707175926</v>
      </c>
      <c r="T2726" s="14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8">
        <f t="shared" si="169"/>
        <v>353.98230088495575</v>
      </c>
      <c r="Q2727" t="s">
        <v>8319</v>
      </c>
      <c r="R2727" t="s">
        <v>8349</v>
      </c>
      <c r="S2727" s="13">
        <f t="shared" si="170"/>
        <v>42745.744618055556</v>
      </c>
      <c r="T2727" s="14">
        <f t="shared" si="171"/>
        <v>42795.744618055556</v>
      </c>
    </row>
    <row r="2728" spans="1:20" ht="15.5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8">
        <f t="shared" si="169"/>
        <v>247.52475247524754</v>
      </c>
      <c r="Q2728" t="s">
        <v>8319</v>
      </c>
      <c r="R2728" t="s">
        <v>8349</v>
      </c>
      <c r="S2728" s="13">
        <f t="shared" si="170"/>
        <v>42452.579988425925</v>
      </c>
      <c r="T2728" s="14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8">
        <f t="shared" si="169"/>
        <v>14.144271570014144</v>
      </c>
      <c r="Q2729" t="s">
        <v>8319</v>
      </c>
      <c r="R2729" t="s">
        <v>8349</v>
      </c>
      <c r="S2729" s="13">
        <f t="shared" si="170"/>
        <v>42198.676655092597</v>
      </c>
      <c r="T2729" s="14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8">
        <f t="shared" si="169"/>
        <v>38.265306122448976</v>
      </c>
      <c r="Q2730" t="s">
        <v>8319</v>
      </c>
      <c r="R2730" t="s">
        <v>8349</v>
      </c>
      <c r="S2730" s="13">
        <f t="shared" si="170"/>
        <v>42333.59993055556</v>
      </c>
      <c r="T2730" s="14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8">
        <f t="shared" si="169"/>
        <v>326.08695652173913</v>
      </c>
      <c r="Q2731" t="s">
        <v>8319</v>
      </c>
      <c r="R2731" t="s">
        <v>8349</v>
      </c>
      <c r="S2731" s="13">
        <f t="shared" si="170"/>
        <v>42095.240706018521</v>
      </c>
      <c r="T2731" s="14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8">
        <f t="shared" si="169"/>
        <v>39.589442815249264</v>
      </c>
      <c r="Q2732" t="s">
        <v>8319</v>
      </c>
      <c r="R2732" t="s">
        <v>8349</v>
      </c>
      <c r="S2732" s="13">
        <f t="shared" si="170"/>
        <v>41351.541377314818</v>
      </c>
      <c r="T2732" s="14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8">
        <f t="shared" si="169"/>
        <v>810.81081081081084</v>
      </c>
      <c r="Q2733" t="s">
        <v>8319</v>
      </c>
      <c r="R2733" t="s">
        <v>8349</v>
      </c>
      <c r="S2733" s="13">
        <f t="shared" si="170"/>
        <v>41872.525717592594</v>
      </c>
      <c r="T2733" s="14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8">
        <f t="shared" si="169"/>
        <v>82.191780821917803</v>
      </c>
      <c r="Q2734" t="s">
        <v>8319</v>
      </c>
      <c r="R2734" t="s">
        <v>8349</v>
      </c>
      <c r="S2734" s="13">
        <f t="shared" si="170"/>
        <v>41389.808194444442</v>
      </c>
      <c r="T2734" s="14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8">
        <f t="shared" si="169"/>
        <v>420.16806722689074</v>
      </c>
      <c r="Q2735" t="s">
        <v>8319</v>
      </c>
      <c r="R2735" t="s">
        <v>8349</v>
      </c>
      <c r="S2735" s="13">
        <f t="shared" si="170"/>
        <v>42044.272847222222</v>
      </c>
      <c r="T2735" s="14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8">
        <f t="shared" si="169"/>
        <v>6.1349693251533744E-3</v>
      </c>
      <c r="Q2736" t="s">
        <v>8319</v>
      </c>
      <c r="R2736" t="s">
        <v>8349</v>
      </c>
      <c r="S2736" s="13">
        <f t="shared" si="170"/>
        <v>42626.668888888889</v>
      </c>
      <c r="T2736" s="14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8">
        <f t="shared" si="169"/>
        <v>2.2123893805309733</v>
      </c>
      <c r="Q2737" t="s">
        <v>8319</v>
      </c>
      <c r="R2737" t="s">
        <v>8349</v>
      </c>
      <c r="S2737" s="13">
        <f t="shared" si="170"/>
        <v>41316.120949074073</v>
      </c>
      <c r="T2737" s="14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8">
        <f t="shared" si="169"/>
        <v>137.93103448275863</v>
      </c>
      <c r="Q2738" t="s">
        <v>8319</v>
      </c>
      <c r="R2738" t="s">
        <v>8349</v>
      </c>
      <c r="S2738" s="13">
        <f t="shared" si="170"/>
        <v>41722.666354166664</v>
      </c>
      <c r="T2738" s="14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8">
        <f t="shared" si="169"/>
        <v>65.78947368421052</v>
      </c>
      <c r="Q2739" t="s">
        <v>8319</v>
      </c>
      <c r="R2739" t="s">
        <v>8349</v>
      </c>
      <c r="S2739" s="13">
        <f t="shared" si="170"/>
        <v>41611.917673611111</v>
      </c>
      <c r="T2739" s="14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8">
        <f t="shared" si="169"/>
        <v>333.33333333333331</v>
      </c>
      <c r="Q2740" t="s">
        <v>8319</v>
      </c>
      <c r="R2740" t="s">
        <v>8349</v>
      </c>
      <c r="S2740" s="13">
        <f t="shared" si="170"/>
        <v>42620.143564814818</v>
      </c>
      <c r="T2740" s="14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8">
        <f t="shared" si="169"/>
        <v>5.7591623036649215</v>
      </c>
      <c r="Q2741" t="s">
        <v>8319</v>
      </c>
      <c r="R2741" t="s">
        <v>8349</v>
      </c>
      <c r="S2741" s="13">
        <f t="shared" si="170"/>
        <v>41719.887928240743</v>
      </c>
      <c r="T2741" s="14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8">
        <f t="shared" si="169"/>
        <v>17.647058823529413</v>
      </c>
      <c r="Q2742" t="s">
        <v>8319</v>
      </c>
      <c r="R2742" t="s">
        <v>8349</v>
      </c>
      <c r="S2742" s="13">
        <f t="shared" si="170"/>
        <v>42045.031851851847</v>
      </c>
      <c r="T2742" s="14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8">
        <f t="shared" si="169"/>
        <v>2000</v>
      </c>
      <c r="Q2743" t="s">
        <v>8322</v>
      </c>
      <c r="R2743" t="s">
        <v>8358</v>
      </c>
      <c r="S2743" s="13">
        <f t="shared" si="170"/>
        <v>41911.657430555555</v>
      </c>
      <c r="T2743" s="14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8">
        <f t="shared" si="169"/>
        <v>138.88888888888889</v>
      </c>
      <c r="Q2744" t="s">
        <v>8322</v>
      </c>
      <c r="R2744" t="s">
        <v>8358</v>
      </c>
      <c r="S2744" s="13">
        <f t="shared" si="170"/>
        <v>41030.719756944447</v>
      </c>
      <c r="T2744" s="14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4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8">
        <f t="shared" si="169"/>
        <v>727.27272727272725</v>
      </c>
      <c r="Q2746" t="s">
        <v>8322</v>
      </c>
      <c r="R2746" t="s">
        <v>8358</v>
      </c>
      <c r="S2746" s="13">
        <f t="shared" si="170"/>
        <v>40938.062476851854</v>
      </c>
      <c r="T2746" s="14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8">
        <f t="shared" si="169"/>
        <v>163.26530612244898</v>
      </c>
      <c r="Q2747" t="s">
        <v>8322</v>
      </c>
      <c r="R2747" t="s">
        <v>8358</v>
      </c>
      <c r="S2747" s="13">
        <f t="shared" si="170"/>
        <v>41044.988055555557</v>
      </c>
      <c r="T2747" s="14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8">
        <f t="shared" si="169"/>
        <v>157.89473684210526</v>
      </c>
      <c r="Q2748" t="s">
        <v>8322</v>
      </c>
      <c r="R2748" t="s">
        <v>8358</v>
      </c>
      <c r="S2748" s="13">
        <f t="shared" si="170"/>
        <v>41850.781377314815</v>
      </c>
      <c r="T2748" s="14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8">
        <f t="shared" si="169"/>
        <v>125</v>
      </c>
      <c r="Q2749" t="s">
        <v>8322</v>
      </c>
      <c r="R2749" t="s">
        <v>8358</v>
      </c>
      <c r="S2749" s="13">
        <f t="shared" si="170"/>
        <v>41044.64811342593</v>
      </c>
      <c r="T2749" s="14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8">
        <f t="shared" si="169"/>
        <v>1250</v>
      </c>
      <c r="Q2750" t="s">
        <v>8322</v>
      </c>
      <c r="R2750" t="s">
        <v>8358</v>
      </c>
      <c r="S2750" s="13">
        <f t="shared" si="170"/>
        <v>42585.7106712963</v>
      </c>
      <c r="T2750" s="14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8">
        <f t="shared" si="169"/>
        <v>5000</v>
      </c>
      <c r="Q2751" t="s">
        <v>8322</v>
      </c>
      <c r="R2751" t="s">
        <v>8358</v>
      </c>
      <c r="S2751" s="13">
        <f t="shared" si="170"/>
        <v>42068.799039351856</v>
      </c>
      <c r="T2751" s="14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4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4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8">
        <f t="shared" si="169"/>
        <v>342.85714285714283</v>
      </c>
      <c r="Q2754" t="s">
        <v>8322</v>
      </c>
      <c r="R2754" t="s">
        <v>8358</v>
      </c>
      <c r="S2754" s="13">
        <f t="shared" si="170"/>
        <v>40855.765092592592</v>
      </c>
      <c r="T2754" s="14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</f>
        <v>0.19</v>
      </c>
      <c r="P2755" s="8">
        <f t="shared" ref="P2755:P2818" si="173">+(D2755/L2755)</f>
        <v>250</v>
      </c>
      <c r="Q2755" t="s">
        <v>8322</v>
      </c>
      <c r="R2755" t="s">
        <v>8358</v>
      </c>
      <c r="S2755" s="13">
        <f t="shared" ref="S2755:S2818" si="174">(((J2755/60)/60)/24)+DATE(1970, 1, 1)</f>
        <v>41117.900729166664</v>
      </c>
      <c r="T2755" s="14">
        <f t="shared" ref="T2755:T2818" si="175">(((I2755/60)/60)/24)+DATE(1970, 1, 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4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8">
        <f t="shared" si="173"/>
        <v>33.333333333333336</v>
      </c>
      <c r="Q2757" t="s">
        <v>8322</v>
      </c>
      <c r="R2757" t="s">
        <v>8358</v>
      </c>
      <c r="S2757" s="13">
        <f t="shared" si="174"/>
        <v>42072.790821759263</v>
      </c>
      <c r="T2757" s="14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8">
        <f t="shared" si="173"/>
        <v>303.030303030303</v>
      </c>
      <c r="Q2758" t="s">
        <v>8322</v>
      </c>
      <c r="R2758" t="s">
        <v>8358</v>
      </c>
      <c r="S2758" s="13">
        <f t="shared" si="174"/>
        <v>41620.90047453704</v>
      </c>
      <c r="T2758" s="14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8">
        <f t="shared" si="173"/>
        <v>750</v>
      </c>
      <c r="Q2759" t="s">
        <v>8322</v>
      </c>
      <c r="R2759" t="s">
        <v>8358</v>
      </c>
      <c r="S2759" s="13">
        <f t="shared" si="174"/>
        <v>42573.65662037037</v>
      </c>
      <c r="T2759" s="14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8">
        <f t="shared" si="173"/>
        <v>333.33333333333331</v>
      </c>
      <c r="Q2760" t="s">
        <v>8322</v>
      </c>
      <c r="R2760" t="s">
        <v>8358</v>
      </c>
      <c r="S2760" s="13">
        <f t="shared" si="174"/>
        <v>42639.441932870366</v>
      </c>
      <c r="T2760" s="14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8">
        <f t="shared" si="173"/>
        <v>500</v>
      </c>
      <c r="Q2761" t="s">
        <v>8322</v>
      </c>
      <c r="R2761" t="s">
        <v>8358</v>
      </c>
      <c r="S2761" s="13">
        <f t="shared" si="174"/>
        <v>42524.36650462963</v>
      </c>
      <c r="T2761" s="14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4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8">
        <f t="shared" si="173"/>
        <v>1250</v>
      </c>
      <c r="Q2763" t="s">
        <v>8322</v>
      </c>
      <c r="R2763" t="s">
        <v>8358</v>
      </c>
      <c r="S2763" s="13">
        <f t="shared" si="174"/>
        <v>41247.063576388886</v>
      </c>
      <c r="T2763" s="14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8">
        <f t="shared" si="173"/>
        <v>3250</v>
      </c>
      <c r="Q2764" t="s">
        <v>8322</v>
      </c>
      <c r="R2764" t="s">
        <v>8358</v>
      </c>
      <c r="S2764" s="13">
        <f t="shared" si="174"/>
        <v>40927.036979166667</v>
      </c>
      <c r="T2764" s="14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8">
        <f t="shared" si="173"/>
        <v>13133.333333333334</v>
      </c>
      <c r="Q2765" t="s">
        <v>8322</v>
      </c>
      <c r="R2765" t="s">
        <v>8358</v>
      </c>
      <c r="S2765" s="13">
        <f t="shared" si="174"/>
        <v>41373.579675925925</v>
      </c>
      <c r="T2765" s="14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8">
        <f t="shared" si="173"/>
        <v>1000</v>
      </c>
      <c r="Q2766" t="s">
        <v>8322</v>
      </c>
      <c r="R2766" t="s">
        <v>8358</v>
      </c>
      <c r="S2766" s="13">
        <f t="shared" si="174"/>
        <v>41030.292025462964</v>
      </c>
      <c r="T2766" s="14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4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8">
        <f t="shared" si="173"/>
        <v>1250</v>
      </c>
      <c r="Q2768" t="s">
        <v>8322</v>
      </c>
      <c r="R2768" t="s">
        <v>8358</v>
      </c>
      <c r="S2768" s="13">
        <f t="shared" si="174"/>
        <v>40736.668032407404</v>
      </c>
      <c r="T2768" s="14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8">
        <f t="shared" si="173"/>
        <v>1333.3333333333333</v>
      </c>
      <c r="Q2769" t="s">
        <v>8322</v>
      </c>
      <c r="R2769" t="s">
        <v>8358</v>
      </c>
      <c r="S2769" s="13">
        <f t="shared" si="174"/>
        <v>42172.958912037036</v>
      </c>
      <c r="T2769" s="14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8">
        <f t="shared" si="173"/>
        <v>205.88235294117646</v>
      </c>
      <c r="Q2770" t="s">
        <v>8322</v>
      </c>
      <c r="R2770" t="s">
        <v>8358</v>
      </c>
      <c r="S2770" s="13">
        <f t="shared" si="174"/>
        <v>40967.614849537036</v>
      </c>
      <c r="T2770" s="14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8">
        <f t="shared" si="173"/>
        <v>400</v>
      </c>
      <c r="Q2771" t="s">
        <v>8322</v>
      </c>
      <c r="R2771" t="s">
        <v>8358</v>
      </c>
      <c r="S2771" s="13">
        <f t="shared" si="174"/>
        <v>41745.826273148145</v>
      </c>
      <c r="T2771" s="14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8">
        <f t="shared" si="173"/>
        <v>606.06060606060601</v>
      </c>
      <c r="Q2772" t="s">
        <v>8322</v>
      </c>
      <c r="R2772" t="s">
        <v>8358</v>
      </c>
      <c r="S2772" s="13">
        <f t="shared" si="174"/>
        <v>41686.705208333333</v>
      </c>
      <c r="T2772" s="14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4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4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8">
        <f t="shared" si="173"/>
        <v>530</v>
      </c>
      <c r="Q2775" t="s">
        <v>8322</v>
      </c>
      <c r="R2775" t="s">
        <v>8358</v>
      </c>
      <c r="S2775" s="13">
        <f t="shared" si="174"/>
        <v>42474.86482638889</v>
      </c>
      <c r="T2775" s="14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8">
        <f t="shared" si="173"/>
        <v>307.69230769230768</v>
      </c>
      <c r="Q2776" t="s">
        <v>8322</v>
      </c>
      <c r="R2776" t="s">
        <v>8358</v>
      </c>
      <c r="S2776" s="13">
        <f t="shared" si="174"/>
        <v>41311.126481481479</v>
      </c>
      <c r="T2776" s="14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8">
        <f t="shared" si="173"/>
        <v>2500</v>
      </c>
      <c r="Q2777" t="s">
        <v>8322</v>
      </c>
      <c r="R2777" t="s">
        <v>8358</v>
      </c>
      <c r="S2777" s="13">
        <f t="shared" si="174"/>
        <v>40863.013356481482</v>
      </c>
      <c r="T2777" s="14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8">
        <f t="shared" si="173"/>
        <v>583.33333333333337</v>
      </c>
      <c r="Q2778" t="s">
        <v>8322</v>
      </c>
      <c r="R2778" t="s">
        <v>8358</v>
      </c>
      <c r="S2778" s="13">
        <f t="shared" si="174"/>
        <v>42136.297175925924</v>
      </c>
      <c r="T2778" s="14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8">
        <f t="shared" si="173"/>
        <v>3000</v>
      </c>
      <c r="Q2779" t="s">
        <v>8322</v>
      </c>
      <c r="R2779" t="s">
        <v>8358</v>
      </c>
      <c r="S2779" s="13">
        <f t="shared" si="174"/>
        <v>42172.669027777782</v>
      </c>
      <c r="T2779" s="14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8">
        <f t="shared" si="173"/>
        <v>366.66666666666669</v>
      </c>
      <c r="Q2780" t="s">
        <v>8322</v>
      </c>
      <c r="R2780" t="s">
        <v>8358</v>
      </c>
      <c r="S2780" s="13">
        <f t="shared" si="174"/>
        <v>41846.978078703702</v>
      </c>
      <c r="T2780" s="14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8">
        <f t="shared" si="173"/>
        <v>2500</v>
      </c>
      <c r="Q2781" t="s">
        <v>8322</v>
      </c>
      <c r="R2781" t="s">
        <v>8358</v>
      </c>
      <c r="S2781" s="13">
        <f t="shared" si="174"/>
        <v>42300.585891203707</v>
      </c>
      <c r="T2781" s="14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4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8">
        <f t="shared" si="173"/>
        <v>44.642857142857146</v>
      </c>
      <c r="Q2783" t="s">
        <v>8317</v>
      </c>
      <c r="R2783" t="s">
        <v>8318</v>
      </c>
      <c r="S2783" s="13">
        <f t="shared" si="174"/>
        <v>42018.94159722222</v>
      </c>
      <c r="T2783" s="14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8">
        <f t="shared" si="173"/>
        <v>55.555555555555557</v>
      </c>
      <c r="Q2784" t="s">
        <v>8317</v>
      </c>
      <c r="R2784" t="s">
        <v>8318</v>
      </c>
      <c r="S2784" s="13">
        <f t="shared" si="174"/>
        <v>42026.924976851849</v>
      </c>
      <c r="T2784" s="14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8">
        <f t="shared" si="173"/>
        <v>16.393442622950818</v>
      </c>
      <c r="Q2785" t="s">
        <v>8317</v>
      </c>
      <c r="R2785" t="s">
        <v>8318</v>
      </c>
      <c r="S2785" s="13">
        <f t="shared" si="174"/>
        <v>42103.535254629634</v>
      </c>
      <c r="T2785" s="14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8">
        <f t="shared" si="173"/>
        <v>55.555555555555557</v>
      </c>
      <c r="Q2786" t="s">
        <v>8317</v>
      </c>
      <c r="R2786" t="s">
        <v>8318</v>
      </c>
      <c r="S2786" s="13">
        <f t="shared" si="174"/>
        <v>41920.787534722222</v>
      </c>
      <c r="T2786" s="14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8">
        <f t="shared" si="173"/>
        <v>35.2112676056338</v>
      </c>
      <c r="Q2787" t="s">
        <v>8317</v>
      </c>
      <c r="R2787" t="s">
        <v>8318</v>
      </c>
      <c r="S2787" s="13">
        <f t="shared" si="174"/>
        <v>42558.189432870371</v>
      </c>
      <c r="T2787" s="14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8">
        <f t="shared" si="173"/>
        <v>33.783783783783782</v>
      </c>
      <c r="Q2788" t="s">
        <v>8317</v>
      </c>
      <c r="R2788" t="s">
        <v>8318</v>
      </c>
      <c r="S2788" s="13">
        <f t="shared" si="174"/>
        <v>41815.569212962961</v>
      </c>
      <c r="T2788" s="14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8">
        <f t="shared" si="173"/>
        <v>26.315789473684209</v>
      </c>
      <c r="Q2789" t="s">
        <v>8317</v>
      </c>
      <c r="R2789" t="s">
        <v>8318</v>
      </c>
      <c r="S2789" s="13">
        <f t="shared" si="174"/>
        <v>41808.198518518519</v>
      </c>
      <c r="T2789" s="14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8">
        <f t="shared" si="173"/>
        <v>100</v>
      </c>
      <c r="Q2790" t="s">
        <v>8317</v>
      </c>
      <c r="R2790" t="s">
        <v>8318</v>
      </c>
      <c r="S2790" s="13">
        <f t="shared" si="174"/>
        <v>42550.701886574068</v>
      </c>
      <c r="T2790" s="14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8">
        <f t="shared" si="173"/>
        <v>125</v>
      </c>
      <c r="Q2791" t="s">
        <v>8317</v>
      </c>
      <c r="R2791" t="s">
        <v>8318</v>
      </c>
      <c r="S2791" s="13">
        <f t="shared" si="174"/>
        <v>42056.013124999998</v>
      </c>
      <c r="T2791" s="14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8">
        <f t="shared" si="173"/>
        <v>45.454545454545453</v>
      </c>
      <c r="Q2792" t="s">
        <v>8317</v>
      </c>
      <c r="R2792" t="s">
        <v>8318</v>
      </c>
      <c r="S2792" s="13">
        <f t="shared" si="174"/>
        <v>42016.938692129625</v>
      </c>
      <c r="T2792" s="14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8">
        <f t="shared" si="173"/>
        <v>71.428571428571431</v>
      </c>
      <c r="Q2793" t="s">
        <v>8317</v>
      </c>
      <c r="R2793" t="s">
        <v>8318</v>
      </c>
      <c r="S2793" s="13">
        <f t="shared" si="174"/>
        <v>42591.899988425925</v>
      </c>
      <c r="T2793" s="14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8">
        <f t="shared" si="173"/>
        <v>83.333333333333329</v>
      </c>
      <c r="Q2794" t="s">
        <v>8317</v>
      </c>
      <c r="R2794" t="s">
        <v>8318</v>
      </c>
      <c r="S2794" s="13">
        <f t="shared" si="174"/>
        <v>42183.231006944443</v>
      </c>
      <c r="T2794" s="14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8">
        <f t="shared" si="173"/>
        <v>136.98630136986301</v>
      </c>
      <c r="Q2795" t="s">
        <v>8317</v>
      </c>
      <c r="R2795" t="s">
        <v>8318</v>
      </c>
      <c r="S2795" s="13">
        <f t="shared" si="174"/>
        <v>42176.419039351851</v>
      </c>
      <c r="T2795" s="14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8">
        <f t="shared" si="173"/>
        <v>16.666666666666668</v>
      </c>
      <c r="Q2796" t="s">
        <v>8317</v>
      </c>
      <c r="R2796" t="s">
        <v>8318</v>
      </c>
      <c r="S2796" s="13">
        <f t="shared" si="174"/>
        <v>42416.691655092596</v>
      </c>
      <c r="T2796" s="14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8">
        <f t="shared" si="173"/>
        <v>35</v>
      </c>
      <c r="Q2797" t="s">
        <v>8317</v>
      </c>
      <c r="R2797" t="s">
        <v>8318</v>
      </c>
      <c r="S2797" s="13">
        <f t="shared" si="174"/>
        <v>41780.525937500002</v>
      </c>
      <c r="T2797" s="14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8">
        <f t="shared" si="173"/>
        <v>38.095238095238095</v>
      </c>
      <c r="Q2798" t="s">
        <v>8317</v>
      </c>
      <c r="R2798" t="s">
        <v>8318</v>
      </c>
      <c r="S2798" s="13">
        <f t="shared" si="174"/>
        <v>41795.528101851851</v>
      </c>
      <c r="T2798" s="14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8">
        <f t="shared" si="173"/>
        <v>85.106382978723403</v>
      </c>
      <c r="Q2799" t="s">
        <v>8317</v>
      </c>
      <c r="R2799" t="s">
        <v>8318</v>
      </c>
      <c r="S2799" s="13">
        <f t="shared" si="174"/>
        <v>41798.94027777778</v>
      </c>
      <c r="T2799" s="14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8">
        <f t="shared" si="173"/>
        <v>35.97122302158273</v>
      </c>
      <c r="Q2800" t="s">
        <v>8317</v>
      </c>
      <c r="R2800" t="s">
        <v>8318</v>
      </c>
      <c r="S2800" s="13">
        <f t="shared" si="174"/>
        <v>42201.675011574072</v>
      </c>
      <c r="T2800" s="14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8">
        <f t="shared" si="173"/>
        <v>38.46153846153846</v>
      </c>
      <c r="Q2801" t="s">
        <v>8317</v>
      </c>
      <c r="R2801" t="s">
        <v>8318</v>
      </c>
      <c r="S2801" s="13">
        <f t="shared" si="174"/>
        <v>42507.264699074076</v>
      </c>
      <c r="T2801" s="14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8">
        <f t="shared" si="173"/>
        <v>32.258064516129032</v>
      </c>
      <c r="Q2802" t="s">
        <v>8317</v>
      </c>
      <c r="R2802" t="s">
        <v>8318</v>
      </c>
      <c r="S2802" s="13">
        <f t="shared" si="174"/>
        <v>41948.552847222221</v>
      </c>
      <c r="T2802" s="14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8">
        <f t="shared" si="173"/>
        <v>38.46153846153846</v>
      </c>
      <c r="Q2803" t="s">
        <v>8317</v>
      </c>
      <c r="R2803" t="s">
        <v>8318</v>
      </c>
      <c r="S2803" s="13">
        <f t="shared" si="174"/>
        <v>41900.243159722224</v>
      </c>
      <c r="T2803" s="14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8">
        <f t="shared" si="173"/>
        <v>33.333333333333336</v>
      </c>
      <c r="Q2804" t="s">
        <v>8317</v>
      </c>
      <c r="R2804" t="s">
        <v>8318</v>
      </c>
      <c r="S2804" s="13">
        <f t="shared" si="174"/>
        <v>42192.64707175926</v>
      </c>
      <c r="T2804" s="14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8">
        <f t="shared" si="173"/>
        <v>70.921985815602838</v>
      </c>
      <c r="Q2805" t="s">
        <v>8317</v>
      </c>
      <c r="R2805" t="s">
        <v>8318</v>
      </c>
      <c r="S2805" s="13">
        <f t="shared" si="174"/>
        <v>42158.065694444449</v>
      </c>
      <c r="T2805" s="14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8">
        <f t="shared" si="173"/>
        <v>43.478260869565219</v>
      </c>
      <c r="Q2806" t="s">
        <v>8317</v>
      </c>
      <c r="R2806" t="s">
        <v>8318</v>
      </c>
      <c r="S2806" s="13">
        <f t="shared" si="174"/>
        <v>41881.453587962962</v>
      </c>
      <c r="T2806" s="14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8">
        <f t="shared" si="173"/>
        <v>22.222222222222221</v>
      </c>
      <c r="Q2807" t="s">
        <v>8317</v>
      </c>
      <c r="R2807" t="s">
        <v>8318</v>
      </c>
      <c r="S2807" s="13">
        <f t="shared" si="174"/>
        <v>42213.505474537036</v>
      </c>
      <c r="T2807" s="14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8">
        <f t="shared" si="173"/>
        <v>39.473684210526315</v>
      </c>
      <c r="Q2808" t="s">
        <v>8317</v>
      </c>
      <c r="R2808" t="s">
        <v>8318</v>
      </c>
      <c r="S2808" s="13">
        <f t="shared" si="174"/>
        <v>42185.267245370371</v>
      </c>
      <c r="T2808" s="14">
        <f t="shared" si="175"/>
        <v>42221.458333333328</v>
      </c>
    </row>
    <row r="2809" spans="1:20" ht="15.5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8">
        <f t="shared" si="173"/>
        <v>53.763440860215056</v>
      </c>
      <c r="Q2809" t="s">
        <v>8317</v>
      </c>
      <c r="R2809" t="s">
        <v>8318</v>
      </c>
      <c r="S2809" s="13">
        <f t="shared" si="174"/>
        <v>42154.873124999998</v>
      </c>
      <c r="T2809" s="14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8">
        <f t="shared" si="173"/>
        <v>65.217391304347828</v>
      </c>
      <c r="Q2810" t="s">
        <v>8317</v>
      </c>
      <c r="R2810" t="s">
        <v>8318</v>
      </c>
      <c r="S2810" s="13">
        <f t="shared" si="174"/>
        <v>42208.84646990741</v>
      </c>
      <c r="T2810" s="14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8">
        <f t="shared" si="173"/>
        <v>119.04761904761905</v>
      </c>
      <c r="Q2811" t="s">
        <v>8317</v>
      </c>
      <c r="R2811" t="s">
        <v>8318</v>
      </c>
      <c r="S2811" s="13">
        <f t="shared" si="174"/>
        <v>42451.496817129635</v>
      </c>
      <c r="T2811" s="14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8">
        <f t="shared" si="173"/>
        <v>43.859649122807021</v>
      </c>
      <c r="Q2812" t="s">
        <v>8317</v>
      </c>
      <c r="R2812" t="s">
        <v>8318</v>
      </c>
      <c r="S2812" s="13">
        <f t="shared" si="174"/>
        <v>41759.13962962963</v>
      </c>
      <c r="T2812" s="14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8">
        <f t="shared" si="173"/>
        <v>92.592592592592595</v>
      </c>
      <c r="Q2813" t="s">
        <v>8317</v>
      </c>
      <c r="R2813" t="s">
        <v>8318</v>
      </c>
      <c r="S2813" s="13">
        <f t="shared" si="174"/>
        <v>42028.496562500004</v>
      </c>
      <c r="T2813" s="14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8">
        <f t="shared" si="173"/>
        <v>60.24096385542169</v>
      </c>
      <c r="Q2814" t="s">
        <v>8317</v>
      </c>
      <c r="R2814" t="s">
        <v>8318</v>
      </c>
      <c r="S2814" s="13">
        <f t="shared" si="174"/>
        <v>42054.74418981481</v>
      </c>
      <c r="T2814" s="14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8">
        <f t="shared" si="173"/>
        <v>29.166666666666668</v>
      </c>
      <c r="Q2815" t="s">
        <v>8317</v>
      </c>
      <c r="R2815" t="s">
        <v>8318</v>
      </c>
      <c r="S2815" s="13">
        <f t="shared" si="174"/>
        <v>42693.742604166662</v>
      </c>
      <c r="T2815" s="14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8">
        <f t="shared" si="173"/>
        <v>23.4375</v>
      </c>
      <c r="Q2816" t="s">
        <v>8317</v>
      </c>
      <c r="R2816" t="s">
        <v>8318</v>
      </c>
      <c r="S2816" s="13">
        <f t="shared" si="174"/>
        <v>42103.399479166663</v>
      </c>
      <c r="T2816" s="14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8">
        <f t="shared" si="173"/>
        <v>17.857142857142858</v>
      </c>
      <c r="Q2817" t="s">
        <v>8317</v>
      </c>
      <c r="R2817" t="s">
        <v>8318</v>
      </c>
      <c r="S2817" s="13">
        <f t="shared" si="174"/>
        <v>42559.776724537034</v>
      </c>
      <c r="T2817" s="14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8">
        <f t="shared" si="173"/>
        <v>17.751479289940828</v>
      </c>
      <c r="Q2818" t="s">
        <v>8317</v>
      </c>
      <c r="R2818" t="s">
        <v>8318</v>
      </c>
      <c r="S2818" s="13">
        <f t="shared" si="174"/>
        <v>42188.467499999999</v>
      </c>
      <c r="T2818" s="14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</f>
        <v>1.3</v>
      </c>
      <c r="P2819" s="8">
        <f t="shared" ref="P2819:P2882" si="177">+(D2819/L2819)</f>
        <v>18.181818181818183</v>
      </c>
      <c r="Q2819" t="s">
        <v>8317</v>
      </c>
      <c r="R2819" t="s">
        <v>8318</v>
      </c>
      <c r="S2819" s="13">
        <f t="shared" ref="S2819:S2882" si="178">(((J2819/60)/60)/24)+DATE(1970, 1, 1)</f>
        <v>42023.634976851856</v>
      </c>
      <c r="T2819" s="14">
        <f t="shared" ref="T2819:T2882" si="179">(((I2819/60)/60)/24)+DATE(1970, 1, 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8">
        <f t="shared" si="177"/>
        <v>98.039215686274517</v>
      </c>
      <c r="Q2820" t="s">
        <v>8317</v>
      </c>
      <c r="R2820" t="s">
        <v>8318</v>
      </c>
      <c r="S2820" s="13">
        <f t="shared" si="178"/>
        <v>42250.598217592589</v>
      </c>
      <c r="T2820" s="14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8">
        <f t="shared" si="177"/>
        <v>48.07692307692308</v>
      </c>
      <c r="Q2821" t="s">
        <v>8317</v>
      </c>
      <c r="R2821" t="s">
        <v>8318</v>
      </c>
      <c r="S2821" s="13">
        <f t="shared" si="178"/>
        <v>42139.525567129633</v>
      </c>
      <c r="T2821" s="14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8">
        <f t="shared" si="177"/>
        <v>10</v>
      </c>
      <c r="Q2822" t="s">
        <v>8317</v>
      </c>
      <c r="R2822" t="s">
        <v>8318</v>
      </c>
      <c r="S2822" s="13">
        <f t="shared" si="178"/>
        <v>42401.610983796301</v>
      </c>
      <c r="T2822" s="14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4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4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8">
        <f t="shared" si="177"/>
        <v>7.1428571428571432</v>
      </c>
      <c r="Q2825" t="s">
        <v>8317</v>
      </c>
      <c r="R2825" t="s">
        <v>8318</v>
      </c>
      <c r="S2825" s="13">
        <f t="shared" si="178"/>
        <v>42067.011643518519</v>
      </c>
      <c r="T2825" s="14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8">
        <f t="shared" si="177"/>
        <v>43.333333333333336</v>
      </c>
      <c r="Q2826" t="s">
        <v>8317</v>
      </c>
      <c r="R2826" t="s">
        <v>8318</v>
      </c>
      <c r="S2826" s="13">
        <f t="shared" si="178"/>
        <v>42136.270787037036</v>
      </c>
      <c r="T2826" s="14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8">
        <f t="shared" si="177"/>
        <v>58.823529411764703</v>
      </c>
      <c r="Q2827" t="s">
        <v>8317</v>
      </c>
      <c r="R2827" t="s">
        <v>8318</v>
      </c>
      <c r="S2827" s="13">
        <f t="shared" si="178"/>
        <v>42312.792662037042</v>
      </c>
      <c r="T2827" s="14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8">
        <f t="shared" si="177"/>
        <v>105.26315789473684</v>
      </c>
      <c r="Q2828" t="s">
        <v>8317</v>
      </c>
      <c r="R2828" t="s">
        <v>8318</v>
      </c>
      <c r="S2828" s="13">
        <f t="shared" si="178"/>
        <v>42171.034861111111</v>
      </c>
      <c r="T2828" s="14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8">
        <f t="shared" si="177"/>
        <v>86.956521739130437</v>
      </c>
      <c r="Q2829" t="s">
        <v>8317</v>
      </c>
      <c r="R2829" t="s">
        <v>8318</v>
      </c>
      <c r="S2829" s="13">
        <f t="shared" si="178"/>
        <v>42494.683634259258</v>
      </c>
      <c r="T2829" s="14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8">
        <f t="shared" si="177"/>
        <v>97.9381443298969</v>
      </c>
      <c r="Q2830" t="s">
        <v>8317</v>
      </c>
      <c r="R2830" t="s">
        <v>8318</v>
      </c>
      <c r="S2830" s="13">
        <f t="shared" si="178"/>
        <v>42254.264687499999</v>
      </c>
      <c r="T2830" s="14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8">
        <f t="shared" si="177"/>
        <v>32.89473684210526</v>
      </c>
      <c r="Q2831" t="s">
        <v>8317</v>
      </c>
      <c r="R2831" t="s">
        <v>8318</v>
      </c>
      <c r="S2831" s="13">
        <f t="shared" si="178"/>
        <v>42495.434236111112</v>
      </c>
      <c r="T2831" s="14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4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8">
        <f t="shared" si="177"/>
        <v>57.692307692307693</v>
      </c>
      <c r="Q2833" t="s">
        <v>8317</v>
      </c>
      <c r="R2833" t="s">
        <v>8318</v>
      </c>
      <c r="S2833" s="13">
        <f t="shared" si="178"/>
        <v>42171.824884259258</v>
      </c>
      <c r="T2833" s="14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8">
        <f t="shared" si="177"/>
        <v>26.315789473684209</v>
      </c>
      <c r="Q2834" t="s">
        <v>8317</v>
      </c>
      <c r="R2834" t="s">
        <v>8318</v>
      </c>
      <c r="S2834" s="13">
        <f t="shared" si="178"/>
        <v>41938.709421296298</v>
      </c>
      <c r="T2834" s="14">
        <f t="shared" si="179"/>
        <v>41966.916666666672</v>
      </c>
    </row>
    <row r="2835" spans="1:20" ht="15.5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8">
        <f t="shared" si="177"/>
        <v>77.142857142857139</v>
      </c>
      <c r="Q2835" t="s">
        <v>8317</v>
      </c>
      <c r="R2835" t="s">
        <v>8318</v>
      </c>
      <c r="S2835" s="13">
        <f t="shared" si="178"/>
        <v>42268.127696759257</v>
      </c>
      <c r="T2835" s="14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8">
        <f t="shared" si="177"/>
        <v>38.095238095238095</v>
      </c>
      <c r="Q2836" t="s">
        <v>8317</v>
      </c>
      <c r="R2836" t="s">
        <v>8318</v>
      </c>
      <c r="S2836" s="13">
        <f t="shared" si="178"/>
        <v>42019.959837962961</v>
      </c>
      <c r="T2836" s="14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8">
        <f t="shared" si="177"/>
        <v>10.75268817204301</v>
      </c>
      <c r="Q2837" t="s">
        <v>8317</v>
      </c>
      <c r="R2837" t="s">
        <v>8318</v>
      </c>
      <c r="S2837" s="13">
        <f t="shared" si="178"/>
        <v>42313.703900462962</v>
      </c>
      <c r="T2837" s="14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8">
        <f t="shared" si="177"/>
        <v>40.909090909090907</v>
      </c>
      <c r="Q2838" t="s">
        <v>8317</v>
      </c>
      <c r="R2838" t="s">
        <v>8318</v>
      </c>
      <c r="S2838" s="13">
        <f t="shared" si="178"/>
        <v>42746.261782407411</v>
      </c>
      <c r="T2838" s="14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4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8">
        <f t="shared" si="177"/>
        <v>37.037037037037038</v>
      </c>
      <c r="Q2840" t="s">
        <v>8317</v>
      </c>
      <c r="R2840" t="s">
        <v>8318</v>
      </c>
      <c r="S2840" s="13">
        <f t="shared" si="178"/>
        <v>41842.607592592591</v>
      </c>
      <c r="T2840" s="14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8">
        <f t="shared" si="177"/>
        <v>112.90322580645162</v>
      </c>
      <c r="Q2841" t="s">
        <v>8317</v>
      </c>
      <c r="R2841" t="s">
        <v>8318</v>
      </c>
      <c r="S2841" s="13">
        <f t="shared" si="178"/>
        <v>41853.240208333329</v>
      </c>
      <c r="T2841" s="14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8">
        <f t="shared" si="177"/>
        <v>18.939393939393938</v>
      </c>
      <c r="Q2842" t="s">
        <v>8317</v>
      </c>
      <c r="R2842" t="s">
        <v>8318</v>
      </c>
      <c r="S2842" s="13">
        <f t="shared" si="178"/>
        <v>42060.035636574074</v>
      </c>
      <c r="T2842" s="14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8">
        <f t="shared" si="177"/>
        <v>1000</v>
      </c>
      <c r="Q2843" t="s">
        <v>8317</v>
      </c>
      <c r="R2843" t="s">
        <v>8318</v>
      </c>
      <c r="S2843" s="13">
        <f t="shared" si="178"/>
        <v>42291.739548611105</v>
      </c>
      <c r="T2843" s="14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4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4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8">
        <f t="shared" si="177"/>
        <v>550</v>
      </c>
      <c r="Q2846" t="s">
        <v>8317</v>
      </c>
      <c r="R2846" t="s">
        <v>8318</v>
      </c>
      <c r="S2846" s="13">
        <f t="shared" si="178"/>
        <v>42709.546064814815</v>
      </c>
      <c r="T2846" s="14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8">
        <f t="shared" si="177"/>
        <v>192.30769230769232</v>
      </c>
      <c r="Q2847" t="s">
        <v>8317</v>
      </c>
      <c r="R2847" t="s">
        <v>8318</v>
      </c>
      <c r="S2847" s="13">
        <f t="shared" si="178"/>
        <v>42103.016585648147</v>
      </c>
      <c r="T2847" s="14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4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4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8">
        <f t="shared" si="177"/>
        <v>11666.666666666666</v>
      </c>
      <c r="Q2850" t="s">
        <v>8317</v>
      </c>
      <c r="R2850" t="s">
        <v>8318</v>
      </c>
      <c r="S2850" s="13">
        <f t="shared" si="178"/>
        <v>42123.648831018523</v>
      </c>
      <c r="T2850" s="14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8">
        <f t="shared" si="177"/>
        <v>500</v>
      </c>
      <c r="Q2851" t="s">
        <v>8317</v>
      </c>
      <c r="R2851" t="s">
        <v>8318</v>
      </c>
      <c r="S2851" s="13">
        <f t="shared" si="178"/>
        <v>42453.428240740745</v>
      </c>
      <c r="T2851" s="14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8">
        <f t="shared" si="177"/>
        <v>615.38461538461536</v>
      </c>
      <c r="Q2852" t="s">
        <v>8317</v>
      </c>
      <c r="R2852" t="s">
        <v>8318</v>
      </c>
      <c r="S2852" s="13">
        <f t="shared" si="178"/>
        <v>41858.007071759261</v>
      </c>
      <c r="T2852" s="14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4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8">
        <f t="shared" si="177"/>
        <v>833.33333333333337</v>
      </c>
      <c r="Q2854" t="s">
        <v>8317</v>
      </c>
      <c r="R2854" t="s">
        <v>8318</v>
      </c>
      <c r="S2854" s="13">
        <f t="shared" si="178"/>
        <v>41781.045173611114</v>
      </c>
      <c r="T2854" s="14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4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8">
        <f t="shared" si="177"/>
        <v>71.428571428571431</v>
      </c>
      <c r="Q2856" t="s">
        <v>8317</v>
      </c>
      <c r="R2856" t="s">
        <v>8318</v>
      </c>
      <c r="S2856" s="13">
        <f t="shared" si="178"/>
        <v>42111.71665509259</v>
      </c>
      <c r="T2856" s="14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8">
        <f t="shared" si="177"/>
        <v>120</v>
      </c>
      <c r="Q2857" t="s">
        <v>8317</v>
      </c>
      <c r="R2857" t="s">
        <v>8318</v>
      </c>
      <c r="S2857" s="13">
        <f t="shared" si="178"/>
        <v>42370.007766203707</v>
      </c>
      <c r="T2857" s="14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8">
        <f t="shared" si="177"/>
        <v>500</v>
      </c>
      <c r="Q2858" t="s">
        <v>8317</v>
      </c>
      <c r="R2858" t="s">
        <v>8318</v>
      </c>
      <c r="S2858" s="13">
        <f t="shared" si="178"/>
        <v>42165.037581018521</v>
      </c>
      <c r="T2858" s="14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8">
        <f t="shared" si="177"/>
        <v>2533.3333333333335</v>
      </c>
      <c r="Q2859" t="s">
        <v>8317</v>
      </c>
      <c r="R2859" t="s">
        <v>8318</v>
      </c>
      <c r="S2859" s="13">
        <f t="shared" si="178"/>
        <v>42726.920081018514</v>
      </c>
      <c r="T2859" s="14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4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8">
        <f t="shared" si="177"/>
        <v>2000</v>
      </c>
      <c r="Q2861" t="s">
        <v>8317</v>
      </c>
      <c r="R2861" t="s">
        <v>8318</v>
      </c>
      <c r="S2861" s="13">
        <f t="shared" si="178"/>
        <v>42233.362314814818</v>
      </c>
      <c r="T2861" s="14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8">
        <f t="shared" si="177"/>
        <v>444.44444444444446</v>
      </c>
      <c r="Q2862" t="s">
        <v>8317</v>
      </c>
      <c r="R2862" t="s">
        <v>8318</v>
      </c>
      <c r="S2862" s="13">
        <f t="shared" si="178"/>
        <v>42480.800648148142</v>
      </c>
      <c r="T2862" s="14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8">
        <f t="shared" si="177"/>
        <v>83.333333333333329</v>
      </c>
      <c r="Q2863" t="s">
        <v>8317</v>
      </c>
      <c r="R2863" t="s">
        <v>8318</v>
      </c>
      <c r="S2863" s="13">
        <f t="shared" si="178"/>
        <v>42257.590833333335</v>
      </c>
      <c r="T2863" s="14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8">
        <f t="shared" si="177"/>
        <v>4233.333333333333</v>
      </c>
      <c r="Q2864" t="s">
        <v>8317</v>
      </c>
      <c r="R2864" t="s">
        <v>8318</v>
      </c>
      <c r="S2864" s="13">
        <f t="shared" si="178"/>
        <v>41784.789687500001</v>
      </c>
      <c r="T2864" s="14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8">
        <f t="shared" si="177"/>
        <v>50000</v>
      </c>
      <c r="Q2865" t="s">
        <v>8317</v>
      </c>
      <c r="R2865" t="s">
        <v>8318</v>
      </c>
      <c r="S2865" s="13">
        <f t="shared" si="178"/>
        <v>41831.675034722226</v>
      </c>
      <c r="T2865" s="14">
        <f t="shared" si="179"/>
        <v>41891.675034722226</v>
      </c>
    </row>
    <row r="2866" spans="1:20" ht="15.5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8">
        <f t="shared" si="177"/>
        <v>833.33333333333337</v>
      </c>
      <c r="Q2866" t="s">
        <v>8317</v>
      </c>
      <c r="R2866" t="s">
        <v>8318</v>
      </c>
      <c r="S2866" s="13">
        <f t="shared" si="178"/>
        <v>42172.613506944443</v>
      </c>
      <c r="T2866" s="14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4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8">
        <f t="shared" si="177"/>
        <v>2500</v>
      </c>
      <c r="Q2868" t="s">
        <v>8317</v>
      </c>
      <c r="R2868" t="s">
        <v>8318</v>
      </c>
      <c r="S2868" s="13">
        <f t="shared" si="178"/>
        <v>42627.955104166671</v>
      </c>
      <c r="T2868" s="14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8">
        <f t="shared" si="177"/>
        <v>250</v>
      </c>
      <c r="Q2869" t="s">
        <v>8317</v>
      </c>
      <c r="R2869" t="s">
        <v>8318</v>
      </c>
      <c r="S2869" s="13">
        <f t="shared" si="178"/>
        <v>42531.195277777777</v>
      </c>
      <c r="T2869" s="14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8">
        <f t="shared" si="177"/>
        <v>250</v>
      </c>
      <c r="Q2870" t="s">
        <v>8317</v>
      </c>
      <c r="R2870" t="s">
        <v>8318</v>
      </c>
      <c r="S2870" s="13">
        <f t="shared" si="178"/>
        <v>42618.827013888891</v>
      </c>
      <c r="T2870" s="14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8">
        <f t="shared" si="177"/>
        <v>4000</v>
      </c>
      <c r="Q2871" t="s">
        <v>8317</v>
      </c>
      <c r="R2871" t="s">
        <v>8318</v>
      </c>
      <c r="S2871" s="13">
        <f t="shared" si="178"/>
        <v>42540.593530092592</v>
      </c>
      <c r="T2871" s="14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8">
        <f t="shared" si="177"/>
        <v>555.55555555555554</v>
      </c>
      <c r="Q2872" t="s">
        <v>8317</v>
      </c>
      <c r="R2872" t="s">
        <v>8318</v>
      </c>
      <c r="S2872" s="13">
        <f t="shared" si="178"/>
        <v>41746.189409722225</v>
      </c>
      <c r="T2872" s="14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8">
        <f t="shared" si="177"/>
        <v>769.23076923076928</v>
      </c>
      <c r="Q2873" t="s">
        <v>8317</v>
      </c>
      <c r="R2873" t="s">
        <v>8318</v>
      </c>
      <c r="S2873" s="13">
        <f t="shared" si="178"/>
        <v>41974.738576388889</v>
      </c>
      <c r="T2873" s="14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4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8">
        <f t="shared" si="177"/>
        <v>312.5</v>
      </c>
      <c r="Q2875" t="s">
        <v>8317</v>
      </c>
      <c r="R2875" t="s">
        <v>8318</v>
      </c>
      <c r="S2875" s="13">
        <f t="shared" si="178"/>
        <v>42002.817488425921</v>
      </c>
      <c r="T2875" s="14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8">
        <f t="shared" si="177"/>
        <v>1666.6666666666667</v>
      </c>
      <c r="Q2876" t="s">
        <v>8317</v>
      </c>
      <c r="R2876" t="s">
        <v>8318</v>
      </c>
      <c r="S2876" s="13">
        <f t="shared" si="178"/>
        <v>42722.84474537037</v>
      </c>
      <c r="T2876" s="14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8">
        <f t="shared" si="177"/>
        <v>6666.666666666667</v>
      </c>
      <c r="Q2877" t="s">
        <v>8317</v>
      </c>
      <c r="R2877" t="s">
        <v>8318</v>
      </c>
      <c r="S2877" s="13">
        <f t="shared" si="178"/>
        <v>42465.128391203703</v>
      </c>
      <c r="T2877" s="14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4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8">
        <f t="shared" si="177"/>
        <v>1000</v>
      </c>
      <c r="Q2879" t="s">
        <v>8317</v>
      </c>
      <c r="R2879" t="s">
        <v>8318</v>
      </c>
      <c r="S2879" s="13">
        <f t="shared" si="178"/>
        <v>42672.955138888887</v>
      </c>
      <c r="T2879" s="14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8">
        <f t="shared" si="177"/>
        <v>750</v>
      </c>
      <c r="Q2880" t="s">
        <v>8317</v>
      </c>
      <c r="R2880" t="s">
        <v>8318</v>
      </c>
      <c r="S2880" s="13">
        <f t="shared" si="178"/>
        <v>42128.615682870368</v>
      </c>
      <c r="T2880" s="14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8">
        <f t="shared" si="177"/>
        <v>11200</v>
      </c>
      <c r="Q2881" t="s">
        <v>8317</v>
      </c>
      <c r="R2881" t="s">
        <v>8318</v>
      </c>
      <c r="S2881" s="13">
        <f t="shared" si="178"/>
        <v>42359.725243055553</v>
      </c>
      <c r="T2881" s="14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8">
        <f t="shared" si="177"/>
        <v>413.79310344827587</v>
      </c>
      <c r="Q2882" t="s">
        <v>8317</v>
      </c>
      <c r="R2882" t="s">
        <v>8318</v>
      </c>
      <c r="S2882" s="13">
        <f t="shared" si="178"/>
        <v>42192.905694444446</v>
      </c>
      <c r="T2882" s="14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</f>
        <v>0</v>
      </c>
      <c r="P2883" s="8" t="e">
        <f t="shared" ref="P2883:P2946" si="181">+(D2883/L2883)</f>
        <v>#DIV/0!</v>
      </c>
      <c r="Q2883" t="s">
        <v>8317</v>
      </c>
      <c r="R2883" t="s">
        <v>8318</v>
      </c>
      <c r="S2883" s="13">
        <f t="shared" ref="S2883:S2946" si="182">(((J2883/60)/60)/24)+DATE(1970, 1, 1)</f>
        <v>41916.597638888888</v>
      </c>
      <c r="T2883" s="14">
        <f t="shared" ref="T2883:T2946" si="183">(((I2883/60)/60)/24)+DATE(1970, 1, 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8">
        <f t="shared" si="181"/>
        <v>187.5</v>
      </c>
      <c r="Q2884" t="s">
        <v>8317</v>
      </c>
      <c r="R2884" t="s">
        <v>8318</v>
      </c>
      <c r="S2884" s="13">
        <f t="shared" si="182"/>
        <v>42461.596273148149</v>
      </c>
      <c r="T2884" s="14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8">
        <f t="shared" si="181"/>
        <v>2000</v>
      </c>
      <c r="Q2885" t="s">
        <v>8317</v>
      </c>
      <c r="R2885" t="s">
        <v>8318</v>
      </c>
      <c r="S2885" s="13">
        <f t="shared" si="182"/>
        <v>42370.90320601852</v>
      </c>
      <c r="T2885" s="14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8">
        <f t="shared" si="181"/>
        <v>11250</v>
      </c>
      <c r="Q2886" t="s">
        <v>8317</v>
      </c>
      <c r="R2886" t="s">
        <v>8318</v>
      </c>
      <c r="S2886" s="13">
        <f t="shared" si="182"/>
        <v>41948.727256944447</v>
      </c>
      <c r="T2886" s="14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8">
        <f t="shared" si="181"/>
        <v>80</v>
      </c>
      <c r="Q2887" t="s">
        <v>8317</v>
      </c>
      <c r="R2887" t="s">
        <v>8318</v>
      </c>
      <c r="S2887" s="13">
        <f t="shared" si="182"/>
        <v>42047.07640046296</v>
      </c>
      <c r="T2887" s="14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8">
        <f t="shared" si="181"/>
        <v>200</v>
      </c>
      <c r="Q2888" t="s">
        <v>8317</v>
      </c>
      <c r="R2888" t="s">
        <v>8318</v>
      </c>
      <c r="S2888" s="13">
        <f t="shared" si="182"/>
        <v>42261.632916666669</v>
      </c>
      <c r="T2888" s="14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8">
        <f t="shared" si="181"/>
        <v>3000</v>
      </c>
      <c r="Q2889" t="s">
        <v>8317</v>
      </c>
      <c r="R2889" t="s">
        <v>8318</v>
      </c>
      <c r="S2889" s="13">
        <f t="shared" si="182"/>
        <v>41985.427361111113</v>
      </c>
      <c r="T2889" s="14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4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8">
        <f t="shared" si="181"/>
        <v>214.28571428571428</v>
      </c>
      <c r="Q2891" t="s">
        <v>8317</v>
      </c>
      <c r="R2891" t="s">
        <v>8318</v>
      </c>
      <c r="S2891" s="13">
        <f t="shared" si="182"/>
        <v>41850.863252314812</v>
      </c>
      <c r="T2891" s="14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8">
        <f t="shared" si="181"/>
        <v>666.66666666666663</v>
      </c>
      <c r="Q2892" t="s">
        <v>8317</v>
      </c>
      <c r="R2892" t="s">
        <v>8318</v>
      </c>
      <c r="S2892" s="13">
        <f t="shared" si="182"/>
        <v>41831.742962962962</v>
      </c>
      <c r="T2892" s="14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8">
        <f t="shared" si="181"/>
        <v>1000</v>
      </c>
      <c r="Q2893" t="s">
        <v>8317</v>
      </c>
      <c r="R2893" t="s">
        <v>8318</v>
      </c>
      <c r="S2893" s="13">
        <f t="shared" si="182"/>
        <v>42415.883425925931</v>
      </c>
      <c r="T2893" s="14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8">
        <f t="shared" si="181"/>
        <v>323.52941176470586</v>
      </c>
      <c r="Q2894" t="s">
        <v>8317</v>
      </c>
      <c r="R2894" t="s">
        <v>8318</v>
      </c>
      <c r="S2894" s="13">
        <f t="shared" si="182"/>
        <v>41869.714166666665</v>
      </c>
      <c r="T2894" s="14">
        <f t="shared" si="183"/>
        <v>41876.875</v>
      </c>
    </row>
    <row r="2895" spans="1:20" ht="15.5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8">
        <f t="shared" si="181"/>
        <v>2500</v>
      </c>
      <c r="Q2895" t="s">
        <v>8317</v>
      </c>
      <c r="R2895" t="s">
        <v>8318</v>
      </c>
      <c r="S2895" s="13">
        <f t="shared" si="182"/>
        <v>41953.773090277777</v>
      </c>
      <c r="T2895" s="14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4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8">
        <f t="shared" si="181"/>
        <v>125</v>
      </c>
      <c r="Q2897" t="s">
        <v>8317</v>
      </c>
      <c r="R2897" t="s">
        <v>8318</v>
      </c>
      <c r="S2897" s="13">
        <f t="shared" si="182"/>
        <v>41811.555462962962</v>
      </c>
      <c r="T2897" s="14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8">
        <f t="shared" si="181"/>
        <v>250</v>
      </c>
      <c r="Q2898" t="s">
        <v>8317</v>
      </c>
      <c r="R2898" t="s">
        <v>8318</v>
      </c>
      <c r="S2898" s="13">
        <f t="shared" si="182"/>
        <v>42701.908807870372</v>
      </c>
      <c r="T2898" s="14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8">
        <f t="shared" si="181"/>
        <v>4000</v>
      </c>
      <c r="Q2899" t="s">
        <v>8317</v>
      </c>
      <c r="R2899" t="s">
        <v>8318</v>
      </c>
      <c r="S2899" s="13">
        <f t="shared" si="182"/>
        <v>42258.646504629629</v>
      </c>
      <c r="T2899" s="14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8">
        <f t="shared" si="181"/>
        <v>625</v>
      </c>
      <c r="Q2900" t="s">
        <v>8317</v>
      </c>
      <c r="R2900" t="s">
        <v>8318</v>
      </c>
      <c r="S2900" s="13">
        <f t="shared" si="182"/>
        <v>42278.664965277778</v>
      </c>
      <c r="T2900" s="14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4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8">
        <f t="shared" si="181"/>
        <v>785.71428571428567</v>
      </c>
      <c r="Q2902" t="s">
        <v>8317</v>
      </c>
      <c r="R2902" t="s">
        <v>8318</v>
      </c>
      <c r="S2902" s="13">
        <f t="shared" si="182"/>
        <v>41830.234166666669</v>
      </c>
      <c r="T2902" s="14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8">
        <f t="shared" si="181"/>
        <v>375</v>
      </c>
      <c r="Q2903" t="s">
        <v>8317</v>
      </c>
      <c r="R2903" t="s">
        <v>8318</v>
      </c>
      <c r="S2903" s="13">
        <f t="shared" si="182"/>
        <v>41982.904386574075</v>
      </c>
      <c r="T2903" s="14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8">
        <f t="shared" si="181"/>
        <v>150000</v>
      </c>
      <c r="Q2904" t="s">
        <v>8317</v>
      </c>
      <c r="R2904" t="s">
        <v>8318</v>
      </c>
      <c r="S2904" s="13">
        <f t="shared" si="182"/>
        <v>42210.439768518518</v>
      </c>
      <c r="T2904" s="14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8">
        <f t="shared" si="181"/>
        <v>1250</v>
      </c>
      <c r="Q2905" t="s">
        <v>8317</v>
      </c>
      <c r="R2905" t="s">
        <v>8318</v>
      </c>
      <c r="S2905" s="13">
        <f t="shared" si="182"/>
        <v>42196.166874999995</v>
      </c>
      <c r="T2905" s="14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8">
        <f t="shared" si="181"/>
        <v>375</v>
      </c>
      <c r="Q2906" t="s">
        <v>8317</v>
      </c>
      <c r="R2906" t="s">
        <v>8318</v>
      </c>
      <c r="S2906" s="13">
        <f t="shared" si="182"/>
        <v>41940.967951388891</v>
      </c>
      <c r="T2906" s="14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8">
        <f t="shared" si="181"/>
        <v>205.88235294117646</v>
      </c>
      <c r="Q2907" t="s">
        <v>8317</v>
      </c>
      <c r="R2907" t="s">
        <v>8318</v>
      </c>
      <c r="S2907" s="13">
        <f t="shared" si="182"/>
        <v>42606.056863425925</v>
      </c>
      <c r="T2907" s="14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8">
        <f t="shared" si="181"/>
        <v>857.14285714285711</v>
      </c>
      <c r="Q2908" t="s">
        <v>8317</v>
      </c>
      <c r="R2908" t="s">
        <v>8318</v>
      </c>
      <c r="S2908" s="13">
        <f t="shared" si="182"/>
        <v>42199.648912037039</v>
      </c>
      <c r="T2908" s="14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8">
        <f t="shared" si="181"/>
        <v>1250</v>
      </c>
      <c r="Q2909" t="s">
        <v>8317</v>
      </c>
      <c r="R2909" t="s">
        <v>8318</v>
      </c>
      <c r="S2909" s="13">
        <f t="shared" si="182"/>
        <v>42444.877743055549</v>
      </c>
      <c r="T2909" s="14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8">
        <f t="shared" si="181"/>
        <v>1920</v>
      </c>
      <c r="Q2910" t="s">
        <v>8317</v>
      </c>
      <c r="R2910" t="s">
        <v>8318</v>
      </c>
      <c r="S2910" s="13">
        <f t="shared" si="182"/>
        <v>42499.731701388882</v>
      </c>
      <c r="T2910" s="14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8">
        <f t="shared" si="181"/>
        <v>180000</v>
      </c>
      <c r="Q2911" t="s">
        <v>8317</v>
      </c>
      <c r="R2911" t="s">
        <v>8318</v>
      </c>
      <c r="S2911" s="13">
        <f t="shared" si="182"/>
        <v>41929.266215277778</v>
      </c>
      <c r="T2911" s="14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8">
        <f t="shared" si="181"/>
        <v>30000</v>
      </c>
      <c r="Q2912" t="s">
        <v>8317</v>
      </c>
      <c r="R2912" t="s">
        <v>8318</v>
      </c>
      <c r="S2912" s="13">
        <f t="shared" si="182"/>
        <v>42107.841284722221</v>
      </c>
      <c r="T2912" s="14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8">
        <f t="shared" si="181"/>
        <v>128.57142857142858</v>
      </c>
      <c r="Q2913" t="s">
        <v>8317</v>
      </c>
      <c r="R2913" t="s">
        <v>8318</v>
      </c>
      <c r="S2913" s="13">
        <f t="shared" si="182"/>
        <v>42142.768819444449</v>
      </c>
      <c r="T2913" s="14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8">
        <f t="shared" si="181"/>
        <v>555.38461538461536</v>
      </c>
      <c r="Q2914" t="s">
        <v>8317</v>
      </c>
      <c r="R2914" t="s">
        <v>8318</v>
      </c>
      <c r="S2914" s="13">
        <f t="shared" si="182"/>
        <v>42354.131643518514</v>
      </c>
      <c r="T2914" s="14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8">
        <f t="shared" si="181"/>
        <v>5000</v>
      </c>
      <c r="Q2915" t="s">
        <v>8317</v>
      </c>
      <c r="R2915" t="s">
        <v>8318</v>
      </c>
      <c r="S2915" s="13">
        <f t="shared" si="182"/>
        <v>41828.922905092593</v>
      </c>
      <c r="T2915" s="14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8">
        <f t="shared" si="181"/>
        <v>25000</v>
      </c>
      <c r="Q2916" t="s">
        <v>8317</v>
      </c>
      <c r="R2916" t="s">
        <v>8318</v>
      </c>
      <c r="S2916" s="13">
        <f t="shared" si="182"/>
        <v>42017.907337962963</v>
      </c>
      <c r="T2916" s="14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8">
        <f t="shared" si="181"/>
        <v>333.33333333333331</v>
      </c>
      <c r="Q2917" t="s">
        <v>8317</v>
      </c>
      <c r="R2917" t="s">
        <v>8318</v>
      </c>
      <c r="S2917" s="13">
        <f t="shared" si="182"/>
        <v>42415.398032407407</v>
      </c>
      <c r="T2917" s="14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8">
        <f t="shared" si="181"/>
        <v>264.28571428571428</v>
      </c>
      <c r="Q2918" t="s">
        <v>8317</v>
      </c>
      <c r="R2918" t="s">
        <v>8318</v>
      </c>
      <c r="S2918" s="13">
        <f t="shared" si="182"/>
        <v>41755.476724537039</v>
      </c>
      <c r="T2918" s="14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8">
        <f t="shared" si="181"/>
        <v>222.22222222222223</v>
      </c>
      <c r="Q2919" t="s">
        <v>8317</v>
      </c>
      <c r="R2919" t="s">
        <v>8318</v>
      </c>
      <c r="S2919" s="13">
        <f t="shared" si="182"/>
        <v>42245.234340277777</v>
      </c>
      <c r="T2919" s="14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8">
        <f t="shared" si="181"/>
        <v>250</v>
      </c>
      <c r="Q2920" t="s">
        <v>8317</v>
      </c>
      <c r="R2920" t="s">
        <v>8318</v>
      </c>
      <c r="S2920" s="13">
        <f t="shared" si="182"/>
        <v>42278.629710648151</v>
      </c>
      <c r="T2920" s="14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8">
        <f t="shared" si="181"/>
        <v>100</v>
      </c>
      <c r="Q2921" t="s">
        <v>8317</v>
      </c>
      <c r="R2921" t="s">
        <v>8318</v>
      </c>
      <c r="S2921" s="13">
        <f t="shared" si="182"/>
        <v>41826.61954861111</v>
      </c>
      <c r="T2921" s="14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8">
        <f t="shared" si="181"/>
        <v>192.30769230769232</v>
      </c>
      <c r="Q2922" t="s">
        <v>8317</v>
      </c>
      <c r="R2922" t="s">
        <v>8318</v>
      </c>
      <c r="S2922" s="13">
        <f t="shared" si="182"/>
        <v>42058.792476851857</v>
      </c>
      <c r="T2922" s="14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8">
        <f t="shared" si="181"/>
        <v>33.333333333333336</v>
      </c>
      <c r="Q2923" t="s">
        <v>8317</v>
      </c>
      <c r="R2923" t="s">
        <v>8359</v>
      </c>
      <c r="S2923" s="13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4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4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8">
        <f t="shared" si="181"/>
        <v>170.06802721088437</v>
      </c>
      <c r="Q2926" t="s">
        <v>8317</v>
      </c>
      <c r="R2926" t="s">
        <v>8359</v>
      </c>
      <c r="S2926" s="13">
        <f t="shared" si="182"/>
        <v>42103.556828703702</v>
      </c>
      <c r="T2926" s="14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8">
        <f t="shared" si="181"/>
        <v>226.13065326633165</v>
      </c>
      <c r="Q2927" t="s">
        <v>8317</v>
      </c>
      <c r="R2927" t="s">
        <v>8359</v>
      </c>
      <c r="S2927" s="13">
        <f t="shared" si="182"/>
        <v>41863.584120370368</v>
      </c>
      <c r="T2927" s="14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8">
        <f t="shared" si="181"/>
        <v>60</v>
      </c>
      <c r="Q2928" t="s">
        <v>8317</v>
      </c>
      <c r="R2928" t="s">
        <v>8359</v>
      </c>
      <c r="S2928" s="13">
        <f t="shared" si="182"/>
        <v>42044.765960648147</v>
      </c>
      <c r="T2928" s="14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8">
        <f t="shared" si="181"/>
        <v>85.714285714285708</v>
      </c>
      <c r="Q2929" t="s">
        <v>8317</v>
      </c>
      <c r="R2929" t="s">
        <v>8359</v>
      </c>
      <c r="S2929" s="13">
        <f t="shared" si="182"/>
        <v>41806.669317129628</v>
      </c>
      <c r="T2929" s="14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4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8">
        <f t="shared" si="181"/>
        <v>250</v>
      </c>
      <c r="Q2931" t="s">
        <v>8317</v>
      </c>
      <c r="R2931" t="s">
        <v>8359</v>
      </c>
      <c r="S2931" s="13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8">
        <f t="shared" si="181"/>
        <v>161.29032258064515</v>
      </c>
      <c r="Q2932" t="s">
        <v>8317</v>
      </c>
      <c r="R2932" t="s">
        <v>8359</v>
      </c>
      <c r="S2932" s="13">
        <f t="shared" si="182"/>
        <v>42101.584074074075</v>
      </c>
      <c r="T2932" s="14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8">
        <f t="shared" si="181"/>
        <v>83.333333333333329</v>
      </c>
      <c r="Q2933" t="s">
        <v>8317</v>
      </c>
      <c r="R2933" t="s">
        <v>8359</v>
      </c>
      <c r="S2933" s="13">
        <f t="shared" si="182"/>
        <v>41872.291238425925</v>
      </c>
      <c r="T2933" s="14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8">
        <f t="shared" si="181"/>
        <v>81.578947368421055</v>
      </c>
      <c r="Q2934" t="s">
        <v>8317</v>
      </c>
      <c r="R2934" t="s">
        <v>8359</v>
      </c>
      <c r="S2934" s="13">
        <f t="shared" si="182"/>
        <v>42025.164780092593</v>
      </c>
      <c r="T2934" s="14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8">
        <f t="shared" si="181"/>
        <v>46.296296296296298</v>
      </c>
      <c r="Q2935" t="s">
        <v>8317</v>
      </c>
      <c r="R2935" t="s">
        <v>8359</v>
      </c>
      <c r="S2935" s="13">
        <f t="shared" si="182"/>
        <v>42495.956631944442</v>
      </c>
      <c r="T2935" s="14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8">
        <f t="shared" si="181"/>
        <v>67.567567567567565</v>
      </c>
      <c r="Q2936" t="s">
        <v>8317</v>
      </c>
      <c r="R2936" t="s">
        <v>8359</v>
      </c>
      <c r="S2936" s="13">
        <f t="shared" si="182"/>
        <v>41775.636157407411</v>
      </c>
      <c r="T2936" s="14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8">
        <f t="shared" si="181"/>
        <v>89.743589743589737</v>
      </c>
      <c r="Q2937" t="s">
        <v>8317</v>
      </c>
      <c r="R2937" t="s">
        <v>8359</v>
      </c>
      <c r="S2937" s="13">
        <f t="shared" si="182"/>
        <v>42553.583425925928</v>
      </c>
      <c r="T2937" s="14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8">
        <f t="shared" si="181"/>
        <v>29.411764705882351</v>
      </c>
      <c r="Q2938" t="s">
        <v>8317</v>
      </c>
      <c r="R2938" t="s">
        <v>8359</v>
      </c>
      <c r="S2938" s="13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8">
        <f t="shared" si="181"/>
        <v>27.272727272727273</v>
      </c>
      <c r="Q2939" t="s">
        <v>8317</v>
      </c>
      <c r="R2939" t="s">
        <v>8359</v>
      </c>
      <c r="S2939" s="13">
        <f t="shared" si="182"/>
        <v>41803.457326388889</v>
      </c>
      <c r="T2939" s="14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8">
        <f t="shared" si="181"/>
        <v>125</v>
      </c>
      <c r="Q2940" t="s">
        <v>8317</v>
      </c>
      <c r="R2940" t="s">
        <v>8359</v>
      </c>
      <c r="S2940" s="13">
        <f t="shared" si="182"/>
        <v>42004.703865740739</v>
      </c>
      <c r="T2940" s="14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8">
        <f t="shared" si="181"/>
        <v>320</v>
      </c>
      <c r="Q2941" t="s">
        <v>8317</v>
      </c>
      <c r="R2941" t="s">
        <v>8359</v>
      </c>
      <c r="S2941" s="13">
        <f t="shared" si="182"/>
        <v>41845.809166666666</v>
      </c>
      <c r="T2941" s="14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8">
        <f t="shared" si="181"/>
        <v>75.757575757575751</v>
      </c>
      <c r="Q2942" t="s">
        <v>8317</v>
      </c>
      <c r="R2942" t="s">
        <v>8359</v>
      </c>
      <c r="S2942" s="13">
        <f t="shared" si="182"/>
        <v>41982.773356481484</v>
      </c>
      <c r="T2942" s="14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8">
        <f t="shared" si="181"/>
        <v>25000</v>
      </c>
      <c r="Q2943" t="s">
        <v>8317</v>
      </c>
      <c r="R2943" t="s">
        <v>8357</v>
      </c>
      <c r="S2943" s="13">
        <f t="shared" si="182"/>
        <v>42034.960127314815</v>
      </c>
      <c r="T2943" s="14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8">
        <f t="shared" si="181"/>
        <v>990.09900990099015</v>
      </c>
      <c r="Q2944" t="s">
        <v>8317</v>
      </c>
      <c r="R2944" t="s">
        <v>8357</v>
      </c>
      <c r="S2944" s="13">
        <f t="shared" si="182"/>
        <v>42334.803923611107</v>
      </c>
      <c r="T2944" s="14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4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8">
        <f t="shared" si="181"/>
        <v>10000</v>
      </c>
      <c r="Q2946" t="s">
        <v>8317</v>
      </c>
      <c r="R2946" t="s">
        <v>8357</v>
      </c>
      <c r="S2946" s="13">
        <f t="shared" si="182"/>
        <v>42132.9143287037</v>
      </c>
      <c r="T2946" s="14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</f>
        <v>0</v>
      </c>
      <c r="P2947" s="8" t="e">
        <f t="shared" ref="P2947:P3010" si="185">+(D2947/L2947)</f>
        <v>#DIV/0!</v>
      </c>
      <c r="Q2947" t="s">
        <v>8317</v>
      </c>
      <c r="R2947" t="s">
        <v>8357</v>
      </c>
      <c r="S2947" s="13">
        <f t="shared" ref="S2947:S3010" si="186">(((J2947/60)/60)/24)+DATE(1970, 1, 1)</f>
        <v>42118.139583333337</v>
      </c>
      <c r="T2947" s="14">
        <f t="shared" ref="T2947:T3010" si="187">(((I2947/60)/60)/24)+DATE(1970, 1, 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8">
        <f t="shared" si="185"/>
        <v>1000</v>
      </c>
      <c r="Q2948" t="s">
        <v>8317</v>
      </c>
      <c r="R2948" t="s">
        <v>8357</v>
      </c>
      <c r="S2948" s="13">
        <f t="shared" si="186"/>
        <v>42567.531157407408</v>
      </c>
      <c r="T2948" s="14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8">
        <f t="shared" si="185"/>
        <v>1923.0769230769231</v>
      </c>
      <c r="Q2949" t="s">
        <v>8317</v>
      </c>
      <c r="R2949" t="s">
        <v>8357</v>
      </c>
      <c r="S2949" s="13">
        <f t="shared" si="186"/>
        <v>42649.562118055561</v>
      </c>
      <c r="T2949" s="14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8">
        <f t="shared" si="185"/>
        <v>55555.555555555555</v>
      </c>
      <c r="Q2950" t="s">
        <v>8317</v>
      </c>
      <c r="R2950" t="s">
        <v>8357</v>
      </c>
      <c r="S2950" s="13">
        <f t="shared" si="186"/>
        <v>42097.649224537032</v>
      </c>
      <c r="T2950" s="14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8">
        <f t="shared" si="185"/>
        <v>500</v>
      </c>
      <c r="Q2951" t="s">
        <v>8317</v>
      </c>
      <c r="R2951" t="s">
        <v>8357</v>
      </c>
      <c r="S2951" s="13">
        <f t="shared" si="186"/>
        <v>42297.823113425926</v>
      </c>
      <c r="T2951" s="14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4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8">
        <f t="shared" si="185"/>
        <v>862.06896551724139</v>
      </c>
      <c r="Q2953" t="s">
        <v>8317</v>
      </c>
      <c r="R2953" t="s">
        <v>8357</v>
      </c>
      <c r="S2953" s="13">
        <f t="shared" si="186"/>
        <v>41872.802928240737</v>
      </c>
      <c r="T2953" s="14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8">
        <f t="shared" si="185"/>
        <v>2500</v>
      </c>
      <c r="Q2954" t="s">
        <v>8317</v>
      </c>
      <c r="R2954" t="s">
        <v>8357</v>
      </c>
      <c r="S2954" s="13">
        <f t="shared" si="186"/>
        <v>42628.690266203703</v>
      </c>
      <c r="T2954" s="14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8">
        <f t="shared" si="185"/>
        <v>133333.33333333334</v>
      </c>
      <c r="Q2955" t="s">
        <v>8317</v>
      </c>
      <c r="R2955" t="s">
        <v>8357</v>
      </c>
      <c r="S2955" s="13">
        <f t="shared" si="186"/>
        <v>42255.791909722218</v>
      </c>
      <c r="T2955" s="14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4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8">
        <f t="shared" si="185"/>
        <v>109.09090909090909</v>
      </c>
      <c r="Q2957" t="s">
        <v>8317</v>
      </c>
      <c r="R2957" t="s">
        <v>8357</v>
      </c>
      <c r="S2957" s="13">
        <f t="shared" si="186"/>
        <v>42141.741307870368</v>
      </c>
      <c r="T2957" s="14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8">
        <f t="shared" si="185"/>
        <v>395</v>
      </c>
      <c r="Q2958" t="s">
        <v>8317</v>
      </c>
      <c r="R2958" t="s">
        <v>8357</v>
      </c>
      <c r="S2958" s="13">
        <f t="shared" si="186"/>
        <v>42464.958912037036</v>
      </c>
      <c r="T2958" s="14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8">
        <f t="shared" si="185"/>
        <v>5000</v>
      </c>
      <c r="Q2959" t="s">
        <v>8317</v>
      </c>
      <c r="R2959" t="s">
        <v>8357</v>
      </c>
      <c r="S2959" s="13">
        <f t="shared" si="186"/>
        <v>42031.011249999996</v>
      </c>
      <c r="T2959" s="14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4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4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4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8">
        <f t="shared" si="185"/>
        <v>46.296296296296298</v>
      </c>
      <c r="Q2963" t="s">
        <v>8317</v>
      </c>
      <c r="R2963" t="s">
        <v>8318</v>
      </c>
      <c r="S2963" s="13">
        <f t="shared" si="186"/>
        <v>42061.212488425925</v>
      </c>
      <c r="T2963" s="14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8">
        <f t="shared" si="185"/>
        <v>50</v>
      </c>
      <c r="Q2964" t="s">
        <v>8317</v>
      </c>
      <c r="R2964" t="s">
        <v>8318</v>
      </c>
      <c r="S2964" s="13">
        <f t="shared" si="186"/>
        <v>42036.24428240741</v>
      </c>
      <c r="T2964" s="14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8">
        <f t="shared" si="185"/>
        <v>102.04081632653062</v>
      </c>
      <c r="Q2965" t="s">
        <v>8317</v>
      </c>
      <c r="R2965" t="s">
        <v>8318</v>
      </c>
      <c r="S2965" s="13">
        <f t="shared" si="186"/>
        <v>42157.470185185186</v>
      </c>
      <c r="T2965" s="14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8">
        <f t="shared" si="185"/>
        <v>25.510204081632654</v>
      </c>
      <c r="Q2966" t="s">
        <v>8317</v>
      </c>
      <c r="R2966" t="s">
        <v>8318</v>
      </c>
      <c r="S2966" s="13">
        <f t="shared" si="186"/>
        <v>41827.909942129627</v>
      </c>
      <c r="T2966" s="14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8">
        <f t="shared" si="185"/>
        <v>38.46153846153846</v>
      </c>
      <c r="Q2967" t="s">
        <v>8317</v>
      </c>
      <c r="R2967" t="s">
        <v>8318</v>
      </c>
      <c r="S2967" s="13">
        <f t="shared" si="186"/>
        <v>42162.729548611111</v>
      </c>
      <c r="T2967" s="14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8">
        <f t="shared" si="185"/>
        <v>78.125</v>
      </c>
      <c r="Q2968" t="s">
        <v>8317</v>
      </c>
      <c r="R2968" t="s">
        <v>8318</v>
      </c>
      <c r="S2968" s="13">
        <f t="shared" si="186"/>
        <v>42233.738564814819</v>
      </c>
      <c r="T2968" s="14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8">
        <f t="shared" si="185"/>
        <v>70.422535211267601</v>
      </c>
      <c r="Q2969" t="s">
        <v>8317</v>
      </c>
      <c r="R2969" t="s">
        <v>8318</v>
      </c>
      <c r="S2969" s="13">
        <f t="shared" si="186"/>
        <v>42042.197824074072</v>
      </c>
      <c r="T2969" s="14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8">
        <f t="shared" si="185"/>
        <v>74.468085106382972</v>
      </c>
      <c r="Q2970" t="s">
        <v>8317</v>
      </c>
      <c r="R2970" t="s">
        <v>8318</v>
      </c>
      <c r="S2970" s="13">
        <f t="shared" si="186"/>
        <v>42585.523842592593</v>
      </c>
      <c r="T2970" s="14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8">
        <f t="shared" si="185"/>
        <v>58.823529411764703</v>
      </c>
      <c r="Q2971" t="s">
        <v>8317</v>
      </c>
      <c r="R2971" t="s">
        <v>8318</v>
      </c>
      <c r="S2971" s="13">
        <f t="shared" si="186"/>
        <v>42097.786493055552</v>
      </c>
      <c r="T2971" s="14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8">
        <f t="shared" si="185"/>
        <v>65.934065934065927</v>
      </c>
      <c r="Q2972" t="s">
        <v>8317</v>
      </c>
      <c r="R2972" t="s">
        <v>8318</v>
      </c>
      <c r="S2972" s="13">
        <f t="shared" si="186"/>
        <v>41808.669571759259</v>
      </c>
      <c r="T2972" s="14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8">
        <f t="shared" si="185"/>
        <v>74.418604651162795</v>
      </c>
      <c r="Q2973" t="s">
        <v>8317</v>
      </c>
      <c r="R2973" t="s">
        <v>8318</v>
      </c>
      <c r="S2973" s="13">
        <f t="shared" si="186"/>
        <v>41852.658310185187</v>
      </c>
      <c r="T2973" s="14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8">
        <f t="shared" si="185"/>
        <v>117.64705882352941</v>
      </c>
      <c r="Q2974" t="s">
        <v>8317</v>
      </c>
      <c r="R2974" t="s">
        <v>8318</v>
      </c>
      <c r="S2974" s="13">
        <f t="shared" si="186"/>
        <v>42694.110185185185</v>
      </c>
      <c r="T2974" s="14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8">
        <f t="shared" si="185"/>
        <v>151.5151515151515</v>
      </c>
      <c r="Q2975" t="s">
        <v>8317</v>
      </c>
      <c r="R2975" t="s">
        <v>8318</v>
      </c>
      <c r="S2975" s="13">
        <f t="shared" si="186"/>
        <v>42341.818379629629</v>
      </c>
      <c r="T2975" s="14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8">
        <f t="shared" si="185"/>
        <v>57.47126436781609</v>
      </c>
      <c r="Q2976" t="s">
        <v>8317</v>
      </c>
      <c r="R2976" t="s">
        <v>8318</v>
      </c>
      <c r="S2976" s="13">
        <f t="shared" si="186"/>
        <v>41880.061006944445</v>
      </c>
      <c r="T2976" s="14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8">
        <f t="shared" si="185"/>
        <v>70.796460176991147</v>
      </c>
      <c r="Q2977" t="s">
        <v>8317</v>
      </c>
      <c r="R2977" t="s">
        <v>8318</v>
      </c>
      <c r="S2977" s="13">
        <f t="shared" si="186"/>
        <v>41941.683865740742</v>
      </c>
      <c r="T2977" s="14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8">
        <f t="shared" si="185"/>
        <v>5</v>
      </c>
      <c r="Q2978" t="s">
        <v>8317</v>
      </c>
      <c r="R2978" t="s">
        <v>8318</v>
      </c>
      <c r="S2978" s="13">
        <f t="shared" si="186"/>
        <v>42425.730671296296</v>
      </c>
      <c r="T2978" s="14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8">
        <f t="shared" si="185"/>
        <v>100</v>
      </c>
      <c r="Q2979" t="s">
        <v>8317</v>
      </c>
      <c r="R2979" t="s">
        <v>8318</v>
      </c>
      <c r="S2979" s="13">
        <f t="shared" si="186"/>
        <v>42026.88118055556</v>
      </c>
      <c r="T2979" s="14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8">
        <f t="shared" si="185"/>
        <v>46.875</v>
      </c>
      <c r="Q2980" t="s">
        <v>8317</v>
      </c>
      <c r="R2980" t="s">
        <v>8318</v>
      </c>
      <c r="S2980" s="13">
        <f t="shared" si="186"/>
        <v>41922.640590277777</v>
      </c>
      <c r="T2980" s="14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8">
        <f t="shared" si="185"/>
        <v>108.69565217391305</v>
      </c>
      <c r="Q2981" t="s">
        <v>8317</v>
      </c>
      <c r="R2981" t="s">
        <v>8318</v>
      </c>
      <c r="S2981" s="13">
        <f t="shared" si="186"/>
        <v>41993.824340277773</v>
      </c>
      <c r="T2981" s="14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8">
        <f t="shared" si="185"/>
        <v>125</v>
      </c>
      <c r="Q2982" t="s">
        <v>8317</v>
      </c>
      <c r="R2982" t="s">
        <v>8318</v>
      </c>
      <c r="S2982" s="13">
        <f t="shared" si="186"/>
        <v>42219.915856481486</v>
      </c>
      <c r="T2982" s="14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8">
        <f t="shared" si="185"/>
        <v>41.237113402061858</v>
      </c>
      <c r="Q2983" t="s">
        <v>8317</v>
      </c>
      <c r="R2983" t="s">
        <v>8357</v>
      </c>
      <c r="S2983" s="13">
        <f t="shared" si="186"/>
        <v>42225.559675925921</v>
      </c>
      <c r="T2983" s="14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8">
        <f t="shared" si="185"/>
        <v>84.745762711864401</v>
      </c>
      <c r="Q2984" t="s">
        <v>8317</v>
      </c>
      <c r="R2984" t="s">
        <v>8357</v>
      </c>
      <c r="S2984" s="13">
        <f t="shared" si="186"/>
        <v>42381.686840277776</v>
      </c>
      <c r="T2984" s="14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8">
        <f t="shared" si="185"/>
        <v>105.93607305936074</v>
      </c>
      <c r="Q2985" t="s">
        <v>8317</v>
      </c>
      <c r="R2985" t="s">
        <v>8357</v>
      </c>
      <c r="S2985" s="13">
        <f t="shared" si="186"/>
        <v>41894.632361111115</v>
      </c>
      <c r="T2985" s="14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8">
        <f t="shared" si="185"/>
        <v>114.6788990825688</v>
      </c>
      <c r="Q2986" t="s">
        <v>8317</v>
      </c>
      <c r="R2986" t="s">
        <v>8357</v>
      </c>
      <c r="S2986" s="13">
        <f t="shared" si="186"/>
        <v>42576.278715277775</v>
      </c>
      <c r="T2986" s="14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8">
        <f t="shared" si="185"/>
        <v>90.090090090090087</v>
      </c>
      <c r="Q2987" t="s">
        <v>8317</v>
      </c>
      <c r="R2987" t="s">
        <v>8357</v>
      </c>
      <c r="S2987" s="13">
        <f t="shared" si="186"/>
        <v>42654.973703703698</v>
      </c>
      <c r="T2987" s="14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8">
        <f t="shared" si="185"/>
        <v>42.857142857142854</v>
      </c>
      <c r="Q2988" t="s">
        <v>8317</v>
      </c>
      <c r="R2988" t="s">
        <v>8357</v>
      </c>
      <c r="S2988" s="13">
        <f t="shared" si="186"/>
        <v>42431.500069444446</v>
      </c>
      <c r="T2988" s="14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8">
        <f t="shared" si="185"/>
        <v>94.339622641509436</v>
      </c>
      <c r="Q2989" t="s">
        <v>8317</v>
      </c>
      <c r="R2989" t="s">
        <v>8357</v>
      </c>
      <c r="S2989" s="13">
        <f t="shared" si="186"/>
        <v>42627.307303240741</v>
      </c>
      <c r="T2989" s="14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4">
        <f t="shared" si="187"/>
        <v>42541.362048611118</v>
      </c>
    </row>
    <row r="2991" spans="1:20" ht="15.5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8">
        <f t="shared" si="185"/>
        <v>54.945054945054942</v>
      </c>
      <c r="Q2991" t="s">
        <v>8317</v>
      </c>
      <c r="R2991" t="s">
        <v>8357</v>
      </c>
      <c r="S2991" s="13">
        <f t="shared" si="186"/>
        <v>42337.02039351852</v>
      </c>
      <c r="T2991" s="14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4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8">
        <f t="shared" si="185"/>
        <v>91.397849462365585</v>
      </c>
      <c r="Q2993" t="s">
        <v>8317</v>
      </c>
      <c r="R2993" t="s">
        <v>8357</v>
      </c>
      <c r="S2993" s="13">
        <f t="shared" si="186"/>
        <v>42740.837152777778</v>
      </c>
      <c r="T2993" s="14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8">
        <f t="shared" si="185"/>
        <v>46.875</v>
      </c>
      <c r="Q2994" t="s">
        <v>8317</v>
      </c>
      <c r="R2994" t="s">
        <v>8357</v>
      </c>
      <c r="S2994" s="13">
        <f t="shared" si="186"/>
        <v>42622.767476851848</v>
      </c>
      <c r="T2994" s="14">
        <f t="shared" si="187"/>
        <v>42652.767476851848</v>
      </c>
    </row>
    <row r="2995" spans="1:20" ht="15.5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8">
        <f t="shared" si="185"/>
        <v>45.454545454545453</v>
      </c>
      <c r="Q2995" t="s">
        <v>8317</v>
      </c>
      <c r="R2995" t="s">
        <v>8357</v>
      </c>
      <c r="S2995" s="13">
        <f t="shared" si="186"/>
        <v>42390.838738425926</v>
      </c>
      <c r="T2995" s="14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8">
        <f t="shared" si="185"/>
        <v>5.0847457627118642</v>
      </c>
      <c r="Q2996" t="s">
        <v>8317</v>
      </c>
      <c r="R2996" t="s">
        <v>8357</v>
      </c>
      <c r="S2996" s="13">
        <f t="shared" si="186"/>
        <v>41885.478842592594</v>
      </c>
      <c r="T2996" s="14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8">
        <f t="shared" si="185"/>
        <v>60.24096385542169</v>
      </c>
      <c r="Q2997" t="s">
        <v>8317</v>
      </c>
      <c r="R2997" t="s">
        <v>8357</v>
      </c>
      <c r="S2997" s="13">
        <f t="shared" si="186"/>
        <v>42724.665173611109</v>
      </c>
      <c r="T2997" s="14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8">
        <f t="shared" si="185"/>
        <v>89.285714285714292</v>
      </c>
      <c r="Q2998" t="s">
        <v>8317</v>
      </c>
      <c r="R2998" t="s">
        <v>8357</v>
      </c>
      <c r="S2998" s="13">
        <f t="shared" si="186"/>
        <v>42090.912500000006</v>
      </c>
      <c r="T2998" s="14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8">
        <f t="shared" si="185"/>
        <v>86.956521739130437</v>
      </c>
      <c r="Q2999" t="s">
        <v>8317</v>
      </c>
      <c r="R2999" t="s">
        <v>8357</v>
      </c>
      <c r="S2999" s="13">
        <f t="shared" si="186"/>
        <v>42775.733715277776</v>
      </c>
      <c r="T2999" s="14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8">
        <f t="shared" si="185"/>
        <v>115.47344110854503</v>
      </c>
      <c r="Q3000" t="s">
        <v>8317</v>
      </c>
      <c r="R3000" t="s">
        <v>8357</v>
      </c>
      <c r="S3000" s="13">
        <f t="shared" si="186"/>
        <v>41778.193622685183</v>
      </c>
      <c r="T3000" s="14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8">
        <f t="shared" si="185"/>
        <v>67.5</v>
      </c>
      <c r="Q3001" t="s">
        <v>8317</v>
      </c>
      <c r="R3001" t="s">
        <v>8357</v>
      </c>
      <c r="S3001" s="13">
        <f t="shared" si="186"/>
        <v>42780.740277777775</v>
      </c>
      <c r="T3001" s="14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4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8">
        <f t="shared" si="185"/>
        <v>41.222857142857144</v>
      </c>
      <c r="Q3003" t="s">
        <v>8317</v>
      </c>
      <c r="R3003" t="s">
        <v>8357</v>
      </c>
      <c r="S3003" s="13">
        <f t="shared" si="186"/>
        <v>42534.895625000005</v>
      </c>
      <c r="T3003" s="14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8">
        <f t="shared" si="185"/>
        <v>67.307692307692307</v>
      </c>
      <c r="Q3004" t="s">
        <v>8317</v>
      </c>
      <c r="R3004" t="s">
        <v>8357</v>
      </c>
      <c r="S3004" s="13">
        <f t="shared" si="186"/>
        <v>41239.83625</v>
      </c>
      <c r="T3004" s="14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8">
        <f t="shared" si="185"/>
        <v>176.47058823529412</v>
      </c>
      <c r="Q3005" t="s">
        <v>8317</v>
      </c>
      <c r="R3005" t="s">
        <v>8357</v>
      </c>
      <c r="S3005" s="13">
        <f t="shared" si="186"/>
        <v>42398.849259259259</v>
      </c>
      <c r="T3005" s="14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8">
        <f t="shared" si="185"/>
        <v>144.4043321299639</v>
      </c>
      <c r="Q3006" t="s">
        <v>8317</v>
      </c>
      <c r="R3006" t="s">
        <v>8357</v>
      </c>
      <c r="S3006" s="13">
        <f t="shared" si="186"/>
        <v>41928.881064814814</v>
      </c>
      <c r="T3006" s="14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8">
        <f t="shared" si="185"/>
        <v>89.830508474576277</v>
      </c>
      <c r="Q3007" t="s">
        <v>8317</v>
      </c>
      <c r="R3007" t="s">
        <v>8357</v>
      </c>
      <c r="S3007" s="13">
        <f t="shared" si="186"/>
        <v>41888.674826388888</v>
      </c>
      <c r="T3007" s="14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8">
        <f t="shared" si="185"/>
        <v>82.474226804123717</v>
      </c>
      <c r="Q3008" t="s">
        <v>8317</v>
      </c>
      <c r="R3008" t="s">
        <v>8357</v>
      </c>
      <c r="S3008" s="13">
        <f t="shared" si="186"/>
        <v>41957.756840277783</v>
      </c>
      <c r="T3008" s="14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8">
        <f t="shared" si="185"/>
        <v>30</v>
      </c>
      <c r="Q3009" t="s">
        <v>8317</v>
      </c>
      <c r="R3009" t="s">
        <v>8357</v>
      </c>
      <c r="S3009" s="13">
        <f t="shared" si="186"/>
        <v>42098.216238425928</v>
      </c>
      <c r="T3009" s="14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8">
        <f t="shared" si="185"/>
        <v>115.38461538461539</v>
      </c>
      <c r="Q3010" t="s">
        <v>8317</v>
      </c>
      <c r="R3010" t="s">
        <v>8357</v>
      </c>
      <c r="S3010" s="13">
        <f t="shared" si="186"/>
        <v>42360.212025462963</v>
      </c>
      <c r="T3010" s="14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</f>
        <v>1.19756</v>
      </c>
      <c r="P3011" s="8">
        <f t="shared" ref="P3011:P3074" si="189">+(D3011/L3011)</f>
        <v>195.3125</v>
      </c>
      <c r="Q3011" t="s">
        <v>8317</v>
      </c>
      <c r="R3011" t="s">
        <v>8357</v>
      </c>
      <c r="S3011" s="13">
        <f t="shared" ref="S3011:S3074" si="190">(((J3011/60)/60)/24)+DATE(1970, 1, 1)</f>
        <v>41939.569907407407</v>
      </c>
      <c r="T3011" s="14">
        <f t="shared" ref="T3011:T3074" si="191">(((I3011/60)/60)/24)+DATE(1970, 1, 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8">
        <f t="shared" si="189"/>
        <v>100</v>
      </c>
      <c r="Q3012" t="s">
        <v>8317</v>
      </c>
      <c r="R3012" t="s">
        <v>8357</v>
      </c>
      <c r="S3012" s="13">
        <f t="shared" si="190"/>
        <v>41996.832395833335</v>
      </c>
      <c r="T3012" s="14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8">
        <f t="shared" si="189"/>
        <v>12</v>
      </c>
      <c r="Q3013" t="s">
        <v>8317</v>
      </c>
      <c r="R3013" t="s">
        <v>8357</v>
      </c>
      <c r="S3013" s="13">
        <f t="shared" si="190"/>
        <v>42334.468935185185</v>
      </c>
      <c r="T3013" s="14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8">
        <f t="shared" si="189"/>
        <v>72.727272727272734</v>
      </c>
      <c r="Q3014" t="s">
        <v>8317</v>
      </c>
      <c r="R3014" t="s">
        <v>8357</v>
      </c>
      <c r="S3014" s="13">
        <f t="shared" si="190"/>
        <v>42024.702893518523</v>
      </c>
      <c r="T3014" s="14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8">
        <f t="shared" si="189"/>
        <v>93.45794392523365</v>
      </c>
      <c r="Q3015" t="s">
        <v>8317</v>
      </c>
      <c r="R3015" t="s">
        <v>8357</v>
      </c>
      <c r="S3015" s="13">
        <f t="shared" si="190"/>
        <v>42146.836215277777</v>
      </c>
      <c r="T3015" s="14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8">
        <f t="shared" si="189"/>
        <v>44.88330341113106</v>
      </c>
      <c r="Q3016" t="s">
        <v>8317</v>
      </c>
      <c r="R3016" t="s">
        <v>8357</v>
      </c>
      <c r="S3016" s="13">
        <f t="shared" si="190"/>
        <v>41920.123611111114</v>
      </c>
      <c r="T3016" s="14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8">
        <f t="shared" si="189"/>
        <v>85</v>
      </c>
      <c r="Q3017" t="s">
        <v>8317</v>
      </c>
      <c r="R3017" t="s">
        <v>8357</v>
      </c>
      <c r="S3017" s="13">
        <f t="shared" si="190"/>
        <v>41785.72729166667</v>
      </c>
      <c r="T3017" s="14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8">
        <f t="shared" si="189"/>
        <v>236.11111111111111</v>
      </c>
      <c r="Q3018" t="s">
        <v>8317</v>
      </c>
      <c r="R3018" t="s">
        <v>8357</v>
      </c>
      <c r="S3018" s="13">
        <f t="shared" si="190"/>
        <v>41778.548055555555</v>
      </c>
      <c r="T3018" s="14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8">
        <f t="shared" si="189"/>
        <v>138.36477987421384</v>
      </c>
      <c r="Q3019" t="s">
        <v>8317</v>
      </c>
      <c r="R3019" t="s">
        <v>8357</v>
      </c>
      <c r="S3019" s="13">
        <f t="shared" si="190"/>
        <v>41841.850034722222</v>
      </c>
      <c r="T3019" s="14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8">
        <f t="shared" si="189"/>
        <v>102.4390243902439</v>
      </c>
      <c r="Q3020" t="s">
        <v>8317</v>
      </c>
      <c r="R3020" t="s">
        <v>8357</v>
      </c>
      <c r="S3020" s="13">
        <f t="shared" si="190"/>
        <v>42163.29833333334</v>
      </c>
      <c r="T3020" s="14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8">
        <f t="shared" si="189"/>
        <v>66.371681415929203</v>
      </c>
      <c r="Q3021" t="s">
        <v>8317</v>
      </c>
      <c r="R3021" t="s">
        <v>8357</v>
      </c>
      <c r="S3021" s="13">
        <f t="shared" si="190"/>
        <v>41758.833564814813</v>
      </c>
      <c r="T3021" s="14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8">
        <f t="shared" si="189"/>
        <v>233.33333333333334</v>
      </c>
      <c r="Q3022" t="s">
        <v>8317</v>
      </c>
      <c r="R3022" t="s">
        <v>8357</v>
      </c>
      <c r="S3022" s="13">
        <f t="shared" si="190"/>
        <v>42170.846446759257</v>
      </c>
      <c r="T3022" s="14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8">
        <f t="shared" si="189"/>
        <v>43.689320388349515</v>
      </c>
      <c r="Q3023" t="s">
        <v>8317</v>
      </c>
      <c r="R3023" t="s">
        <v>8357</v>
      </c>
      <c r="S3023" s="13">
        <f t="shared" si="190"/>
        <v>42660.618854166663</v>
      </c>
      <c r="T3023" s="14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8">
        <f t="shared" si="189"/>
        <v>161.29032258064515</v>
      </c>
      <c r="Q3024" t="s">
        <v>8317</v>
      </c>
      <c r="R3024" t="s">
        <v>8357</v>
      </c>
      <c r="S3024" s="13">
        <f t="shared" si="190"/>
        <v>42564.95380787037</v>
      </c>
      <c r="T3024" s="14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8">
        <f t="shared" si="189"/>
        <v>116.66666666666667</v>
      </c>
      <c r="Q3025" t="s">
        <v>8317</v>
      </c>
      <c r="R3025" t="s">
        <v>8357</v>
      </c>
      <c r="S3025" s="13">
        <f t="shared" si="190"/>
        <v>42121.675763888896</v>
      </c>
      <c r="T3025" s="14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8">
        <f t="shared" si="189"/>
        <v>27.472527472527471</v>
      </c>
      <c r="Q3026" t="s">
        <v>8317</v>
      </c>
      <c r="R3026" t="s">
        <v>8357</v>
      </c>
      <c r="S3026" s="13">
        <f t="shared" si="190"/>
        <v>41158.993923611109</v>
      </c>
      <c r="T3026" s="14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8">
        <f t="shared" si="189"/>
        <v>17.241379310344829</v>
      </c>
      <c r="Q3027" t="s">
        <v>8317</v>
      </c>
      <c r="R3027" t="s">
        <v>8357</v>
      </c>
      <c r="S3027" s="13">
        <f t="shared" si="190"/>
        <v>41761.509409722225</v>
      </c>
      <c r="T3027" s="14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8">
        <f t="shared" si="189"/>
        <v>36</v>
      </c>
      <c r="Q3028" t="s">
        <v>8317</v>
      </c>
      <c r="R3028" t="s">
        <v>8357</v>
      </c>
      <c r="S3028" s="13">
        <f t="shared" si="190"/>
        <v>42783.459398148145</v>
      </c>
      <c r="T3028" s="14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8">
        <f t="shared" si="189"/>
        <v>125</v>
      </c>
      <c r="Q3029" t="s">
        <v>8317</v>
      </c>
      <c r="R3029" t="s">
        <v>8357</v>
      </c>
      <c r="S3029" s="13">
        <f t="shared" si="190"/>
        <v>42053.704293981486</v>
      </c>
      <c r="T3029" s="14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8">
        <f t="shared" si="189"/>
        <v>50.505050505050505</v>
      </c>
      <c r="Q3030" t="s">
        <v>8317</v>
      </c>
      <c r="R3030" t="s">
        <v>8357</v>
      </c>
      <c r="S3030" s="13">
        <f t="shared" si="190"/>
        <v>42567.264178240745</v>
      </c>
      <c r="T3030" s="14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8">
        <f t="shared" si="189"/>
        <v>86.206896551724142</v>
      </c>
      <c r="Q3031" t="s">
        <v>8317</v>
      </c>
      <c r="R3031" t="s">
        <v>8357</v>
      </c>
      <c r="S3031" s="13">
        <f t="shared" si="190"/>
        <v>41932.708877314813</v>
      </c>
      <c r="T3031" s="14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8">
        <f t="shared" si="189"/>
        <v>42.68292682926829</v>
      </c>
      <c r="Q3032" t="s">
        <v>8317</v>
      </c>
      <c r="R3032" t="s">
        <v>8357</v>
      </c>
      <c r="S3032" s="13">
        <f t="shared" si="190"/>
        <v>42233.747349537036</v>
      </c>
      <c r="T3032" s="14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4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8">
        <f t="shared" si="189"/>
        <v>40</v>
      </c>
      <c r="Q3034" t="s">
        <v>8317</v>
      </c>
      <c r="R3034" t="s">
        <v>8357</v>
      </c>
      <c r="S3034" s="13">
        <f t="shared" si="190"/>
        <v>42228.044664351852</v>
      </c>
      <c r="T3034" s="14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8">
        <f t="shared" si="189"/>
        <v>130.43478260869566</v>
      </c>
      <c r="Q3035" t="s">
        <v>8317</v>
      </c>
      <c r="R3035" t="s">
        <v>8357</v>
      </c>
      <c r="S3035" s="13">
        <f t="shared" si="190"/>
        <v>42570.110243055555</v>
      </c>
      <c r="T3035" s="14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8">
        <f t="shared" si="189"/>
        <v>79.365079365079367</v>
      </c>
      <c r="Q3036" t="s">
        <v>8317</v>
      </c>
      <c r="R3036" t="s">
        <v>8357</v>
      </c>
      <c r="S3036" s="13">
        <f t="shared" si="190"/>
        <v>42644.535358796296</v>
      </c>
      <c r="T3036" s="14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8">
        <f t="shared" si="189"/>
        <v>81.433224755700323</v>
      </c>
      <c r="Q3037" t="s">
        <v>8317</v>
      </c>
      <c r="R3037" t="s">
        <v>8357</v>
      </c>
      <c r="S3037" s="13">
        <f t="shared" si="190"/>
        <v>41368.560289351852</v>
      </c>
      <c r="T3037" s="14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8">
        <f t="shared" si="189"/>
        <v>75.98784194528875</v>
      </c>
      <c r="Q3038" t="s">
        <v>8317</v>
      </c>
      <c r="R3038" t="s">
        <v>8357</v>
      </c>
      <c r="S3038" s="13">
        <f t="shared" si="190"/>
        <v>41466.785231481481</v>
      </c>
      <c r="T3038" s="14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8">
        <f t="shared" si="189"/>
        <v>15.625</v>
      </c>
      <c r="Q3039" t="s">
        <v>8317</v>
      </c>
      <c r="R3039" t="s">
        <v>8357</v>
      </c>
      <c r="S3039" s="13">
        <f t="shared" si="190"/>
        <v>40378.893206018518</v>
      </c>
      <c r="T3039" s="14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8">
        <f t="shared" si="189"/>
        <v>37.037037037037038</v>
      </c>
      <c r="Q3040" t="s">
        <v>8317</v>
      </c>
      <c r="R3040" t="s">
        <v>8357</v>
      </c>
      <c r="S3040" s="13">
        <f t="shared" si="190"/>
        <v>42373.252280092594</v>
      </c>
      <c r="T3040" s="14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8">
        <f t="shared" si="189"/>
        <v>84.745762711864401</v>
      </c>
      <c r="Q3041" t="s">
        <v>8317</v>
      </c>
      <c r="R3041" t="s">
        <v>8357</v>
      </c>
      <c r="S3041" s="13">
        <f t="shared" si="190"/>
        <v>41610.794421296298</v>
      </c>
      <c r="T3041" s="14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8">
        <f t="shared" si="189"/>
        <v>71.428571428571431</v>
      </c>
      <c r="Q3042" t="s">
        <v>8317</v>
      </c>
      <c r="R3042" t="s">
        <v>8357</v>
      </c>
      <c r="S3042" s="13">
        <f t="shared" si="190"/>
        <v>42177.791909722218</v>
      </c>
      <c r="T3042" s="14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8">
        <f t="shared" si="189"/>
        <v>87.368421052631575</v>
      </c>
      <c r="Q3043" t="s">
        <v>8317</v>
      </c>
      <c r="R3043" t="s">
        <v>8357</v>
      </c>
      <c r="S3043" s="13">
        <f t="shared" si="190"/>
        <v>42359.868611111116</v>
      </c>
      <c r="T3043" s="14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8">
        <f t="shared" si="189"/>
        <v>40.54054054054054</v>
      </c>
      <c r="Q3044" t="s">
        <v>8317</v>
      </c>
      <c r="R3044" t="s">
        <v>8357</v>
      </c>
      <c r="S3044" s="13">
        <f t="shared" si="190"/>
        <v>42253.688043981485</v>
      </c>
      <c r="T3044" s="14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8">
        <f t="shared" si="189"/>
        <v>117.1875</v>
      </c>
      <c r="Q3045" t="s">
        <v>8317</v>
      </c>
      <c r="R3045" t="s">
        <v>8357</v>
      </c>
      <c r="S3045" s="13">
        <f t="shared" si="190"/>
        <v>42083.070590277777</v>
      </c>
      <c r="T3045" s="14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8">
        <f t="shared" si="189"/>
        <v>76.92307692307692</v>
      </c>
      <c r="Q3046" t="s">
        <v>8317</v>
      </c>
      <c r="R3046" t="s">
        <v>8357</v>
      </c>
      <c r="S3046" s="13">
        <f t="shared" si="190"/>
        <v>42387.7268287037</v>
      </c>
      <c r="T3046" s="14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8">
        <f t="shared" si="189"/>
        <v>62.5</v>
      </c>
      <c r="Q3047" t="s">
        <v>8317</v>
      </c>
      <c r="R3047" t="s">
        <v>8357</v>
      </c>
      <c r="S3047" s="13">
        <f t="shared" si="190"/>
        <v>41843.155729166669</v>
      </c>
      <c r="T3047" s="14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8">
        <f t="shared" si="189"/>
        <v>136.20689655172413</v>
      </c>
      <c r="Q3048" t="s">
        <v>8317</v>
      </c>
      <c r="R3048" t="s">
        <v>8357</v>
      </c>
      <c r="S3048" s="13">
        <f t="shared" si="190"/>
        <v>41862.803078703706</v>
      </c>
      <c r="T3048" s="14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8">
        <f t="shared" si="189"/>
        <v>25</v>
      </c>
      <c r="Q3049" t="s">
        <v>8317</v>
      </c>
      <c r="R3049" t="s">
        <v>8357</v>
      </c>
      <c r="S3049" s="13">
        <f t="shared" si="190"/>
        <v>42443.989050925928</v>
      </c>
      <c r="T3049" s="14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8">
        <f t="shared" si="189"/>
        <v>106.38297872340425</v>
      </c>
      <c r="Q3050" t="s">
        <v>8317</v>
      </c>
      <c r="R3050" t="s">
        <v>8357</v>
      </c>
      <c r="S3050" s="13">
        <f t="shared" si="190"/>
        <v>41975.901180555549</v>
      </c>
      <c r="T3050" s="14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8">
        <f t="shared" si="189"/>
        <v>69.444444444444443</v>
      </c>
      <c r="Q3051" t="s">
        <v>8317</v>
      </c>
      <c r="R3051" t="s">
        <v>8357</v>
      </c>
      <c r="S3051" s="13">
        <f t="shared" si="190"/>
        <v>42139.014525462961</v>
      </c>
      <c r="T3051" s="14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8">
        <f t="shared" si="189"/>
        <v>66.666666666666671</v>
      </c>
      <c r="Q3052" t="s">
        <v>8317</v>
      </c>
      <c r="R3052" t="s">
        <v>8357</v>
      </c>
      <c r="S3052" s="13">
        <f t="shared" si="190"/>
        <v>42465.16851851852</v>
      </c>
      <c r="T3052" s="14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8">
        <f t="shared" si="189"/>
        <v>100</v>
      </c>
      <c r="Q3053" t="s">
        <v>8317</v>
      </c>
      <c r="R3053" t="s">
        <v>8357</v>
      </c>
      <c r="S3053" s="13">
        <f t="shared" si="190"/>
        <v>42744.416030092587</v>
      </c>
      <c r="T3053" s="14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8">
        <f t="shared" si="189"/>
        <v>25000</v>
      </c>
      <c r="Q3054" t="s">
        <v>8317</v>
      </c>
      <c r="R3054" t="s">
        <v>8357</v>
      </c>
      <c r="S3054" s="13">
        <f t="shared" si="190"/>
        <v>42122.670069444444</v>
      </c>
      <c r="T3054" s="14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8">
        <f t="shared" si="189"/>
        <v>3333.3333333333335</v>
      </c>
      <c r="Q3055" t="s">
        <v>8317</v>
      </c>
      <c r="R3055" t="s">
        <v>8357</v>
      </c>
      <c r="S3055" s="13">
        <f t="shared" si="190"/>
        <v>41862.761724537035</v>
      </c>
      <c r="T3055" s="14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4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8">
        <f t="shared" si="189"/>
        <v>20000</v>
      </c>
      <c r="Q3057" t="s">
        <v>8317</v>
      </c>
      <c r="R3057" t="s">
        <v>8357</v>
      </c>
      <c r="S3057" s="13">
        <f t="shared" si="190"/>
        <v>41953.95821759259</v>
      </c>
      <c r="T3057" s="14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4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4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8">
        <f t="shared" si="189"/>
        <v>6000</v>
      </c>
      <c r="Q3060" t="s">
        <v>8317</v>
      </c>
      <c r="R3060" t="s">
        <v>8357</v>
      </c>
      <c r="S3060" s="13">
        <f t="shared" si="190"/>
        <v>42460.374305555553</v>
      </c>
      <c r="T3060" s="14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8">
        <f t="shared" si="189"/>
        <v>1363.6363636363637</v>
      </c>
      <c r="Q3061" t="s">
        <v>8317</v>
      </c>
      <c r="R3061" t="s">
        <v>8357</v>
      </c>
      <c r="S3061" s="13">
        <f t="shared" si="190"/>
        <v>41829.935717592591</v>
      </c>
      <c r="T3061" s="14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8">
        <f t="shared" si="189"/>
        <v>36666.666666666664</v>
      </c>
      <c r="Q3062" t="s">
        <v>8317</v>
      </c>
      <c r="R3062" t="s">
        <v>8357</v>
      </c>
      <c r="S3062" s="13">
        <f t="shared" si="190"/>
        <v>42245.274699074071</v>
      </c>
      <c r="T3062" s="14">
        <f t="shared" si="191"/>
        <v>42275.274699074071</v>
      </c>
    </row>
    <row r="3063" spans="1:20" ht="15.5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4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8">
        <f t="shared" si="189"/>
        <v>149.25373134328359</v>
      </c>
      <c r="Q3064" t="s">
        <v>8317</v>
      </c>
      <c r="R3064" t="s">
        <v>8357</v>
      </c>
      <c r="S3064" s="13">
        <f t="shared" si="190"/>
        <v>42248.535787037035</v>
      </c>
      <c r="T3064" s="14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8">
        <f t="shared" si="189"/>
        <v>130.43478260869566</v>
      </c>
      <c r="Q3065" t="s">
        <v>8317</v>
      </c>
      <c r="R3065" t="s">
        <v>8357</v>
      </c>
      <c r="S3065" s="13">
        <f t="shared" si="190"/>
        <v>42630.922893518517</v>
      </c>
      <c r="T3065" s="14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8">
        <f t="shared" si="189"/>
        <v>1041.6666666666667</v>
      </c>
      <c r="Q3066" t="s">
        <v>8317</v>
      </c>
      <c r="R3066" t="s">
        <v>8357</v>
      </c>
      <c r="S3066" s="13">
        <f t="shared" si="190"/>
        <v>42299.130162037036</v>
      </c>
      <c r="T3066" s="14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8">
        <f t="shared" si="189"/>
        <v>12500</v>
      </c>
      <c r="Q3067" t="s">
        <v>8317</v>
      </c>
      <c r="R3067" t="s">
        <v>8357</v>
      </c>
      <c r="S3067" s="13">
        <f t="shared" si="190"/>
        <v>41825.055231481485</v>
      </c>
      <c r="T3067" s="14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8">
        <f t="shared" si="189"/>
        <v>23333.333333333332</v>
      </c>
      <c r="Q3068" t="s">
        <v>8317</v>
      </c>
      <c r="R3068" t="s">
        <v>8357</v>
      </c>
      <c r="S3068" s="13">
        <f t="shared" si="190"/>
        <v>42531.228437500002</v>
      </c>
      <c r="T3068" s="14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8">
        <f t="shared" si="189"/>
        <v>8000</v>
      </c>
      <c r="Q3069" t="s">
        <v>8317</v>
      </c>
      <c r="R3069" t="s">
        <v>8357</v>
      </c>
      <c r="S3069" s="13">
        <f t="shared" si="190"/>
        <v>42226.938414351855</v>
      </c>
      <c r="T3069" s="14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8">
        <f t="shared" si="189"/>
        <v>125000</v>
      </c>
      <c r="Q3070" t="s">
        <v>8317</v>
      </c>
      <c r="R3070" t="s">
        <v>8357</v>
      </c>
      <c r="S3070" s="13">
        <f t="shared" si="190"/>
        <v>42263.691574074073</v>
      </c>
      <c r="T3070" s="14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8">
        <f t="shared" si="189"/>
        <v>142.85714285714286</v>
      </c>
      <c r="Q3071" t="s">
        <v>8317</v>
      </c>
      <c r="R3071" t="s">
        <v>8357</v>
      </c>
      <c r="S3071" s="13">
        <f t="shared" si="190"/>
        <v>41957.833726851852</v>
      </c>
      <c r="T3071" s="14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8">
        <f t="shared" si="189"/>
        <v>625</v>
      </c>
      <c r="Q3072" t="s">
        <v>8317</v>
      </c>
      <c r="R3072" t="s">
        <v>8357</v>
      </c>
      <c r="S3072" s="13">
        <f t="shared" si="190"/>
        <v>42690.733437499999</v>
      </c>
      <c r="T3072" s="14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8">
        <f t="shared" si="189"/>
        <v>102.56410256410257</v>
      </c>
      <c r="Q3073" t="s">
        <v>8317</v>
      </c>
      <c r="R3073" t="s">
        <v>8357</v>
      </c>
      <c r="S3073" s="13">
        <f t="shared" si="190"/>
        <v>42097.732418981483</v>
      </c>
      <c r="T3073" s="14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8">
        <f t="shared" si="189"/>
        <v>6000</v>
      </c>
      <c r="Q3074" t="s">
        <v>8317</v>
      </c>
      <c r="R3074" t="s">
        <v>8357</v>
      </c>
      <c r="S3074" s="13">
        <f t="shared" si="190"/>
        <v>42658.690532407403</v>
      </c>
      <c r="T3074" s="14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</f>
        <v>2.3035714285714285E-4</v>
      </c>
      <c r="P3075" s="8">
        <f t="shared" ref="P3075:P3138" si="193">+(D3075/L3075)</f>
        <v>400000</v>
      </c>
      <c r="Q3075" t="s">
        <v>8317</v>
      </c>
      <c r="R3075" t="s">
        <v>8357</v>
      </c>
      <c r="S3075" s="13">
        <f t="shared" ref="S3075:S3138" si="194">(((J3075/60)/60)/24)+DATE(1970, 1, 1)</f>
        <v>42111.684027777781</v>
      </c>
      <c r="T3075" s="14">
        <f t="shared" ref="T3075:T3138" si="195">(((I3075/60)/60)/24)+DATE(1970, 1, 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8">
        <f t="shared" si="193"/>
        <v>8333.3333333333339</v>
      </c>
      <c r="Q3076" t="s">
        <v>8317</v>
      </c>
      <c r="R3076" t="s">
        <v>8357</v>
      </c>
      <c r="S3076" s="13">
        <f t="shared" si="194"/>
        <v>42409.571284722217</v>
      </c>
      <c r="T3076" s="14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8">
        <f t="shared" si="193"/>
        <v>750</v>
      </c>
      <c r="Q3077" t="s">
        <v>8317</v>
      </c>
      <c r="R3077" t="s">
        <v>8357</v>
      </c>
      <c r="S3077" s="13">
        <f t="shared" si="194"/>
        <v>42551.102314814809</v>
      </c>
      <c r="T3077" s="14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8">
        <f t="shared" si="193"/>
        <v>200</v>
      </c>
      <c r="Q3078" t="s">
        <v>8317</v>
      </c>
      <c r="R3078" t="s">
        <v>8357</v>
      </c>
      <c r="S3078" s="13">
        <f t="shared" si="194"/>
        <v>42226.651886574073</v>
      </c>
      <c r="T3078" s="14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8">
        <f t="shared" si="193"/>
        <v>11000</v>
      </c>
      <c r="Q3079" t="s">
        <v>8317</v>
      </c>
      <c r="R3079" t="s">
        <v>8357</v>
      </c>
      <c r="S3079" s="13">
        <f t="shared" si="194"/>
        <v>42766.956921296296</v>
      </c>
      <c r="T3079" s="14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8">
        <f t="shared" si="193"/>
        <v>20000</v>
      </c>
      <c r="Q3080" t="s">
        <v>8317</v>
      </c>
      <c r="R3080" t="s">
        <v>8357</v>
      </c>
      <c r="S3080" s="13">
        <f t="shared" si="194"/>
        <v>42031.138831018514</v>
      </c>
      <c r="T3080" s="14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8">
        <f t="shared" si="193"/>
        <v>49395.037037037036</v>
      </c>
      <c r="Q3081" t="s">
        <v>8317</v>
      </c>
      <c r="R3081" t="s">
        <v>8357</v>
      </c>
      <c r="S3081" s="13">
        <f t="shared" si="194"/>
        <v>42055.713368055556</v>
      </c>
      <c r="T3081" s="14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8">
        <f t="shared" si="193"/>
        <v>285714.28571428574</v>
      </c>
      <c r="Q3082" t="s">
        <v>8317</v>
      </c>
      <c r="R3082" t="s">
        <v>8357</v>
      </c>
      <c r="S3082" s="13">
        <f t="shared" si="194"/>
        <v>41940.028287037036</v>
      </c>
      <c r="T3082" s="14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8">
        <f t="shared" si="193"/>
        <v>200000</v>
      </c>
      <c r="Q3083" t="s">
        <v>8317</v>
      </c>
      <c r="R3083" t="s">
        <v>8357</v>
      </c>
      <c r="S3083" s="13">
        <f t="shared" si="194"/>
        <v>42237.181608796294</v>
      </c>
      <c r="T3083" s="14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4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8">
        <f t="shared" si="193"/>
        <v>6666.666666666667</v>
      </c>
      <c r="Q3085" t="s">
        <v>8317</v>
      </c>
      <c r="R3085" t="s">
        <v>8357</v>
      </c>
      <c r="S3085" s="13">
        <f t="shared" si="194"/>
        <v>41853.563402777778</v>
      </c>
      <c r="T3085" s="14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8">
        <f t="shared" si="193"/>
        <v>676.5</v>
      </c>
      <c r="Q3086" t="s">
        <v>8317</v>
      </c>
      <c r="R3086" t="s">
        <v>8357</v>
      </c>
      <c r="S3086" s="13">
        <f t="shared" si="194"/>
        <v>42100.723738425921</v>
      </c>
      <c r="T3086" s="14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8">
        <f t="shared" si="193"/>
        <v>2777.7777777777778</v>
      </c>
      <c r="Q3087" t="s">
        <v>8317</v>
      </c>
      <c r="R3087" t="s">
        <v>8357</v>
      </c>
      <c r="S3087" s="13">
        <f t="shared" si="194"/>
        <v>42246.883784722217</v>
      </c>
      <c r="T3087" s="14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8">
        <f t="shared" si="193"/>
        <v>6666.666666666667</v>
      </c>
      <c r="Q3088" t="s">
        <v>8317</v>
      </c>
      <c r="R3088" t="s">
        <v>8357</v>
      </c>
      <c r="S3088" s="13">
        <f t="shared" si="194"/>
        <v>42173.67082175926</v>
      </c>
      <c r="T3088" s="14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8">
        <f t="shared" si="193"/>
        <v>10000</v>
      </c>
      <c r="Q3089" t="s">
        <v>8317</v>
      </c>
      <c r="R3089" t="s">
        <v>8357</v>
      </c>
      <c r="S3089" s="13">
        <f t="shared" si="194"/>
        <v>42665.150347222225</v>
      </c>
      <c r="T3089" s="14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8">
        <f t="shared" si="193"/>
        <v>21666.666666666668</v>
      </c>
      <c r="Q3090" t="s">
        <v>8317</v>
      </c>
      <c r="R3090" t="s">
        <v>8357</v>
      </c>
      <c r="S3090" s="13">
        <f t="shared" si="194"/>
        <v>41981.57230324074</v>
      </c>
      <c r="T3090" s="14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8">
        <f t="shared" si="193"/>
        <v>555.55555555555554</v>
      </c>
      <c r="Q3091" t="s">
        <v>8317</v>
      </c>
      <c r="R3091" t="s">
        <v>8357</v>
      </c>
      <c r="S3091" s="13">
        <f t="shared" si="194"/>
        <v>42528.542627314819</v>
      </c>
      <c r="T3091" s="14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8">
        <f t="shared" si="193"/>
        <v>25000</v>
      </c>
      <c r="Q3092" t="s">
        <v>8317</v>
      </c>
      <c r="R3092" t="s">
        <v>8357</v>
      </c>
      <c r="S3092" s="13">
        <f t="shared" si="194"/>
        <v>42065.818807870368</v>
      </c>
      <c r="T3092" s="14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8">
        <f t="shared" si="193"/>
        <v>555.55555555555554</v>
      </c>
      <c r="Q3093" t="s">
        <v>8317</v>
      </c>
      <c r="R3093" t="s">
        <v>8357</v>
      </c>
      <c r="S3093" s="13">
        <f t="shared" si="194"/>
        <v>42566.948414351849</v>
      </c>
      <c r="T3093" s="14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8">
        <f t="shared" si="193"/>
        <v>4761.9047619047615</v>
      </c>
      <c r="Q3094" t="s">
        <v>8317</v>
      </c>
      <c r="R3094" t="s">
        <v>8357</v>
      </c>
      <c r="S3094" s="13">
        <f t="shared" si="194"/>
        <v>42255.619351851856</v>
      </c>
      <c r="T3094" s="14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8">
        <f t="shared" si="193"/>
        <v>235.29411764705881</v>
      </c>
      <c r="Q3095" t="s">
        <v>8317</v>
      </c>
      <c r="R3095" t="s">
        <v>8357</v>
      </c>
      <c r="S3095" s="13">
        <f t="shared" si="194"/>
        <v>41760.909039351849</v>
      </c>
      <c r="T3095" s="14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8">
        <f t="shared" si="193"/>
        <v>100000</v>
      </c>
      <c r="Q3096" t="s">
        <v>8317</v>
      </c>
      <c r="R3096" t="s">
        <v>8357</v>
      </c>
      <c r="S3096" s="13">
        <f t="shared" si="194"/>
        <v>42207.795787037037</v>
      </c>
      <c r="T3096" s="14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8">
        <f t="shared" si="193"/>
        <v>14920</v>
      </c>
      <c r="Q3097" t="s">
        <v>8317</v>
      </c>
      <c r="R3097" t="s">
        <v>8357</v>
      </c>
      <c r="S3097" s="13">
        <f t="shared" si="194"/>
        <v>42523.025231481486</v>
      </c>
      <c r="T3097" s="14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8">
        <f t="shared" si="193"/>
        <v>1428.5714285714287</v>
      </c>
      <c r="Q3098" t="s">
        <v>8317</v>
      </c>
      <c r="R3098" t="s">
        <v>8357</v>
      </c>
      <c r="S3098" s="13">
        <f t="shared" si="194"/>
        <v>42114.825532407413</v>
      </c>
      <c r="T3098" s="14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8">
        <f t="shared" si="193"/>
        <v>238.0952380952381</v>
      </c>
      <c r="Q3099" t="s">
        <v>8317</v>
      </c>
      <c r="R3099" t="s">
        <v>8357</v>
      </c>
      <c r="S3099" s="13">
        <f t="shared" si="194"/>
        <v>42629.503483796296</v>
      </c>
      <c r="T3099" s="14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8">
        <f t="shared" si="193"/>
        <v>1804.6296296296296</v>
      </c>
      <c r="Q3100" t="s">
        <v>8317</v>
      </c>
      <c r="R3100" t="s">
        <v>8357</v>
      </c>
      <c r="S3100" s="13">
        <f t="shared" si="194"/>
        <v>42359.792233796295</v>
      </c>
      <c r="T3100" s="14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8">
        <f t="shared" si="193"/>
        <v>400</v>
      </c>
      <c r="Q3101" t="s">
        <v>8317</v>
      </c>
      <c r="R3101" t="s">
        <v>8357</v>
      </c>
      <c r="S3101" s="13">
        <f t="shared" si="194"/>
        <v>42382.189710648148</v>
      </c>
      <c r="T3101" s="14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8">
        <f t="shared" si="193"/>
        <v>923.07692307692309</v>
      </c>
      <c r="Q3102" t="s">
        <v>8317</v>
      </c>
      <c r="R3102" t="s">
        <v>8357</v>
      </c>
      <c r="S3102" s="13">
        <f t="shared" si="194"/>
        <v>41902.622395833336</v>
      </c>
      <c r="T3102" s="14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8">
        <f t="shared" si="193"/>
        <v>208.33333333333334</v>
      </c>
      <c r="Q3103" t="s">
        <v>8317</v>
      </c>
      <c r="R3103" t="s">
        <v>8357</v>
      </c>
      <c r="S3103" s="13">
        <f t="shared" si="194"/>
        <v>42171.383530092593</v>
      </c>
      <c r="T3103" s="14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8">
        <f t="shared" si="193"/>
        <v>177.77777777777777</v>
      </c>
      <c r="Q3104" t="s">
        <v>8317</v>
      </c>
      <c r="R3104" t="s">
        <v>8357</v>
      </c>
      <c r="S3104" s="13">
        <f t="shared" si="194"/>
        <v>42555.340486111112</v>
      </c>
      <c r="T3104" s="14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8">
        <f t="shared" si="193"/>
        <v>2050</v>
      </c>
      <c r="Q3105" t="s">
        <v>8317</v>
      </c>
      <c r="R3105" t="s">
        <v>8357</v>
      </c>
      <c r="S3105" s="13">
        <f t="shared" si="194"/>
        <v>42107.156319444446</v>
      </c>
      <c r="T3105" s="14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8">
        <f t="shared" si="193"/>
        <v>800</v>
      </c>
      <c r="Q3106" t="s">
        <v>8317</v>
      </c>
      <c r="R3106" t="s">
        <v>8357</v>
      </c>
      <c r="S3106" s="13">
        <f t="shared" si="194"/>
        <v>42006.908692129626</v>
      </c>
      <c r="T3106" s="14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8">
        <f t="shared" si="193"/>
        <v>188.54838709677421</v>
      </c>
      <c r="Q3107" t="s">
        <v>8317</v>
      </c>
      <c r="R3107" t="s">
        <v>8357</v>
      </c>
      <c r="S3107" s="13">
        <f t="shared" si="194"/>
        <v>41876.718935185185</v>
      </c>
      <c r="T3107" s="14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8">
        <f t="shared" si="193"/>
        <v>250</v>
      </c>
      <c r="Q3108" t="s">
        <v>8317</v>
      </c>
      <c r="R3108" t="s">
        <v>8357</v>
      </c>
      <c r="S3108" s="13">
        <f t="shared" si="194"/>
        <v>42241.429120370376</v>
      </c>
      <c r="T3108" s="14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8">
        <f t="shared" si="193"/>
        <v>1379.3103448275863</v>
      </c>
      <c r="Q3109" t="s">
        <v>8317</v>
      </c>
      <c r="R3109" t="s">
        <v>8357</v>
      </c>
      <c r="S3109" s="13">
        <f t="shared" si="194"/>
        <v>42128.814247685179</v>
      </c>
      <c r="T3109" s="14">
        <f t="shared" si="195"/>
        <v>42135.814247685179</v>
      </c>
    </row>
    <row r="3110" spans="1:20" ht="15.5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8">
        <f t="shared" si="193"/>
        <v>25000</v>
      </c>
      <c r="Q3110" t="s">
        <v>8317</v>
      </c>
      <c r="R3110" t="s">
        <v>8357</v>
      </c>
      <c r="S3110" s="13">
        <f t="shared" si="194"/>
        <v>42062.680486111116</v>
      </c>
      <c r="T3110" s="14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8">
        <f t="shared" si="193"/>
        <v>232.45614035087721</v>
      </c>
      <c r="Q3111" t="s">
        <v>8317</v>
      </c>
      <c r="R3111" t="s">
        <v>8357</v>
      </c>
      <c r="S3111" s="13">
        <f t="shared" si="194"/>
        <v>41844.125115740739</v>
      </c>
      <c r="T3111" s="14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8">
        <f t="shared" si="193"/>
        <v>25000</v>
      </c>
      <c r="Q3112" t="s">
        <v>8317</v>
      </c>
      <c r="R3112" t="s">
        <v>8357</v>
      </c>
      <c r="S3112" s="13">
        <f t="shared" si="194"/>
        <v>42745.031469907408</v>
      </c>
      <c r="T3112" s="14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8">
        <f t="shared" si="193"/>
        <v>263.15789473684208</v>
      </c>
      <c r="Q3113" t="s">
        <v>8317</v>
      </c>
      <c r="R3113" t="s">
        <v>8357</v>
      </c>
      <c r="S3113" s="13">
        <f t="shared" si="194"/>
        <v>41885.595138888886</v>
      </c>
      <c r="T3113" s="14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8">
        <f t="shared" si="193"/>
        <v>1222.2222222222222</v>
      </c>
      <c r="Q3114" t="s">
        <v>8317</v>
      </c>
      <c r="R3114" t="s">
        <v>8357</v>
      </c>
      <c r="S3114" s="13">
        <f t="shared" si="194"/>
        <v>42615.121921296297</v>
      </c>
      <c r="T3114" s="14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8">
        <f t="shared" si="193"/>
        <v>2952.0270270270271</v>
      </c>
      <c r="Q3115" t="s">
        <v>8317</v>
      </c>
      <c r="R3115" t="s">
        <v>8357</v>
      </c>
      <c r="S3115" s="13">
        <f t="shared" si="194"/>
        <v>42081.731273148151</v>
      </c>
      <c r="T3115" s="14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4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8">
        <f t="shared" si="193"/>
        <v>10000</v>
      </c>
      <c r="Q3117" t="s">
        <v>8317</v>
      </c>
      <c r="R3117" t="s">
        <v>8357</v>
      </c>
      <c r="S3117" s="13">
        <f t="shared" si="194"/>
        <v>42496.447071759263</v>
      </c>
      <c r="T3117" s="14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8">
        <f t="shared" si="193"/>
        <v>75</v>
      </c>
      <c r="Q3118" t="s">
        <v>8317</v>
      </c>
      <c r="R3118" t="s">
        <v>8357</v>
      </c>
      <c r="S3118" s="13">
        <f t="shared" si="194"/>
        <v>42081.515335648146</v>
      </c>
      <c r="T3118" s="14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8">
        <f t="shared" si="193"/>
        <v>1000</v>
      </c>
      <c r="Q3119" t="s">
        <v>8317</v>
      </c>
      <c r="R3119" t="s">
        <v>8357</v>
      </c>
      <c r="S3119" s="13">
        <f t="shared" si="194"/>
        <v>42509.374537037031</v>
      </c>
      <c r="T3119" s="14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8">
        <f t="shared" si="193"/>
        <v>250000</v>
      </c>
      <c r="Q3120" t="s">
        <v>8317</v>
      </c>
      <c r="R3120" t="s">
        <v>8357</v>
      </c>
      <c r="S3120" s="13">
        <f t="shared" si="194"/>
        <v>42534.649571759262</v>
      </c>
      <c r="T3120" s="14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8">
        <f t="shared" si="193"/>
        <v>10000</v>
      </c>
      <c r="Q3121" t="s">
        <v>8317</v>
      </c>
      <c r="R3121" t="s">
        <v>8357</v>
      </c>
      <c r="S3121" s="13">
        <f t="shared" si="194"/>
        <v>42060.04550925926</v>
      </c>
      <c r="T3121" s="14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8">
        <f t="shared" si="193"/>
        <v>130000</v>
      </c>
      <c r="Q3122" t="s">
        <v>8317</v>
      </c>
      <c r="R3122" t="s">
        <v>8357</v>
      </c>
      <c r="S3122" s="13">
        <f t="shared" si="194"/>
        <v>42435.942083333335</v>
      </c>
      <c r="T3122" s="14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8">
        <f t="shared" si="193"/>
        <v>1500</v>
      </c>
      <c r="Q3123" t="s">
        <v>8317</v>
      </c>
      <c r="R3123" t="s">
        <v>8357</v>
      </c>
      <c r="S3123" s="13">
        <f t="shared" si="194"/>
        <v>41848.679803240739</v>
      </c>
      <c r="T3123" s="14">
        <f t="shared" si="195"/>
        <v>41908.679803240739</v>
      </c>
    </row>
    <row r="3124" spans="1:20" ht="15.5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8">
        <f t="shared" si="193"/>
        <v>99.5</v>
      </c>
      <c r="Q3124" t="s">
        <v>8317</v>
      </c>
      <c r="R3124" t="s">
        <v>8357</v>
      </c>
      <c r="S3124" s="13">
        <f t="shared" si="194"/>
        <v>42678.932083333333</v>
      </c>
      <c r="T3124" s="14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8">
        <f t="shared" si="193"/>
        <v>359.19540229885058</v>
      </c>
      <c r="Q3125" t="s">
        <v>8317</v>
      </c>
      <c r="R3125" t="s">
        <v>8357</v>
      </c>
      <c r="S3125" s="13">
        <f t="shared" si="194"/>
        <v>42530.993032407408</v>
      </c>
      <c r="T3125" s="14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8">
        <f t="shared" si="193"/>
        <v>200000</v>
      </c>
      <c r="Q3126" t="s">
        <v>8317</v>
      </c>
      <c r="R3126" t="s">
        <v>8357</v>
      </c>
      <c r="S3126" s="13">
        <f t="shared" si="194"/>
        <v>41977.780104166668</v>
      </c>
      <c r="T3126" s="14">
        <f t="shared" si="195"/>
        <v>42037.780104166668</v>
      </c>
    </row>
    <row r="3127" spans="1:20" ht="15.5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4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8">
        <f t="shared" si="193"/>
        <v>1470.5882352941176</v>
      </c>
      <c r="Q3128" t="s">
        <v>8317</v>
      </c>
      <c r="R3128" t="s">
        <v>8357</v>
      </c>
      <c r="S3128" s="13">
        <f t="shared" si="194"/>
        <v>42427.01807870371</v>
      </c>
      <c r="T3128" s="14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4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8">
        <f t="shared" si="193"/>
        <v>128.2051282051282</v>
      </c>
      <c r="Q3130" t="s">
        <v>8317</v>
      </c>
      <c r="R3130" t="s">
        <v>8318</v>
      </c>
      <c r="S3130" s="13">
        <f t="shared" si="194"/>
        <v>42780.825706018513</v>
      </c>
      <c r="T3130" s="14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8">
        <f t="shared" si="193"/>
        <v>1250</v>
      </c>
      <c r="Q3131" t="s">
        <v>8317</v>
      </c>
      <c r="R3131" t="s">
        <v>8318</v>
      </c>
      <c r="S3131" s="13">
        <f t="shared" si="194"/>
        <v>42803.842812499999</v>
      </c>
      <c r="T3131" s="14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8">
        <f t="shared" si="193"/>
        <v>2500</v>
      </c>
      <c r="Q3132" t="s">
        <v>8317</v>
      </c>
      <c r="R3132" t="s">
        <v>8318</v>
      </c>
      <c r="S3132" s="13">
        <f t="shared" si="194"/>
        <v>42808.640231481477</v>
      </c>
      <c r="T3132" s="14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8">
        <f t="shared" si="193"/>
        <v>341.66666666666669</v>
      </c>
      <c r="Q3133" t="s">
        <v>8317</v>
      </c>
      <c r="R3133" t="s">
        <v>8318</v>
      </c>
      <c r="S3133" s="13">
        <f t="shared" si="194"/>
        <v>42803.579224537039</v>
      </c>
      <c r="T3133" s="14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8">
        <f t="shared" si="193"/>
        <v>30000</v>
      </c>
      <c r="Q3134" t="s">
        <v>8317</v>
      </c>
      <c r="R3134" t="s">
        <v>8318</v>
      </c>
      <c r="S3134" s="13">
        <f t="shared" si="194"/>
        <v>42786.350231481483</v>
      </c>
      <c r="T3134" s="14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8">
        <f t="shared" si="193"/>
        <v>31.25</v>
      </c>
      <c r="Q3135" t="s">
        <v>8317</v>
      </c>
      <c r="R3135" t="s">
        <v>8318</v>
      </c>
      <c r="S3135" s="13">
        <f t="shared" si="194"/>
        <v>42788.565208333333</v>
      </c>
      <c r="T3135" s="14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8">
        <f t="shared" si="193"/>
        <v>83.333333333333329</v>
      </c>
      <c r="Q3136" t="s">
        <v>8317</v>
      </c>
      <c r="R3136" t="s">
        <v>8318</v>
      </c>
      <c r="S3136" s="13">
        <f t="shared" si="194"/>
        <v>42800.720127314817</v>
      </c>
      <c r="T3136" s="14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8">
        <f t="shared" si="193"/>
        <v>111</v>
      </c>
      <c r="Q3137" t="s">
        <v>8317</v>
      </c>
      <c r="R3137" t="s">
        <v>8318</v>
      </c>
      <c r="S3137" s="13">
        <f t="shared" si="194"/>
        <v>42807.151863425926</v>
      </c>
      <c r="T3137" s="14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8">
        <f t="shared" si="193"/>
        <v>22.727272727272727</v>
      </c>
      <c r="Q3138" t="s">
        <v>8317</v>
      </c>
      <c r="R3138" t="s">
        <v>8318</v>
      </c>
      <c r="S3138" s="13">
        <f t="shared" si="194"/>
        <v>42789.462430555555</v>
      </c>
      <c r="T3138" s="14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</f>
        <v>3.3333333333333333E-2</v>
      </c>
      <c r="P3139" s="8">
        <f t="shared" ref="P3139:P3202" si="197">+(D3139/L3139)</f>
        <v>1500</v>
      </c>
      <c r="Q3139" t="s">
        <v>8317</v>
      </c>
      <c r="R3139" t="s">
        <v>8318</v>
      </c>
      <c r="S3139" s="13">
        <f t="shared" ref="S3139:S3202" si="198">(((J3139/60)/60)/24)+DATE(1970, 1, 1)</f>
        <v>42807.885057870371</v>
      </c>
      <c r="T3139" s="14">
        <f t="shared" ref="T3139:T3202" si="199">(((I3139/60)/60)/24)+DATE(1970, 1, 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4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8">
        <f t="shared" si="197"/>
        <v>8333.3333333333339</v>
      </c>
      <c r="Q3141" t="s">
        <v>8317</v>
      </c>
      <c r="R3141" t="s">
        <v>8318</v>
      </c>
      <c r="S3141" s="13">
        <f t="shared" si="198"/>
        <v>42785.270370370374</v>
      </c>
      <c r="T3141" s="14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8">
        <f t="shared" si="197"/>
        <v>2500</v>
      </c>
      <c r="Q3142" t="s">
        <v>8317</v>
      </c>
      <c r="R3142" t="s">
        <v>8318</v>
      </c>
      <c r="S3142" s="13">
        <f t="shared" si="198"/>
        <v>42802.718784722223</v>
      </c>
      <c r="T3142" s="14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8">
        <f t="shared" si="197"/>
        <v>62.5</v>
      </c>
      <c r="Q3143" t="s">
        <v>8317</v>
      </c>
      <c r="R3143" t="s">
        <v>8318</v>
      </c>
      <c r="S3143" s="13">
        <f t="shared" si="198"/>
        <v>42800.753333333334</v>
      </c>
      <c r="T3143" s="14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8">
        <f t="shared" si="197"/>
        <v>916.66666666666663</v>
      </c>
      <c r="Q3144" t="s">
        <v>8317</v>
      </c>
      <c r="R3144" t="s">
        <v>8318</v>
      </c>
      <c r="S3144" s="13">
        <f t="shared" si="198"/>
        <v>42783.513182870374</v>
      </c>
      <c r="T3144" s="14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4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8">
        <f t="shared" si="197"/>
        <v>333.33333333333331</v>
      </c>
      <c r="Q3146" t="s">
        <v>8317</v>
      </c>
      <c r="R3146" t="s">
        <v>8318</v>
      </c>
      <c r="S3146" s="13">
        <f t="shared" si="198"/>
        <v>42796.538275462968</v>
      </c>
      <c r="T3146" s="14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4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8">
        <f t="shared" si="197"/>
        <v>4166.666666666667</v>
      </c>
      <c r="Q3148" t="s">
        <v>8317</v>
      </c>
      <c r="R3148" t="s">
        <v>8318</v>
      </c>
      <c r="S3148" s="13">
        <f t="shared" si="198"/>
        <v>42796.682476851856</v>
      </c>
      <c r="T3148" s="14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8">
        <f t="shared" si="197"/>
        <v>93.896713615023472</v>
      </c>
      <c r="Q3149" t="s">
        <v>8317</v>
      </c>
      <c r="R3149" t="s">
        <v>8318</v>
      </c>
      <c r="S3149" s="13">
        <f t="shared" si="198"/>
        <v>41909.969386574077</v>
      </c>
      <c r="T3149" s="14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8">
        <f t="shared" si="197"/>
        <v>31.578947368421051</v>
      </c>
      <c r="Q3150" t="s">
        <v>8317</v>
      </c>
      <c r="R3150" t="s">
        <v>8318</v>
      </c>
      <c r="S3150" s="13">
        <f t="shared" si="198"/>
        <v>41891.665324074071</v>
      </c>
      <c r="T3150" s="14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8">
        <f t="shared" si="197"/>
        <v>50</v>
      </c>
      <c r="Q3151" t="s">
        <v>8317</v>
      </c>
      <c r="R3151" t="s">
        <v>8318</v>
      </c>
      <c r="S3151" s="13">
        <f t="shared" si="198"/>
        <v>41226.017361111109</v>
      </c>
      <c r="T3151" s="14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8">
        <f t="shared" si="197"/>
        <v>33.653846153846153</v>
      </c>
      <c r="Q3152" t="s">
        <v>8317</v>
      </c>
      <c r="R3152" t="s">
        <v>8318</v>
      </c>
      <c r="S3152" s="13">
        <f t="shared" si="198"/>
        <v>40478.263923611114</v>
      </c>
      <c r="T3152" s="14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8">
        <f t="shared" si="197"/>
        <v>102.94117647058823</v>
      </c>
      <c r="Q3153" t="s">
        <v>8317</v>
      </c>
      <c r="R3153" t="s">
        <v>8318</v>
      </c>
      <c r="S3153" s="13">
        <f t="shared" si="198"/>
        <v>41862.83997685185</v>
      </c>
      <c r="T3153" s="14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8">
        <f t="shared" si="197"/>
        <v>32.835820895522389</v>
      </c>
      <c r="Q3154" t="s">
        <v>8317</v>
      </c>
      <c r="R3154" t="s">
        <v>8318</v>
      </c>
      <c r="S3154" s="13">
        <f t="shared" si="198"/>
        <v>41550.867673611108</v>
      </c>
      <c r="T3154" s="14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8">
        <f t="shared" si="197"/>
        <v>12.448132780082988</v>
      </c>
      <c r="Q3155" t="s">
        <v>8317</v>
      </c>
      <c r="R3155" t="s">
        <v>8318</v>
      </c>
      <c r="S3155" s="13">
        <f t="shared" si="198"/>
        <v>40633.154363425929</v>
      </c>
      <c r="T3155" s="14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8">
        <f t="shared" si="197"/>
        <v>56.91056910569106</v>
      </c>
      <c r="Q3156" t="s">
        <v>8317</v>
      </c>
      <c r="R3156" t="s">
        <v>8318</v>
      </c>
      <c r="S3156" s="13">
        <f t="shared" si="198"/>
        <v>40970.875671296293</v>
      </c>
      <c r="T3156" s="14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8">
        <f t="shared" si="197"/>
        <v>16.556291390728475</v>
      </c>
      <c r="Q3157" t="s">
        <v>8317</v>
      </c>
      <c r="R3157" t="s">
        <v>8318</v>
      </c>
      <c r="S3157" s="13">
        <f t="shared" si="198"/>
        <v>41233.499131944445</v>
      </c>
      <c r="T3157" s="14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8">
        <f t="shared" si="197"/>
        <v>61.797752808988761</v>
      </c>
      <c r="Q3158" t="s">
        <v>8317</v>
      </c>
      <c r="R3158" t="s">
        <v>8318</v>
      </c>
      <c r="S3158" s="13">
        <f t="shared" si="198"/>
        <v>41026.953055555554</v>
      </c>
      <c r="T3158" s="14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8">
        <f t="shared" si="197"/>
        <v>97.560975609756099</v>
      </c>
      <c r="Q3159" t="s">
        <v>8317</v>
      </c>
      <c r="R3159" t="s">
        <v>8318</v>
      </c>
      <c r="S3159" s="13">
        <f t="shared" si="198"/>
        <v>41829.788252314815</v>
      </c>
      <c r="T3159" s="14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8">
        <f t="shared" si="197"/>
        <v>72.463768115942031</v>
      </c>
      <c r="Q3160" t="s">
        <v>8317</v>
      </c>
      <c r="R3160" t="s">
        <v>8318</v>
      </c>
      <c r="S3160" s="13">
        <f t="shared" si="198"/>
        <v>41447.839722222219</v>
      </c>
      <c r="T3160" s="14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8">
        <f t="shared" si="197"/>
        <v>28.846153846153847</v>
      </c>
      <c r="Q3161" t="s">
        <v>8317</v>
      </c>
      <c r="R3161" t="s">
        <v>8318</v>
      </c>
      <c r="S3161" s="13">
        <f t="shared" si="198"/>
        <v>40884.066678240742</v>
      </c>
      <c r="T3161" s="14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8">
        <f t="shared" si="197"/>
        <v>78.94736842105263</v>
      </c>
      <c r="Q3162" t="s">
        <v>8317</v>
      </c>
      <c r="R3162" t="s">
        <v>8318</v>
      </c>
      <c r="S3162" s="13">
        <f t="shared" si="198"/>
        <v>41841.26489583333</v>
      </c>
      <c r="T3162" s="14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8">
        <f t="shared" si="197"/>
        <v>27.027027027027028</v>
      </c>
      <c r="Q3163" t="s">
        <v>8317</v>
      </c>
      <c r="R3163" t="s">
        <v>8318</v>
      </c>
      <c r="S3163" s="13">
        <f t="shared" si="198"/>
        <v>41897.536134259259</v>
      </c>
      <c r="T3163" s="14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8">
        <f t="shared" si="197"/>
        <v>63.492063492063494</v>
      </c>
      <c r="Q3164" t="s">
        <v>8317</v>
      </c>
      <c r="R3164" t="s">
        <v>8318</v>
      </c>
      <c r="S3164" s="13">
        <f t="shared" si="198"/>
        <v>41799.685902777775</v>
      </c>
      <c r="T3164" s="14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8">
        <f t="shared" si="197"/>
        <v>180.55555555555554</v>
      </c>
      <c r="Q3165" t="s">
        <v>8317</v>
      </c>
      <c r="R3165" t="s">
        <v>8318</v>
      </c>
      <c r="S3165" s="13">
        <f t="shared" si="198"/>
        <v>41775.753761574073</v>
      </c>
      <c r="T3165" s="14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8">
        <f t="shared" si="197"/>
        <v>35.2112676056338</v>
      </c>
      <c r="Q3166" t="s">
        <v>8317</v>
      </c>
      <c r="R3166" t="s">
        <v>8318</v>
      </c>
      <c r="S3166" s="13">
        <f t="shared" si="198"/>
        <v>41766.80572916667</v>
      </c>
      <c r="T3166" s="14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8">
        <f t="shared" si="197"/>
        <v>35.714285714285715</v>
      </c>
      <c r="Q3167" t="s">
        <v>8317</v>
      </c>
      <c r="R3167" t="s">
        <v>8318</v>
      </c>
      <c r="S3167" s="13">
        <f t="shared" si="198"/>
        <v>40644.159259259257</v>
      </c>
      <c r="T3167" s="14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8">
        <f t="shared" si="197"/>
        <v>37.634408602150536</v>
      </c>
      <c r="Q3168" t="s">
        <v>8317</v>
      </c>
      <c r="R3168" t="s">
        <v>8318</v>
      </c>
      <c r="S3168" s="13">
        <f t="shared" si="198"/>
        <v>41940.69158564815</v>
      </c>
      <c r="T3168" s="14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8">
        <f t="shared" si="197"/>
        <v>54.545454545454547</v>
      </c>
      <c r="Q3169" t="s">
        <v>8317</v>
      </c>
      <c r="R3169" t="s">
        <v>8318</v>
      </c>
      <c r="S3169" s="13">
        <f t="shared" si="198"/>
        <v>41839.175706018519</v>
      </c>
      <c r="T3169" s="14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8">
        <f t="shared" si="197"/>
        <v>40.983606557377051</v>
      </c>
      <c r="Q3170" t="s">
        <v>8317</v>
      </c>
      <c r="R3170" t="s">
        <v>8318</v>
      </c>
      <c r="S3170" s="13">
        <f t="shared" si="198"/>
        <v>41772.105937500004</v>
      </c>
      <c r="T3170" s="14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8">
        <f t="shared" si="197"/>
        <v>97.560975609756099</v>
      </c>
      <c r="Q3171" t="s">
        <v>8317</v>
      </c>
      <c r="R3171" t="s">
        <v>8318</v>
      </c>
      <c r="S3171" s="13">
        <f t="shared" si="198"/>
        <v>41591.737974537034</v>
      </c>
      <c r="T3171" s="14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8">
        <f t="shared" si="197"/>
        <v>28.169014084507044</v>
      </c>
      <c r="Q3172" t="s">
        <v>8317</v>
      </c>
      <c r="R3172" t="s">
        <v>8318</v>
      </c>
      <c r="S3172" s="13">
        <f t="shared" si="198"/>
        <v>41789.080370370371</v>
      </c>
      <c r="T3172" s="14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8">
        <f t="shared" si="197"/>
        <v>59.82905982905983</v>
      </c>
      <c r="Q3173" t="s">
        <v>8317</v>
      </c>
      <c r="R3173" t="s">
        <v>8318</v>
      </c>
      <c r="S3173" s="13">
        <f t="shared" si="198"/>
        <v>42466.608310185184</v>
      </c>
      <c r="T3173" s="14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8">
        <f t="shared" si="197"/>
        <v>68.965517241379317</v>
      </c>
      <c r="Q3174" t="s">
        <v>8317</v>
      </c>
      <c r="R3174" t="s">
        <v>8318</v>
      </c>
      <c r="S3174" s="13">
        <f t="shared" si="198"/>
        <v>40923.729953703703</v>
      </c>
      <c r="T3174" s="14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8">
        <f t="shared" si="197"/>
        <v>135.13513513513513</v>
      </c>
      <c r="Q3175" t="s">
        <v>8317</v>
      </c>
      <c r="R3175" t="s">
        <v>8318</v>
      </c>
      <c r="S3175" s="13">
        <f t="shared" si="198"/>
        <v>41878.878379629627</v>
      </c>
      <c r="T3175" s="14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8">
        <f t="shared" si="197"/>
        <v>130.43478260869566</v>
      </c>
      <c r="Q3176" t="s">
        <v>8317</v>
      </c>
      <c r="R3176" t="s">
        <v>8318</v>
      </c>
      <c r="S3176" s="13">
        <f t="shared" si="198"/>
        <v>41862.864675925928</v>
      </c>
      <c r="T3176" s="14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8">
        <f t="shared" si="197"/>
        <v>83.333333333333329</v>
      </c>
      <c r="Q3177" t="s">
        <v>8317</v>
      </c>
      <c r="R3177" t="s">
        <v>8318</v>
      </c>
      <c r="S3177" s="13">
        <f t="shared" si="198"/>
        <v>40531.886886574073</v>
      </c>
      <c r="T3177" s="14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8">
        <f t="shared" si="197"/>
        <v>34.545454545454547</v>
      </c>
      <c r="Q3178" t="s">
        <v>8317</v>
      </c>
      <c r="R3178" t="s">
        <v>8318</v>
      </c>
      <c r="S3178" s="13">
        <f t="shared" si="198"/>
        <v>41477.930914351848</v>
      </c>
      <c r="T3178" s="14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8">
        <f t="shared" si="197"/>
        <v>49.019607843137258</v>
      </c>
      <c r="Q3179" t="s">
        <v>8317</v>
      </c>
      <c r="R3179" t="s">
        <v>8318</v>
      </c>
      <c r="S3179" s="13">
        <f t="shared" si="198"/>
        <v>41781.666770833333</v>
      </c>
      <c r="T3179" s="14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8">
        <f t="shared" si="197"/>
        <v>19.23076923076923</v>
      </c>
      <c r="Q3180" t="s">
        <v>8317</v>
      </c>
      <c r="R3180" t="s">
        <v>8318</v>
      </c>
      <c r="S3180" s="13">
        <f t="shared" si="198"/>
        <v>41806.605034722219</v>
      </c>
      <c r="T3180" s="14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8">
        <f t="shared" si="197"/>
        <v>67.741935483870961</v>
      </c>
      <c r="Q3181" t="s">
        <v>8317</v>
      </c>
      <c r="R3181" t="s">
        <v>8318</v>
      </c>
      <c r="S3181" s="13">
        <f t="shared" si="198"/>
        <v>41375.702210648145</v>
      </c>
      <c r="T3181" s="14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8">
        <f t="shared" si="197"/>
        <v>26.666666666666668</v>
      </c>
      <c r="Q3182" t="s">
        <v>8317</v>
      </c>
      <c r="R3182" t="s">
        <v>8318</v>
      </c>
      <c r="S3182" s="13">
        <f t="shared" si="198"/>
        <v>41780.412604166668</v>
      </c>
      <c r="T3182" s="14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8">
        <f t="shared" si="197"/>
        <v>33.333333333333336</v>
      </c>
      <c r="Q3183" t="s">
        <v>8317</v>
      </c>
      <c r="R3183" t="s">
        <v>8318</v>
      </c>
      <c r="S3183" s="13">
        <f t="shared" si="198"/>
        <v>41779.310034722221</v>
      </c>
      <c r="T3183" s="14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8">
        <f t="shared" si="197"/>
        <v>46.357615894039732</v>
      </c>
      <c r="Q3184" t="s">
        <v>8317</v>
      </c>
      <c r="R3184" t="s">
        <v>8318</v>
      </c>
      <c r="S3184" s="13">
        <f t="shared" si="198"/>
        <v>40883.949317129627</v>
      </c>
      <c r="T3184" s="14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8">
        <f t="shared" si="197"/>
        <v>36.764705882352942</v>
      </c>
      <c r="Q3185" t="s">
        <v>8317</v>
      </c>
      <c r="R3185" t="s">
        <v>8318</v>
      </c>
      <c r="S3185" s="13">
        <f t="shared" si="198"/>
        <v>41491.79478009259</v>
      </c>
      <c r="T3185" s="14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8">
        <f t="shared" si="197"/>
        <v>93.478260869565219</v>
      </c>
      <c r="Q3186" t="s">
        <v>8317</v>
      </c>
      <c r="R3186" t="s">
        <v>8318</v>
      </c>
      <c r="S3186" s="13">
        <f t="shared" si="198"/>
        <v>41791.993414351848</v>
      </c>
      <c r="T3186" s="14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4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8">
        <f t="shared" si="197"/>
        <v>45.714285714285715</v>
      </c>
      <c r="Q3188" t="s">
        <v>8317</v>
      </c>
      <c r="R3188" t="s">
        <v>8318</v>
      </c>
      <c r="S3188" s="13">
        <f t="shared" si="198"/>
        <v>41868.924050925925</v>
      </c>
      <c r="T3188" s="14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8">
        <f t="shared" si="197"/>
        <v>61.475409836065573</v>
      </c>
      <c r="Q3189" t="s">
        <v>8317</v>
      </c>
      <c r="R3189" t="s">
        <v>8318</v>
      </c>
      <c r="S3189" s="13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8">
        <f t="shared" si="197"/>
        <v>22.222222222222221</v>
      </c>
      <c r="Q3190" t="s">
        <v>8317</v>
      </c>
      <c r="R3190" t="s">
        <v>8359</v>
      </c>
      <c r="S3190" s="13">
        <f t="shared" si="198"/>
        <v>42144.415532407409</v>
      </c>
      <c r="T3190" s="14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8">
        <f t="shared" si="197"/>
        <v>2894.7368421052633</v>
      </c>
      <c r="Q3191" t="s">
        <v>8317</v>
      </c>
      <c r="R3191" t="s">
        <v>8359</v>
      </c>
      <c r="S3191" s="13">
        <f t="shared" si="198"/>
        <v>42118.346435185187</v>
      </c>
      <c r="T3191" s="14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4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8">
        <f t="shared" si="197"/>
        <v>937.5</v>
      </c>
      <c r="Q3193" t="s">
        <v>8317</v>
      </c>
      <c r="R3193" t="s">
        <v>8359</v>
      </c>
      <c r="S3193" s="13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8">
        <f t="shared" si="197"/>
        <v>1250</v>
      </c>
      <c r="Q3194" t="s">
        <v>8317</v>
      </c>
      <c r="R3194" t="s">
        <v>8359</v>
      </c>
      <c r="S3194" s="13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8">
        <f t="shared" si="197"/>
        <v>208.33333333333334</v>
      </c>
      <c r="Q3195" t="s">
        <v>8317</v>
      </c>
      <c r="R3195" t="s">
        <v>8359</v>
      </c>
      <c r="S3195" s="13">
        <f t="shared" si="198"/>
        <v>42010.968240740738</v>
      </c>
      <c r="T3195" s="14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4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8">
        <f t="shared" si="197"/>
        <v>89.743589743589737</v>
      </c>
      <c r="Q3197" t="s">
        <v>8317</v>
      </c>
      <c r="R3197" t="s">
        <v>8359</v>
      </c>
      <c r="S3197" s="13">
        <f t="shared" si="198"/>
        <v>42017.594236111108</v>
      </c>
      <c r="T3197" s="14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8">
        <f t="shared" si="197"/>
        <v>500000</v>
      </c>
      <c r="Q3198" t="s">
        <v>8317</v>
      </c>
      <c r="R3198" t="s">
        <v>8359</v>
      </c>
      <c r="S3198" s="13">
        <f t="shared" si="198"/>
        <v>42157.598090277781</v>
      </c>
      <c r="T3198" s="14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8">
        <f t="shared" si="197"/>
        <v>2500</v>
      </c>
      <c r="Q3199" t="s">
        <v>8317</v>
      </c>
      <c r="R3199" t="s">
        <v>8359</v>
      </c>
      <c r="S3199" s="13">
        <f t="shared" si="198"/>
        <v>42009.493263888886</v>
      </c>
      <c r="T3199" s="14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8">
        <f t="shared" si="197"/>
        <v>10000</v>
      </c>
      <c r="Q3200" t="s">
        <v>8317</v>
      </c>
      <c r="R3200" t="s">
        <v>8359</v>
      </c>
      <c r="S3200" s="13">
        <f t="shared" si="198"/>
        <v>42013.424502314811</v>
      </c>
      <c r="T3200" s="14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8">
        <f t="shared" si="197"/>
        <v>94.339622641509436</v>
      </c>
      <c r="Q3201" t="s">
        <v>8317</v>
      </c>
      <c r="R3201" t="s">
        <v>8359</v>
      </c>
      <c r="S3201" s="13">
        <f t="shared" si="198"/>
        <v>41858.761782407404</v>
      </c>
      <c r="T3201" s="14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8">
        <f t="shared" si="197"/>
        <v>50000</v>
      </c>
      <c r="Q3202" t="s">
        <v>8317</v>
      </c>
      <c r="R3202" t="s">
        <v>8359</v>
      </c>
      <c r="S3202" s="13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</f>
        <v>1.2500000000000001E-2</v>
      </c>
      <c r="P3203" s="8">
        <f t="shared" ref="P3203:P3266" si="201">+(D3203/L3203)</f>
        <v>1000</v>
      </c>
      <c r="Q3203" t="s">
        <v>8317</v>
      </c>
      <c r="R3203" t="s">
        <v>8359</v>
      </c>
      <c r="S3203" s="13">
        <f t="shared" ref="S3203:S3266" si="202">(((J3203/60)/60)/24)+DATE(1970, 1, 1)</f>
        <v>41861.767094907409</v>
      </c>
      <c r="T3203" s="14">
        <f t="shared" ref="T3203:T3266" si="203">(((I3203/60)/60)/24)+DATE(1970, 1, 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8">
        <f t="shared" si="201"/>
        <v>200</v>
      </c>
      <c r="Q3204" t="s">
        <v>8317</v>
      </c>
      <c r="R3204" t="s">
        <v>8359</v>
      </c>
      <c r="S3204" s="13">
        <f t="shared" si="202"/>
        <v>42293.853541666671</v>
      </c>
      <c r="T3204" s="14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8">
        <f t="shared" si="201"/>
        <v>166.66666666666666</v>
      </c>
      <c r="Q3205" t="s">
        <v>8317</v>
      </c>
      <c r="R3205" t="s">
        <v>8359</v>
      </c>
      <c r="S3205" s="13">
        <f t="shared" si="202"/>
        <v>42242.988680555558</v>
      </c>
      <c r="T3205" s="14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8">
        <f t="shared" si="201"/>
        <v>666.66666666666663</v>
      </c>
      <c r="Q3207" t="s">
        <v>8317</v>
      </c>
      <c r="R3207" t="s">
        <v>8359</v>
      </c>
      <c r="S3207" s="13">
        <f t="shared" si="202"/>
        <v>42095.374675925923</v>
      </c>
      <c r="T3207" s="14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4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8">
        <f t="shared" si="201"/>
        <v>152.77777777777777</v>
      </c>
      <c r="Q3209" t="s">
        <v>8317</v>
      </c>
      <c r="R3209" t="s">
        <v>8359</v>
      </c>
      <c r="S3209" s="13">
        <f t="shared" si="202"/>
        <v>42057.277858796297</v>
      </c>
      <c r="T3209" s="14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8">
        <f t="shared" si="201"/>
        <v>60.975609756097562</v>
      </c>
      <c r="Q3210" t="s">
        <v>8317</v>
      </c>
      <c r="R3210" t="s">
        <v>8318</v>
      </c>
      <c r="S3210" s="13">
        <f t="shared" si="202"/>
        <v>41827.605057870373</v>
      </c>
      <c r="T3210" s="14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8">
        <f t="shared" si="201"/>
        <v>42.035398230088497</v>
      </c>
      <c r="Q3211" t="s">
        <v>8317</v>
      </c>
      <c r="R3211" t="s">
        <v>8318</v>
      </c>
      <c r="S3211" s="13">
        <f t="shared" si="202"/>
        <v>41778.637245370373</v>
      </c>
      <c r="T3211" s="14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8">
        <f t="shared" si="201"/>
        <v>50</v>
      </c>
      <c r="Q3212" t="s">
        <v>8317</v>
      </c>
      <c r="R3212" t="s">
        <v>8318</v>
      </c>
      <c r="S3212" s="13">
        <f t="shared" si="202"/>
        <v>41013.936562499999</v>
      </c>
      <c r="T3212" s="14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8">
        <f t="shared" si="201"/>
        <v>71.428571428571431</v>
      </c>
      <c r="Q3213" t="s">
        <v>8317</v>
      </c>
      <c r="R3213" t="s">
        <v>8318</v>
      </c>
      <c r="S3213" s="13">
        <f t="shared" si="202"/>
        <v>41834.586574074077</v>
      </c>
      <c r="T3213" s="14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8">
        <f t="shared" si="201"/>
        <v>42.553191489361701</v>
      </c>
      <c r="Q3214" t="s">
        <v>8317</v>
      </c>
      <c r="R3214" t="s">
        <v>8318</v>
      </c>
      <c r="S3214" s="13">
        <f t="shared" si="202"/>
        <v>41829.795729166668</v>
      </c>
      <c r="T3214" s="14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8">
        <f t="shared" si="201"/>
        <v>127.65957446808511</v>
      </c>
      <c r="Q3215" t="s">
        <v>8317</v>
      </c>
      <c r="R3215" t="s">
        <v>8318</v>
      </c>
      <c r="S3215" s="13">
        <f t="shared" si="202"/>
        <v>42171.763414351852</v>
      </c>
      <c r="T3215" s="14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8">
        <f t="shared" si="201"/>
        <v>104.34782608695652</v>
      </c>
      <c r="Q3216" t="s">
        <v>8317</v>
      </c>
      <c r="R3216" t="s">
        <v>8318</v>
      </c>
      <c r="S3216" s="13">
        <f t="shared" si="202"/>
        <v>42337.792511574073</v>
      </c>
      <c r="T3216" s="14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8">
        <f t="shared" si="201"/>
        <v>261.19402985074629</v>
      </c>
      <c r="Q3217" t="s">
        <v>8317</v>
      </c>
      <c r="R3217" t="s">
        <v>8318</v>
      </c>
      <c r="S3217" s="13">
        <f t="shared" si="202"/>
        <v>42219.665173611109</v>
      </c>
      <c r="T3217" s="14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8">
        <f t="shared" si="201"/>
        <v>57.142857142857146</v>
      </c>
      <c r="Q3218" t="s">
        <v>8317</v>
      </c>
      <c r="R3218" t="s">
        <v>8318</v>
      </c>
      <c r="S3218" s="13">
        <f t="shared" si="202"/>
        <v>42165.462627314817</v>
      </c>
      <c r="T3218" s="14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8">
        <f t="shared" si="201"/>
        <v>43.269230769230766</v>
      </c>
      <c r="Q3219" t="s">
        <v>8317</v>
      </c>
      <c r="R3219" t="s">
        <v>8318</v>
      </c>
      <c r="S3219" s="13">
        <f t="shared" si="202"/>
        <v>42648.546111111107</v>
      </c>
      <c r="T3219" s="14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8">
        <f t="shared" si="201"/>
        <v>65.217391304347828</v>
      </c>
      <c r="Q3220" t="s">
        <v>8317</v>
      </c>
      <c r="R3220" t="s">
        <v>8318</v>
      </c>
      <c r="S3220" s="13">
        <f t="shared" si="202"/>
        <v>41971.002152777779</v>
      </c>
      <c r="T3220" s="14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8">
        <f t="shared" si="201"/>
        <v>168.0672268907563</v>
      </c>
      <c r="Q3221" t="s">
        <v>8317</v>
      </c>
      <c r="R3221" t="s">
        <v>8318</v>
      </c>
      <c r="S3221" s="13">
        <f t="shared" si="202"/>
        <v>42050.983182870375</v>
      </c>
      <c r="T3221" s="14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8">
        <f t="shared" si="201"/>
        <v>254.23728813559322</v>
      </c>
      <c r="Q3222" t="s">
        <v>8317</v>
      </c>
      <c r="R3222" t="s">
        <v>8318</v>
      </c>
      <c r="S3222" s="13">
        <f t="shared" si="202"/>
        <v>42772.833379629628</v>
      </c>
      <c r="T3222" s="14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8">
        <f t="shared" si="201"/>
        <v>35.398230088495573</v>
      </c>
      <c r="Q3223" t="s">
        <v>8317</v>
      </c>
      <c r="R3223" t="s">
        <v>8318</v>
      </c>
      <c r="S3223" s="13">
        <f t="shared" si="202"/>
        <v>42155.696793981479</v>
      </c>
      <c r="T3223" s="14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8">
        <f t="shared" si="201"/>
        <v>29.761904761904763</v>
      </c>
      <c r="Q3224" t="s">
        <v>8317</v>
      </c>
      <c r="R3224" t="s">
        <v>8318</v>
      </c>
      <c r="S3224" s="13">
        <f t="shared" si="202"/>
        <v>42270.582141203704</v>
      </c>
      <c r="T3224" s="14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8">
        <f t="shared" si="201"/>
        <v>41.891891891891895</v>
      </c>
      <c r="Q3225" t="s">
        <v>8317</v>
      </c>
      <c r="R3225" t="s">
        <v>8318</v>
      </c>
      <c r="S3225" s="13">
        <f t="shared" si="202"/>
        <v>42206.835370370376</v>
      </c>
      <c r="T3225" s="14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8">
        <f t="shared" si="201"/>
        <v>138.88888888888889</v>
      </c>
      <c r="Q3226" t="s">
        <v>8317</v>
      </c>
      <c r="R3226" t="s">
        <v>8318</v>
      </c>
      <c r="S3226" s="13">
        <f t="shared" si="202"/>
        <v>42697.850844907407</v>
      </c>
      <c r="T3226" s="14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8">
        <f t="shared" si="201"/>
        <v>51.282051282051285</v>
      </c>
      <c r="Q3227" t="s">
        <v>8317</v>
      </c>
      <c r="R3227" t="s">
        <v>8318</v>
      </c>
      <c r="S3227" s="13">
        <f t="shared" si="202"/>
        <v>42503.559467592597</v>
      </c>
      <c r="T3227" s="14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8">
        <f t="shared" si="201"/>
        <v>57.142857142857146</v>
      </c>
      <c r="Q3228" t="s">
        <v>8317</v>
      </c>
      <c r="R3228" t="s">
        <v>8318</v>
      </c>
      <c r="S3228" s="13">
        <f t="shared" si="202"/>
        <v>42277.583472222221</v>
      </c>
      <c r="T3228" s="14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8">
        <f t="shared" si="201"/>
        <v>40</v>
      </c>
      <c r="Q3229" t="s">
        <v>8317</v>
      </c>
      <c r="R3229" t="s">
        <v>8318</v>
      </c>
      <c r="S3229" s="13">
        <f t="shared" si="202"/>
        <v>42722.882361111115</v>
      </c>
      <c r="T3229" s="14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8">
        <f t="shared" si="201"/>
        <v>189.18918918918919</v>
      </c>
      <c r="Q3230" t="s">
        <v>8317</v>
      </c>
      <c r="R3230" t="s">
        <v>8318</v>
      </c>
      <c r="S3230" s="13">
        <f t="shared" si="202"/>
        <v>42323.70930555556</v>
      </c>
      <c r="T3230" s="14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8">
        <f t="shared" si="201"/>
        <v>99.009900990099013</v>
      </c>
      <c r="Q3231" t="s">
        <v>8317</v>
      </c>
      <c r="R3231" t="s">
        <v>8318</v>
      </c>
      <c r="S3231" s="13">
        <f t="shared" si="202"/>
        <v>41933.291643518518</v>
      </c>
      <c r="T3231" s="14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8">
        <f t="shared" si="201"/>
        <v>70.270270270270274</v>
      </c>
      <c r="Q3232" t="s">
        <v>8317</v>
      </c>
      <c r="R3232" t="s">
        <v>8318</v>
      </c>
      <c r="S3232" s="13">
        <f t="shared" si="202"/>
        <v>41898.168125000004</v>
      </c>
      <c r="T3232" s="14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8">
        <f t="shared" si="201"/>
        <v>35.714285714285715</v>
      </c>
      <c r="Q3233" t="s">
        <v>8317</v>
      </c>
      <c r="R3233" t="s">
        <v>8318</v>
      </c>
      <c r="S3233" s="13">
        <f t="shared" si="202"/>
        <v>42446.943831018521</v>
      </c>
      <c r="T3233" s="14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8">
        <f t="shared" si="201"/>
        <v>38.46153846153846</v>
      </c>
      <c r="Q3234" t="s">
        <v>8317</v>
      </c>
      <c r="R3234" t="s">
        <v>8318</v>
      </c>
      <c r="S3234" s="13">
        <f t="shared" si="202"/>
        <v>42463.81385416667</v>
      </c>
      <c r="T3234" s="14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8">
        <f t="shared" si="201"/>
        <v>81.967213114754102</v>
      </c>
      <c r="Q3235" t="s">
        <v>8317</v>
      </c>
      <c r="R3235" t="s">
        <v>8318</v>
      </c>
      <c r="S3235" s="13">
        <f t="shared" si="202"/>
        <v>42766.805034722223</v>
      </c>
      <c r="T3235" s="14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8">
        <f t="shared" si="201"/>
        <v>34.782608695652172</v>
      </c>
      <c r="Q3236" t="s">
        <v>8317</v>
      </c>
      <c r="R3236" t="s">
        <v>8318</v>
      </c>
      <c r="S3236" s="13">
        <f t="shared" si="202"/>
        <v>42734.789444444439</v>
      </c>
      <c r="T3236" s="14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8">
        <f t="shared" si="201"/>
        <v>82.872928176795583</v>
      </c>
      <c r="Q3237" t="s">
        <v>8317</v>
      </c>
      <c r="R3237" t="s">
        <v>8318</v>
      </c>
      <c r="S3237" s="13">
        <f t="shared" si="202"/>
        <v>42522.347812499997</v>
      </c>
      <c r="T3237" s="14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8">
        <f t="shared" si="201"/>
        <v>181.81818181818181</v>
      </c>
      <c r="Q3238" t="s">
        <v>8317</v>
      </c>
      <c r="R3238" t="s">
        <v>8318</v>
      </c>
      <c r="S3238" s="13">
        <f t="shared" si="202"/>
        <v>42702.917048611111</v>
      </c>
      <c r="T3238" s="14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8">
        <f t="shared" si="201"/>
        <v>130.11152416356876</v>
      </c>
      <c r="Q3239" t="s">
        <v>8317</v>
      </c>
      <c r="R3239" t="s">
        <v>8318</v>
      </c>
      <c r="S3239" s="13">
        <f t="shared" si="202"/>
        <v>42252.474351851852</v>
      </c>
      <c r="T3239" s="14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8">
        <f t="shared" si="201"/>
        <v>35.443037974683541</v>
      </c>
      <c r="Q3240" t="s">
        <v>8317</v>
      </c>
      <c r="R3240" t="s">
        <v>8318</v>
      </c>
      <c r="S3240" s="13">
        <f t="shared" si="202"/>
        <v>42156.510393518518</v>
      </c>
      <c r="T3240" s="14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8">
        <f t="shared" si="201"/>
        <v>56.365384615384613</v>
      </c>
      <c r="Q3241" t="s">
        <v>8317</v>
      </c>
      <c r="R3241" t="s">
        <v>8318</v>
      </c>
      <c r="S3241" s="13">
        <f t="shared" si="202"/>
        <v>42278.089039351849</v>
      </c>
      <c r="T3241" s="14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8">
        <f t="shared" si="201"/>
        <v>88.235294117647058</v>
      </c>
      <c r="Q3242" t="s">
        <v>8317</v>
      </c>
      <c r="R3242" t="s">
        <v>8318</v>
      </c>
      <c r="S3242" s="13">
        <f t="shared" si="202"/>
        <v>42754.693842592591</v>
      </c>
      <c r="T3242" s="14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8">
        <f t="shared" si="201"/>
        <v>50.898203592814369</v>
      </c>
      <c r="Q3243" t="s">
        <v>8317</v>
      </c>
      <c r="R3243" t="s">
        <v>8318</v>
      </c>
      <c r="S3243" s="13">
        <f t="shared" si="202"/>
        <v>41893.324884259258</v>
      </c>
      <c r="T3243" s="14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8">
        <f t="shared" si="201"/>
        <v>54.644808743169399</v>
      </c>
      <c r="Q3244" t="s">
        <v>8317</v>
      </c>
      <c r="R3244" t="s">
        <v>8318</v>
      </c>
      <c r="S3244" s="13">
        <f t="shared" si="202"/>
        <v>41871.755694444444</v>
      </c>
      <c r="T3244" s="14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8">
        <f t="shared" si="201"/>
        <v>112.67605633802818</v>
      </c>
      <c r="Q3245" t="s">
        <v>8317</v>
      </c>
      <c r="R3245" t="s">
        <v>8318</v>
      </c>
      <c r="S3245" s="13">
        <f t="shared" si="202"/>
        <v>42262.096782407403</v>
      </c>
      <c r="T3245" s="14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8">
        <f t="shared" si="201"/>
        <v>23.188405797101449</v>
      </c>
      <c r="Q3246" t="s">
        <v>8317</v>
      </c>
      <c r="R3246" t="s">
        <v>8318</v>
      </c>
      <c r="S3246" s="13">
        <f t="shared" si="202"/>
        <v>42675.694236111114</v>
      </c>
      <c r="T3246" s="14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8">
        <f t="shared" si="201"/>
        <v>77.777777777777771</v>
      </c>
      <c r="Q3247" t="s">
        <v>8317</v>
      </c>
      <c r="R3247" t="s">
        <v>8318</v>
      </c>
      <c r="S3247" s="13">
        <f t="shared" si="202"/>
        <v>42135.60020833333</v>
      </c>
      <c r="T3247" s="14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8">
        <f t="shared" si="201"/>
        <v>51.813471502590673</v>
      </c>
      <c r="Q3248" t="s">
        <v>8317</v>
      </c>
      <c r="R3248" t="s">
        <v>8318</v>
      </c>
      <c r="S3248" s="13">
        <f t="shared" si="202"/>
        <v>42230.472222222219</v>
      </c>
      <c r="T3248" s="14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8">
        <f t="shared" si="201"/>
        <v>43.859649122807021</v>
      </c>
      <c r="Q3249" t="s">
        <v>8317</v>
      </c>
      <c r="R3249" t="s">
        <v>8318</v>
      </c>
      <c r="S3249" s="13">
        <f t="shared" si="202"/>
        <v>42167.434166666666</v>
      </c>
      <c r="T3249" s="14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8">
        <f t="shared" si="201"/>
        <v>60</v>
      </c>
      <c r="Q3250" t="s">
        <v>8317</v>
      </c>
      <c r="R3250" t="s">
        <v>8318</v>
      </c>
      <c r="S3250" s="13">
        <f t="shared" si="202"/>
        <v>42068.888391203705</v>
      </c>
      <c r="T3250" s="14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8">
        <f t="shared" si="201"/>
        <v>62.5</v>
      </c>
      <c r="Q3251" t="s">
        <v>8317</v>
      </c>
      <c r="R3251" t="s">
        <v>8318</v>
      </c>
      <c r="S3251" s="13">
        <f t="shared" si="202"/>
        <v>42145.746689814812</v>
      </c>
      <c r="T3251" s="14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8">
        <f t="shared" si="201"/>
        <v>117.37089201877934</v>
      </c>
      <c r="Q3252" t="s">
        <v>8317</v>
      </c>
      <c r="R3252" t="s">
        <v>8318</v>
      </c>
      <c r="S3252" s="13">
        <f t="shared" si="202"/>
        <v>41918.742175925923</v>
      </c>
      <c r="T3252" s="14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8">
        <f t="shared" si="201"/>
        <v>75</v>
      </c>
      <c r="Q3253" t="s">
        <v>8317</v>
      </c>
      <c r="R3253" t="s">
        <v>8318</v>
      </c>
      <c r="S3253" s="13">
        <f t="shared" si="202"/>
        <v>42146.731087962966</v>
      </c>
      <c r="T3253" s="14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8">
        <f t="shared" si="201"/>
        <v>45</v>
      </c>
      <c r="Q3254" t="s">
        <v>8317</v>
      </c>
      <c r="R3254" t="s">
        <v>8318</v>
      </c>
      <c r="S3254" s="13">
        <f t="shared" si="202"/>
        <v>42590.472685185188</v>
      </c>
      <c r="T3254" s="14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8">
        <f t="shared" si="201"/>
        <v>173.91304347826087</v>
      </c>
      <c r="Q3255" t="s">
        <v>8317</v>
      </c>
      <c r="R3255" t="s">
        <v>8318</v>
      </c>
      <c r="S3255" s="13">
        <f t="shared" si="202"/>
        <v>42602.576712962968</v>
      </c>
      <c r="T3255" s="14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8">
        <f t="shared" si="201"/>
        <v>69.892473118279568</v>
      </c>
      <c r="Q3256" t="s">
        <v>8317</v>
      </c>
      <c r="R3256" t="s">
        <v>8318</v>
      </c>
      <c r="S3256" s="13">
        <f t="shared" si="202"/>
        <v>42059.085752314815</v>
      </c>
      <c r="T3256" s="14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8">
        <f t="shared" si="201"/>
        <v>16.666666666666668</v>
      </c>
      <c r="Q3257" t="s">
        <v>8317</v>
      </c>
      <c r="R3257" t="s">
        <v>8318</v>
      </c>
      <c r="S3257" s="13">
        <f t="shared" si="202"/>
        <v>41889.768229166664</v>
      </c>
      <c r="T3257" s="14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8">
        <f t="shared" si="201"/>
        <v>56.81818181818182</v>
      </c>
      <c r="Q3258" t="s">
        <v>8317</v>
      </c>
      <c r="R3258" t="s">
        <v>8318</v>
      </c>
      <c r="S3258" s="13">
        <f t="shared" si="202"/>
        <v>42144.573807870373</v>
      </c>
      <c r="T3258" s="14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8">
        <f t="shared" si="201"/>
        <v>48.780487804878049</v>
      </c>
      <c r="Q3259" t="s">
        <v>8317</v>
      </c>
      <c r="R3259" t="s">
        <v>8318</v>
      </c>
      <c r="S3259" s="13">
        <f t="shared" si="202"/>
        <v>42758.559629629628</v>
      </c>
      <c r="T3259" s="14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8">
        <f t="shared" si="201"/>
        <v>93.333333333333329</v>
      </c>
      <c r="Q3260" t="s">
        <v>8317</v>
      </c>
      <c r="R3260" t="s">
        <v>8318</v>
      </c>
      <c r="S3260" s="13">
        <f t="shared" si="202"/>
        <v>41982.887280092589</v>
      </c>
      <c r="T3260" s="14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8">
        <f t="shared" si="201"/>
        <v>237.11340206185568</v>
      </c>
      <c r="Q3261" t="s">
        <v>8317</v>
      </c>
      <c r="R3261" t="s">
        <v>8318</v>
      </c>
      <c r="S3261" s="13">
        <f t="shared" si="202"/>
        <v>42614.760937500003</v>
      </c>
      <c r="T3261" s="14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8">
        <f t="shared" si="201"/>
        <v>68.493150684931507</v>
      </c>
      <c r="Q3262" t="s">
        <v>8317</v>
      </c>
      <c r="R3262" t="s">
        <v>8318</v>
      </c>
      <c r="S3262" s="13">
        <f t="shared" si="202"/>
        <v>42303.672662037032</v>
      </c>
      <c r="T3262" s="14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8">
        <f t="shared" si="201"/>
        <v>67.34693877551021</v>
      </c>
      <c r="Q3263" t="s">
        <v>8317</v>
      </c>
      <c r="R3263" t="s">
        <v>8318</v>
      </c>
      <c r="S3263" s="13">
        <f t="shared" si="202"/>
        <v>42171.725416666668</v>
      </c>
      <c r="T3263" s="14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8">
        <f t="shared" si="201"/>
        <v>91.044776119402982</v>
      </c>
      <c r="Q3264" t="s">
        <v>8317</v>
      </c>
      <c r="R3264" t="s">
        <v>8318</v>
      </c>
      <c r="S3264" s="13">
        <f t="shared" si="202"/>
        <v>41964.315532407403</v>
      </c>
      <c r="T3264" s="14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8">
        <f t="shared" si="201"/>
        <v>36.764705882352942</v>
      </c>
      <c r="Q3265" t="s">
        <v>8317</v>
      </c>
      <c r="R3265" t="s">
        <v>8318</v>
      </c>
      <c r="S3265" s="13">
        <f t="shared" si="202"/>
        <v>42284.516064814816</v>
      </c>
      <c r="T3265" s="14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8">
        <f t="shared" si="201"/>
        <v>51.020408163265309</v>
      </c>
      <c r="Q3266" t="s">
        <v>8317</v>
      </c>
      <c r="R3266" t="s">
        <v>8318</v>
      </c>
      <c r="S3266" s="13">
        <f t="shared" si="202"/>
        <v>42016.800208333334</v>
      </c>
      <c r="T3266" s="14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</f>
        <v>1.64</v>
      </c>
      <c r="P3267" s="8">
        <f t="shared" ref="P3267:P3330" si="205">+(D3267/L3267)</f>
        <v>42.857142857142854</v>
      </c>
      <c r="Q3267" t="s">
        <v>8317</v>
      </c>
      <c r="R3267" t="s">
        <v>8318</v>
      </c>
      <c r="S3267" s="13">
        <f t="shared" ref="S3267:S3330" si="206">(((J3267/60)/60)/24)+DATE(1970, 1, 1)</f>
        <v>42311.711979166663</v>
      </c>
      <c r="T3267" s="14">
        <f t="shared" ref="T3267:T3330" si="207">(((I3267/60)/60)/24)+DATE(1970, 1, 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8">
        <f t="shared" si="205"/>
        <v>36.809815950920246</v>
      </c>
      <c r="Q3268" t="s">
        <v>8317</v>
      </c>
      <c r="R3268" t="s">
        <v>8318</v>
      </c>
      <c r="S3268" s="13">
        <f t="shared" si="206"/>
        <v>42136.536134259266</v>
      </c>
      <c r="T3268" s="14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8">
        <f t="shared" si="205"/>
        <v>52.083333333333336</v>
      </c>
      <c r="Q3269" t="s">
        <v>8317</v>
      </c>
      <c r="R3269" t="s">
        <v>8318</v>
      </c>
      <c r="S3269" s="13">
        <f t="shared" si="206"/>
        <v>42172.757638888885</v>
      </c>
      <c r="T3269" s="14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8">
        <f t="shared" si="205"/>
        <v>47.61904761904762</v>
      </c>
      <c r="Q3270" t="s">
        <v>8317</v>
      </c>
      <c r="R3270" t="s">
        <v>8318</v>
      </c>
      <c r="S3270" s="13">
        <f t="shared" si="206"/>
        <v>42590.90425925926</v>
      </c>
      <c r="T3270" s="14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8">
        <f t="shared" si="205"/>
        <v>114.28571428571429</v>
      </c>
      <c r="Q3271" t="s">
        <v>8317</v>
      </c>
      <c r="R3271" t="s">
        <v>8318</v>
      </c>
      <c r="S3271" s="13">
        <f t="shared" si="206"/>
        <v>42137.395798611105</v>
      </c>
      <c r="T3271" s="14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8">
        <f t="shared" si="205"/>
        <v>60</v>
      </c>
      <c r="Q3272" t="s">
        <v>8317</v>
      </c>
      <c r="R3272" t="s">
        <v>8318</v>
      </c>
      <c r="S3272" s="13">
        <f t="shared" si="206"/>
        <v>42167.533159722225</v>
      </c>
      <c r="T3272" s="14">
        <f t="shared" si="207"/>
        <v>42197.533159722225</v>
      </c>
    </row>
    <row r="3273" spans="1:20" ht="15.5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8">
        <f t="shared" si="205"/>
        <v>29.411764705882351</v>
      </c>
      <c r="Q3273" t="s">
        <v>8317</v>
      </c>
      <c r="R3273" t="s">
        <v>8318</v>
      </c>
      <c r="S3273" s="13">
        <f t="shared" si="206"/>
        <v>41915.437210648146</v>
      </c>
      <c r="T3273" s="14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8">
        <f t="shared" si="205"/>
        <v>68.965517241379317</v>
      </c>
      <c r="Q3274" t="s">
        <v>8317</v>
      </c>
      <c r="R3274" t="s">
        <v>8318</v>
      </c>
      <c r="S3274" s="13">
        <f t="shared" si="206"/>
        <v>42284.500104166669</v>
      </c>
      <c r="T3274" s="14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8">
        <f t="shared" si="205"/>
        <v>190.47619047619048</v>
      </c>
      <c r="Q3275" t="s">
        <v>8317</v>
      </c>
      <c r="R3275" t="s">
        <v>8318</v>
      </c>
      <c r="S3275" s="13">
        <f t="shared" si="206"/>
        <v>42611.801412037035</v>
      </c>
      <c r="T3275" s="14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8">
        <f t="shared" si="205"/>
        <v>54.195804195804193</v>
      </c>
      <c r="Q3276" t="s">
        <v>8317</v>
      </c>
      <c r="R3276" t="s">
        <v>8318</v>
      </c>
      <c r="S3276" s="13">
        <f t="shared" si="206"/>
        <v>42400.704537037032</v>
      </c>
      <c r="T3276" s="14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8">
        <f t="shared" si="205"/>
        <v>150</v>
      </c>
      <c r="Q3277" t="s">
        <v>8317</v>
      </c>
      <c r="R3277" t="s">
        <v>8318</v>
      </c>
      <c r="S3277" s="13">
        <f t="shared" si="206"/>
        <v>42017.88045138889</v>
      </c>
      <c r="T3277" s="14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8">
        <f t="shared" si="205"/>
        <v>45</v>
      </c>
      <c r="Q3278" t="s">
        <v>8317</v>
      </c>
      <c r="R3278" t="s">
        <v>8318</v>
      </c>
      <c r="S3278" s="13">
        <f t="shared" si="206"/>
        <v>42426.949988425928</v>
      </c>
      <c r="T3278" s="14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8">
        <f t="shared" si="205"/>
        <v>50</v>
      </c>
      <c r="Q3279" t="s">
        <v>8317</v>
      </c>
      <c r="R3279" t="s">
        <v>8318</v>
      </c>
      <c r="S3279" s="13">
        <f t="shared" si="206"/>
        <v>41931.682939814818</v>
      </c>
      <c r="T3279" s="14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8">
        <f t="shared" si="205"/>
        <v>73.529411764705884</v>
      </c>
      <c r="Q3280" t="s">
        <v>8317</v>
      </c>
      <c r="R3280" t="s">
        <v>8318</v>
      </c>
      <c r="S3280" s="13">
        <f t="shared" si="206"/>
        <v>42124.848414351851</v>
      </c>
      <c r="T3280" s="14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8">
        <f t="shared" si="205"/>
        <v>92.063492063492063</v>
      </c>
      <c r="Q3281" t="s">
        <v>8317</v>
      </c>
      <c r="R3281" t="s">
        <v>8318</v>
      </c>
      <c r="S3281" s="13">
        <f t="shared" si="206"/>
        <v>42431.102534722217</v>
      </c>
      <c r="T3281" s="14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8">
        <f t="shared" si="205"/>
        <v>66.666666666666671</v>
      </c>
      <c r="Q3282" t="s">
        <v>8317</v>
      </c>
      <c r="R3282" t="s">
        <v>8318</v>
      </c>
      <c r="S3282" s="13">
        <f t="shared" si="206"/>
        <v>42121.756921296299</v>
      </c>
      <c r="T3282" s="14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8">
        <f t="shared" si="205"/>
        <v>106.38297872340425</v>
      </c>
      <c r="Q3283" t="s">
        <v>8317</v>
      </c>
      <c r="R3283" t="s">
        <v>8318</v>
      </c>
      <c r="S3283" s="13">
        <f t="shared" si="206"/>
        <v>42219.019733796296</v>
      </c>
      <c r="T3283" s="14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8">
        <f t="shared" si="205"/>
        <v>130.80168776371309</v>
      </c>
      <c r="Q3284" t="s">
        <v>8317</v>
      </c>
      <c r="R3284" t="s">
        <v>8318</v>
      </c>
      <c r="S3284" s="13">
        <f t="shared" si="206"/>
        <v>42445.19430555556</v>
      </c>
      <c r="T3284" s="14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8">
        <f t="shared" si="205"/>
        <v>17.021276595744681</v>
      </c>
      <c r="Q3285" t="s">
        <v>8317</v>
      </c>
      <c r="R3285" t="s">
        <v>8318</v>
      </c>
      <c r="S3285" s="13">
        <f t="shared" si="206"/>
        <v>42379.74418981481</v>
      </c>
      <c r="T3285" s="14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8">
        <f t="shared" si="205"/>
        <v>200</v>
      </c>
      <c r="Q3286" t="s">
        <v>8317</v>
      </c>
      <c r="R3286" t="s">
        <v>8318</v>
      </c>
      <c r="S3286" s="13">
        <f t="shared" si="206"/>
        <v>42380.884872685187</v>
      </c>
      <c r="T3286" s="14">
        <f t="shared" si="207"/>
        <v>42398.249305555553</v>
      </c>
    </row>
    <row r="3287" spans="1:20" ht="15.5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8">
        <f t="shared" si="205"/>
        <v>61.716049382716051</v>
      </c>
      <c r="Q3287" t="s">
        <v>8317</v>
      </c>
      <c r="R3287" t="s">
        <v>8318</v>
      </c>
      <c r="S3287" s="13">
        <f t="shared" si="206"/>
        <v>42762.942430555559</v>
      </c>
      <c r="T3287" s="14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8">
        <f t="shared" si="205"/>
        <v>122.95081967213115</v>
      </c>
      <c r="Q3288" t="s">
        <v>8317</v>
      </c>
      <c r="R3288" t="s">
        <v>8318</v>
      </c>
      <c r="S3288" s="13">
        <f t="shared" si="206"/>
        <v>42567.840069444443</v>
      </c>
      <c r="T3288" s="14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4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8">
        <f t="shared" si="205"/>
        <v>48.309178743961354</v>
      </c>
      <c r="Q3290" t="s">
        <v>8317</v>
      </c>
      <c r="R3290" t="s">
        <v>8318</v>
      </c>
      <c r="S3290" s="13">
        <f t="shared" si="206"/>
        <v>42505.774479166663</v>
      </c>
      <c r="T3290" s="14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8">
        <f t="shared" si="205"/>
        <v>20</v>
      </c>
      <c r="Q3291" t="s">
        <v>8317</v>
      </c>
      <c r="R3291" t="s">
        <v>8318</v>
      </c>
      <c r="S3291" s="13">
        <f t="shared" si="206"/>
        <v>42758.368078703701</v>
      </c>
      <c r="T3291" s="14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8">
        <f t="shared" si="205"/>
        <v>27.777777777777779</v>
      </c>
      <c r="Q3292" t="s">
        <v>8317</v>
      </c>
      <c r="R3292" t="s">
        <v>8318</v>
      </c>
      <c r="S3292" s="13">
        <f t="shared" si="206"/>
        <v>42775.51494212963</v>
      </c>
      <c r="T3292" s="14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8">
        <f t="shared" si="205"/>
        <v>35.714285714285715</v>
      </c>
      <c r="Q3293" t="s">
        <v>8317</v>
      </c>
      <c r="R3293" t="s">
        <v>8318</v>
      </c>
      <c r="S3293" s="13">
        <f t="shared" si="206"/>
        <v>42232.702546296292</v>
      </c>
      <c r="T3293" s="14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8">
        <f t="shared" si="205"/>
        <v>6.7333333333333334</v>
      </c>
      <c r="Q3294" t="s">
        <v>8317</v>
      </c>
      <c r="R3294" t="s">
        <v>8318</v>
      </c>
      <c r="S3294" s="13">
        <f t="shared" si="206"/>
        <v>42282.770231481481</v>
      </c>
      <c r="T3294" s="14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8">
        <f t="shared" si="205"/>
        <v>49.450549450549453</v>
      </c>
      <c r="Q3295" t="s">
        <v>8317</v>
      </c>
      <c r="R3295" t="s">
        <v>8318</v>
      </c>
      <c r="S3295" s="13">
        <f t="shared" si="206"/>
        <v>42768.425370370373</v>
      </c>
      <c r="T3295" s="14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8">
        <f t="shared" si="205"/>
        <v>25</v>
      </c>
      <c r="Q3296" t="s">
        <v>8317</v>
      </c>
      <c r="R3296" t="s">
        <v>8318</v>
      </c>
      <c r="S3296" s="13">
        <f t="shared" si="206"/>
        <v>42141.541134259256</v>
      </c>
      <c r="T3296" s="14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8">
        <f t="shared" si="205"/>
        <v>25.925925925925927</v>
      </c>
      <c r="Q3297" t="s">
        <v>8317</v>
      </c>
      <c r="R3297" t="s">
        <v>8318</v>
      </c>
      <c r="S3297" s="13">
        <f t="shared" si="206"/>
        <v>42609.442465277782</v>
      </c>
      <c r="T3297" s="14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8">
        <f t="shared" si="205"/>
        <v>31.914893617021278</v>
      </c>
      <c r="Q3298" t="s">
        <v>8317</v>
      </c>
      <c r="R3298" t="s">
        <v>8318</v>
      </c>
      <c r="S3298" s="13">
        <f t="shared" si="206"/>
        <v>42309.756620370375</v>
      </c>
      <c r="T3298" s="14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8">
        <f t="shared" si="205"/>
        <v>125</v>
      </c>
      <c r="Q3299" t="s">
        <v>8317</v>
      </c>
      <c r="R3299" t="s">
        <v>8318</v>
      </c>
      <c r="S3299" s="13">
        <f t="shared" si="206"/>
        <v>42193.771481481483</v>
      </c>
      <c r="T3299" s="14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8">
        <f t="shared" si="205"/>
        <v>138.88888888888889</v>
      </c>
      <c r="Q3300" t="s">
        <v>8317</v>
      </c>
      <c r="R3300" t="s">
        <v>8318</v>
      </c>
      <c r="S3300" s="13">
        <f t="shared" si="206"/>
        <v>42239.957962962959</v>
      </c>
      <c r="T3300" s="14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8">
        <f t="shared" si="205"/>
        <v>47.61904761904762</v>
      </c>
      <c r="Q3301" t="s">
        <v>8317</v>
      </c>
      <c r="R3301" t="s">
        <v>8318</v>
      </c>
      <c r="S3301" s="13">
        <f t="shared" si="206"/>
        <v>42261.917395833334</v>
      </c>
      <c r="T3301" s="14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8">
        <f t="shared" si="205"/>
        <v>34.090909090909093</v>
      </c>
      <c r="Q3302" t="s">
        <v>8317</v>
      </c>
      <c r="R3302" t="s">
        <v>8318</v>
      </c>
      <c r="S3302" s="13">
        <f t="shared" si="206"/>
        <v>42102.743773148148</v>
      </c>
      <c r="T3302" s="14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8">
        <f t="shared" si="205"/>
        <v>42.857142857142854</v>
      </c>
      <c r="Q3303" t="s">
        <v>8317</v>
      </c>
      <c r="R3303" t="s">
        <v>8318</v>
      </c>
      <c r="S3303" s="13">
        <f t="shared" si="206"/>
        <v>42538.73583333334</v>
      </c>
      <c r="T3303" s="14">
        <f t="shared" si="207"/>
        <v>42583.290972222225</v>
      </c>
    </row>
    <row r="3304" spans="1:20" ht="15.5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8">
        <f t="shared" si="205"/>
        <v>168</v>
      </c>
      <c r="Q3304" t="s">
        <v>8317</v>
      </c>
      <c r="R3304" t="s">
        <v>8318</v>
      </c>
      <c r="S3304" s="13">
        <f t="shared" si="206"/>
        <v>42681.35157407407</v>
      </c>
      <c r="T3304" s="14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8">
        <f t="shared" si="205"/>
        <v>51.428571428571431</v>
      </c>
      <c r="Q3305" t="s">
        <v>8317</v>
      </c>
      <c r="R3305" t="s">
        <v>8318</v>
      </c>
      <c r="S3305" s="13">
        <f t="shared" si="206"/>
        <v>42056.65143518518</v>
      </c>
      <c r="T3305" s="14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8">
        <f t="shared" si="205"/>
        <v>85.714285714285708</v>
      </c>
      <c r="Q3306" t="s">
        <v>8317</v>
      </c>
      <c r="R3306" t="s">
        <v>8318</v>
      </c>
      <c r="S3306" s="13">
        <f t="shared" si="206"/>
        <v>42696.624444444446</v>
      </c>
      <c r="T3306" s="14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8">
        <f t="shared" si="205"/>
        <v>200</v>
      </c>
      <c r="Q3307" t="s">
        <v>8317</v>
      </c>
      <c r="R3307" t="s">
        <v>8318</v>
      </c>
      <c r="S3307" s="13">
        <f t="shared" si="206"/>
        <v>42186.855879629627</v>
      </c>
      <c r="T3307" s="14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8">
        <f t="shared" si="205"/>
        <v>27.777777777777779</v>
      </c>
      <c r="Q3308" t="s">
        <v>8317</v>
      </c>
      <c r="R3308" t="s">
        <v>8318</v>
      </c>
      <c r="S3308" s="13">
        <f t="shared" si="206"/>
        <v>42493.219236111108</v>
      </c>
      <c r="T3308" s="14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8">
        <f t="shared" si="205"/>
        <v>50</v>
      </c>
      <c r="Q3309" t="s">
        <v>8317</v>
      </c>
      <c r="R3309" t="s">
        <v>8318</v>
      </c>
      <c r="S3309" s="13">
        <f t="shared" si="206"/>
        <v>42475.057164351849</v>
      </c>
      <c r="T3309" s="14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8">
        <f t="shared" si="205"/>
        <v>61.403508771929822</v>
      </c>
      <c r="Q3310" t="s">
        <v>8317</v>
      </c>
      <c r="R3310" t="s">
        <v>8318</v>
      </c>
      <c r="S3310" s="13">
        <f t="shared" si="206"/>
        <v>42452.876909722225</v>
      </c>
      <c r="T3310" s="14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8">
        <f t="shared" si="205"/>
        <v>11.290322580645162</v>
      </c>
      <c r="Q3311" t="s">
        <v>8317</v>
      </c>
      <c r="R3311" t="s">
        <v>8318</v>
      </c>
      <c r="S3311" s="13">
        <f t="shared" si="206"/>
        <v>42628.650208333333</v>
      </c>
      <c r="T3311" s="14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8">
        <f t="shared" si="205"/>
        <v>209.67741935483872</v>
      </c>
      <c r="Q3312" t="s">
        <v>8317</v>
      </c>
      <c r="R3312" t="s">
        <v>8318</v>
      </c>
      <c r="S3312" s="13">
        <f t="shared" si="206"/>
        <v>42253.928530092591</v>
      </c>
      <c r="T3312" s="14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8">
        <f t="shared" si="205"/>
        <v>55.555555555555557</v>
      </c>
      <c r="Q3313" t="s">
        <v>8317</v>
      </c>
      <c r="R3313" t="s">
        <v>8318</v>
      </c>
      <c r="S3313" s="13">
        <f t="shared" si="206"/>
        <v>42264.29178240741</v>
      </c>
      <c r="T3313" s="14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8">
        <f t="shared" si="205"/>
        <v>60.975609756097562</v>
      </c>
      <c r="Q3314" t="s">
        <v>8317</v>
      </c>
      <c r="R3314" t="s">
        <v>8318</v>
      </c>
      <c r="S3314" s="13">
        <f t="shared" si="206"/>
        <v>42664.809560185182</v>
      </c>
      <c r="T3314" s="14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8">
        <f t="shared" si="205"/>
        <v>68.965517241379317</v>
      </c>
      <c r="Q3315" t="s">
        <v>8317</v>
      </c>
      <c r="R3315" t="s">
        <v>8318</v>
      </c>
      <c r="S3315" s="13">
        <f t="shared" si="206"/>
        <v>42382.244409722218</v>
      </c>
      <c r="T3315" s="14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8">
        <f t="shared" si="205"/>
        <v>13.793103448275861</v>
      </c>
      <c r="Q3316" t="s">
        <v>8317</v>
      </c>
      <c r="R3316" t="s">
        <v>8318</v>
      </c>
      <c r="S3316" s="13">
        <f t="shared" si="206"/>
        <v>42105.267488425925</v>
      </c>
      <c r="T3316" s="14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8">
        <f t="shared" si="205"/>
        <v>44.943820224719104</v>
      </c>
      <c r="Q3317" t="s">
        <v>8317</v>
      </c>
      <c r="R3317" t="s">
        <v>8318</v>
      </c>
      <c r="S3317" s="13">
        <f t="shared" si="206"/>
        <v>42466.303715277783</v>
      </c>
      <c r="T3317" s="14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8">
        <f t="shared" si="205"/>
        <v>93.896000000000001</v>
      </c>
      <c r="Q3318" t="s">
        <v>8317</v>
      </c>
      <c r="R3318" t="s">
        <v>8318</v>
      </c>
      <c r="S3318" s="13">
        <f t="shared" si="206"/>
        <v>41826.871238425927</v>
      </c>
      <c r="T3318" s="14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8">
        <f t="shared" si="205"/>
        <v>58.333333333333336</v>
      </c>
      <c r="Q3319" t="s">
        <v>8317</v>
      </c>
      <c r="R3319" t="s">
        <v>8318</v>
      </c>
      <c r="S3319" s="13">
        <f t="shared" si="206"/>
        <v>42499.039629629624</v>
      </c>
      <c r="T3319" s="14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8">
        <f t="shared" si="205"/>
        <v>62.5</v>
      </c>
      <c r="Q3320" t="s">
        <v>8317</v>
      </c>
      <c r="R3320" t="s">
        <v>8318</v>
      </c>
      <c r="S3320" s="13">
        <f t="shared" si="206"/>
        <v>42431.302002314813</v>
      </c>
      <c r="T3320" s="14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8">
        <f t="shared" si="205"/>
        <v>31.25</v>
      </c>
      <c r="Q3321" t="s">
        <v>8317</v>
      </c>
      <c r="R3321" t="s">
        <v>8318</v>
      </c>
      <c r="S3321" s="13">
        <f t="shared" si="206"/>
        <v>41990.585486111115</v>
      </c>
      <c r="T3321" s="14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8">
        <f t="shared" si="205"/>
        <v>65.78947368421052</v>
      </c>
      <c r="Q3322" t="s">
        <v>8317</v>
      </c>
      <c r="R3322" t="s">
        <v>8318</v>
      </c>
      <c r="S3322" s="13">
        <f t="shared" si="206"/>
        <v>42513.045798611114</v>
      </c>
      <c r="T3322" s="14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8">
        <f t="shared" si="205"/>
        <v>33.333333333333336</v>
      </c>
      <c r="Q3323" t="s">
        <v>8317</v>
      </c>
      <c r="R3323" t="s">
        <v>8318</v>
      </c>
      <c r="S3323" s="13">
        <f t="shared" si="206"/>
        <v>41914.100289351853</v>
      </c>
      <c r="T3323" s="14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8">
        <f t="shared" si="205"/>
        <v>143.47826086956522</v>
      </c>
      <c r="Q3324" t="s">
        <v>8317</v>
      </c>
      <c r="R3324" t="s">
        <v>8318</v>
      </c>
      <c r="S3324" s="13">
        <f t="shared" si="206"/>
        <v>42521.010370370372</v>
      </c>
      <c r="T3324" s="14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8">
        <f t="shared" si="205"/>
        <v>20.408163265306122</v>
      </c>
      <c r="Q3325" t="s">
        <v>8317</v>
      </c>
      <c r="R3325" t="s">
        <v>8318</v>
      </c>
      <c r="S3325" s="13">
        <f t="shared" si="206"/>
        <v>42608.36583333333</v>
      </c>
      <c r="T3325" s="14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8">
        <f t="shared" si="205"/>
        <v>150</v>
      </c>
      <c r="Q3326" t="s">
        <v>8317</v>
      </c>
      <c r="R3326" t="s">
        <v>8318</v>
      </c>
      <c r="S3326" s="13">
        <f t="shared" si="206"/>
        <v>42512.58321759259</v>
      </c>
      <c r="T3326" s="14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8">
        <f t="shared" si="205"/>
        <v>26.666666666666668</v>
      </c>
      <c r="Q3327" t="s">
        <v>8317</v>
      </c>
      <c r="R3327" t="s">
        <v>8318</v>
      </c>
      <c r="S3327" s="13">
        <f t="shared" si="206"/>
        <v>42064.785613425927</v>
      </c>
      <c r="T3327" s="14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8">
        <f t="shared" si="205"/>
        <v>140.35087719298247</v>
      </c>
      <c r="Q3328" t="s">
        <v>8317</v>
      </c>
      <c r="R3328" t="s">
        <v>8318</v>
      </c>
      <c r="S3328" s="13">
        <f t="shared" si="206"/>
        <v>42041.714178240742</v>
      </c>
      <c r="T3328" s="14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8">
        <f t="shared" si="205"/>
        <v>24.242424242424242</v>
      </c>
      <c r="Q3329" t="s">
        <v>8317</v>
      </c>
      <c r="R3329" t="s">
        <v>8318</v>
      </c>
      <c r="S3329" s="13">
        <f t="shared" si="206"/>
        <v>42468.374606481477</v>
      </c>
      <c r="T3329" s="14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8">
        <f t="shared" si="205"/>
        <v>200</v>
      </c>
      <c r="Q3330" t="s">
        <v>8317</v>
      </c>
      <c r="R3330" t="s">
        <v>8318</v>
      </c>
      <c r="S3330" s="13">
        <f t="shared" si="206"/>
        <v>41822.57503472222</v>
      </c>
      <c r="T3330" s="14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</f>
        <v>1.1679999999999999</v>
      </c>
      <c r="P3331" s="8">
        <f t="shared" ref="P3331:P3394" si="209">+(D3331/L3331)</f>
        <v>38.46153846153846</v>
      </c>
      <c r="Q3331" t="s">
        <v>8317</v>
      </c>
      <c r="R3331" t="s">
        <v>8318</v>
      </c>
      <c r="S3331" s="13">
        <f t="shared" ref="S3331:S3394" si="210">(((J3331/60)/60)/24)+DATE(1970, 1, 1)</f>
        <v>41837.323009259257</v>
      </c>
      <c r="T3331" s="14">
        <f t="shared" ref="T3331:T3394" si="211">(((I3331/60)/60)/24)+DATE(1970, 1, 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8">
        <f t="shared" si="209"/>
        <v>21.739130434782609</v>
      </c>
      <c r="Q3332" t="s">
        <v>8317</v>
      </c>
      <c r="R3332" t="s">
        <v>8318</v>
      </c>
      <c r="S3332" s="13">
        <f t="shared" si="210"/>
        <v>42065.887361111112</v>
      </c>
      <c r="T3332" s="14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8">
        <f t="shared" si="209"/>
        <v>76.92307692307692</v>
      </c>
      <c r="Q3333" t="s">
        <v>8317</v>
      </c>
      <c r="R3333" t="s">
        <v>8318</v>
      </c>
      <c r="S3333" s="13">
        <f t="shared" si="210"/>
        <v>42248.697754629626</v>
      </c>
      <c r="T3333" s="14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4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8">
        <f t="shared" si="209"/>
        <v>31.531531531531531</v>
      </c>
      <c r="Q3335" t="s">
        <v>8317</v>
      </c>
      <c r="R3335" t="s">
        <v>8318</v>
      </c>
      <c r="S3335" s="13">
        <f t="shared" si="210"/>
        <v>42148.676851851851</v>
      </c>
      <c r="T3335" s="14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8">
        <f t="shared" si="209"/>
        <v>84.152173913043484</v>
      </c>
      <c r="Q3336" t="s">
        <v>8317</v>
      </c>
      <c r="R3336" t="s">
        <v>8318</v>
      </c>
      <c r="S3336" s="13">
        <f t="shared" si="210"/>
        <v>42185.521087962959</v>
      </c>
      <c r="T3336" s="14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8">
        <f t="shared" si="209"/>
        <v>79.365079365079367</v>
      </c>
      <c r="Q3337" t="s">
        <v>8317</v>
      </c>
      <c r="R3337" t="s">
        <v>8318</v>
      </c>
      <c r="S3337" s="13">
        <f t="shared" si="210"/>
        <v>41827.674143518518</v>
      </c>
      <c r="T3337" s="14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4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8">
        <f t="shared" si="209"/>
        <v>73.529411764705884</v>
      </c>
      <c r="Q3339" t="s">
        <v>8317</v>
      </c>
      <c r="R3339" t="s">
        <v>8318</v>
      </c>
      <c r="S3339" s="13">
        <f t="shared" si="210"/>
        <v>41901.282025462962</v>
      </c>
      <c r="T3339" s="14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8">
        <f t="shared" si="209"/>
        <v>133.92857142857142</v>
      </c>
      <c r="Q3340" t="s">
        <v>8317</v>
      </c>
      <c r="R3340" t="s">
        <v>8318</v>
      </c>
      <c r="S3340" s="13">
        <f t="shared" si="210"/>
        <v>42769.574999999997</v>
      </c>
      <c r="T3340" s="14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8">
        <f t="shared" si="209"/>
        <v>170.21276595744681</v>
      </c>
      <c r="Q3341" t="s">
        <v>8317</v>
      </c>
      <c r="R3341" t="s">
        <v>8318</v>
      </c>
      <c r="S3341" s="13">
        <f t="shared" si="210"/>
        <v>42549.665717592594</v>
      </c>
      <c r="T3341" s="14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8">
        <f t="shared" si="209"/>
        <v>78.94736842105263</v>
      </c>
      <c r="Q3342" t="s">
        <v>8317</v>
      </c>
      <c r="R3342" t="s">
        <v>8318</v>
      </c>
      <c r="S3342" s="13">
        <f t="shared" si="210"/>
        <v>42685.974004629628</v>
      </c>
      <c r="T3342" s="14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4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8">
        <f t="shared" si="209"/>
        <v>76.92307692307692</v>
      </c>
      <c r="Q3344" t="s">
        <v>8317</v>
      </c>
      <c r="R3344" t="s">
        <v>8318</v>
      </c>
      <c r="S3344" s="13">
        <f t="shared" si="210"/>
        <v>42062.296412037031</v>
      </c>
      <c r="T3344" s="14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8">
        <f t="shared" si="209"/>
        <v>30.434782608695652</v>
      </c>
      <c r="Q3345" t="s">
        <v>8317</v>
      </c>
      <c r="R3345" t="s">
        <v>8318</v>
      </c>
      <c r="S3345" s="13">
        <f t="shared" si="210"/>
        <v>42452.916481481487</v>
      </c>
      <c r="T3345" s="14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8">
        <f t="shared" si="209"/>
        <v>112.5</v>
      </c>
      <c r="Q3346" t="s">
        <v>8317</v>
      </c>
      <c r="R3346" t="s">
        <v>8318</v>
      </c>
      <c r="S3346" s="13">
        <f t="shared" si="210"/>
        <v>41851.200150462959</v>
      </c>
      <c r="T3346" s="14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8">
        <f t="shared" si="209"/>
        <v>38.46153846153846</v>
      </c>
      <c r="Q3347" t="s">
        <v>8317</v>
      </c>
      <c r="R3347" t="s">
        <v>8318</v>
      </c>
      <c r="S3347" s="13">
        <f t="shared" si="210"/>
        <v>42053.106111111112</v>
      </c>
      <c r="T3347" s="14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8">
        <f t="shared" si="209"/>
        <v>83.333333333333329</v>
      </c>
      <c r="Q3348" t="s">
        <v>8317</v>
      </c>
      <c r="R3348" t="s">
        <v>8318</v>
      </c>
      <c r="S3348" s="13">
        <f t="shared" si="210"/>
        <v>42054.024421296301</v>
      </c>
      <c r="T3348" s="14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8">
        <f t="shared" si="209"/>
        <v>90.909090909090907</v>
      </c>
      <c r="Q3349" t="s">
        <v>8317</v>
      </c>
      <c r="R3349" t="s">
        <v>8318</v>
      </c>
      <c r="S3349" s="13">
        <f t="shared" si="210"/>
        <v>42484.551550925928</v>
      </c>
      <c r="T3349" s="14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8">
        <f t="shared" si="209"/>
        <v>69.620253164556956</v>
      </c>
      <c r="Q3350" t="s">
        <v>8317</v>
      </c>
      <c r="R3350" t="s">
        <v>8318</v>
      </c>
      <c r="S3350" s="13">
        <f t="shared" si="210"/>
        <v>42466.558796296296</v>
      </c>
      <c r="T3350" s="14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8">
        <f t="shared" si="209"/>
        <v>71.428571428571431</v>
      </c>
      <c r="Q3351" t="s">
        <v>8317</v>
      </c>
      <c r="R3351" t="s">
        <v>8318</v>
      </c>
      <c r="S3351" s="13">
        <f t="shared" si="210"/>
        <v>42513.110787037032</v>
      </c>
      <c r="T3351" s="14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8">
        <f t="shared" si="209"/>
        <v>68.627450980392155</v>
      </c>
      <c r="Q3352" t="s">
        <v>8317</v>
      </c>
      <c r="R3352" t="s">
        <v>8318</v>
      </c>
      <c r="S3352" s="13">
        <f t="shared" si="210"/>
        <v>42302.701516203699</v>
      </c>
      <c r="T3352" s="14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8">
        <f t="shared" si="209"/>
        <v>92.592592592592595</v>
      </c>
      <c r="Q3353" t="s">
        <v>8317</v>
      </c>
      <c r="R3353" t="s">
        <v>8318</v>
      </c>
      <c r="S3353" s="13">
        <f t="shared" si="210"/>
        <v>41806.395428240743</v>
      </c>
      <c r="T3353" s="14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8">
        <f t="shared" si="209"/>
        <v>71.428571428571431</v>
      </c>
      <c r="Q3354" t="s">
        <v>8317</v>
      </c>
      <c r="R3354" t="s">
        <v>8318</v>
      </c>
      <c r="S3354" s="13">
        <f t="shared" si="210"/>
        <v>42495.992800925931</v>
      </c>
      <c r="T3354" s="14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8">
        <f t="shared" si="209"/>
        <v>11.363636363636363</v>
      </c>
      <c r="Q3355" t="s">
        <v>8317</v>
      </c>
      <c r="R3355" t="s">
        <v>8318</v>
      </c>
      <c r="S3355" s="13">
        <f t="shared" si="210"/>
        <v>42479.432291666672</v>
      </c>
      <c r="T3355" s="14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8">
        <f t="shared" si="209"/>
        <v>54.545454545454547</v>
      </c>
      <c r="Q3356" t="s">
        <v>8317</v>
      </c>
      <c r="R3356" t="s">
        <v>8318</v>
      </c>
      <c r="S3356" s="13">
        <f t="shared" si="210"/>
        <v>42270.7269212963</v>
      </c>
      <c r="T3356" s="14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8">
        <f t="shared" si="209"/>
        <v>116.66666666666667</v>
      </c>
      <c r="Q3357" t="s">
        <v>8317</v>
      </c>
      <c r="R3357" t="s">
        <v>8318</v>
      </c>
      <c r="S3357" s="13">
        <f t="shared" si="210"/>
        <v>42489.619525462964</v>
      </c>
      <c r="T3357" s="14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8">
        <f t="shared" si="209"/>
        <v>55.555555555555557</v>
      </c>
      <c r="Q3358" t="s">
        <v>8317</v>
      </c>
      <c r="R3358" t="s">
        <v>8318</v>
      </c>
      <c r="S3358" s="13">
        <f t="shared" si="210"/>
        <v>42536.815648148149</v>
      </c>
      <c r="T3358" s="14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8">
        <f t="shared" si="209"/>
        <v>95.238095238095241</v>
      </c>
      <c r="Q3359" t="s">
        <v>8317</v>
      </c>
      <c r="R3359" t="s">
        <v>8318</v>
      </c>
      <c r="S3359" s="13">
        <f t="shared" si="210"/>
        <v>41822.417939814812</v>
      </c>
      <c r="T3359" s="14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8">
        <f t="shared" si="209"/>
        <v>61.728395061728392</v>
      </c>
      <c r="Q3360" t="s">
        <v>8317</v>
      </c>
      <c r="R3360" t="s">
        <v>8318</v>
      </c>
      <c r="S3360" s="13">
        <f t="shared" si="210"/>
        <v>41932.311099537037</v>
      </c>
      <c r="T3360" s="14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8">
        <f t="shared" si="209"/>
        <v>173.91304347826087</v>
      </c>
      <c r="Q3361" t="s">
        <v>8317</v>
      </c>
      <c r="R3361" t="s">
        <v>8318</v>
      </c>
      <c r="S3361" s="13">
        <f t="shared" si="210"/>
        <v>42746.057106481487</v>
      </c>
      <c r="T3361" s="14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8">
        <f t="shared" si="209"/>
        <v>125</v>
      </c>
      <c r="Q3362" t="s">
        <v>8317</v>
      </c>
      <c r="R3362" t="s">
        <v>8318</v>
      </c>
      <c r="S3362" s="13">
        <f t="shared" si="210"/>
        <v>42697.082673611112</v>
      </c>
      <c r="T3362" s="14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8">
        <f t="shared" si="209"/>
        <v>73.529411764705884</v>
      </c>
      <c r="Q3363" t="s">
        <v>8317</v>
      </c>
      <c r="R3363" t="s">
        <v>8318</v>
      </c>
      <c r="S3363" s="13">
        <f t="shared" si="210"/>
        <v>41866.025347222225</v>
      </c>
      <c r="T3363" s="14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8">
        <f t="shared" si="209"/>
        <v>25</v>
      </c>
      <c r="Q3364" t="s">
        <v>8317</v>
      </c>
      <c r="R3364" t="s">
        <v>8318</v>
      </c>
      <c r="S3364" s="13">
        <f t="shared" si="210"/>
        <v>42056.091631944444</v>
      </c>
      <c r="T3364" s="14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8">
        <f t="shared" si="209"/>
        <v>298.07692307692309</v>
      </c>
      <c r="Q3365" t="s">
        <v>8317</v>
      </c>
      <c r="R3365" t="s">
        <v>8318</v>
      </c>
      <c r="S3365" s="13">
        <f t="shared" si="210"/>
        <v>41851.771354166667</v>
      </c>
      <c r="T3365" s="14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8">
        <f t="shared" si="209"/>
        <v>41.666666666666664</v>
      </c>
      <c r="Q3366" t="s">
        <v>8317</v>
      </c>
      <c r="R3366" t="s">
        <v>8318</v>
      </c>
      <c r="S3366" s="13">
        <f t="shared" si="210"/>
        <v>42422.977418981478</v>
      </c>
      <c r="T3366" s="14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8">
        <f t="shared" si="209"/>
        <v>833.33333333333337</v>
      </c>
      <c r="Q3367" t="s">
        <v>8317</v>
      </c>
      <c r="R3367" t="s">
        <v>8318</v>
      </c>
      <c r="S3367" s="13">
        <f t="shared" si="210"/>
        <v>42321.101759259262</v>
      </c>
      <c r="T3367" s="14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8">
        <f t="shared" si="209"/>
        <v>27.777777777777779</v>
      </c>
      <c r="Q3368" t="s">
        <v>8317</v>
      </c>
      <c r="R3368" t="s">
        <v>8318</v>
      </c>
      <c r="S3368" s="13">
        <f t="shared" si="210"/>
        <v>42107.067557870367</v>
      </c>
      <c r="T3368" s="14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8">
        <f t="shared" si="209"/>
        <v>25</v>
      </c>
      <c r="Q3369" t="s">
        <v>8317</v>
      </c>
      <c r="R3369" t="s">
        <v>8318</v>
      </c>
      <c r="S3369" s="13">
        <f t="shared" si="210"/>
        <v>42192.933958333335</v>
      </c>
      <c r="T3369" s="14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8">
        <f t="shared" si="209"/>
        <v>43.478260869565219</v>
      </c>
      <c r="Q3370" t="s">
        <v>8317</v>
      </c>
      <c r="R3370" t="s">
        <v>8318</v>
      </c>
      <c r="S3370" s="13">
        <f t="shared" si="210"/>
        <v>41969.199756944443</v>
      </c>
      <c r="T3370" s="14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8">
        <f t="shared" si="209"/>
        <v>92.592592592592595</v>
      </c>
      <c r="Q3371" t="s">
        <v>8317</v>
      </c>
      <c r="R3371" t="s">
        <v>8318</v>
      </c>
      <c r="S3371" s="13">
        <f t="shared" si="210"/>
        <v>42690.041435185187</v>
      </c>
      <c r="T3371" s="14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8">
        <f t="shared" si="209"/>
        <v>57.692307692307693</v>
      </c>
      <c r="Q3372" t="s">
        <v>8317</v>
      </c>
      <c r="R3372" t="s">
        <v>8318</v>
      </c>
      <c r="S3372" s="13">
        <f t="shared" si="210"/>
        <v>42690.334317129629</v>
      </c>
      <c r="T3372" s="14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8">
        <f t="shared" si="209"/>
        <v>22.222222222222221</v>
      </c>
      <c r="Q3373" t="s">
        <v>8317</v>
      </c>
      <c r="R3373" t="s">
        <v>8318</v>
      </c>
      <c r="S3373" s="13">
        <f t="shared" si="210"/>
        <v>42312.874594907407</v>
      </c>
      <c r="T3373" s="14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8">
        <f t="shared" si="209"/>
        <v>37.037037037037038</v>
      </c>
      <c r="Q3374" t="s">
        <v>8317</v>
      </c>
      <c r="R3374" t="s">
        <v>8318</v>
      </c>
      <c r="S3374" s="13">
        <f t="shared" si="210"/>
        <v>41855.548101851848</v>
      </c>
      <c r="T3374" s="14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8">
        <f t="shared" si="209"/>
        <v>66.666666666666671</v>
      </c>
      <c r="Q3375" t="s">
        <v>8317</v>
      </c>
      <c r="R3375" t="s">
        <v>8318</v>
      </c>
      <c r="S3375" s="13">
        <f t="shared" si="210"/>
        <v>42179.854629629626</v>
      </c>
      <c r="T3375" s="14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8">
        <f t="shared" si="209"/>
        <v>67.307692307692307</v>
      </c>
      <c r="Q3376" t="s">
        <v>8317</v>
      </c>
      <c r="R3376" t="s">
        <v>8318</v>
      </c>
      <c r="S3376" s="13">
        <f t="shared" si="210"/>
        <v>42275.731666666667</v>
      </c>
      <c r="T3376" s="14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4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8">
        <f t="shared" si="209"/>
        <v>421.05263157894734</v>
      </c>
      <c r="Q3378" t="s">
        <v>8317</v>
      </c>
      <c r="R3378" t="s">
        <v>8318</v>
      </c>
      <c r="S3378" s="13">
        <f t="shared" si="210"/>
        <v>42059.701319444444</v>
      </c>
      <c r="T3378" s="14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8">
        <f t="shared" si="209"/>
        <v>103.8961038961039</v>
      </c>
      <c r="Q3379" t="s">
        <v>8317</v>
      </c>
      <c r="R3379" t="s">
        <v>8318</v>
      </c>
      <c r="S3379" s="13">
        <f t="shared" si="210"/>
        <v>42053.732627314821</v>
      </c>
      <c r="T3379" s="14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8">
        <f t="shared" si="209"/>
        <v>26.19047619047619</v>
      </c>
      <c r="Q3380" t="s">
        <v>8317</v>
      </c>
      <c r="R3380" t="s">
        <v>8318</v>
      </c>
      <c r="S3380" s="13">
        <f t="shared" si="210"/>
        <v>41858.355393518519</v>
      </c>
      <c r="T3380" s="14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8">
        <f t="shared" si="209"/>
        <v>52.631578947368418</v>
      </c>
      <c r="Q3381" t="s">
        <v>8317</v>
      </c>
      <c r="R3381" t="s">
        <v>8318</v>
      </c>
      <c r="S3381" s="13">
        <f t="shared" si="210"/>
        <v>42225.513888888891</v>
      </c>
      <c r="T3381" s="14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8">
        <f t="shared" si="209"/>
        <v>107.14285714285714</v>
      </c>
      <c r="Q3382" t="s">
        <v>8317</v>
      </c>
      <c r="R3382" t="s">
        <v>8318</v>
      </c>
      <c r="S3382" s="13">
        <f t="shared" si="210"/>
        <v>41937.95344907407</v>
      </c>
      <c r="T3382" s="14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8">
        <f t="shared" si="209"/>
        <v>83.333333333333329</v>
      </c>
      <c r="Q3383" t="s">
        <v>8317</v>
      </c>
      <c r="R3383" t="s">
        <v>8318</v>
      </c>
      <c r="S3383" s="13">
        <f t="shared" si="210"/>
        <v>42044.184988425928</v>
      </c>
      <c r="T3383" s="14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8">
        <f t="shared" si="209"/>
        <v>76.086956521739125</v>
      </c>
      <c r="Q3384" t="s">
        <v>8317</v>
      </c>
      <c r="R3384" t="s">
        <v>8318</v>
      </c>
      <c r="S3384" s="13">
        <f t="shared" si="210"/>
        <v>42559.431203703702</v>
      </c>
      <c r="T3384" s="14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8">
        <f t="shared" si="209"/>
        <v>58.333333333333336</v>
      </c>
      <c r="Q3385" t="s">
        <v>8317</v>
      </c>
      <c r="R3385" t="s">
        <v>8318</v>
      </c>
      <c r="S3385" s="13">
        <f t="shared" si="210"/>
        <v>42524.782638888893</v>
      </c>
      <c r="T3385" s="14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8">
        <f t="shared" si="209"/>
        <v>93.75</v>
      </c>
      <c r="Q3386" t="s">
        <v>8317</v>
      </c>
      <c r="R3386" t="s">
        <v>8318</v>
      </c>
      <c r="S3386" s="13">
        <f t="shared" si="210"/>
        <v>42292.087592592594</v>
      </c>
      <c r="T3386" s="14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4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8">
        <f t="shared" si="209"/>
        <v>48.780487804878049</v>
      </c>
      <c r="Q3388" t="s">
        <v>8317</v>
      </c>
      <c r="R3388" t="s">
        <v>8318</v>
      </c>
      <c r="S3388" s="13">
        <f t="shared" si="210"/>
        <v>41946.644745370373</v>
      </c>
      <c r="T3388" s="14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8">
        <f t="shared" si="209"/>
        <v>85.714285714285708</v>
      </c>
      <c r="Q3389" t="s">
        <v>8317</v>
      </c>
      <c r="R3389" t="s">
        <v>8318</v>
      </c>
      <c r="S3389" s="13">
        <f t="shared" si="210"/>
        <v>41947.762592592589</v>
      </c>
      <c r="T3389" s="14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8">
        <f t="shared" si="209"/>
        <v>33.333333333333336</v>
      </c>
      <c r="Q3390" t="s">
        <v>8317</v>
      </c>
      <c r="R3390" t="s">
        <v>8318</v>
      </c>
      <c r="S3390" s="13">
        <f t="shared" si="210"/>
        <v>42143.461122685185</v>
      </c>
      <c r="T3390" s="14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8">
        <f t="shared" si="209"/>
        <v>161.29032258064515</v>
      </c>
      <c r="Q3391" t="s">
        <v>8317</v>
      </c>
      <c r="R3391" t="s">
        <v>8318</v>
      </c>
      <c r="S3391" s="13">
        <f t="shared" si="210"/>
        <v>42494.563449074078</v>
      </c>
      <c r="T3391" s="14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8">
        <f t="shared" si="209"/>
        <v>68.181818181818187</v>
      </c>
      <c r="Q3392" t="s">
        <v>8317</v>
      </c>
      <c r="R3392" t="s">
        <v>8318</v>
      </c>
      <c r="S3392" s="13">
        <f t="shared" si="210"/>
        <v>41815.774826388886</v>
      </c>
      <c r="T3392" s="14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8">
        <f t="shared" si="209"/>
        <v>27.777777777777779</v>
      </c>
      <c r="Q3393" t="s">
        <v>8317</v>
      </c>
      <c r="R3393" t="s">
        <v>8318</v>
      </c>
      <c r="S3393" s="13">
        <f t="shared" si="210"/>
        <v>41830.545694444445</v>
      </c>
      <c r="T3393" s="14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4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</f>
        <v>1.0580000000000001</v>
      </c>
      <c r="P3395" s="8">
        <f t="shared" ref="P3395:P3458" si="213">+(D3395/L3395)</f>
        <v>34.090909090909093</v>
      </c>
      <c r="Q3395" t="s">
        <v>8317</v>
      </c>
      <c r="R3395" t="s">
        <v>8318</v>
      </c>
      <c r="S3395" s="13">
        <f t="shared" ref="S3395:S3458" si="214">(((J3395/60)/60)/24)+DATE(1970, 1, 1)</f>
        <v>41923.921643518523</v>
      </c>
      <c r="T3395" s="14">
        <f t="shared" ref="T3395:T3458" si="215">(((I3395/60)/60)/24)+DATE(1970, 1, 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8">
        <f t="shared" si="213"/>
        <v>20.37037037037037</v>
      </c>
      <c r="Q3396" t="s">
        <v>8317</v>
      </c>
      <c r="R3396" t="s">
        <v>8318</v>
      </c>
      <c r="S3396" s="13">
        <f t="shared" si="214"/>
        <v>41817.59542824074</v>
      </c>
      <c r="T3396" s="14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8">
        <f t="shared" si="213"/>
        <v>13.157894736842104</v>
      </c>
      <c r="Q3397" t="s">
        <v>8317</v>
      </c>
      <c r="R3397" t="s">
        <v>8318</v>
      </c>
      <c r="S3397" s="13">
        <f t="shared" si="214"/>
        <v>42140.712314814817</v>
      </c>
      <c r="T3397" s="14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8">
        <f t="shared" si="213"/>
        <v>53.571428571428569</v>
      </c>
      <c r="Q3398" t="s">
        <v>8317</v>
      </c>
      <c r="R3398" t="s">
        <v>8318</v>
      </c>
      <c r="S3398" s="13">
        <f t="shared" si="214"/>
        <v>41764.44663194444</v>
      </c>
      <c r="T3398" s="14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8">
        <f t="shared" si="213"/>
        <v>10.416666666666666</v>
      </c>
      <c r="Q3399" t="s">
        <v>8317</v>
      </c>
      <c r="R3399" t="s">
        <v>8318</v>
      </c>
      <c r="S3399" s="13">
        <f t="shared" si="214"/>
        <v>42378.478344907402</v>
      </c>
      <c r="T3399" s="14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8">
        <f t="shared" si="213"/>
        <v>61.53846153846154</v>
      </c>
      <c r="Q3400" t="s">
        <v>8317</v>
      </c>
      <c r="R3400" t="s">
        <v>8318</v>
      </c>
      <c r="S3400" s="13">
        <f t="shared" si="214"/>
        <v>41941.75203703704</v>
      </c>
      <c r="T3400" s="14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8">
        <f t="shared" si="213"/>
        <v>26.086956521739129</v>
      </c>
      <c r="Q3401" t="s">
        <v>8317</v>
      </c>
      <c r="R3401" t="s">
        <v>8318</v>
      </c>
      <c r="S3401" s="13">
        <f t="shared" si="214"/>
        <v>42026.920428240745</v>
      </c>
      <c r="T3401" s="14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8">
        <f t="shared" si="213"/>
        <v>117.64705882352941</v>
      </c>
      <c r="Q3402" t="s">
        <v>8317</v>
      </c>
      <c r="R3402" t="s">
        <v>8318</v>
      </c>
      <c r="S3402" s="13">
        <f t="shared" si="214"/>
        <v>41834.953865740739</v>
      </c>
      <c r="T3402" s="14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8">
        <f t="shared" si="213"/>
        <v>43.939393939393938</v>
      </c>
      <c r="Q3403" t="s">
        <v>8317</v>
      </c>
      <c r="R3403" t="s">
        <v>8318</v>
      </c>
      <c r="S3403" s="13">
        <f t="shared" si="214"/>
        <v>42193.723912037036</v>
      </c>
      <c r="T3403" s="14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8">
        <f t="shared" si="213"/>
        <v>90.909090909090907</v>
      </c>
      <c r="Q3404" t="s">
        <v>8317</v>
      </c>
      <c r="R3404" t="s">
        <v>8318</v>
      </c>
      <c r="S3404" s="13">
        <f t="shared" si="214"/>
        <v>42290.61855324074</v>
      </c>
      <c r="T3404" s="14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4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8">
        <f t="shared" si="213"/>
        <v>166.66666666666666</v>
      </c>
      <c r="Q3406" t="s">
        <v>8317</v>
      </c>
      <c r="R3406" t="s">
        <v>8318</v>
      </c>
      <c r="S3406" s="13">
        <f t="shared" si="214"/>
        <v>42152.503495370373</v>
      </c>
      <c r="T3406" s="14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8">
        <f t="shared" si="213"/>
        <v>20.588235294117649</v>
      </c>
      <c r="Q3407" t="s">
        <v>8317</v>
      </c>
      <c r="R3407" t="s">
        <v>8318</v>
      </c>
      <c r="S3407" s="13">
        <f t="shared" si="214"/>
        <v>42410.017199074078</v>
      </c>
      <c r="T3407" s="14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8">
        <f t="shared" si="213"/>
        <v>109.89010989010988</v>
      </c>
      <c r="Q3408" t="s">
        <v>8317</v>
      </c>
      <c r="R3408" t="s">
        <v>8318</v>
      </c>
      <c r="S3408" s="13">
        <f t="shared" si="214"/>
        <v>41791.492777777778</v>
      </c>
      <c r="T3408" s="14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8">
        <f t="shared" si="213"/>
        <v>29.850746268656717</v>
      </c>
      <c r="Q3409" t="s">
        <v>8317</v>
      </c>
      <c r="R3409" t="s">
        <v>8318</v>
      </c>
      <c r="S3409" s="13">
        <f t="shared" si="214"/>
        <v>41796.422326388885</v>
      </c>
      <c r="T3409" s="14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8">
        <f t="shared" si="213"/>
        <v>27.777777777777779</v>
      </c>
      <c r="Q3410" t="s">
        <v>8317</v>
      </c>
      <c r="R3410" t="s">
        <v>8318</v>
      </c>
      <c r="S3410" s="13">
        <f t="shared" si="214"/>
        <v>41808.991944444446</v>
      </c>
      <c r="T3410" s="14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8">
        <f t="shared" si="213"/>
        <v>23.80952380952381</v>
      </c>
      <c r="Q3411" t="s">
        <v>8317</v>
      </c>
      <c r="R3411" t="s">
        <v>8318</v>
      </c>
      <c r="S3411" s="13">
        <f t="shared" si="214"/>
        <v>42544.814328703709</v>
      </c>
      <c r="T3411" s="14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8">
        <f t="shared" si="213"/>
        <v>75</v>
      </c>
      <c r="Q3412" t="s">
        <v>8317</v>
      </c>
      <c r="R3412" t="s">
        <v>8318</v>
      </c>
      <c r="S3412" s="13">
        <f t="shared" si="214"/>
        <v>42500.041550925926</v>
      </c>
      <c r="T3412" s="14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8">
        <f t="shared" si="213"/>
        <v>192.30769230769232</v>
      </c>
      <c r="Q3413" t="s">
        <v>8317</v>
      </c>
      <c r="R3413" t="s">
        <v>8318</v>
      </c>
      <c r="S3413" s="13">
        <f t="shared" si="214"/>
        <v>42265.022824074069</v>
      </c>
      <c r="T3413" s="14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4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8">
        <f t="shared" si="213"/>
        <v>35.714285714285715</v>
      </c>
      <c r="Q3415" t="s">
        <v>8317</v>
      </c>
      <c r="R3415" t="s">
        <v>8318</v>
      </c>
      <c r="S3415" s="13">
        <f t="shared" si="214"/>
        <v>42053.733078703706</v>
      </c>
      <c r="T3415" s="14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8">
        <f t="shared" si="213"/>
        <v>68.181818181818187</v>
      </c>
      <c r="Q3416" t="s">
        <v>8317</v>
      </c>
      <c r="R3416" t="s">
        <v>8318</v>
      </c>
      <c r="S3416" s="13">
        <f t="shared" si="214"/>
        <v>42675.832465277781</v>
      </c>
      <c r="T3416" s="14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4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8">
        <f t="shared" si="213"/>
        <v>133.33333333333334</v>
      </c>
      <c r="Q3418" t="s">
        <v>8317</v>
      </c>
      <c r="R3418" t="s">
        <v>8318</v>
      </c>
      <c r="S3418" s="13">
        <f t="shared" si="214"/>
        <v>42089.412557870368</v>
      </c>
      <c r="T3418" s="14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8">
        <f t="shared" si="213"/>
        <v>37.777777777777779</v>
      </c>
      <c r="Q3419" t="s">
        <v>8317</v>
      </c>
      <c r="R3419" t="s">
        <v>8318</v>
      </c>
      <c r="S3419" s="13">
        <f t="shared" si="214"/>
        <v>41894.91375</v>
      </c>
      <c r="T3419" s="14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8">
        <f t="shared" si="213"/>
        <v>71.428571428571431</v>
      </c>
      <c r="Q3420" t="s">
        <v>8317</v>
      </c>
      <c r="R3420" t="s">
        <v>8318</v>
      </c>
      <c r="S3420" s="13">
        <f t="shared" si="214"/>
        <v>41752.83457175926</v>
      </c>
      <c r="T3420" s="14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8">
        <f t="shared" si="213"/>
        <v>59.782608695652172</v>
      </c>
      <c r="Q3421" t="s">
        <v>8317</v>
      </c>
      <c r="R3421" t="s">
        <v>8318</v>
      </c>
      <c r="S3421" s="13">
        <f t="shared" si="214"/>
        <v>42448.821585648147</v>
      </c>
      <c r="T3421" s="14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8">
        <f t="shared" si="213"/>
        <v>20.588235294117649</v>
      </c>
      <c r="Q3422" t="s">
        <v>8317</v>
      </c>
      <c r="R3422" t="s">
        <v>8318</v>
      </c>
      <c r="S3422" s="13">
        <f t="shared" si="214"/>
        <v>42405.090300925927</v>
      </c>
      <c r="T3422" s="14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8">
        <f t="shared" si="213"/>
        <v>102.04081632653062</v>
      </c>
      <c r="Q3423" t="s">
        <v>8317</v>
      </c>
      <c r="R3423" t="s">
        <v>8318</v>
      </c>
      <c r="S3423" s="13">
        <f t="shared" si="214"/>
        <v>42037.791238425925</v>
      </c>
      <c r="T3423" s="14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8">
        <f t="shared" si="213"/>
        <v>65.217391304347828</v>
      </c>
      <c r="Q3424" t="s">
        <v>8317</v>
      </c>
      <c r="R3424" t="s">
        <v>8318</v>
      </c>
      <c r="S3424" s="13">
        <f t="shared" si="214"/>
        <v>42323.562222222223</v>
      </c>
      <c r="T3424" s="14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8">
        <f t="shared" si="213"/>
        <v>25</v>
      </c>
      <c r="Q3425" t="s">
        <v>8317</v>
      </c>
      <c r="R3425" t="s">
        <v>8318</v>
      </c>
      <c r="S3425" s="13">
        <f t="shared" si="214"/>
        <v>42088.911354166667</v>
      </c>
      <c r="T3425" s="14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8">
        <f t="shared" si="213"/>
        <v>78.94736842105263</v>
      </c>
      <c r="Q3426" t="s">
        <v>8317</v>
      </c>
      <c r="R3426" t="s">
        <v>8318</v>
      </c>
      <c r="S3426" s="13">
        <f t="shared" si="214"/>
        <v>42018.676898148144</v>
      </c>
      <c r="T3426" s="14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8">
        <f t="shared" si="213"/>
        <v>288.46153846153845</v>
      </c>
      <c r="Q3427" t="s">
        <v>8317</v>
      </c>
      <c r="R3427" t="s">
        <v>8318</v>
      </c>
      <c r="S3427" s="13">
        <f t="shared" si="214"/>
        <v>41884.617314814815</v>
      </c>
      <c r="T3427" s="14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8">
        <f t="shared" si="213"/>
        <v>43.103448275862071</v>
      </c>
      <c r="Q3428" t="s">
        <v>8317</v>
      </c>
      <c r="R3428" t="s">
        <v>8318</v>
      </c>
      <c r="S3428" s="13">
        <f t="shared" si="214"/>
        <v>41884.056747685187</v>
      </c>
      <c r="T3428" s="14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4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8">
        <f t="shared" si="213"/>
        <v>39.215686274509807</v>
      </c>
      <c r="Q3430" t="s">
        <v>8317</v>
      </c>
      <c r="R3430" t="s">
        <v>8318</v>
      </c>
      <c r="S3430" s="13">
        <f t="shared" si="214"/>
        <v>42038.720451388886</v>
      </c>
      <c r="T3430" s="14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8">
        <f t="shared" si="213"/>
        <v>12.5</v>
      </c>
      <c r="Q3431" t="s">
        <v>8317</v>
      </c>
      <c r="R3431" t="s">
        <v>8318</v>
      </c>
      <c r="S3431" s="13">
        <f t="shared" si="214"/>
        <v>42662.021539351852</v>
      </c>
      <c r="T3431" s="14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8">
        <f t="shared" si="213"/>
        <v>27.777777777777779</v>
      </c>
      <c r="Q3432" t="s">
        <v>8317</v>
      </c>
      <c r="R3432" t="s">
        <v>8318</v>
      </c>
      <c r="S3432" s="13">
        <f t="shared" si="214"/>
        <v>41820.945613425924</v>
      </c>
      <c r="T3432" s="14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4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8">
        <f t="shared" si="213"/>
        <v>47.61904761904762</v>
      </c>
      <c r="Q3434" t="s">
        <v>8317</v>
      </c>
      <c r="R3434" t="s">
        <v>8318</v>
      </c>
      <c r="S3434" s="13">
        <f t="shared" si="214"/>
        <v>42380.581180555557</v>
      </c>
      <c r="T3434" s="14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8">
        <f t="shared" si="213"/>
        <v>133.80281690140845</v>
      </c>
      <c r="Q3435" t="s">
        <v>8317</v>
      </c>
      <c r="R3435" t="s">
        <v>8318</v>
      </c>
      <c r="S3435" s="13">
        <f t="shared" si="214"/>
        <v>41776.063136574077</v>
      </c>
      <c r="T3435" s="14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8">
        <f t="shared" si="213"/>
        <v>59.523809523809526</v>
      </c>
      <c r="Q3436" t="s">
        <v>8317</v>
      </c>
      <c r="R3436" t="s">
        <v>8318</v>
      </c>
      <c r="S3436" s="13">
        <f t="shared" si="214"/>
        <v>41800.380428240744</v>
      </c>
      <c r="T3436" s="14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8">
        <f t="shared" si="213"/>
        <v>52.631578947368418</v>
      </c>
      <c r="Q3437" t="s">
        <v>8317</v>
      </c>
      <c r="R3437" t="s">
        <v>8318</v>
      </c>
      <c r="S3437" s="13">
        <f t="shared" si="214"/>
        <v>42572.61681712963</v>
      </c>
      <c r="T3437" s="14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8">
        <f t="shared" si="213"/>
        <v>135.13513513513513</v>
      </c>
      <c r="Q3438" t="s">
        <v>8317</v>
      </c>
      <c r="R3438" t="s">
        <v>8318</v>
      </c>
      <c r="S3438" s="13">
        <f t="shared" si="214"/>
        <v>41851.541585648149</v>
      </c>
      <c r="T3438" s="14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8">
        <f t="shared" si="213"/>
        <v>83.333333333333329</v>
      </c>
      <c r="Q3439" t="s">
        <v>8317</v>
      </c>
      <c r="R3439" t="s">
        <v>8318</v>
      </c>
      <c r="S3439" s="13">
        <f t="shared" si="214"/>
        <v>42205.710879629631</v>
      </c>
      <c r="T3439" s="14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8">
        <f t="shared" si="213"/>
        <v>178.57142857142858</v>
      </c>
      <c r="Q3440" t="s">
        <v>8317</v>
      </c>
      <c r="R3440" t="s">
        <v>8318</v>
      </c>
      <c r="S3440" s="13">
        <f t="shared" si="214"/>
        <v>42100.927858796291</v>
      </c>
      <c r="T3440" s="14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8">
        <f t="shared" si="213"/>
        <v>66.666666666666671</v>
      </c>
      <c r="Q3441" t="s">
        <v>8317</v>
      </c>
      <c r="R3441" t="s">
        <v>8318</v>
      </c>
      <c r="S3441" s="13">
        <f t="shared" si="214"/>
        <v>42374.911226851851</v>
      </c>
      <c r="T3441" s="14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8">
        <f t="shared" si="213"/>
        <v>60.975609756097562</v>
      </c>
      <c r="Q3442" t="s">
        <v>8317</v>
      </c>
      <c r="R3442" t="s">
        <v>8318</v>
      </c>
      <c r="S3442" s="13">
        <f t="shared" si="214"/>
        <v>41809.12300925926</v>
      </c>
      <c r="T3442" s="14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8">
        <f t="shared" si="213"/>
        <v>58.139534883720927</v>
      </c>
      <c r="Q3443" t="s">
        <v>8317</v>
      </c>
      <c r="R3443" t="s">
        <v>8318</v>
      </c>
      <c r="S3443" s="13">
        <f t="shared" si="214"/>
        <v>42294.429641203707</v>
      </c>
      <c r="T3443" s="14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4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8">
        <f t="shared" si="213"/>
        <v>22.222222222222221</v>
      </c>
      <c r="Q3445" t="s">
        <v>8317</v>
      </c>
      <c r="R3445" t="s">
        <v>8318</v>
      </c>
      <c r="S3445" s="13">
        <f t="shared" si="214"/>
        <v>41861.524837962963</v>
      </c>
      <c r="T3445" s="14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8">
        <f t="shared" si="213"/>
        <v>15</v>
      </c>
      <c r="Q3446" t="s">
        <v>8317</v>
      </c>
      <c r="R3446" t="s">
        <v>8318</v>
      </c>
      <c r="S3446" s="13">
        <f t="shared" si="214"/>
        <v>42521.291504629626</v>
      </c>
      <c r="T3446" s="14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4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8">
        <f t="shared" si="213"/>
        <v>40</v>
      </c>
      <c r="Q3448" t="s">
        <v>8317</v>
      </c>
      <c r="R3448" t="s">
        <v>8318</v>
      </c>
      <c r="S3448" s="13">
        <f t="shared" si="214"/>
        <v>42016.832465277781</v>
      </c>
      <c r="T3448" s="14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8">
        <f t="shared" si="213"/>
        <v>71.428571428571431</v>
      </c>
      <c r="Q3449" t="s">
        <v>8317</v>
      </c>
      <c r="R3449" t="s">
        <v>8318</v>
      </c>
      <c r="S3449" s="13">
        <f t="shared" si="214"/>
        <v>42402.889027777783</v>
      </c>
      <c r="T3449" s="14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8">
        <f t="shared" si="213"/>
        <v>46.666666666666664</v>
      </c>
      <c r="Q3450" t="s">
        <v>8317</v>
      </c>
      <c r="R3450" t="s">
        <v>8318</v>
      </c>
      <c r="S3450" s="13">
        <f t="shared" si="214"/>
        <v>41960.119085648148</v>
      </c>
      <c r="T3450" s="14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8">
        <f t="shared" si="213"/>
        <v>40</v>
      </c>
      <c r="Q3451" t="s">
        <v>8317</v>
      </c>
      <c r="R3451" t="s">
        <v>8318</v>
      </c>
      <c r="S3451" s="13">
        <f t="shared" si="214"/>
        <v>42532.052523148144</v>
      </c>
      <c r="T3451" s="14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8">
        <f t="shared" si="213"/>
        <v>12.820512820512821</v>
      </c>
      <c r="Q3452" t="s">
        <v>8317</v>
      </c>
      <c r="R3452" t="s">
        <v>8318</v>
      </c>
      <c r="S3452" s="13">
        <f t="shared" si="214"/>
        <v>42036.704525462963</v>
      </c>
      <c r="T3452" s="14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8">
        <f t="shared" si="213"/>
        <v>40.625</v>
      </c>
      <c r="Q3453" t="s">
        <v>8317</v>
      </c>
      <c r="R3453" t="s">
        <v>8318</v>
      </c>
      <c r="S3453" s="13">
        <f t="shared" si="214"/>
        <v>42088.723692129628</v>
      </c>
      <c r="T3453" s="14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8">
        <f t="shared" si="213"/>
        <v>27.027027027027028</v>
      </c>
      <c r="Q3454" t="s">
        <v>8317</v>
      </c>
      <c r="R3454" t="s">
        <v>8318</v>
      </c>
      <c r="S3454" s="13">
        <f t="shared" si="214"/>
        <v>41820.639189814814</v>
      </c>
      <c r="T3454" s="14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8">
        <f t="shared" si="213"/>
        <v>21.428571428571427</v>
      </c>
      <c r="Q3455" t="s">
        <v>8317</v>
      </c>
      <c r="R3455" t="s">
        <v>8318</v>
      </c>
      <c r="S3455" s="13">
        <f t="shared" si="214"/>
        <v>42535.97865740741</v>
      </c>
      <c r="T3455" s="14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8">
        <f t="shared" si="213"/>
        <v>33.333333333333336</v>
      </c>
      <c r="Q3456" t="s">
        <v>8317</v>
      </c>
      <c r="R3456" t="s">
        <v>8318</v>
      </c>
      <c r="S3456" s="13">
        <f t="shared" si="214"/>
        <v>41821.698599537034</v>
      </c>
      <c r="T3456" s="14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8">
        <f t="shared" si="213"/>
        <v>144.92753623188406</v>
      </c>
      <c r="Q3457" t="s">
        <v>8317</v>
      </c>
      <c r="R3457" t="s">
        <v>8318</v>
      </c>
      <c r="S3457" s="13">
        <f t="shared" si="214"/>
        <v>42626.7503125</v>
      </c>
      <c r="T3457" s="14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8">
        <f t="shared" si="213"/>
        <v>187.5</v>
      </c>
      <c r="Q3458" t="s">
        <v>8317</v>
      </c>
      <c r="R3458" t="s">
        <v>8318</v>
      </c>
      <c r="S3458" s="13">
        <f t="shared" si="214"/>
        <v>41821.205636574072</v>
      </c>
      <c r="T3458" s="14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</f>
        <v>1.4019999999999999</v>
      </c>
      <c r="P3459" s="8">
        <f t="shared" ref="P3459:P3522" si="217">+(D3459/L3459)</f>
        <v>36.363636363636367</v>
      </c>
      <c r="Q3459" t="s">
        <v>8317</v>
      </c>
      <c r="R3459" t="s">
        <v>8318</v>
      </c>
      <c r="S3459" s="13">
        <f t="shared" ref="S3459:S3522" si="218">(((J3459/60)/60)/24)+DATE(1970, 1, 1)</f>
        <v>42016.706678240742</v>
      </c>
      <c r="T3459" s="14">
        <f t="shared" ref="T3459:T3522" si="219">(((I3459/60)/60)/24)+DATE(1970, 1, 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8">
        <f t="shared" si="217"/>
        <v>36.222222222222221</v>
      </c>
      <c r="Q3460" t="s">
        <v>8317</v>
      </c>
      <c r="R3460" t="s">
        <v>8318</v>
      </c>
      <c r="S3460" s="13">
        <f t="shared" si="218"/>
        <v>42011.202581018515</v>
      </c>
      <c r="T3460" s="14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8">
        <f t="shared" si="217"/>
        <v>13.888888888888889</v>
      </c>
      <c r="Q3461" t="s">
        <v>8317</v>
      </c>
      <c r="R3461" t="s">
        <v>8318</v>
      </c>
      <c r="S3461" s="13">
        <f t="shared" si="218"/>
        <v>42480.479861111111</v>
      </c>
      <c r="T3461" s="14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8">
        <f t="shared" si="217"/>
        <v>26.315789473684209</v>
      </c>
      <c r="Q3462" t="s">
        <v>8317</v>
      </c>
      <c r="R3462" t="s">
        <v>8318</v>
      </c>
      <c r="S3462" s="13">
        <f t="shared" si="218"/>
        <v>41852.527222222219</v>
      </c>
      <c r="T3462" s="14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8">
        <f t="shared" si="217"/>
        <v>41.666666666666664</v>
      </c>
      <c r="Q3463" t="s">
        <v>8317</v>
      </c>
      <c r="R3463" t="s">
        <v>8318</v>
      </c>
      <c r="S3463" s="13">
        <f t="shared" si="218"/>
        <v>42643.632858796293</v>
      </c>
      <c r="T3463" s="14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8">
        <f t="shared" si="217"/>
        <v>14.705882352941176</v>
      </c>
      <c r="Q3464" t="s">
        <v>8317</v>
      </c>
      <c r="R3464" t="s">
        <v>8318</v>
      </c>
      <c r="S3464" s="13">
        <f t="shared" si="218"/>
        <v>42179.898472222223</v>
      </c>
      <c r="T3464" s="14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8">
        <f t="shared" si="217"/>
        <v>87.719298245614041</v>
      </c>
      <c r="Q3465" t="s">
        <v>8317</v>
      </c>
      <c r="R3465" t="s">
        <v>8318</v>
      </c>
      <c r="S3465" s="13">
        <f t="shared" si="218"/>
        <v>42612.918807870374</v>
      </c>
      <c r="T3465" s="14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8">
        <f t="shared" si="217"/>
        <v>53.763440860215056</v>
      </c>
      <c r="Q3466" t="s">
        <v>8317</v>
      </c>
      <c r="R3466" t="s">
        <v>8318</v>
      </c>
      <c r="S3466" s="13">
        <f t="shared" si="218"/>
        <v>42575.130057870367</v>
      </c>
      <c r="T3466" s="14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8">
        <f t="shared" si="217"/>
        <v>55.555555555555557</v>
      </c>
      <c r="Q3467" t="s">
        <v>8317</v>
      </c>
      <c r="R3467" t="s">
        <v>8318</v>
      </c>
      <c r="S3467" s="13">
        <f t="shared" si="218"/>
        <v>42200.625833333332</v>
      </c>
      <c r="T3467" s="14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8">
        <f t="shared" si="217"/>
        <v>57.377049180327866</v>
      </c>
      <c r="Q3468" t="s">
        <v>8317</v>
      </c>
      <c r="R3468" t="s">
        <v>8318</v>
      </c>
      <c r="S3468" s="13">
        <f t="shared" si="218"/>
        <v>42420.019097222219</v>
      </c>
      <c r="T3468" s="14">
        <f t="shared" si="219"/>
        <v>42479.977430555555</v>
      </c>
    </row>
    <row r="3469" spans="1:20" ht="15.5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8">
        <f t="shared" si="217"/>
        <v>63.829787234042556</v>
      </c>
      <c r="Q3469" t="s">
        <v>8317</v>
      </c>
      <c r="R3469" t="s">
        <v>8318</v>
      </c>
      <c r="S3469" s="13">
        <f t="shared" si="218"/>
        <v>42053.671666666662</v>
      </c>
      <c r="T3469" s="14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8">
        <f t="shared" si="217"/>
        <v>588.23529411764707</v>
      </c>
      <c r="Q3470" t="s">
        <v>8317</v>
      </c>
      <c r="R3470" t="s">
        <v>8318</v>
      </c>
      <c r="S3470" s="13">
        <f t="shared" si="218"/>
        <v>42605.765381944439</v>
      </c>
      <c r="T3470" s="14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8">
        <f t="shared" si="217"/>
        <v>44.444444444444443</v>
      </c>
      <c r="Q3471" t="s">
        <v>8317</v>
      </c>
      <c r="R3471" t="s">
        <v>8318</v>
      </c>
      <c r="S3471" s="13">
        <f t="shared" si="218"/>
        <v>42458.641724537039</v>
      </c>
      <c r="T3471" s="14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8">
        <f t="shared" si="217"/>
        <v>27.777777777777779</v>
      </c>
      <c r="Q3472" t="s">
        <v>8317</v>
      </c>
      <c r="R3472" t="s">
        <v>8318</v>
      </c>
      <c r="S3472" s="13">
        <f t="shared" si="218"/>
        <v>42529.022013888884</v>
      </c>
      <c r="T3472" s="14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8">
        <f t="shared" si="217"/>
        <v>16.666666666666668</v>
      </c>
      <c r="Q3473" t="s">
        <v>8317</v>
      </c>
      <c r="R3473" t="s">
        <v>8318</v>
      </c>
      <c r="S3473" s="13">
        <f t="shared" si="218"/>
        <v>41841.820486111108</v>
      </c>
      <c r="T3473" s="14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8">
        <f t="shared" si="217"/>
        <v>86.956521739130437</v>
      </c>
      <c r="Q3474" t="s">
        <v>8317</v>
      </c>
      <c r="R3474" t="s">
        <v>8318</v>
      </c>
      <c r="S3474" s="13">
        <f t="shared" si="218"/>
        <v>41928.170497685183</v>
      </c>
      <c r="T3474" s="14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4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8">
        <f t="shared" si="217"/>
        <v>51.282051282051285</v>
      </c>
      <c r="Q3476" t="s">
        <v>8317</v>
      </c>
      <c r="R3476" t="s">
        <v>8318</v>
      </c>
      <c r="S3476" s="13">
        <f t="shared" si="218"/>
        <v>42541.501516203702</v>
      </c>
      <c r="T3476" s="14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8">
        <f t="shared" si="217"/>
        <v>17.647058823529413</v>
      </c>
      <c r="Q3477" t="s">
        <v>8317</v>
      </c>
      <c r="R3477" t="s">
        <v>8318</v>
      </c>
      <c r="S3477" s="13">
        <f t="shared" si="218"/>
        <v>41918.880833333329</v>
      </c>
      <c r="T3477" s="14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8">
        <f t="shared" si="217"/>
        <v>50</v>
      </c>
      <c r="Q3478" t="s">
        <v>8317</v>
      </c>
      <c r="R3478" t="s">
        <v>8318</v>
      </c>
      <c r="S3478" s="13">
        <f t="shared" si="218"/>
        <v>41921.279976851853</v>
      </c>
      <c r="T3478" s="14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8">
        <f t="shared" si="217"/>
        <v>46.153846153846153</v>
      </c>
      <c r="Q3479" t="s">
        <v>8317</v>
      </c>
      <c r="R3479" t="s">
        <v>8318</v>
      </c>
      <c r="S3479" s="13">
        <f t="shared" si="218"/>
        <v>42128.736608796295</v>
      </c>
      <c r="T3479" s="14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8">
        <f t="shared" si="217"/>
        <v>35.087719298245617</v>
      </c>
      <c r="Q3480" t="s">
        <v>8317</v>
      </c>
      <c r="R3480" t="s">
        <v>8318</v>
      </c>
      <c r="S3480" s="13">
        <f t="shared" si="218"/>
        <v>42053.916921296302</v>
      </c>
      <c r="T3480" s="14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8">
        <f t="shared" si="217"/>
        <v>26.785714285714285</v>
      </c>
      <c r="Q3481" t="s">
        <v>8317</v>
      </c>
      <c r="R3481" t="s">
        <v>8318</v>
      </c>
      <c r="S3481" s="13">
        <f t="shared" si="218"/>
        <v>41781.855092592588</v>
      </c>
      <c r="T3481" s="14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8">
        <f t="shared" si="217"/>
        <v>115.38461538461539</v>
      </c>
      <c r="Q3482" t="s">
        <v>8317</v>
      </c>
      <c r="R3482" t="s">
        <v>8318</v>
      </c>
      <c r="S3482" s="13">
        <f t="shared" si="218"/>
        <v>42171.317442129628</v>
      </c>
      <c r="T3482" s="14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8">
        <f t="shared" si="217"/>
        <v>105.26315789473684</v>
      </c>
      <c r="Q3483" t="s">
        <v>8317</v>
      </c>
      <c r="R3483" t="s">
        <v>8318</v>
      </c>
      <c r="S3483" s="13">
        <f t="shared" si="218"/>
        <v>41989.24754629629</v>
      </c>
      <c r="T3483" s="14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8">
        <f t="shared" si="217"/>
        <v>37.5</v>
      </c>
      <c r="Q3484" t="s">
        <v>8317</v>
      </c>
      <c r="R3484" t="s">
        <v>8318</v>
      </c>
      <c r="S3484" s="13">
        <f t="shared" si="218"/>
        <v>41796.771597222221</v>
      </c>
      <c r="T3484" s="14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8">
        <f t="shared" si="217"/>
        <v>25.18796992481203</v>
      </c>
      <c r="Q3485" t="s">
        <v>8317</v>
      </c>
      <c r="R3485" t="s">
        <v>8318</v>
      </c>
      <c r="S3485" s="13">
        <f t="shared" si="218"/>
        <v>41793.668761574074</v>
      </c>
      <c r="T3485" s="14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8">
        <f t="shared" si="217"/>
        <v>56.81818181818182</v>
      </c>
      <c r="Q3486" t="s">
        <v>8317</v>
      </c>
      <c r="R3486" t="s">
        <v>8318</v>
      </c>
      <c r="S3486" s="13">
        <f t="shared" si="218"/>
        <v>42506.760405092587</v>
      </c>
      <c r="T3486" s="14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8">
        <f t="shared" si="217"/>
        <v>55</v>
      </c>
      <c r="Q3487" t="s">
        <v>8317</v>
      </c>
      <c r="R3487" t="s">
        <v>8318</v>
      </c>
      <c r="S3487" s="13">
        <f t="shared" si="218"/>
        <v>42372.693055555559</v>
      </c>
      <c r="T3487" s="14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8">
        <f t="shared" si="217"/>
        <v>53.571428571428569</v>
      </c>
      <c r="Q3488" t="s">
        <v>8317</v>
      </c>
      <c r="R3488" t="s">
        <v>8318</v>
      </c>
      <c r="S3488" s="13">
        <f t="shared" si="218"/>
        <v>42126.87501157407</v>
      </c>
      <c r="T3488" s="14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8">
        <f t="shared" si="217"/>
        <v>30.303030303030305</v>
      </c>
      <c r="Q3489" t="s">
        <v>8317</v>
      </c>
      <c r="R3489" t="s">
        <v>8318</v>
      </c>
      <c r="S3489" s="13">
        <f t="shared" si="218"/>
        <v>42149.940416666665</v>
      </c>
      <c r="T3489" s="14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8">
        <f t="shared" si="217"/>
        <v>103.44827586206897</v>
      </c>
      <c r="Q3490" t="s">
        <v>8317</v>
      </c>
      <c r="R3490" t="s">
        <v>8318</v>
      </c>
      <c r="S3490" s="13">
        <f t="shared" si="218"/>
        <v>42087.768055555556</v>
      </c>
      <c r="T3490" s="14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8">
        <f t="shared" si="217"/>
        <v>69.444444444444443</v>
      </c>
      <c r="Q3491" t="s">
        <v>8317</v>
      </c>
      <c r="R3491" t="s">
        <v>8318</v>
      </c>
      <c r="S3491" s="13">
        <f t="shared" si="218"/>
        <v>41753.635775462964</v>
      </c>
      <c r="T3491" s="14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8">
        <f t="shared" si="217"/>
        <v>37.037037037037038</v>
      </c>
      <c r="Q3492" t="s">
        <v>8317</v>
      </c>
      <c r="R3492" t="s">
        <v>8318</v>
      </c>
      <c r="S3492" s="13">
        <f t="shared" si="218"/>
        <v>42443.802361111113</v>
      </c>
      <c r="T3492" s="14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8">
        <f t="shared" si="217"/>
        <v>50</v>
      </c>
      <c r="Q3493" t="s">
        <v>8317</v>
      </c>
      <c r="R3493" t="s">
        <v>8318</v>
      </c>
      <c r="S3493" s="13">
        <f t="shared" si="218"/>
        <v>42121.249814814815</v>
      </c>
      <c r="T3493" s="14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8">
        <f t="shared" si="217"/>
        <v>108.57142857142857</v>
      </c>
      <c r="Q3494" t="s">
        <v>8317</v>
      </c>
      <c r="R3494" t="s">
        <v>8318</v>
      </c>
      <c r="S3494" s="13">
        <f t="shared" si="218"/>
        <v>42268.009224537032</v>
      </c>
      <c r="T3494" s="14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4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4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8">
        <f t="shared" si="217"/>
        <v>69.444444444444443</v>
      </c>
      <c r="Q3497" t="s">
        <v>8317</v>
      </c>
      <c r="R3497" t="s">
        <v>8318</v>
      </c>
      <c r="S3497" s="13">
        <f t="shared" si="218"/>
        <v>41915.762835648151</v>
      </c>
      <c r="T3497" s="14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8">
        <f t="shared" si="217"/>
        <v>38.46153846153846</v>
      </c>
      <c r="Q3498" t="s">
        <v>8317</v>
      </c>
      <c r="R3498" t="s">
        <v>8318</v>
      </c>
      <c r="S3498" s="13">
        <f t="shared" si="218"/>
        <v>42584.846828703703</v>
      </c>
      <c r="T3498" s="14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8">
        <f t="shared" si="217"/>
        <v>31.653061224489797</v>
      </c>
      <c r="Q3499" t="s">
        <v>8317</v>
      </c>
      <c r="R3499" t="s">
        <v>8318</v>
      </c>
      <c r="S3499" s="13">
        <f t="shared" si="218"/>
        <v>42511.741944444439</v>
      </c>
      <c r="T3499" s="14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8">
        <f t="shared" si="217"/>
        <v>39.285714285714285</v>
      </c>
      <c r="Q3500" t="s">
        <v>8317</v>
      </c>
      <c r="R3500" t="s">
        <v>8318</v>
      </c>
      <c r="S3500" s="13">
        <f t="shared" si="218"/>
        <v>42459.15861111111</v>
      </c>
      <c r="T3500" s="14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8">
        <f t="shared" si="217"/>
        <v>57.142857142857146</v>
      </c>
      <c r="Q3501" t="s">
        <v>8317</v>
      </c>
      <c r="R3501" t="s">
        <v>8318</v>
      </c>
      <c r="S3501" s="13">
        <f t="shared" si="218"/>
        <v>42132.036168981482</v>
      </c>
      <c r="T3501" s="14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8">
        <f t="shared" si="217"/>
        <v>23.80952380952381</v>
      </c>
      <c r="Q3502" t="s">
        <v>8317</v>
      </c>
      <c r="R3502" t="s">
        <v>8318</v>
      </c>
      <c r="S3502" s="13">
        <f t="shared" si="218"/>
        <v>42419.91942129629</v>
      </c>
      <c r="T3502" s="14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8">
        <f t="shared" si="217"/>
        <v>35.714285714285715</v>
      </c>
      <c r="Q3503" t="s">
        <v>8317</v>
      </c>
      <c r="R3503" t="s">
        <v>8318</v>
      </c>
      <c r="S3503" s="13">
        <f t="shared" si="218"/>
        <v>42233.763831018514</v>
      </c>
      <c r="T3503" s="14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8">
        <f t="shared" si="217"/>
        <v>129.03225806451613</v>
      </c>
      <c r="Q3504" t="s">
        <v>8317</v>
      </c>
      <c r="R3504" t="s">
        <v>8318</v>
      </c>
      <c r="S3504" s="13">
        <f t="shared" si="218"/>
        <v>42430.839398148149</v>
      </c>
      <c r="T3504" s="14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8">
        <f t="shared" si="217"/>
        <v>65.78947368421052</v>
      </c>
      <c r="Q3505" t="s">
        <v>8317</v>
      </c>
      <c r="R3505" t="s">
        <v>8318</v>
      </c>
      <c r="S3505" s="13">
        <f t="shared" si="218"/>
        <v>42545.478333333333</v>
      </c>
      <c r="T3505" s="14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4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8">
        <f t="shared" si="217"/>
        <v>64.102564102564102</v>
      </c>
      <c r="Q3507" t="s">
        <v>8317</v>
      </c>
      <c r="R3507" t="s">
        <v>8318</v>
      </c>
      <c r="S3507" s="13">
        <f t="shared" si="218"/>
        <v>41760.935706018521</v>
      </c>
      <c r="T3507" s="14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8">
        <f t="shared" si="217"/>
        <v>103.44827586206897</v>
      </c>
      <c r="Q3508" t="s">
        <v>8317</v>
      </c>
      <c r="R3508" t="s">
        <v>8318</v>
      </c>
      <c r="S3508" s="13">
        <f t="shared" si="218"/>
        <v>41829.734259259261</v>
      </c>
      <c r="T3508" s="14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8">
        <f t="shared" si="217"/>
        <v>138.88888888888889</v>
      </c>
      <c r="Q3509" t="s">
        <v>8317</v>
      </c>
      <c r="R3509" t="s">
        <v>8318</v>
      </c>
      <c r="S3509" s="13">
        <f t="shared" si="218"/>
        <v>42491.92288194444</v>
      </c>
      <c r="T3509" s="14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8">
        <f t="shared" si="217"/>
        <v>6.666666666666667</v>
      </c>
      <c r="Q3510" t="s">
        <v>8317</v>
      </c>
      <c r="R3510" t="s">
        <v>8318</v>
      </c>
      <c r="S3510" s="13">
        <f t="shared" si="218"/>
        <v>42477.729780092588</v>
      </c>
      <c r="T3510" s="14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8">
        <f t="shared" si="217"/>
        <v>90.909090909090907</v>
      </c>
      <c r="Q3511" t="s">
        <v>8317</v>
      </c>
      <c r="R3511" t="s">
        <v>8318</v>
      </c>
      <c r="S3511" s="13">
        <f t="shared" si="218"/>
        <v>41950.859560185185</v>
      </c>
      <c r="T3511" s="14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8">
        <f t="shared" si="217"/>
        <v>60</v>
      </c>
      <c r="Q3512" t="s">
        <v>8317</v>
      </c>
      <c r="R3512" t="s">
        <v>8318</v>
      </c>
      <c r="S3512" s="13">
        <f t="shared" si="218"/>
        <v>41802.62090277778</v>
      </c>
      <c r="T3512" s="14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8">
        <f t="shared" si="217"/>
        <v>78.94736842105263</v>
      </c>
      <c r="Q3513" t="s">
        <v>8317</v>
      </c>
      <c r="R3513" t="s">
        <v>8318</v>
      </c>
      <c r="S3513" s="13">
        <f t="shared" si="218"/>
        <v>41927.873784722222</v>
      </c>
      <c r="T3513" s="14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4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8">
        <f t="shared" si="217"/>
        <v>63.636363636363633</v>
      </c>
      <c r="Q3515" t="s">
        <v>8317</v>
      </c>
      <c r="R3515" t="s">
        <v>8318</v>
      </c>
      <c r="S3515" s="13">
        <f t="shared" si="218"/>
        <v>41781.096203703702</v>
      </c>
      <c r="T3515" s="14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8">
        <f t="shared" si="217"/>
        <v>50</v>
      </c>
      <c r="Q3516" t="s">
        <v>8317</v>
      </c>
      <c r="R3516" t="s">
        <v>8318</v>
      </c>
      <c r="S3516" s="13">
        <f t="shared" si="218"/>
        <v>42020.846666666665</v>
      </c>
      <c r="T3516" s="14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8">
        <f t="shared" si="217"/>
        <v>65.217391304347828</v>
      </c>
      <c r="Q3517" t="s">
        <v>8317</v>
      </c>
      <c r="R3517" t="s">
        <v>8318</v>
      </c>
      <c r="S3517" s="13">
        <f t="shared" si="218"/>
        <v>42125.772812499999</v>
      </c>
      <c r="T3517" s="14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4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4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8">
        <f t="shared" si="217"/>
        <v>45.454545454545453</v>
      </c>
      <c r="Q3520" t="s">
        <v>8317</v>
      </c>
      <c r="R3520" t="s">
        <v>8318</v>
      </c>
      <c r="S3520" s="13">
        <f t="shared" si="218"/>
        <v>41893.783553240741</v>
      </c>
      <c r="T3520" s="14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8">
        <f t="shared" si="217"/>
        <v>71.428571428571431</v>
      </c>
      <c r="Q3521" t="s">
        <v>8317</v>
      </c>
      <c r="R3521" t="s">
        <v>8318</v>
      </c>
      <c r="S3521" s="13">
        <f t="shared" si="218"/>
        <v>42037.598958333328</v>
      </c>
      <c r="T3521" s="14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8">
        <f t="shared" si="217"/>
        <v>95.238095238095241</v>
      </c>
      <c r="Q3522" t="s">
        <v>8317</v>
      </c>
      <c r="R3522" t="s">
        <v>8318</v>
      </c>
      <c r="S3522" s="13">
        <f t="shared" si="218"/>
        <v>42227.824212962965</v>
      </c>
      <c r="T3522" s="14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</f>
        <v>1.6942857142857144</v>
      </c>
      <c r="P3523" s="8">
        <f t="shared" ref="P3523:P3586" si="221">+(D3523/L3523)</f>
        <v>26.923076923076923</v>
      </c>
      <c r="Q3523" t="s">
        <v>8317</v>
      </c>
      <c r="R3523" t="s">
        <v>8318</v>
      </c>
      <c r="S3523" s="13">
        <f t="shared" ref="S3523:S3586" si="222">(((J3523/60)/60)/24)+DATE(1970, 1, 1)</f>
        <v>41881.361342592594</v>
      </c>
      <c r="T3523" s="14">
        <f t="shared" ref="T3523:T3586" si="223">(((I3523/60)/60)/24)+DATE(1970, 1, 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4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8">
        <f t="shared" si="221"/>
        <v>50</v>
      </c>
      <c r="Q3525" t="s">
        <v>8317</v>
      </c>
      <c r="R3525" t="s">
        <v>8318</v>
      </c>
      <c r="S3525" s="13">
        <f t="shared" si="222"/>
        <v>42581.397546296299</v>
      </c>
      <c r="T3525" s="14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8">
        <f t="shared" si="221"/>
        <v>135.13513513513513</v>
      </c>
      <c r="Q3526" t="s">
        <v>8317</v>
      </c>
      <c r="R3526" t="s">
        <v>8318</v>
      </c>
      <c r="S3526" s="13">
        <f t="shared" si="222"/>
        <v>41880.76357638889</v>
      </c>
      <c r="T3526" s="14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8">
        <f t="shared" si="221"/>
        <v>71.428571428571431</v>
      </c>
      <c r="Q3527" t="s">
        <v>8317</v>
      </c>
      <c r="R3527" t="s">
        <v>8318</v>
      </c>
      <c r="S3527" s="13">
        <f t="shared" si="222"/>
        <v>42214.6956712963</v>
      </c>
      <c r="T3527" s="14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8">
        <f t="shared" si="221"/>
        <v>97.058823529411768</v>
      </c>
      <c r="Q3528" t="s">
        <v>8317</v>
      </c>
      <c r="R3528" t="s">
        <v>8318</v>
      </c>
      <c r="S3528" s="13">
        <f t="shared" si="222"/>
        <v>42460.335312499999</v>
      </c>
      <c r="T3528" s="14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8">
        <f t="shared" si="221"/>
        <v>69.767441860465112</v>
      </c>
      <c r="Q3529" t="s">
        <v>8317</v>
      </c>
      <c r="R3529" t="s">
        <v>8318</v>
      </c>
      <c r="S3529" s="13">
        <f t="shared" si="222"/>
        <v>42167.023206018523</v>
      </c>
      <c r="T3529" s="14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8">
        <f t="shared" si="221"/>
        <v>44.594594594594597</v>
      </c>
      <c r="Q3530" t="s">
        <v>8317</v>
      </c>
      <c r="R3530" t="s">
        <v>8318</v>
      </c>
      <c r="S3530" s="13">
        <f t="shared" si="222"/>
        <v>42733.50136574074</v>
      </c>
      <c r="T3530" s="14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8">
        <f t="shared" si="221"/>
        <v>27.777777777777779</v>
      </c>
      <c r="Q3531" t="s">
        <v>8317</v>
      </c>
      <c r="R3531" t="s">
        <v>8318</v>
      </c>
      <c r="S3531" s="13">
        <f t="shared" si="222"/>
        <v>42177.761782407411</v>
      </c>
      <c r="T3531" s="14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4">
        <f t="shared" si="223"/>
        <v>42470.833333333328</v>
      </c>
    </row>
    <row r="3533" spans="1:20" ht="15.5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8">
        <f t="shared" si="221"/>
        <v>38.46153846153846</v>
      </c>
      <c r="Q3533" t="s">
        <v>8317</v>
      </c>
      <c r="R3533" t="s">
        <v>8318</v>
      </c>
      <c r="S3533" s="13">
        <f t="shared" si="222"/>
        <v>42521.654328703706</v>
      </c>
      <c r="T3533" s="14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8">
        <f t="shared" si="221"/>
        <v>35.555555555555557</v>
      </c>
      <c r="Q3534" t="s">
        <v>8317</v>
      </c>
      <c r="R3534" t="s">
        <v>8318</v>
      </c>
      <c r="S3534" s="13">
        <f t="shared" si="222"/>
        <v>41884.599849537037</v>
      </c>
      <c r="T3534" s="14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8">
        <f t="shared" si="221"/>
        <v>62.5</v>
      </c>
      <c r="Q3535" t="s">
        <v>8317</v>
      </c>
      <c r="R3535" t="s">
        <v>8318</v>
      </c>
      <c r="S3535" s="13">
        <f t="shared" si="222"/>
        <v>42289.761192129634</v>
      </c>
      <c r="T3535" s="14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8">
        <f t="shared" si="221"/>
        <v>24.509803921568629</v>
      </c>
      <c r="Q3536" t="s">
        <v>8317</v>
      </c>
      <c r="R3536" t="s">
        <v>8318</v>
      </c>
      <c r="S3536" s="13">
        <f t="shared" si="222"/>
        <v>42243.6252662037</v>
      </c>
      <c r="T3536" s="14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8">
        <f t="shared" si="221"/>
        <v>43.478260869565219</v>
      </c>
      <c r="Q3537" t="s">
        <v>8317</v>
      </c>
      <c r="R3537" t="s">
        <v>8318</v>
      </c>
      <c r="S3537" s="13">
        <f t="shared" si="222"/>
        <v>42248.640162037031</v>
      </c>
      <c r="T3537" s="14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8">
        <f t="shared" si="221"/>
        <v>8.8235294117647065</v>
      </c>
      <c r="Q3538" t="s">
        <v>8317</v>
      </c>
      <c r="R3538" t="s">
        <v>8318</v>
      </c>
      <c r="S3538" s="13">
        <f t="shared" si="222"/>
        <v>42328.727141203708</v>
      </c>
      <c r="T3538" s="14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8">
        <f t="shared" si="221"/>
        <v>24.107142857142858</v>
      </c>
      <c r="Q3539" t="s">
        <v>8317</v>
      </c>
      <c r="R3539" t="s">
        <v>8318</v>
      </c>
      <c r="S3539" s="13">
        <f t="shared" si="222"/>
        <v>41923.354351851849</v>
      </c>
      <c r="T3539" s="14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8">
        <f t="shared" si="221"/>
        <v>24.096385542168676</v>
      </c>
      <c r="Q3540" t="s">
        <v>8317</v>
      </c>
      <c r="R3540" t="s">
        <v>8318</v>
      </c>
      <c r="S3540" s="13">
        <f t="shared" si="222"/>
        <v>42571.420601851853</v>
      </c>
      <c r="T3540" s="14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8">
        <f t="shared" si="221"/>
        <v>46.153846153846153</v>
      </c>
      <c r="Q3541" t="s">
        <v>8317</v>
      </c>
      <c r="R3541" t="s">
        <v>8318</v>
      </c>
      <c r="S3541" s="13">
        <f t="shared" si="222"/>
        <v>42600.756041666667</v>
      </c>
      <c r="T3541" s="14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8">
        <f t="shared" si="221"/>
        <v>37.5</v>
      </c>
      <c r="Q3542" t="s">
        <v>8317</v>
      </c>
      <c r="R3542" t="s">
        <v>8318</v>
      </c>
      <c r="S3542" s="13">
        <f t="shared" si="222"/>
        <v>42517.003368055557</v>
      </c>
      <c r="T3542" s="14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8">
        <f t="shared" si="221"/>
        <v>37.5</v>
      </c>
      <c r="Q3543" t="s">
        <v>8317</v>
      </c>
      <c r="R3543" t="s">
        <v>8318</v>
      </c>
      <c r="S3543" s="13">
        <f t="shared" si="222"/>
        <v>42222.730034722219</v>
      </c>
      <c r="T3543" s="14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8">
        <f t="shared" si="221"/>
        <v>64.705882352941174</v>
      </c>
      <c r="Q3544" t="s">
        <v>8317</v>
      </c>
      <c r="R3544" t="s">
        <v>8318</v>
      </c>
      <c r="S3544" s="13">
        <f t="shared" si="222"/>
        <v>41829.599791666667</v>
      </c>
      <c r="T3544" s="14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8">
        <f t="shared" si="221"/>
        <v>51.724137931034484</v>
      </c>
      <c r="Q3545" t="s">
        <v>8317</v>
      </c>
      <c r="R3545" t="s">
        <v>8318</v>
      </c>
      <c r="S3545" s="13">
        <f t="shared" si="222"/>
        <v>42150.755312499998</v>
      </c>
      <c r="T3545" s="14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4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8">
        <f t="shared" si="221"/>
        <v>31.25</v>
      </c>
      <c r="Q3547" t="s">
        <v>8317</v>
      </c>
      <c r="R3547" t="s">
        <v>8318</v>
      </c>
      <c r="S3547" s="13">
        <f t="shared" si="222"/>
        <v>42075.807395833333</v>
      </c>
      <c r="T3547" s="14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8">
        <f t="shared" si="221"/>
        <v>57.89473684210526</v>
      </c>
      <c r="Q3548" t="s">
        <v>8317</v>
      </c>
      <c r="R3548" t="s">
        <v>8318</v>
      </c>
      <c r="S3548" s="13">
        <f t="shared" si="222"/>
        <v>42073.660694444443</v>
      </c>
      <c r="T3548" s="14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8">
        <f t="shared" si="221"/>
        <v>104.16666666666667</v>
      </c>
      <c r="Q3549" t="s">
        <v>8317</v>
      </c>
      <c r="R3549" t="s">
        <v>8318</v>
      </c>
      <c r="S3549" s="13">
        <f t="shared" si="222"/>
        <v>42480.078715277778</v>
      </c>
      <c r="T3549" s="14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8">
        <f t="shared" si="221"/>
        <v>161.53846153846155</v>
      </c>
      <c r="Q3550" t="s">
        <v>8317</v>
      </c>
      <c r="R3550" t="s">
        <v>8318</v>
      </c>
      <c r="S3550" s="13">
        <f t="shared" si="222"/>
        <v>42411.942291666666</v>
      </c>
      <c r="T3550" s="14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8">
        <f t="shared" si="221"/>
        <v>23.80952380952381</v>
      </c>
      <c r="Q3551" t="s">
        <v>8317</v>
      </c>
      <c r="R3551" t="s">
        <v>8318</v>
      </c>
      <c r="S3551" s="13">
        <f t="shared" si="222"/>
        <v>42223.394363425927</v>
      </c>
      <c r="T3551" s="14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8">
        <f t="shared" si="221"/>
        <v>39.0625</v>
      </c>
      <c r="Q3552" t="s">
        <v>8317</v>
      </c>
      <c r="R3552" t="s">
        <v>8318</v>
      </c>
      <c r="S3552" s="13">
        <f t="shared" si="222"/>
        <v>42462.893495370372</v>
      </c>
      <c r="T3552" s="14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8">
        <f t="shared" si="221"/>
        <v>60</v>
      </c>
      <c r="Q3553" t="s">
        <v>8317</v>
      </c>
      <c r="R3553" t="s">
        <v>8318</v>
      </c>
      <c r="S3553" s="13">
        <f t="shared" si="222"/>
        <v>41753.515856481477</v>
      </c>
      <c r="T3553" s="14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4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8">
        <f t="shared" si="221"/>
        <v>52.884615384615387</v>
      </c>
      <c r="Q3555" t="s">
        <v>8317</v>
      </c>
      <c r="R3555" t="s">
        <v>8318</v>
      </c>
      <c r="S3555" s="13">
        <f t="shared" si="222"/>
        <v>42196.028703703705</v>
      </c>
      <c r="T3555" s="14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8">
        <f t="shared" si="221"/>
        <v>94.339622641509436</v>
      </c>
      <c r="Q3556" t="s">
        <v>8317</v>
      </c>
      <c r="R3556" t="s">
        <v>8318</v>
      </c>
      <c r="S3556" s="13">
        <f t="shared" si="222"/>
        <v>42016.050451388888</v>
      </c>
      <c r="T3556" s="14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4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8">
        <f t="shared" si="221"/>
        <v>110</v>
      </c>
      <c r="Q3558" t="s">
        <v>8317</v>
      </c>
      <c r="R3558" t="s">
        <v>8318</v>
      </c>
      <c r="S3558" s="13">
        <f t="shared" si="222"/>
        <v>41808.649583333332</v>
      </c>
      <c r="T3558" s="14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8">
        <f t="shared" si="221"/>
        <v>179.21146953405017</v>
      </c>
      <c r="Q3559" t="s">
        <v>8317</v>
      </c>
      <c r="R3559" t="s">
        <v>8318</v>
      </c>
      <c r="S3559" s="13">
        <f t="shared" si="222"/>
        <v>41730.276747685188</v>
      </c>
      <c r="T3559" s="14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8">
        <f t="shared" si="221"/>
        <v>15.909090909090908</v>
      </c>
      <c r="Q3560" t="s">
        <v>8317</v>
      </c>
      <c r="R3560" t="s">
        <v>8318</v>
      </c>
      <c r="S3560" s="13">
        <f t="shared" si="222"/>
        <v>42139.816840277781</v>
      </c>
      <c r="T3560" s="14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8">
        <f t="shared" si="221"/>
        <v>41.666666666666664</v>
      </c>
      <c r="Q3561" t="s">
        <v>8317</v>
      </c>
      <c r="R3561" t="s">
        <v>8318</v>
      </c>
      <c r="S3561" s="13">
        <f t="shared" si="222"/>
        <v>42194.096157407403</v>
      </c>
      <c r="T3561" s="14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8">
        <f t="shared" si="221"/>
        <v>43.243243243243242</v>
      </c>
      <c r="Q3562" t="s">
        <v>8317</v>
      </c>
      <c r="R3562" t="s">
        <v>8318</v>
      </c>
      <c r="S3562" s="13">
        <f t="shared" si="222"/>
        <v>42115.889652777783</v>
      </c>
      <c r="T3562" s="14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8">
        <f t="shared" si="221"/>
        <v>46.296296296296298</v>
      </c>
      <c r="Q3563" t="s">
        <v>8317</v>
      </c>
      <c r="R3563" t="s">
        <v>8318</v>
      </c>
      <c r="S3563" s="13">
        <f t="shared" si="222"/>
        <v>42203.680300925931</v>
      </c>
      <c r="T3563" s="14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8">
        <f t="shared" si="221"/>
        <v>10.161290322580646</v>
      </c>
      <c r="Q3564" t="s">
        <v>8317</v>
      </c>
      <c r="R3564" t="s">
        <v>8318</v>
      </c>
      <c r="S3564" s="13">
        <f t="shared" si="222"/>
        <v>42433.761886574073</v>
      </c>
      <c r="T3564" s="14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8">
        <f t="shared" si="221"/>
        <v>20</v>
      </c>
      <c r="Q3565" t="s">
        <v>8317</v>
      </c>
      <c r="R3565" t="s">
        <v>8318</v>
      </c>
      <c r="S3565" s="13">
        <f t="shared" si="222"/>
        <v>42555.671944444446</v>
      </c>
      <c r="T3565" s="14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8">
        <f t="shared" si="221"/>
        <v>58.823529411764703</v>
      </c>
      <c r="Q3566" t="s">
        <v>8317</v>
      </c>
      <c r="R3566" t="s">
        <v>8318</v>
      </c>
      <c r="S3566" s="13">
        <f t="shared" si="222"/>
        <v>42236.623252314821</v>
      </c>
      <c r="T3566" s="14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8">
        <f t="shared" si="221"/>
        <v>75</v>
      </c>
      <c r="Q3567" t="s">
        <v>8317</v>
      </c>
      <c r="R3567" t="s">
        <v>8318</v>
      </c>
      <c r="S3567" s="13">
        <f t="shared" si="222"/>
        <v>41974.743148148147</v>
      </c>
      <c r="T3567" s="14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8">
        <f t="shared" si="221"/>
        <v>52.631578947368418</v>
      </c>
      <c r="Q3568" t="s">
        <v>8317</v>
      </c>
      <c r="R3568" t="s">
        <v>8318</v>
      </c>
      <c r="S3568" s="13">
        <f t="shared" si="222"/>
        <v>41997.507905092592</v>
      </c>
      <c r="T3568" s="14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8">
        <f t="shared" si="221"/>
        <v>24.390243902439025</v>
      </c>
      <c r="Q3569" t="s">
        <v>8317</v>
      </c>
      <c r="R3569" t="s">
        <v>8318</v>
      </c>
      <c r="S3569" s="13">
        <f t="shared" si="222"/>
        <v>42135.810694444444</v>
      </c>
      <c r="T3569" s="14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8">
        <f t="shared" si="221"/>
        <v>52.631578947368418</v>
      </c>
      <c r="Q3570" t="s">
        <v>8317</v>
      </c>
      <c r="R3570" t="s">
        <v>8318</v>
      </c>
      <c r="S3570" s="13">
        <f t="shared" si="222"/>
        <v>41869.740671296298</v>
      </c>
      <c r="T3570" s="14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8">
        <f t="shared" si="221"/>
        <v>121.95121951219512</v>
      </c>
      <c r="Q3571" t="s">
        <v>8317</v>
      </c>
      <c r="R3571" t="s">
        <v>8318</v>
      </c>
      <c r="S3571" s="13">
        <f t="shared" si="222"/>
        <v>41982.688611111109</v>
      </c>
      <c r="T3571" s="14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8">
        <f t="shared" si="221"/>
        <v>76.92307692307692</v>
      </c>
      <c r="Q3572" t="s">
        <v>8317</v>
      </c>
      <c r="R3572" t="s">
        <v>8318</v>
      </c>
      <c r="S3572" s="13">
        <f t="shared" si="222"/>
        <v>41976.331979166673</v>
      </c>
      <c r="T3572" s="14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8">
        <f t="shared" si="221"/>
        <v>60</v>
      </c>
      <c r="Q3573" t="s">
        <v>8317</v>
      </c>
      <c r="R3573" t="s">
        <v>8318</v>
      </c>
      <c r="S3573" s="13">
        <f t="shared" si="222"/>
        <v>41912.858946759261</v>
      </c>
      <c r="T3573" s="14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4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8">
        <f t="shared" si="221"/>
        <v>38.46153846153846</v>
      </c>
      <c r="Q3575" t="s">
        <v>8317</v>
      </c>
      <c r="R3575" t="s">
        <v>8318</v>
      </c>
      <c r="S3575" s="13">
        <f t="shared" si="222"/>
        <v>41921.375532407408</v>
      </c>
      <c r="T3575" s="14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8">
        <f t="shared" si="221"/>
        <v>128.88888888888889</v>
      </c>
      <c r="Q3576" t="s">
        <v>8317</v>
      </c>
      <c r="R3576" t="s">
        <v>8318</v>
      </c>
      <c r="S3576" s="13">
        <f t="shared" si="222"/>
        <v>41926.942685185182</v>
      </c>
      <c r="T3576" s="14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8">
        <f t="shared" si="221"/>
        <v>98.039215686274517</v>
      </c>
      <c r="Q3577" t="s">
        <v>8317</v>
      </c>
      <c r="R3577" t="s">
        <v>8318</v>
      </c>
      <c r="S3577" s="13">
        <f t="shared" si="222"/>
        <v>42561.783877314811</v>
      </c>
      <c r="T3577" s="14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4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8">
        <f t="shared" si="221"/>
        <v>22.222222222222221</v>
      </c>
      <c r="Q3579" t="s">
        <v>8317</v>
      </c>
      <c r="R3579" t="s">
        <v>8318</v>
      </c>
      <c r="S3579" s="13">
        <f t="shared" si="222"/>
        <v>42093.786840277782</v>
      </c>
      <c r="T3579" s="14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8">
        <f t="shared" si="221"/>
        <v>40.54054054054054</v>
      </c>
      <c r="Q3580" t="s">
        <v>8317</v>
      </c>
      <c r="R3580" t="s">
        <v>8318</v>
      </c>
      <c r="S3580" s="13">
        <f t="shared" si="222"/>
        <v>42460.733530092592</v>
      </c>
      <c r="T3580" s="14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4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8">
        <f t="shared" si="221"/>
        <v>33.333333333333336</v>
      </c>
      <c r="Q3582" t="s">
        <v>8317</v>
      </c>
      <c r="R3582" t="s">
        <v>8318</v>
      </c>
      <c r="S3582" s="13">
        <f t="shared" si="222"/>
        <v>42026.176180555558</v>
      </c>
      <c r="T3582" s="14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4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8">
        <f t="shared" si="221"/>
        <v>20.408163265306122</v>
      </c>
      <c r="Q3584" t="s">
        <v>8317</v>
      </c>
      <c r="R3584" t="s">
        <v>8318</v>
      </c>
      <c r="S3584" s="13">
        <f t="shared" si="222"/>
        <v>42451.095856481479</v>
      </c>
      <c r="T3584" s="14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8">
        <f t="shared" si="221"/>
        <v>125</v>
      </c>
      <c r="Q3585" t="s">
        <v>8317</v>
      </c>
      <c r="R3585" t="s">
        <v>8318</v>
      </c>
      <c r="S3585" s="13">
        <f t="shared" si="222"/>
        <v>42418.425983796296</v>
      </c>
      <c r="T3585" s="14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8">
        <f t="shared" si="221"/>
        <v>26.785714285714285</v>
      </c>
      <c r="Q3586" t="s">
        <v>8317</v>
      </c>
      <c r="R3586" t="s">
        <v>8318</v>
      </c>
      <c r="S3586" s="13">
        <f t="shared" si="222"/>
        <v>42168.316481481481</v>
      </c>
      <c r="T3586" s="14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</f>
        <v>1.1911764705882353</v>
      </c>
      <c r="P3587" s="8">
        <f t="shared" ref="P3587:P3650" si="225">+(D3587/L3587)</f>
        <v>147.82608695652175</v>
      </c>
      <c r="Q3587" t="s">
        <v>8317</v>
      </c>
      <c r="R3587" t="s">
        <v>8318</v>
      </c>
      <c r="S3587" s="13">
        <f t="shared" ref="S3587:S3650" si="226">(((J3587/60)/60)/24)+DATE(1970, 1, 1)</f>
        <v>41964.716319444444</v>
      </c>
      <c r="T3587" s="14">
        <f t="shared" ref="T3587:T3650" si="227">(((I3587/60)/60)/24)+DATE(1970, 1, 1)</f>
        <v>41994.716319444444</v>
      </c>
    </row>
    <row r="3588" spans="1:20" ht="15.5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8">
        <f t="shared" si="225"/>
        <v>138.88888888888889</v>
      </c>
      <c r="Q3588" t="s">
        <v>8317</v>
      </c>
      <c r="R3588" t="s">
        <v>8318</v>
      </c>
      <c r="S3588" s="13">
        <f t="shared" si="226"/>
        <v>42576.697569444441</v>
      </c>
      <c r="T3588" s="14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8">
        <f t="shared" si="225"/>
        <v>17.857142857142858</v>
      </c>
      <c r="Q3589" t="s">
        <v>8317</v>
      </c>
      <c r="R3589" t="s">
        <v>8318</v>
      </c>
      <c r="S3589" s="13">
        <f t="shared" si="226"/>
        <v>42503.539976851855</v>
      </c>
      <c r="T3589" s="14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8">
        <f t="shared" si="225"/>
        <v>18.181818181818183</v>
      </c>
      <c r="Q3590" t="s">
        <v>8317</v>
      </c>
      <c r="R3590" t="s">
        <v>8318</v>
      </c>
      <c r="S3590" s="13">
        <f t="shared" si="226"/>
        <v>42101.828819444447</v>
      </c>
      <c r="T3590" s="14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8">
        <f t="shared" si="225"/>
        <v>64.516129032258064</v>
      </c>
      <c r="Q3591" t="s">
        <v>8317</v>
      </c>
      <c r="R3591" t="s">
        <v>8318</v>
      </c>
      <c r="S3591" s="13">
        <f t="shared" si="226"/>
        <v>42125.647534722222</v>
      </c>
      <c r="T3591" s="14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8">
        <f t="shared" si="225"/>
        <v>68.493150684931507</v>
      </c>
      <c r="Q3592" t="s">
        <v>8317</v>
      </c>
      <c r="R3592" t="s">
        <v>8318</v>
      </c>
      <c r="S3592" s="13">
        <f t="shared" si="226"/>
        <v>41902.333726851852</v>
      </c>
      <c r="T3592" s="14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8">
        <f t="shared" si="225"/>
        <v>38.888888888888886</v>
      </c>
      <c r="Q3593" t="s">
        <v>8317</v>
      </c>
      <c r="R3593" t="s">
        <v>8318</v>
      </c>
      <c r="S3593" s="13">
        <f t="shared" si="226"/>
        <v>42003.948425925926</v>
      </c>
      <c r="T3593" s="14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8">
        <f t="shared" si="225"/>
        <v>57.142857142857146</v>
      </c>
      <c r="Q3594" t="s">
        <v>8317</v>
      </c>
      <c r="R3594" t="s">
        <v>8318</v>
      </c>
      <c r="S3594" s="13">
        <f t="shared" si="226"/>
        <v>41988.829942129625</v>
      </c>
      <c r="T3594" s="14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8">
        <f t="shared" si="225"/>
        <v>69.767441860465112</v>
      </c>
      <c r="Q3595" t="s">
        <v>8317</v>
      </c>
      <c r="R3595" t="s">
        <v>8318</v>
      </c>
      <c r="S3595" s="13">
        <f t="shared" si="226"/>
        <v>41974.898599537039</v>
      </c>
      <c r="T3595" s="14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8">
        <f t="shared" si="225"/>
        <v>44.444444444444443</v>
      </c>
      <c r="Q3596" t="s">
        <v>8317</v>
      </c>
      <c r="R3596" t="s">
        <v>8318</v>
      </c>
      <c r="S3596" s="13">
        <f t="shared" si="226"/>
        <v>42592.066921296297</v>
      </c>
      <c r="T3596" s="14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8">
        <f t="shared" si="225"/>
        <v>41.935483870967744</v>
      </c>
      <c r="Q3597" t="s">
        <v>8317</v>
      </c>
      <c r="R3597" t="s">
        <v>8318</v>
      </c>
      <c r="S3597" s="13">
        <f t="shared" si="226"/>
        <v>42050.008368055554</v>
      </c>
      <c r="T3597" s="14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8">
        <f t="shared" si="225"/>
        <v>73.333333333333329</v>
      </c>
      <c r="Q3598" t="s">
        <v>8317</v>
      </c>
      <c r="R3598" t="s">
        <v>8318</v>
      </c>
      <c r="S3598" s="13">
        <f t="shared" si="226"/>
        <v>41856.715069444443</v>
      </c>
      <c r="T3598" s="14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8">
        <f t="shared" si="225"/>
        <v>75.757575757575751</v>
      </c>
      <c r="Q3599" t="s">
        <v>8317</v>
      </c>
      <c r="R3599" t="s">
        <v>8318</v>
      </c>
      <c r="S3599" s="13">
        <f t="shared" si="226"/>
        <v>42417.585532407407</v>
      </c>
      <c r="T3599" s="14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8">
        <f t="shared" si="225"/>
        <v>37.037037037037038</v>
      </c>
      <c r="Q3600" t="s">
        <v>8317</v>
      </c>
      <c r="R3600" t="s">
        <v>8318</v>
      </c>
      <c r="S3600" s="13">
        <f t="shared" si="226"/>
        <v>41866.79886574074</v>
      </c>
      <c r="T3600" s="14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8">
        <f t="shared" si="225"/>
        <v>29.411764705882351</v>
      </c>
      <c r="Q3601" t="s">
        <v>8317</v>
      </c>
      <c r="R3601" t="s">
        <v>8318</v>
      </c>
      <c r="S3601" s="13">
        <f t="shared" si="226"/>
        <v>42220.79487268519</v>
      </c>
      <c r="T3601" s="14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8">
        <f t="shared" si="225"/>
        <v>2.5</v>
      </c>
      <c r="Q3602" t="s">
        <v>8317</v>
      </c>
      <c r="R3602" t="s">
        <v>8318</v>
      </c>
      <c r="S3602" s="13">
        <f t="shared" si="226"/>
        <v>42628.849120370374</v>
      </c>
      <c r="T3602" s="14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8">
        <f t="shared" si="225"/>
        <v>37.735849056603776</v>
      </c>
      <c r="Q3603" t="s">
        <v>8317</v>
      </c>
      <c r="R3603" t="s">
        <v>8318</v>
      </c>
      <c r="S3603" s="13">
        <f t="shared" si="226"/>
        <v>41990.99863425926</v>
      </c>
      <c r="T3603" s="14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8">
        <f t="shared" si="225"/>
        <v>81.632653061224488</v>
      </c>
      <c r="Q3604" t="s">
        <v>8317</v>
      </c>
      <c r="R3604" t="s">
        <v>8318</v>
      </c>
      <c r="S3604" s="13">
        <f t="shared" si="226"/>
        <v>42447.894432870366</v>
      </c>
      <c r="T3604" s="14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8">
        <f t="shared" si="225"/>
        <v>26.315789473684209</v>
      </c>
      <c r="Q3605" t="s">
        <v>8317</v>
      </c>
      <c r="R3605" t="s">
        <v>8318</v>
      </c>
      <c r="S3605" s="13">
        <f t="shared" si="226"/>
        <v>42283.864351851851</v>
      </c>
      <c r="T3605" s="14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8">
        <f t="shared" si="225"/>
        <v>43.478260869565219</v>
      </c>
      <c r="Q3606" t="s">
        <v>8317</v>
      </c>
      <c r="R3606" t="s">
        <v>8318</v>
      </c>
      <c r="S3606" s="13">
        <f t="shared" si="226"/>
        <v>42483.015694444446</v>
      </c>
      <c r="T3606" s="14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8">
        <f t="shared" si="225"/>
        <v>16.666666666666668</v>
      </c>
      <c r="Q3607" t="s">
        <v>8317</v>
      </c>
      <c r="R3607" t="s">
        <v>8318</v>
      </c>
      <c r="S3607" s="13">
        <f t="shared" si="226"/>
        <v>42383.793124999997</v>
      </c>
      <c r="T3607" s="14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8">
        <f t="shared" si="225"/>
        <v>46.875</v>
      </c>
      <c r="Q3608" t="s">
        <v>8317</v>
      </c>
      <c r="R3608" t="s">
        <v>8318</v>
      </c>
      <c r="S3608" s="13">
        <f t="shared" si="226"/>
        <v>42566.604826388888</v>
      </c>
      <c r="T3608" s="14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8">
        <f t="shared" si="225"/>
        <v>27.5</v>
      </c>
      <c r="Q3609" t="s">
        <v>8317</v>
      </c>
      <c r="R3609" t="s">
        <v>8318</v>
      </c>
      <c r="S3609" s="13">
        <f t="shared" si="226"/>
        <v>42338.963912037041</v>
      </c>
      <c r="T3609" s="14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4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8">
        <f t="shared" si="225"/>
        <v>93.333333333333329</v>
      </c>
      <c r="Q3611" t="s">
        <v>8317</v>
      </c>
      <c r="R3611" t="s">
        <v>8318</v>
      </c>
      <c r="S3611" s="13">
        <f t="shared" si="226"/>
        <v>42429.991724537031</v>
      </c>
      <c r="T3611" s="14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8">
        <f t="shared" si="225"/>
        <v>32.258064516129032</v>
      </c>
      <c r="Q3612" t="s">
        <v>8317</v>
      </c>
      <c r="R3612" t="s">
        <v>8318</v>
      </c>
      <c r="S3612" s="13">
        <f t="shared" si="226"/>
        <v>42203.432129629626</v>
      </c>
      <c r="T3612" s="14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8">
        <f t="shared" si="225"/>
        <v>49.019607843137258</v>
      </c>
      <c r="Q3613" t="s">
        <v>8317</v>
      </c>
      <c r="R3613" t="s">
        <v>8318</v>
      </c>
      <c r="S3613" s="13">
        <f t="shared" si="226"/>
        <v>42072.370381944449</v>
      </c>
      <c r="T3613" s="14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8">
        <f t="shared" si="225"/>
        <v>87.719298245614041</v>
      </c>
      <c r="Q3614" t="s">
        <v>8317</v>
      </c>
      <c r="R3614" t="s">
        <v>8318</v>
      </c>
      <c r="S3614" s="13">
        <f t="shared" si="226"/>
        <v>41789.726979166669</v>
      </c>
      <c r="T3614" s="14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4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8">
        <f t="shared" si="225"/>
        <v>35.2112676056338</v>
      </c>
      <c r="Q3616" t="s">
        <v>8317</v>
      </c>
      <c r="R3616" t="s">
        <v>8318</v>
      </c>
      <c r="S3616" s="13">
        <f t="shared" si="226"/>
        <v>42144.041851851856</v>
      </c>
      <c r="T3616" s="14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8">
        <f t="shared" si="225"/>
        <v>34.722222222222221</v>
      </c>
      <c r="Q3617" t="s">
        <v>8317</v>
      </c>
      <c r="R3617" t="s">
        <v>8318</v>
      </c>
      <c r="S3617" s="13">
        <f t="shared" si="226"/>
        <v>42318.593703703707</v>
      </c>
      <c r="T3617" s="14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8">
        <f t="shared" si="225"/>
        <v>55.555555555555557</v>
      </c>
      <c r="Q3618" t="s">
        <v>8317</v>
      </c>
      <c r="R3618" t="s">
        <v>8318</v>
      </c>
      <c r="S3618" s="13">
        <f t="shared" si="226"/>
        <v>42052.949814814812</v>
      </c>
      <c r="T3618" s="14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8">
        <f t="shared" si="225"/>
        <v>14.509803921568627</v>
      </c>
      <c r="Q3619" t="s">
        <v>8317</v>
      </c>
      <c r="R3619" t="s">
        <v>8318</v>
      </c>
      <c r="S3619" s="13">
        <f t="shared" si="226"/>
        <v>42779.610289351855</v>
      </c>
      <c r="T3619" s="14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8">
        <f t="shared" si="225"/>
        <v>35.714285714285715</v>
      </c>
      <c r="Q3620" t="s">
        <v>8317</v>
      </c>
      <c r="R3620" t="s">
        <v>8318</v>
      </c>
      <c r="S3620" s="13">
        <f t="shared" si="226"/>
        <v>42128.627893518518</v>
      </c>
      <c r="T3620" s="14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8">
        <f t="shared" si="225"/>
        <v>58.823529411764703</v>
      </c>
      <c r="Q3621" t="s">
        <v>8317</v>
      </c>
      <c r="R3621" t="s">
        <v>8318</v>
      </c>
      <c r="S3621" s="13">
        <f t="shared" si="226"/>
        <v>42661.132245370376</v>
      </c>
      <c r="T3621" s="14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8">
        <f t="shared" si="225"/>
        <v>53.299492385786799</v>
      </c>
      <c r="Q3622" t="s">
        <v>8317</v>
      </c>
      <c r="R3622" t="s">
        <v>8318</v>
      </c>
      <c r="S3622" s="13">
        <f t="shared" si="226"/>
        <v>42037.938206018516</v>
      </c>
      <c r="T3622" s="14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8">
        <f t="shared" si="225"/>
        <v>42.857142857142854</v>
      </c>
      <c r="Q3623" t="s">
        <v>8317</v>
      </c>
      <c r="R3623" t="s">
        <v>8318</v>
      </c>
      <c r="S3623" s="13">
        <f t="shared" si="226"/>
        <v>42619.935694444444</v>
      </c>
      <c r="T3623" s="14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8">
        <f t="shared" si="225"/>
        <v>47.61904761904762</v>
      </c>
      <c r="Q3624" t="s">
        <v>8317</v>
      </c>
      <c r="R3624" t="s">
        <v>8318</v>
      </c>
      <c r="S3624" s="13">
        <f t="shared" si="226"/>
        <v>41877.221886574072</v>
      </c>
      <c r="T3624" s="14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8">
        <f t="shared" si="225"/>
        <v>73.529411764705884</v>
      </c>
      <c r="Q3625" t="s">
        <v>8317</v>
      </c>
      <c r="R3625" t="s">
        <v>8318</v>
      </c>
      <c r="S3625" s="13">
        <f t="shared" si="226"/>
        <v>41828.736921296295</v>
      </c>
      <c r="T3625" s="14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8">
        <f t="shared" si="225"/>
        <v>76.92307692307692</v>
      </c>
      <c r="Q3626" t="s">
        <v>8317</v>
      </c>
      <c r="R3626" t="s">
        <v>8318</v>
      </c>
      <c r="S3626" s="13">
        <f t="shared" si="226"/>
        <v>42545.774189814809</v>
      </c>
      <c r="T3626" s="14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8">
        <f t="shared" si="225"/>
        <v>38.46153846153846</v>
      </c>
      <c r="Q3627" t="s">
        <v>8317</v>
      </c>
      <c r="R3627" t="s">
        <v>8318</v>
      </c>
      <c r="S3627" s="13">
        <f t="shared" si="226"/>
        <v>42157.652511574073</v>
      </c>
      <c r="T3627" s="14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8">
        <f t="shared" si="225"/>
        <v>83.333333333333329</v>
      </c>
      <c r="Q3628" t="s">
        <v>8317</v>
      </c>
      <c r="R3628" t="s">
        <v>8318</v>
      </c>
      <c r="S3628" s="13">
        <f t="shared" si="226"/>
        <v>41846.667326388888</v>
      </c>
      <c r="T3628" s="14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4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4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8">
        <f t="shared" si="225"/>
        <v>500000</v>
      </c>
      <c r="Q3631" t="s">
        <v>8317</v>
      </c>
      <c r="R3631" t="s">
        <v>8359</v>
      </c>
      <c r="S3631" s="13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8">
        <f t="shared" si="225"/>
        <v>3000</v>
      </c>
      <c r="Q3632" t="s">
        <v>8317</v>
      </c>
      <c r="R3632" t="s">
        <v>8359</v>
      </c>
      <c r="S3632" s="13">
        <f t="shared" si="226"/>
        <v>41942.84710648148</v>
      </c>
      <c r="T3632" s="14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8">
        <f t="shared" si="225"/>
        <v>289.83050847457628</v>
      </c>
      <c r="Q3633" t="s">
        <v>8317</v>
      </c>
      <c r="R3633" t="s">
        <v>8359</v>
      </c>
      <c r="S3633" s="13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8">
        <f t="shared" si="225"/>
        <v>500</v>
      </c>
      <c r="Q3634" t="s">
        <v>8317</v>
      </c>
      <c r="R3634" t="s">
        <v>8359</v>
      </c>
      <c r="S3634" s="13">
        <f t="shared" si="226"/>
        <v>41946.936909722222</v>
      </c>
      <c r="T3634" s="14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8">
        <f t="shared" si="225"/>
        <v>161.29032258064515</v>
      </c>
      <c r="Q3635" t="s">
        <v>8317</v>
      </c>
      <c r="R3635" t="s">
        <v>8359</v>
      </c>
      <c r="S3635" s="13">
        <f t="shared" si="226"/>
        <v>42649.623460648145</v>
      </c>
      <c r="T3635" s="14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8">
        <f t="shared" si="225"/>
        <v>4166.666666666667</v>
      </c>
      <c r="Q3636" t="s">
        <v>8317</v>
      </c>
      <c r="R3636" t="s">
        <v>8359</v>
      </c>
      <c r="S3636" s="13">
        <f t="shared" si="226"/>
        <v>42701.166365740741</v>
      </c>
      <c r="T3636" s="14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8">
        <f t="shared" si="225"/>
        <v>350</v>
      </c>
      <c r="Q3637" t="s">
        <v>8317</v>
      </c>
      <c r="R3637" t="s">
        <v>8359</v>
      </c>
      <c r="S3637" s="13">
        <f t="shared" si="226"/>
        <v>42450.88282407407</v>
      </c>
      <c r="T3637" s="14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4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8">
        <f t="shared" si="225"/>
        <v>214.28571428571428</v>
      </c>
      <c r="Q3639" t="s">
        <v>8317</v>
      </c>
      <c r="R3639" t="s">
        <v>8359</v>
      </c>
      <c r="S3639" s="13">
        <f t="shared" si="226"/>
        <v>41975.700636574074</v>
      </c>
      <c r="T3639" s="14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8">
        <f t="shared" si="225"/>
        <v>1650</v>
      </c>
      <c r="Q3640" t="s">
        <v>8317</v>
      </c>
      <c r="R3640" t="s">
        <v>8359</v>
      </c>
      <c r="S3640" s="13">
        <f t="shared" si="226"/>
        <v>42053.672824074078</v>
      </c>
      <c r="T3640" s="14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8">
        <f t="shared" si="225"/>
        <v>25000</v>
      </c>
      <c r="Q3641" t="s">
        <v>8317</v>
      </c>
      <c r="R3641" t="s">
        <v>8359</v>
      </c>
      <c r="S3641" s="13">
        <f t="shared" si="226"/>
        <v>42590.677152777775</v>
      </c>
      <c r="T3641" s="14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8">
        <f t="shared" si="225"/>
        <v>333.33333333333331</v>
      </c>
      <c r="Q3642" t="s">
        <v>8317</v>
      </c>
      <c r="R3642" t="s">
        <v>8359</v>
      </c>
      <c r="S3642" s="13">
        <f t="shared" si="226"/>
        <v>42104.781597222223</v>
      </c>
      <c r="T3642" s="14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4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8">
        <f t="shared" si="225"/>
        <v>350</v>
      </c>
      <c r="Q3644" t="s">
        <v>8317</v>
      </c>
      <c r="R3644" t="s">
        <v>8359</v>
      </c>
      <c r="S3644" s="13">
        <f t="shared" si="226"/>
        <v>42297.816284722227</v>
      </c>
      <c r="T3644" s="14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4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8">
        <f t="shared" si="225"/>
        <v>416.66666666666669</v>
      </c>
      <c r="Q3646" t="s">
        <v>8317</v>
      </c>
      <c r="R3646" t="s">
        <v>8359</v>
      </c>
      <c r="S3646" s="13">
        <f t="shared" si="226"/>
        <v>42409.241747685184</v>
      </c>
      <c r="T3646" s="14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8">
        <f t="shared" si="225"/>
        <v>1000</v>
      </c>
      <c r="Q3647" t="s">
        <v>8317</v>
      </c>
      <c r="R3647" t="s">
        <v>8359</v>
      </c>
      <c r="S3647" s="13">
        <f t="shared" si="226"/>
        <v>42665.970347222217</v>
      </c>
      <c r="T3647" s="14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8">
        <f t="shared" si="225"/>
        <v>1250</v>
      </c>
      <c r="Q3648" t="s">
        <v>8317</v>
      </c>
      <c r="R3648" t="s">
        <v>8359</v>
      </c>
      <c r="S3648" s="13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8">
        <f t="shared" si="225"/>
        <v>250</v>
      </c>
      <c r="Q3649" t="s">
        <v>8317</v>
      </c>
      <c r="R3649" t="s">
        <v>8359</v>
      </c>
      <c r="S3649" s="13">
        <f t="shared" si="226"/>
        <v>42598.749155092592</v>
      </c>
      <c r="T3649" s="14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8">
        <f t="shared" si="225"/>
        <v>547.94520547945206</v>
      </c>
      <c r="Q3650" t="s">
        <v>8317</v>
      </c>
      <c r="R3650" t="s">
        <v>8318</v>
      </c>
      <c r="S3650" s="13">
        <f t="shared" si="226"/>
        <v>41887.292187500003</v>
      </c>
      <c r="T3650" s="14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</f>
        <v>1.04</v>
      </c>
      <c r="P3651" s="8">
        <f t="shared" ref="P3651:P3714" si="229">+(D3651/L3651)</f>
        <v>93.75</v>
      </c>
      <c r="Q3651" t="s">
        <v>8317</v>
      </c>
      <c r="R3651" t="s">
        <v>8318</v>
      </c>
      <c r="S3651" s="13">
        <f t="shared" ref="S3651:S3714" si="230">(((J3651/60)/60)/24)+DATE(1970, 1, 1)</f>
        <v>41780.712893518517</v>
      </c>
      <c r="T3651" s="14">
        <f t="shared" ref="T3651:T3714" si="231">(((I3651/60)/60)/24)+DATE(1970, 1, 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4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8">
        <f t="shared" si="229"/>
        <v>55.555555555555557</v>
      </c>
      <c r="Q3653" t="s">
        <v>8317</v>
      </c>
      <c r="R3653" t="s">
        <v>8318</v>
      </c>
      <c r="S3653" s="13">
        <f t="shared" si="230"/>
        <v>41828.646319444444</v>
      </c>
      <c r="T3653" s="14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8">
        <f t="shared" si="229"/>
        <v>17.647058823529413</v>
      </c>
      <c r="Q3654" t="s">
        <v>8317</v>
      </c>
      <c r="R3654" t="s">
        <v>8318</v>
      </c>
      <c r="S3654" s="13">
        <f t="shared" si="230"/>
        <v>42596.644699074073</v>
      </c>
      <c r="T3654" s="14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8">
        <f t="shared" si="229"/>
        <v>60.606060606060609</v>
      </c>
      <c r="Q3655" t="s">
        <v>8317</v>
      </c>
      <c r="R3655" t="s">
        <v>8318</v>
      </c>
      <c r="S3655" s="13">
        <f t="shared" si="230"/>
        <v>42191.363506944443</v>
      </c>
      <c r="T3655" s="14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8">
        <f t="shared" si="229"/>
        <v>39.473684210526315</v>
      </c>
      <c r="Q3656" t="s">
        <v>8317</v>
      </c>
      <c r="R3656" t="s">
        <v>8318</v>
      </c>
      <c r="S3656" s="13">
        <f t="shared" si="230"/>
        <v>42440.416504629626</v>
      </c>
      <c r="T3656" s="14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8">
        <f t="shared" si="229"/>
        <v>63.291139240506332</v>
      </c>
      <c r="Q3657" t="s">
        <v>8317</v>
      </c>
      <c r="R3657" t="s">
        <v>8318</v>
      </c>
      <c r="S3657" s="13">
        <f t="shared" si="230"/>
        <v>42173.803217592591</v>
      </c>
      <c r="T3657" s="14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8">
        <f t="shared" si="229"/>
        <v>108.69565217391305</v>
      </c>
      <c r="Q3658" t="s">
        <v>8317</v>
      </c>
      <c r="R3658" t="s">
        <v>8318</v>
      </c>
      <c r="S3658" s="13">
        <f t="shared" si="230"/>
        <v>42737.910138888896</v>
      </c>
      <c r="T3658" s="14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8">
        <f t="shared" si="229"/>
        <v>100</v>
      </c>
      <c r="Q3659" t="s">
        <v>8317</v>
      </c>
      <c r="R3659" t="s">
        <v>8318</v>
      </c>
      <c r="S3659" s="13">
        <f t="shared" si="230"/>
        <v>42499.629849537043</v>
      </c>
      <c r="T3659" s="14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8">
        <f t="shared" si="229"/>
        <v>75</v>
      </c>
      <c r="Q3660" t="s">
        <v>8317</v>
      </c>
      <c r="R3660" t="s">
        <v>8318</v>
      </c>
      <c r="S3660" s="13">
        <f t="shared" si="230"/>
        <v>41775.858564814815</v>
      </c>
      <c r="T3660" s="14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8">
        <f t="shared" si="229"/>
        <v>230.76923076923077</v>
      </c>
      <c r="Q3661" t="s">
        <v>8317</v>
      </c>
      <c r="R3661" t="s">
        <v>8318</v>
      </c>
      <c r="S3661" s="13">
        <f t="shared" si="230"/>
        <v>42055.277199074073</v>
      </c>
      <c r="T3661" s="14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4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8">
        <f t="shared" si="229"/>
        <v>83.333333333333329</v>
      </c>
      <c r="Q3663" t="s">
        <v>8317</v>
      </c>
      <c r="R3663" t="s">
        <v>8318</v>
      </c>
      <c r="S3663" s="13">
        <f t="shared" si="230"/>
        <v>42447.896666666667</v>
      </c>
      <c r="T3663" s="14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8">
        <f t="shared" si="229"/>
        <v>200</v>
      </c>
      <c r="Q3664" t="s">
        <v>8317</v>
      </c>
      <c r="R3664" t="s">
        <v>8318</v>
      </c>
      <c r="S3664" s="13">
        <f t="shared" si="230"/>
        <v>42064.220069444447</v>
      </c>
      <c r="T3664" s="14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8">
        <f t="shared" si="229"/>
        <v>25</v>
      </c>
      <c r="Q3665" t="s">
        <v>8317</v>
      </c>
      <c r="R3665" t="s">
        <v>8318</v>
      </c>
      <c r="S3665" s="13">
        <f t="shared" si="230"/>
        <v>42665.451736111107</v>
      </c>
      <c r="T3665" s="14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8">
        <f t="shared" si="229"/>
        <v>42.10526315789474</v>
      </c>
      <c r="Q3666" t="s">
        <v>8317</v>
      </c>
      <c r="R3666" t="s">
        <v>8318</v>
      </c>
      <c r="S3666" s="13">
        <f t="shared" si="230"/>
        <v>42523.248715277776</v>
      </c>
      <c r="T3666" s="14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8">
        <f t="shared" si="229"/>
        <v>44.285714285714285</v>
      </c>
      <c r="Q3667" t="s">
        <v>8317</v>
      </c>
      <c r="R3667" t="s">
        <v>8318</v>
      </c>
      <c r="S3667" s="13">
        <f t="shared" si="230"/>
        <v>42294.808124999996</v>
      </c>
      <c r="T3667" s="14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4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8">
        <f t="shared" si="229"/>
        <v>51.724137931034484</v>
      </c>
      <c r="Q3669" t="s">
        <v>8317</v>
      </c>
      <c r="R3669" t="s">
        <v>8318</v>
      </c>
      <c r="S3669" s="13">
        <f t="shared" si="230"/>
        <v>42173.970127314817</v>
      </c>
      <c r="T3669" s="14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8">
        <f t="shared" si="229"/>
        <v>35.714285714285715</v>
      </c>
      <c r="Q3670" t="s">
        <v>8317</v>
      </c>
      <c r="R3670" t="s">
        <v>8318</v>
      </c>
      <c r="S3670" s="13">
        <f t="shared" si="230"/>
        <v>42185.556157407409</v>
      </c>
      <c r="T3670" s="14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8">
        <f t="shared" si="229"/>
        <v>58.823529411764703</v>
      </c>
      <c r="Q3671" t="s">
        <v>8317</v>
      </c>
      <c r="R3671" t="s">
        <v>8318</v>
      </c>
      <c r="S3671" s="13">
        <f t="shared" si="230"/>
        <v>42136.675196759257</v>
      </c>
      <c r="T3671" s="14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8">
        <f t="shared" si="229"/>
        <v>18.333333333333332</v>
      </c>
      <c r="Q3672" t="s">
        <v>8317</v>
      </c>
      <c r="R3672" t="s">
        <v>8318</v>
      </c>
      <c r="S3672" s="13">
        <f t="shared" si="230"/>
        <v>42142.514016203699</v>
      </c>
      <c r="T3672" s="14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8">
        <f t="shared" si="229"/>
        <v>87.5</v>
      </c>
      <c r="Q3673" t="s">
        <v>8317</v>
      </c>
      <c r="R3673" t="s">
        <v>8318</v>
      </c>
      <c r="S3673" s="13">
        <f t="shared" si="230"/>
        <v>41820.62809027778</v>
      </c>
      <c r="T3673" s="14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8">
        <f t="shared" si="229"/>
        <v>52.631578947368418</v>
      </c>
      <c r="Q3674" t="s">
        <v>8317</v>
      </c>
      <c r="R3674" t="s">
        <v>8318</v>
      </c>
      <c r="S3674" s="13">
        <f t="shared" si="230"/>
        <v>41878.946574074071</v>
      </c>
      <c r="T3674" s="14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8">
        <f t="shared" si="229"/>
        <v>35.087719298245617</v>
      </c>
      <c r="Q3675" t="s">
        <v>8317</v>
      </c>
      <c r="R3675" t="s">
        <v>8318</v>
      </c>
      <c r="S3675" s="13">
        <f t="shared" si="230"/>
        <v>41914.295104166667</v>
      </c>
      <c r="T3675" s="14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4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8">
        <f t="shared" si="229"/>
        <v>16.666666666666668</v>
      </c>
      <c r="Q3677" t="s">
        <v>8317</v>
      </c>
      <c r="R3677" t="s">
        <v>8318</v>
      </c>
      <c r="S3677" s="13">
        <f t="shared" si="230"/>
        <v>42493.597013888888</v>
      </c>
      <c r="T3677" s="14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8">
        <f t="shared" si="229"/>
        <v>50</v>
      </c>
      <c r="Q3678" t="s">
        <v>8317</v>
      </c>
      <c r="R3678" t="s">
        <v>8318</v>
      </c>
      <c r="S3678" s="13">
        <f t="shared" si="230"/>
        <v>41876.815787037034</v>
      </c>
      <c r="T3678" s="14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8">
        <f t="shared" si="229"/>
        <v>60.301507537688444</v>
      </c>
      <c r="Q3679" t="s">
        <v>8317</v>
      </c>
      <c r="R3679" t="s">
        <v>8318</v>
      </c>
      <c r="S3679" s="13">
        <f t="shared" si="230"/>
        <v>41802.574282407404</v>
      </c>
      <c r="T3679" s="14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8">
        <f t="shared" si="229"/>
        <v>64.516129032258064</v>
      </c>
      <c r="Q3680" t="s">
        <v>8317</v>
      </c>
      <c r="R3680" t="s">
        <v>8318</v>
      </c>
      <c r="S3680" s="13">
        <f t="shared" si="230"/>
        <v>42120.531226851846</v>
      </c>
      <c r="T3680" s="14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8">
        <f t="shared" si="229"/>
        <v>66.666666666666671</v>
      </c>
      <c r="Q3681" t="s">
        <v>8317</v>
      </c>
      <c r="R3681" t="s">
        <v>8318</v>
      </c>
      <c r="S3681" s="13">
        <f t="shared" si="230"/>
        <v>41786.761354166665</v>
      </c>
      <c r="T3681" s="14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8">
        <f t="shared" si="229"/>
        <v>88.235294117647058</v>
      </c>
      <c r="Q3682" t="s">
        <v>8317</v>
      </c>
      <c r="R3682" t="s">
        <v>8318</v>
      </c>
      <c r="S3682" s="13">
        <f t="shared" si="230"/>
        <v>42627.454097222217</v>
      </c>
      <c r="T3682" s="14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8">
        <f t="shared" si="229"/>
        <v>55.555555555555557</v>
      </c>
      <c r="Q3683" t="s">
        <v>8317</v>
      </c>
      <c r="R3683" t="s">
        <v>8318</v>
      </c>
      <c r="S3683" s="13">
        <f t="shared" si="230"/>
        <v>42374.651504629626</v>
      </c>
      <c r="T3683" s="14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8">
        <f t="shared" si="229"/>
        <v>44.776119402985074</v>
      </c>
      <c r="Q3684" t="s">
        <v>8317</v>
      </c>
      <c r="R3684" t="s">
        <v>8318</v>
      </c>
      <c r="S3684" s="13">
        <f t="shared" si="230"/>
        <v>41772.685393518521</v>
      </c>
      <c r="T3684" s="14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8">
        <f t="shared" si="229"/>
        <v>53.030303030303031</v>
      </c>
      <c r="Q3685" t="s">
        <v>8317</v>
      </c>
      <c r="R3685" t="s">
        <v>8318</v>
      </c>
      <c r="S3685" s="13">
        <f t="shared" si="230"/>
        <v>42633.116851851853</v>
      </c>
      <c r="T3685" s="14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8">
        <f t="shared" si="229"/>
        <v>32.608695652173914</v>
      </c>
      <c r="Q3686" t="s">
        <v>8317</v>
      </c>
      <c r="R3686" t="s">
        <v>8318</v>
      </c>
      <c r="S3686" s="13">
        <f t="shared" si="230"/>
        <v>42219.180393518516</v>
      </c>
      <c r="T3686" s="14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8">
        <f t="shared" si="229"/>
        <v>39.682539682539684</v>
      </c>
      <c r="Q3687" t="s">
        <v>8317</v>
      </c>
      <c r="R3687" t="s">
        <v>8318</v>
      </c>
      <c r="S3687" s="13">
        <f t="shared" si="230"/>
        <v>41753.593275462961</v>
      </c>
      <c r="T3687" s="14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8">
        <f t="shared" si="229"/>
        <v>58.333333333333336</v>
      </c>
      <c r="Q3688" t="s">
        <v>8317</v>
      </c>
      <c r="R3688" t="s">
        <v>8318</v>
      </c>
      <c r="S3688" s="13">
        <f t="shared" si="230"/>
        <v>42230.662731481483</v>
      </c>
      <c r="T3688" s="14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8">
        <f t="shared" si="229"/>
        <v>200</v>
      </c>
      <c r="Q3689" t="s">
        <v>8317</v>
      </c>
      <c r="R3689" t="s">
        <v>8318</v>
      </c>
      <c r="S3689" s="13">
        <f t="shared" si="230"/>
        <v>41787.218229166669</v>
      </c>
      <c r="T3689" s="14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8">
        <f t="shared" si="229"/>
        <v>76.92307692307692</v>
      </c>
      <c r="Q3690" t="s">
        <v>8317</v>
      </c>
      <c r="R3690" t="s">
        <v>8318</v>
      </c>
      <c r="S3690" s="13">
        <f t="shared" si="230"/>
        <v>41829.787083333329</v>
      </c>
      <c r="T3690" s="14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8">
        <f t="shared" si="229"/>
        <v>48.387096774193552</v>
      </c>
      <c r="Q3691" t="s">
        <v>8317</v>
      </c>
      <c r="R3691" t="s">
        <v>8318</v>
      </c>
      <c r="S3691" s="13">
        <f t="shared" si="230"/>
        <v>42147.826840277776</v>
      </c>
      <c r="T3691" s="14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8">
        <f t="shared" si="229"/>
        <v>48.387096774193552</v>
      </c>
      <c r="Q3692" t="s">
        <v>8317</v>
      </c>
      <c r="R3692" t="s">
        <v>8318</v>
      </c>
      <c r="S3692" s="13">
        <f t="shared" si="230"/>
        <v>41940.598182870373</v>
      </c>
      <c r="T3692" s="14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8">
        <f t="shared" si="229"/>
        <v>145.98540145985402</v>
      </c>
      <c r="Q3693" t="s">
        <v>8317</v>
      </c>
      <c r="R3693" t="s">
        <v>8318</v>
      </c>
      <c r="S3693" s="13">
        <f t="shared" si="230"/>
        <v>42020.700567129628</v>
      </c>
      <c r="T3693" s="14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8">
        <f t="shared" si="229"/>
        <v>58.823529411764703</v>
      </c>
      <c r="Q3694" t="s">
        <v>8317</v>
      </c>
      <c r="R3694" t="s">
        <v>8318</v>
      </c>
      <c r="S3694" s="13">
        <f t="shared" si="230"/>
        <v>41891.96503472222</v>
      </c>
      <c r="T3694" s="14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8">
        <f t="shared" si="229"/>
        <v>23.785714285714285</v>
      </c>
      <c r="Q3695" t="s">
        <v>8317</v>
      </c>
      <c r="R3695" t="s">
        <v>8318</v>
      </c>
      <c r="S3695" s="13">
        <f t="shared" si="230"/>
        <v>42309.191307870366</v>
      </c>
      <c r="T3695" s="14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8">
        <f t="shared" si="229"/>
        <v>58.333333333333336</v>
      </c>
      <c r="Q3696" t="s">
        <v>8317</v>
      </c>
      <c r="R3696" t="s">
        <v>8318</v>
      </c>
      <c r="S3696" s="13">
        <f t="shared" si="230"/>
        <v>42490.133877314816</v>
      </c>
      <c r="T3696" s="14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8">
        <f t="shared" si="229"/>
        <v>121.21212121212122</v>
      </c>
      <c r="Q3697" t="s">
        <v>8317</v>
      </c>
      <c r="R3697" t="s">
        <v>8318</v>
      </c>
      <c r="S3697" s="13">
        <f t="shared" si="230"/>
        <v>41995.870486111111</v>
      </c>
      <c r="T3697" s="14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8">
        <f t="shared" si="229"/>
        <v>25.641025641025642</v>
      </c>
      <c r="Q3698" t="s">
        <v>8317</v>
      </c>
      <c r="R3698" t="s">
        <v>8318</v>
      </c>
      <c r="S3698" s="13">
        <f t="shared" si="230"/>
        <v>41988.617083333331</v>
      </c>
      <c r="T3698" s="14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8">
        <f t="shared" si="229"/>
        <v>66.666666666666671</v>
      </c>
      <c r="Q3699" t="s">
        <v>8317</v>
      </c>
      <c r="R3699" t="s">
        <v>8318</v>
      </c>
      <c r="S3699" s="13">
        <f t="shared" si="230"/>
        <v>42479.465833333335</v>
      </c>
      <c r="T3699" s="14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8">
        <f t="shared" si="229"/>
        <v>36.764705882352942</v>
      </c>
      <c r="Q3700" t="s">
        <v>8317</v>
      </c>
      <c r="R3700" t="s">
        <v>8318</v>
      </c>
      <c r="S3700" s="13">
        <f t="shared" si="230"/>
        <v>42401.806562500002</v>
      </c>
      <c r="T3700" s="14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8">
        <f t="shared" si="229"/>
        <v>62.5</v>
      </c>
      <c r="Q3701" t="s">
        <v>8317</v>
      </c>
      <c r="R3701" t="s">
        <v>8318</v>
      </c>
      <c r="S3701" s="13">
        <f t="shared" si="230"/>
        <v>41897.602037037039</v>
      </c>
      <c r="T3701" s="14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8">
        <f t="shared" si="229"/>
        <v>27.777777777777779</v>
      </c>
      <c r="Q3702" t="s">
        <v>8317</v>
      </c>
      <c r="R3702" t="s">
        <v>8318</v>
      </c>
      <c r="S3702" s="13">
        <f t="shared" si="230"/>
        <v>41882.585648148146</v>
      </c>
      <c r="T3702" s="14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8">
        <f t="shared" si="229"/>
        <v>38.46153846153846</v>
      </c>
      <c r="Q3703" t="s">
        <v>8317</v>
      </c>
      <c r="R3703" t="s">
        <v>8318</v>
      </c>
      <c r="S3703" s="13">
        <f t="shared" si="230"/>
        <v>42129.541585648149</v>
      </c>
      <c r="T3703" s="14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8">
        <f t="shared" si="229"/>
        <v>142.85714285714286</v>
      </c>
      <c r="Q3704" t="s">
        <v>8317</v>
      </c>
      <c r="R3704" t="s">
        <v>8318</v>
      </c>
      <c r="S3704" s="13">
        <f t="shared" si="230"/>
        <v>42524.53800925926</v>
      </c>
      <c r="T3704" s="14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8">
        <f t="shared" si="229"/>
        <v>35</v>
      </c>
      <c r="Q3705" t="s">
        <v>8317</v>
      </c>
      <c r="R3705" t="s">
        <v>8318</v>
      </c>
      <c r="S3705" s="13">
        <f t="shared" si="230"/>
        <v>42556.504490740743</v>
      </c>
      <c r="T3705" s="14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8">
        <f t="shared" si="229"/>
        <v>11.111111111111111</v>
      </c>
      <c r="Q3706" t="s">
        <v>8317</v>
      </c>
      <c r="R3706" t="s">
        <v>8318</v>
      </c>
      <c r="S3706" s="13">
        <f t="shared" si="230"/>
        <v>42461.689745370371</v>
      </c>
      <c r="T3706" s="14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8">
        <f t="shared" si="229"/>
        <v>80.771428571428572</v>
      </c>
      <c r="Q3707" t="s">
        <v>8317</v>
      </c>
      <c r="R3707" t="s">
        <v>8318</v>
      </c>
      <c r="S3707" s="13">
        <f t="shared" si="230"/>
        <v>41792.542986111112</v>
      </c>
      <c r="T3707" s="14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8">
        <f t="shared" si="229"/>
        <v>115.38461538461539</v>
      </c>
      <c r="Q3708" t="s">
        <v>8317</v>
      </c>
      <c r="R3708" t="s">
        <v>8318</v>
      </c>
      <c r="S3708" s="13">
        <f t="shared" si="230"/>
        <v>41879.913761574076</v>
      </c>
      <c r="T3708" s="14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8">
        <f t="shared" si="229"/>
        <v>43.478260869565219</v>
      </c>
      <c r="Q3709" t="s">
        <v>8317</v>
      </c>
      <c r="R3709" t="s">
        <v>8318</v>
      </c>
      <c r="S3709" s="13">
        <f t="shared" si="230"/>
        <v>42552.048356481479</v>
      </c>
      <c r="T3709" s="14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8">
        <f t="shared" si="229"/>
        <v>17.948717948717949</v>
      </c>
      <c r="Q3710" t="s">
        <v>8317</v>
      </c>
      <c r="R3710" t="s">
        <v>8318</v>
      </c>
      <c r="S3710" s="13">
        <f t="shared" si="230"/>
        <v>41810.142199074071</v>
      </c>
      <c r="T3710" s="14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8">
        <f t="shared" si="229"/>
        <v>28.571428571428573</v>
      </c>
      <c r="Q3711" t="s">
        <v>8317</v>
      </c>
      <c r="R3711" t="s">
        <v>8318</v>
      </c>
      <c r="S3711" s="13">
        <f t="shared" si="230"/>
        <v>41785.707708333335</v>
      </c>
      <c r="T3711" s="14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8">
        <f t="shared" si="229"/>
        <v>48.148148148148145</v>
      </c>
      <c r="Q3712" t="s">
        <v>8317</v>
      </c>
      <c r="R3712" t="s">
        <v>8318</v>
      </c>
      <c r="S3712" s="13">
        <f t="shared" si="230"/>
        <v>42072.576249999998</v>
      </c>
      <c r="T3712" s="14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8">
        <f t="shared" si="229"/>
        <v>23.80952380952381</v>
      </c>
      <c r="Q3713" t="s">
        <v>8317</v>
      </c>
      <c r="R3713" t="s">
        <v>8318</v>
      </c>
      <c r="S3713" s="13">
        <f t="shared" si="230"/>
        <v>41779.724224537036</v>
      </c>
      <c r="T3713" s="14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8">
        <f t="shared" si="229"/>
        <v>72.115384615384613</v>
      </c>
      <c r="Q3714" t="s">
        <v>8317</v>
      </c>
      <c r="R3714" t="s">
        <v>8318</v>
      </c>
      <c r="S3714" s="13">
        <f t="shared" si="230"/>
        <v>42134.172071759262</v>
      </c>
      <c r="T3714" s="14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</f>
        <v>1.0149999999999999</v>
      </c>
      <c r="P3715" s="8">
        <f t="shared" ref="P3715:P3778" si="233">+(D3715/L3715)</f>
        <v>105.26315789473684</v>
      </c>
      <c r="Q3715" t="s">
        <v>8317</v>
      </c>
      <c r="R3715" t="s">
        <v>8318</v>
      </c>
      <c r="S3715" s="13">
        <f t="shared" ref="S3715:S3778" si="234">(((J3715/60)/60)/24)+DATE(1970, 1, 1)</f>
        <v>42505.738032407404</v>
      </c>
      <c r="T3715" s="14">
        <f t="shared" ref="T3715:T3778" si="235">(((I3715/60)/60)/24)+DATE(1970, 1, 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8">
        <f t="shared" si="233"/>
        <v>103.09278350515464</v>
      </c>
      <c r="Q3716" t="s">
        <v>8317</v>
      </c>
      <c r="R3716" t="s">
        <v>8318</v>
      </c>
      <c r="S3716" s="13">
        <f t="shared" si="234"/>
        <v>42118.556331018524</v>
      </c>
      <c r="T3716" s="14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8">
        <f t="shared" si="233"/>
        <v>129.62962962962962</v>
      </c>
      <c r="Q3717" t="s">
        <v>8317</v>
      </c>
      <c r="R3717" t="s">
        <v>8318</v>
      </c>
      <c r="S3717" s="13">
        <f t="shared" si="234"/>
        <v>42036.995590277773</v>
      </c>
      <c r="T3717" s="14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8">
        <f t="shared" si="233"/>
        <v>33.333333333333336</v>
      </c>
      <c r="Q3718" t="s">
        <v>8317</v>
      </c>
      <c r="R3718" t="s">
        <v>8318</v>
      </c>
      <c r="S3718" s="13">
        <f t="shared" si="234"/>
        <v>42360.887835648144</v>
      </c>
      <c r="T3718" s="14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8">
        <f t="shared" si="233"/>
        <v>307.69230769230768</v>
      </c>
      <c r="Q3719" t="s">
        <v>8317</v>
      </c>
      <c r="R3719" t="s">
        <v>8318</v>
      </c>
      <c r="S3719" s="13">
        <f t="shared" si="234"/>
        <v>42102.866307870368</v>
      </c>
      <c r="T3719" s="14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8">
        <f t="shared" si="233"/>
        <v>10.869565217391305</v>
      </c>
      <c r="Q3720" t="s">
        <v>8317</v>
      </c>
      <c r="R3720" t="s">
        <v>8318</v>
      </c>
      <c r="S3720" s="13">
        <f t="shared" si="234"/>
        <v>42032.716145833328</v>
      </c>
      <c r="T3720" s="14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8">
        <f t="shared" si="233"/>
        <v>50</v>
      </c>
      <c r="Q3721" t="s">
        <v>8317</v>
      </c>
      <c r="R3721" t="s">
        <v>8318</v>
      </c>
      <c r="S3721" s="13">
        <f t="shared" si="234"/>
        <v>42147.729930555557</v>
      </c>
      <c r="T3721" s="14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8">
        <f t="shared" si="233"/>
        <v>82.5</v>
      </c>
      <c r="Q3722" t="s">
        <v>8317</v>
      </c>
      <c r="R3722" t="s">
        <v>8318</v>
      </c>
      <c r="S3722" s="13">
        <f t="shared" si="234"/>
        <v>42165.993125000001</v>
      </c>
      <c r="T3722" s="14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8">
        <f t="shared" si="233"/>
        <v>113.63636363636364</v>
      </c>
      <c r="Q3723" t="s">
        <v>8317</v>
      </c>
      <c r="R3723" t="s">
        <v>8318</v>
      </c>
      <c r="S3723" s="13">
        <f t="shared" si="234"/>
        <v>41927.936157407406</v>
      </c>
      <c r="T3723" s="14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8">
        <f t="shared" si="233"/>
        <v>42.857142857142854</v>
      </c>
      <c r="Q3724" t="s">
        <v>8317</v>
      </c>
      <c r="R3724" t="s">
        <v>8318</v>
      </c>
      <c r="S3724" s="13">
        <f t="shared" si="234"/>
        <v>42381.671840277777</v>
      </c>
      <c r="T3724" s="14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8">
        <f t="shared" si="233"/>
        <v>71.428571428571431</v>
      </c>
      <c r="Q3725" t="s">
        <v>8317</v>
      </c>
      <c r="R3725" t="s">
        <v>8318</v>
      </c>
      <c r="S3725" s="13">
        <f t="shared" si="234"/>
        <v>41943.753032407411</v>
      </c>
      <c r="T3725" s="14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8">
        <f t="shared" si="233"/>
        <v>48.314606741573037</v>
      </c>
      <c r="Q3726" t="s">
        <v>8317</v>
      </c>
      <c r="R3726" t="s">
        <v>8318</v>
      </c>
      <c r="S3726" s="13">
        <f t="shared" si="234"/>
        <v>42465.491435185191</v>
      </c>
      <c r="T3726" s="14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8">
        <f t="shared" si="233"/>
        <v>20</v>
      </c>
      <c r="Q3727" t="s">
        <v>8317</v>
      </c>
      <c r="R3727" t="s">
        <v>8318</v>
      </c>
      <c r="S3727" s="13">
        <f t="shared" si="234"/>
        <v>42401.945219907408</v>
      </c>
      <c r="T3727" s="14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8">
        <f t="shared" si="233"/>
        <v>18.478260869565219</v>
      </c>
      <c r="Q3728" t="s">
        <v>8317</v>
      </c>
      <c r="R3728" t="s">
        <v>8318</v>
      </c>
      <c r="S3728" s="13">
        <f t="shared" si="234"/>
        <v>42462.140868055561</v>
      </c>
      <c r="T3728" s="14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8">
        <f t="shared" si="233"/>
        <v>60.606060606060609</v>
      </c>
      <c r="Q3729" t="s">
        <v>8317</v>
      </c>
      <c r="R3729" t="s">
        <v>8318</v>
      </c>
      <c r="S3729" s="13">
        <f t="shared" si="234"/>
        <v>42632.348310185189</v>
      </c>
      <c r="T3729" s="14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8">
        <f t="shared" si="233"/>
        <v>645.16129032258061</v>
      </c>
      <c r="Q3730" t="s">
        <v>8317</v>
      </c>
      <c r="R3730" t="s">
        <v>8318</v>
      </c>
      <c r="S3730" s="13">
        <f t="shared" si="234"/>
        <v>42205.171018518522</v>
      </c>
      <c r="T3730" s="14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8">
        <f t="shared" si="233"/>
        <v>1000</v>
      </c>
      <c r="Q3731" t="s">
        <v>8317</v>
      </c>
      <c r="R3731" t="s">
        <v>8318</v>
      </c>
      <c r="S3731" s="13">
        <f t="shared" si="234"/>
        <v>42041.205000000002</v>
      </c>
      <c r="T3731" s="14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8">
        <f t="shared" si="233"/>
        <v>1000</v>
      </c>
      <c r="Q3732" t="s">
        <v>8317</v>
      </c>
      <c r="R3732" t="s">
        <v>8318</v>
      </c>
      <c r="S3732" s="13">
        <f t="shared" si="234"/>
        <v>42203.677766203706</v>
      </c>
      <c r="T3732" s="14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8">
        <f t="shared" si="233"/>
        <v>458.33333333333331</v>
      </c>
      <c r="Q3733" t="s">
        <v>8317</v>
      </c>
      <c r="R3733" t="s">
        <v>8318</v>
      </c>
      <c r="S3733" s="13">
        <f t="shared" si="234"/>
        <v>41983.752847222218</v>
      </c>
      <c r="T3733" s="14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8">
        <f t="shared" si="233"/>
        <v>212.5</v>
      </c>
      <c r="Q3734" t="s">
        <v>8317</v>
      </c>
      <c r="R3734" t="s">
        <v>8318</v>
      </c>
      <c r="S3734" s="13">
        <f t="shared" si="234"/>
        <v>41968.677465277782</v>
      </c>
      <c r="T3734" s="14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4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8">
        <f t="shared" si="233"/>
        <v>214.28571428571428</v>
      </c>
      <c r="Q3736" t="s">
        <v>8317</v>
      </c>
      <c r="R3736" t="s">
        <v>8318</v>
      </c>
      <c r="S3736" s="13">
        <f t="shared" si="234"/>
        <v>42089.901574074072</v>
      </c>
      <c r="T3736" s="14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8">
        <f t="shared" si="233"/>
        <v>75</v>
      </c>
      <c r="Q3737" t="s">
        <v>8317</v>
      </c>
      <c r="R3737" t="s">
        <v>8318</v>
      </c>
      <c r="S3737" s="13">
        <f t="shared" si="234"/>
        <v>42122.693159722221</v>
      </c>
      <c r="T3737" s="14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8">
        <f t="shared" si="233"/>
        <v>1500</v>
      </c>
      <c r="Q3738" t="s">
        <v>8317</v>
      </c>
      <c r="R3738" t="s">
        <v>8318</v>
      </c>
      <c r="S3738" s="13">
        <f t="shared" si="234"/>
        <v>42048.711724537032</v>
      </c>
      <c r="T3738" s="14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8">
        <f t="shared" si="233"/>
        <v>175</v>
      </c>
      <c r="Q3739" t="s">
        <v>8317</v>
      </c>
      <c r="R3739" t="s">
        <v>8318</v>
      </c>
      <c r="S3739" s="13">
        <f t="shared" si="234"/>
        <v>42297.691006944442</v>
      </c>
      <c r="T3739" s="14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8">
        <f t="shared" si="233"/>
        <v>250</v>
      </c>
      <c r="Q3740" t="s">
        <v>8317</v>
      </c>
      <c r="R3740" t="s">
        <v>8318</v>
      </c>
      <c r="S3740" s="13">
        <f t="shared" si="234"/>
        <v>41813.938715277778</v>
      </c>
      <c r="T3740" s="14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8">
        <f t="shared" si="233"/>
        <v>500</v>
      </c>
      <c r="Q3741" t="s">
        <v>8317</v>
      </c>
      <c r="R3741" t="s">
        <v>8318</v>
      </c>
      <c r="S3741" s="13">
        <f t="shared" si="234"/>
        <v>42548.449861111112</v>
      </c>
      <c r="T3741" s="14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8">
        <f t="shared" si="233"/>
        <v>142.85714285714286</v>
      </c>
      <c r="Q3742" t="s">
        <v>8317</v>
      </c>
      <c r="R3742" t="s">
        <v>8318</v>
      </c>
      <c r="S3742" s="13">
        <f t="shared" si="234"/>
        <v>41833.089756944442</v>
      </c>
      <c r="T3742" s="14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4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8">
        <f t="shared" si="233"/>
        <v>1250</v>
      </c>
      <c r="Q3744" t="s">
        <v>8317</v>
      </c>
      <c r="R3744" t="s">
        <v>8318</v>
      </c>
      <c r="S3744" s="13">
        <f t="shared" si="234"/>
        <v>41858.214629629627</v>
      </c>
      <c r="T3744" s="14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4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4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8">
        <f t="shared" si="233"/>
        <v>100</v>
      </c>
      <c r="Q3747" t="s">
        <v>8317</v>
      </c>
      <c r="R3747" t="s">
        <v>8318</v>
      </c>
      <c r="S3747" s="13">
        <f t="shared" si="234"/>
        <v>41831.697939814818</v>
      </c>
      <c r="T3747" s="14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8">
        <f t="shared" si="233"/>
        <v>8500</v>
      </c>
      <c r="Q3748" t="s">
        <v>8317</v>
      </c>
      <c r="R3748" t="s">
        <v>8318</v>
      </c>
      <c r="S3748" s="13">
        <f t="shared" si="234"/>
        <v>42621.389340277776</v>
      </c>
      <c r="T3748" s="14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8">
        <f t="shared" si="233"/>
        <v>2500</v>
      </c>
      <c r="Q3749" t="s">
        <v>8317</v>
      </c>
      <c r="R3749" t="s">
        <v>8318</v>
      </c>
      <c r="S3749" s="13">
        <f t="shared" si="234"/>
        <v>42164.299722222218</v>
      </c>
      <c r="T3749" s="14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8">
        <f t="shared" si="233"/>
        <v>96.15384615384616</v>
      </c>
      <c r="Q3750" t="s">
        <v>8317</v>
      </c>
      <c r="R3750" t="s">
        <v>8359</v>
      </c>
      <c r="S3750" s="13">
        <f t="shared" si="234"/>
        <v>42395.706435185188</v>
      </c>
      <c r="T3750" s="14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8">
        <f t="shared" si="233"/>
        <v>71.428571428571431</v>
      </c>
      <c r="Q3751" t="s">
        <v>8317</v>
      </c>
      <c r="R3751" t="s">
        <v>8359</v>
      </c>
      <c r="S3751" s="13">
        <f t="shared" si="234"/>
        <v>42458.127175925925</v>
      </c>
      <c r="T3751" s="14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8">
        <f t="shared" si="233"/>
        <v>214.28571428571428</v>
      </c>
      <c r="Q3752" t="s">
        <v>8317</v>
      </c>
      <c r="R3752" t="s">
        <v>8359</v>
      </c>
      <c r="S3752" s="13">
        <f t="shared" si="234"/>
        <v>42016.981574074074</v>
      </c>
      <c r="T3752" s="14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8">
        <f t="shared" si="233"/>
        <v>90.909090909090907</v>
      </c>
      <c r="Q3753" t="s">
        <v>8317</v>
      </c>
      <c r="R3753" t="s">
        <v>8359</v>
      </c>
      <c r="S3753" s="13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8">
        <f t="shared" si="233"/>
        <v>33.333333333333336</v>
      </c>
      <c r="Q3754" t="s">
        <v>8317</v>
      </c>
      <c r="R3754" t="s">
        <v>8359</v>
      </c>
      <c r="S3754" s="13">
        <f t="shared" si="234"/>
        <v>42619.802488425921</v>
      </c>
      <c r="T3754" s="14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8">
        <f t="shared" si="233"/>
        <v>166.66666666666666</v>
      </c>
      <c r="Q3755" t="s">
        <v>8317</v>
      </c>
      <c r="R3755" t="s">
        <v>8359</v>
      </c>
      <c r="S3755" s="13">
        <f t="shared" si="234"/>
        <v>42128.824074074073</v>
      </c>
      <c r="T3755" s="14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8">
        <f t="shared" si="233"/>
        <v>92.592592592592595</v>
      </c>
      <c r="Q3756" t="s">
        <v>8317</v>
      </c>
      <c r="R3756" t="s">
        <v>8359</v>
      </c>
      <c r="S3756" s="13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8">
        <f t="shared" si="233"/>
        <v>19.642857142857142</v>
      </c>
      <c r="Q3757" t="s">
        <v>8317</v>
      </c>
      <c r="R3757" t="s">
        <v>8359</v>
      </c>
      <c r="S3757" s="13">
        <f t="shared" si="234"/>
        <v>42445.866979166662</v>
      </c>
      <c r="T3757" s="14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8">
        <f t="shared" si="233"/>
        <v>264.70588235294116</v>
      </c>
      <c r="Q3758" t="s">
        <v>8317</v>
      </c>
      <c r="R3758" t="s">
        <v>8359</v>
      </c>
      <c r="S3758" s="13">
        <f t="shared" si="234"/>
        <v>41771.814791666664</v>
      </c>
      <c r="T3758" s="14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8">
        <f t="shared" si="233"/>
        <v>70</v>
      </c>
      <c r="Q3759" t="s">
        <v>8317</v>
      </c>
      <c r="R3759" t="s">
        <v>8359</v>
      </c>
      <c r="S3759" s="13">
        <f t="shared" si="234"/>
        <v>41954.850868055553</v>
      </c>
      <c r="T3759" s="14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8">
        <f t="shared" si="233"/>
        <v>57.692307692307693</v>
      </c>
      <c r="Q3760" t="s">
        <v>8317</v>
      </c>
      <c r="R3760" t="s">
        <v>8359</v>
      </c>
      <c r="S3760" s="13">
        <f t="shared" si="234"/>
        <v>41747.471504629626</v>
      </c>
      <c r="T3760" s="14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8">
        <f t="shared" si="233"/>
        <v>45.454545454545453</v>
      </c>
      <c r="Q3761" t="s">
        <v>8317</v>
      </c>
      <c r="R3761" t="s">
        <v>8359</v>
      </c>
      <c r="S3761" s="13">
        <f t="shared" si="234"/>
        <v>42182.108252314814</v>
      </c>
      <c r="T3761" s="14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8">
        <f t="shared" si="233"/>
        <v>54.945054945054942</v>
      </c>
      <c r="Q3762" t="s">
        <v>8317</v>
      </c>
      <c r="R3762" t="s">
        <v>8359</v>
      </c>
      <c r="S3762" s="13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8">
        <f t="shared" si="233"/>
        <v>44.642857142857146</v>
      </c>
      <c r="Q3764" t="s">
        <v>8317</v>
      </c>
      <c r="R3764" t="s">
        <v>8359</v>
      </c>
      <c r="S3764" s="13">
        <f t="shared" si="234"/>
        <v>42193.813530092593</v>
      </c>
      <c r="T3764" s="14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4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4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8">
        <f t="shared" si="233"/>
        <v>65.420560747663558</v>
      </c>
      <c r="Q3767" t="s">
        <v>8317</v>
      </c>
      <c r="R3767" t="s">
        <v>8359</v>
      </c>
      <c r="S3767" s="13">
        <f t="shared" si="234"/>
        <v>41820.776412037041</v>
      </c>
      <c r="T3767" s="14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8">
        <f t="shared" si="233"/>
        <v>104.16666666666667</v>
      </c>
      <c r="Q3768" t="s">
        <v>8317</v>
      </c>
      <c r="R3768" t="s">
        <v>8359</v>
      </c>
      <c r="S3768" s="13">
        <f t="shared" si="234"/>
        <v>41788.167187500003</v>
      </c>
      <c r="T3768" s="14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8">
        <f t="shared" si="233"/>
        <v>35.714285714285715</v>
      </c>
      <c r="Q3769" t="s">
        <v>8317</v>
      </c>
      <c r="R3769" t="s">
        <v>8359</v>
      </c>
      <c r="S3769" s="13">
        <f t="shared" si="234"/>
        <v>42050.019641203704</v>
      </c>
      <c r="T3769" s="14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8">
        <f t="shared" si="233"/>
        <v>68.965517241379317</v>
      </c>
      <c r="Q3770" t="s">
        <v>8317</v>
      </c>
      <c r="R3770" t="s">
        <v>8359</v>
      </c>
      <c r="S3770" s="13">
        <f t="shared" si="234"/>
        <v>41772.727893518517</v>
      </c>
      <c r="T3770" s="14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4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8">
        <f t="shared" si="233"/>
        <v>26.315789473684209</v>
      </c>
      <c r="Q3773" t="s">
        <v>8317</v>
      </c>
      <c r="R3773" t="s">
        <v>8359</v>
      </c>
      <c r="S3773" s="13">
        <f t="shared" si="234"/>
        <v>42493.857083333336</v>
      </c>
      <c r="T3773" s="14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8">
        <f t="shared" si="233"/>
        <v>151.5151515151515</v>
      </c>
      <c r="Q3774" t="s">
        <v>8317</v>
      </c>
      <c r="R3774" t="s">
        <v>8359</v>
      </c>
      <c r="S3774" s="13">
        <f t="shared" si="234"/>
        <v>42682.616967592592</v>
      </c>
      <c r="T3774" s="14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8">
        <f t="shared" si="233"/>
        <v>87.719298245614041</v>
      </c>
      <c r="Q3775" t="s">
        <v>8317</v>
      </c>
      <c r="R3775" t="s">
        <v>8359</v>
      </c>
      <c r="S3775" s="13">
        <f t="shared" si="234"/>
        <v>42656.005173611105</v>
      </c>
      <c r="T3775" s="14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4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8">
        <f t="shared" si="233"/>
        <v>142.85714285714286</v>
      </c>
      <c r="Q3777" t="s">
        <v>8317</v>
      </c>
      <c r="R3777" t="s">
        <v>8359</v>
      </c>
      <c r="S3777" s="13">
        <f t="shared" si="234"/>
        <v>42075.942627314813</v>
      </c>
      <c r="T3777" s="14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8">
        <f t="shared" si="233"/>
        <v>85.106382978723403</v>
      </c>
      <c r="Q3778" t="s">
        <v>8317</v>
      </c>
      <c r="R3778" t="s">
        <v>8359</v>
      </c>
      <c r="S3778" s="13">
        <f t="shared" si="234"/>
        <v>41814.367800925924</v>
      </c>
      <c r="T3778" s="14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</f>
        <v>1.4319999999999999</v>
      </c>
      <c r="P3779" s="8">
        <f t="shared" ref="P3779:P3842" si="237">+(D3779/L3779)</f>
        <v>33.898305084745765</v>
      </c>
      <c r="Q3779" t="s">
        <v>8317</v>
      </c>
      <c r="R3779" t="s">
        <v>8359</v>
      </c>
      <c r="S3779" s="13">
        <f t="shared" ref="S3779:S3842" si="238">(((J3779/60)/60)/24)+DATE(1970, 1, 1)</f>
        <v>41887.111354166671</v>
      </c>
      <c r="T3779" s="14">
        <f t="shared" ref="T3779:T3842" si="239">(((I3779/60)/60)/24)+DATE(1970, 1, 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8">
        <f t="shared" si="237"/>
        <v>66.666666666666671</v>
      </c>
      <c r="Q3780" t="s">
        <v>8317</v>
      </c>
      <c r="R3780" t="s">
        <v>8359</v>
      </c>
      <c r="S3780" s="13">
        <f t="shared" si="238"/>
        <v>41989.819212962961</v>
      </c>
      <c r="T3780" s="14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8">
        <f t="shared" si="237"/>
        <v>130.43478260869566</v>
      </c>
      <c r="Q3781" t="s">
        <v>8317</v>
      </c>
      <c r="R3781" t="s">
        <v>8359</v>
      </c>
      <c r="S3781" s="13">
        <f t="shared" si="238"/>
        <v>42425.735416666663</v>
      </c>
      <c r="T3781" s="14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8">
        <f t="shared" si="237"/>
        <v>83.333333333333329</v>
      </c>
      <c r="Q3782" t="s">
        <v>8317</v>
      </c>
      <c r="R3782" t="s">
        <v>8359</v>
      </c>
      <c r="S3782" s="13">
        <f t="shared" si="238"/>
        <v>42166.219733796301</v>
      </c>
      <c r="T3782" s="14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8">
        <f t="shared" si="237"/>
        <v>86.538461538461533</v>
      </c>
      <c r="Q3783" t="s">
        <v>8317</v>
      </c>
      <c r="R3783" t="s">
        <v>8359</v>
      </c>
      <c r="S3783" s="13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8">
        <f t="shared" si="237"/>
        <v>74.074074074074076</v>
      </c>
      <c r="Q3784" t="s">
        <v>8317</v>
      </c>
      <c r="R3784" t="s">
        <v>8359</v>
      </c>
      <c r="S3784" s="13">
        <f t="shared" si="238"/>
        <v>42546.862233796302</v>
      </c>
      <c r="T3784" s="14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8">
        <f t="shared" si="237"/>
        <v>50</v>
      </c>
      <c r="Q3785" t="s">
        <v>8317</v>
      </c>
      <c r="R3785" t="s">
        <v>8359</v>
      </c>
      <c r="S3785" s="13">
        <f t="shared" si="238"/>
        <v>42420.140277777777</v>
      </c>
      <c r="T3785" s="14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8">
        <f t="shared" si="237"/>
        <v>100</v>
      </c>
      <c r="Q3786" t="s">
        <v>8317</v>
      </c>
      <c r="R3786" t="s">
        <v>8359</v>
      </c>
      <c r="S3786" s="13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8">
        <f t="shared" si="237"/>
        <v>66.666666666666671</v>
      </c>
      <c r="Q3787" t="s">
        <v>8317</v>
      </c>
      <c r="R3787" t="s">
        <v>8359</v>
      </c>
      <c r="S3787" s="13">
        <f t="shared" si="238"/>
        <v>42548.63853009259</v>
      </c>
      <c r="T3787" s="14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8">
        <f t="shared" si="237"/>
        <v>84.507042253521121</v>
      </c>
      <c r="Q3788" t="s">
        <v>8317</v>
      </c>
      <c r="R3788" t="s">
        <v>8359</v>
      </c>
      <c r="S3788" s="13">
        <f t="shared" si="238"/>
        <v>42487.037905092591</v>
      </c>
      <c r="T3788" s="14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8">
        <f t="shared" si="237"/>
        <v>35</v>
      </c>
      <c r="Q3789" t="s">
        <v>8317</v>
      </c>
      <c r="R3789" t="s">
        <v>8359</v>
      </c>
      <c r="S3789" s="13">
        <f t="shared" si="238"/>
        <v>42167.534791666665</v>
      </c>
      <c r="T3789" s="14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8">
        <f t="shared" si="237"/>
        <v>75000</v>
      </c>
      <c r="Q3790" t="s">
        <v>8317</v>
      </c>
      <c r="R3790" t="s">
        <v>8359</v>
      </c>
      <c r="S3790" s="13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8">
        <f t="shared" si="237"/>
        <v>887.5</v>
      </c>
      <c r="Q3791" t="s">
        <v>8317</v>
      </c>
      <c r="R3791" t="s">
        <v>8359</v>
      </c>
      <c r="S3791" s="13">
        <f t="shared" si="238"/>
        <v>42138.798819444448</v>
      </c>
      <c r="T3791" s="14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4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4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8">
        <f t="shared" si="237"/>
        <v>6250</v>
      </c>
      <c r="Q3794" t="s">
        <v>8317</v>
      </c>
      <c r="R3794" t="s">
        <v>8359</v>
      </c>
      <c r="S3794" s="13">
        <f t="shared" si="238"/>
        <v>42170.447013888886</v>
      </c>
      <c r="T3794" s="14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8">
        <f t="shared" si="237"/>
        <v>291.66666666666669</v>
      </c>
      <c r="Q3795" t="s">
        <v>8317</v>
      </c>
      <c r="R3795" t="s">
        <v>8359</v>
      </c>
      <c r="S3795" s="13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8">
        <f t="shared" si="237"/>
        <v>5000</v>
      </c>
      <c r="Q3796" t="s">
        <v>8317</v>
      </c>
      <c r="R3796" t="s">
        <v>8359</v>
      </c>
      <c r="S3796" s="13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8">
        <f t="shared" si="237"/>
        <v>300</v>
      </c>
      <c r="Q3797" t="s">
        <v>8317</v>
      </c>
      <c r="R3797" t="s">
        <v>8359</v>
      </c>
      <c r="S3797" s="13">
        <f t="shared" si="238"/>
        <v>42201.436226851853</v>
      </c>
      <c r="T3797" s="14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8">
        <f t="shared" si="237"/>
        <v>22500</v>
      </c>
      <c r="Q3798" t="s">
        <v>8317</v>
      </c>
      <c r="R3798" t="s">
        <v>8359</v>
      </c>
      <c r="S3798" s="13">
        <f t="shared" si="238"/>
        <v>42689.029583333337</v>
      </c>
      <c r="T3798" s="14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8">
        <f t="shared" si="237"/>
        <v>162.16216216216216</v>
      </c>
      <c r="Q3799" t="s">
        <v>8317</v>
      </c>
      <c r="R3799" t="s">
        <v>8359</v>
      </c>
      <c r="S3799" s="13">
        <f t="shared" si="238"/>
        <v>42084.881539351853</v>
      </c>
      <c r="T3799" s="14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8">
        <f t="shared" si="237"/>
        <v>14000</v>
      </c>
      <c r="Q3800" t="s">
        <v>8317</v>
      </c>
      <c r="R3800" t="s">
        <v>8359</v>
      </c>
      <c r="S3800" s="13">
        <f t="shared" si="238"/>
        <v>41831.722777777781</v>
      </c>
      <c r="T3800" s="14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8">
        <f t="shared" si="237"/>
        <v>2500</v>
      </c>
      <c r="Q3801" t="s">
        <v>8317</v>
      </c>
      <c r="R3801" t="s">
        <v>8359</v>
      </c>
      <c r="S3801" s="13">
        <f t="shared" si="238"/>
        <v>42410.93105324074</v>
      </c>
      <c r="T3801" s="14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8">
        <f t="shared" si="237"/>
        <v>1375</v>
      </c>
      <c r="Q3802" t="s">
        <v>8317</v>
      </c>
      <c r="R3802" t="s">
        <v>8359</v>
      </c>
      <c r="S3802" s="13">
        <f t="shared" si="238"/>
        <v>41982.737071759257</v>
      </c>
      <c r="T3802" s="14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8">
        <f t="shared" si="237"/>
        <v>555.55555555555554</v>
      </c>
      <c r="Q3803" t="s">
        <v>8317</v>
      </c>
      <c r="R3803" t="s">
        <v>8359</v>
      </c>
      <c r="S3803" s="13">
        <f t="shared" si="238"/>
        <v>41975.676111111112</v>
      </c>
      <c r="T3803" s="14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4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8">
        <f t="shared" si="237"/>
        <v>300</v>
      </c>
      <c r="Q3805" t="s">
        <v>8317</v>
      </c>
      <c r="R3805" t="s">
        <v>8359</v>
      </c>
      <c r="S3805" s="13">
        <f t="shared" si="238"/>
        <v>42403.971851851849</v>
      </c>
      <c r="T3805" s="14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4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8">
        <f t="shared" si="237"/>
        <v>75000</v>
      </c>
      <c r="Q3807" t="s">
        <v>8317</v>
      </c>
      <c r="R3807" t="s">
        <v>8359</v>
      </c>
      <c r="S3807" s="13">
        <f t="shared" si="238"/>
        <v>41849.887037037035</v>
      </c>
      <c r="T3807" s="14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8">
        <f t="shared" si="237"/>
        <v>7500</v>
      </c>
      <c r="Q3808" t="s">
        <v>8317</v>
      </c>
      <c r="R3808" t="s">
        <v>8359</v>
      </c>
      <c r="S3808" s="13">
        <f t="shared" si="238"/>
        <v>41799.259039351848</v>
      </c>
      <c r="T3808" s="14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8">
        <f t="shared" si="237"/>
        <v>166.66666666666666</v>
      </c>
      <c r="Q3809" t="s">
        <v>8317</v>
      </c>
      <c r="R3809" t="s">
        <v>8359</v>
      </c>
      <c r="S3809" s="13">
        <f t="shared" si="238"/>
        <v>42090.909016203703</v>
      </c>
      <c r="T3809" s="14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4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8">
        <f t="shared" si="237"/>
        <v>52.631578947368418</v>
      </c>
      <c r="Q3811" t="s">
        <v>8317</v>
      </c>
      <c r="R3811" t="s">
        <v>8318</v>
      </c>
      <c r="S3811" s="13">
        <f t="shared" si="238"/>
        <v>41800.526701388888</v>
      </c>
      <c r="T3811" s="14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8">
        <f t="shared" si="237"/>
        <v>57.692307692307693</v>
      </c>
      <c r="Q3812" t="s">
        <v>8317</v>
      </c>
      <c r="R3812" t="s">
        <v>8318</v>
      </c>
      <c r="S3812" s="13">
        <f t="shared" si="238"/>
        <v>42054.849050925928</v>
      </c>
      <c r="T3812" s="14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8">
        <f t="shared" si="237"/>
        <v>13.157894736842104</v>
      </c>
      <c r="Q3813" t="s">
        <v>8317</v>
      </c>
      <c r="R3813" t="s">
        <v>8318</v>
      </c>
      <c r="S3813" s="13">
        <f t="shared" si="238"/>
        <v>42487.62700231481</v>
      </c>
      <c r="T3813" s="14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8">
        <f t="shared" si="237"/>
        <v>181.81818181818181</v>
      </c>
      <c r="Q3814" t="s">
        <v>8317</v>
      </c>
      <c r="R3814" t="s">
        <v>8318</v>
      </c>
      <c r="S3814" s="13">
        <f t="shared" si="238"/>
        <v>42109.751250000001</v>
      </c>
      <c r="T3814" s="14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8">
        <f t="shared" si="237"/>
        <v>77.777777777777771</v>
      </c>
      <c r="Q3815" t="s">
        <v>8317</v>
      </c>
      <c r="R3815" t="s">
        <v>8318</v>
      </c>
      <c r="S3815" s="13">
        <f t="shared" si="238"/>
        <v>42497.275706018518</v>
      </c>
      <c r="T3815" s="14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8">
        <f t="shared" si="237"/>
        <v>44.117647058823529</v>
      </c>
      <c r="Q3816" t="s">
        <v>8317</v>
      </c>
      <c r="R3816" t="s">
        <v>8318</v>
      </c>
      <c r="S3816" s="13">
        <f t="shared" si="238"/>
        <v>42058.904074074075</v>
      </c>
      <c r="T3816" s="14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8">
        <f t="shared" si="237"/>
        <v>50</v>
      </c>
      <c r="Q3817" t="s">
        <v>8317</v>
      </c>
      <c r="R3817" t="s">
        <v>8318</v>
      </c>
      <c r="S3817" s="13">
        <f t="shared" si="238"/>
        <v>42207.259918981479</v>
      </c>
      <c r="T3817" s="14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8">
        <f t="shared" si="237"/>
        <v>40.54054054054054</v>
      </c>
      <c r="Q3818" t="s">
        <v>8317</v>
      </c>
      <c r="R3818" t="s">
        <v>8318</v>
      </c>
      <c r="S3818" s="13">
        <f t="shared" si="238"/>
        <v>41807.690081018518</v>
      </c>
      <c r="T3818" s="14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8">
        <f t="shared" si="237"/>
        <v>100</v>
      </c>
      <c r="Q3819" t="s">
        <v>8317</v>
      </c>
      <c r="R3819" t="s">
        <v>8318</v>
      </c>
      <c r="S3819" s="13">
        <f t="shared" si="238"/>
        <v>42284.69694444444</v>
      </c>
      <c r="T3819" s="14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8">
        <f t="shared" si="237"/>
        <v>25</v>
      </c>
      <c r="Q3820" t="s">
        <v>8317</v>
      </c>
      <c r="R3820" t="s">
        <v>8318</v>
      </c>
      <c r="S3820" s="13">
        <f t="shared" si="238"/>
        <v>42045.84238425926</v>
      </c>
      <c r="T3820" s="14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8">
        <f t="shared" si="237"/>
        <v>38.46153846153846</v>
      </c>
      <c r="Q3821" t="s">
        <v>8317</v>
      </c>
      <c r="R3821" t="s">
        <v>8318</v>
      </c>
      <c r="S3821" s="13">
        <f t="shared" si="238"/>
        <v>42184.209537037037</v>
      </c>
      <c r="T3821" s="14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8">
        <f t="shared" si="237"/>
        <v>15</v>
      </c>
      <c r="Q3822" t="s">
        <v>8317</v>
      </c>
      <c r="R3822" t="s">
        <v>8318</v>
      </c>
      <c r="S3822" s="13">
        <f t="shared" si="238"/>
        <v>42160.651817129634</v>
      </c>
      <c r="T3822" s="14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8">
        <f t="shared" si="237"/>
        <v>76.086956521739125</v>
      </c>
      <c r="Q3823" t="s">
        <v>8317</v>
      </c>
      <c r="R3823" t="s">
        <v>8318</v>
      </c>
      <c r="S3823" s="13">
        <f t="shared" si="238"/>
        <v>42341.180636574078</v>
      </c>
      <c r="T3823" s="14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8">
        <f t="shared" si="237"/>
        <v>65.78947368421052</v>
      </c>
      <c r="Q3824" t="s">
        <v>8317</v>
      </c>
      <c r="R3824" t="s">
        <v>8318</v>
      </c>
      <c r="S3824" s="13">
        <f t="shared" si="238"/>
        <v>42329.838159722218</v>
      </c>
      <c r="T3824" s="14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8">
        <f t="shared" si="237"/>
        <v>60.975609756097562</v>
      </c>
      <c r="Q3825" t="s">
        <v>8317</v>
      </c>
      <c r="R3825" t="s">
        <v>8318</v>
      </c>
      <c r="S3825" s="13">
        <f t="shared" si="238"/>
        <v>42170.910231481481</v>
      </c>
      <c r="T3825" s="14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8">
        <f t="shared" si="237"/>
        <v>35.714285714285715</v>
      </c>
      <c r="Q3826" t="s">
        <v>8317</v>
      </c>
      <c r="R3826" t="s">
        <v>8318</v>
      </c>
      <c r="S3826" s="13">
        <f t="shared" si="238"/>
        <v>42571.626192129625</v>
      </c>
      <c r="T3826" s="14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8">
        <f t="shared" si="237"/>
        <v>102.04081632653062</v>
      </c>
      <c r="Q3827" t="s">
        <v>8317</v>
      </c>
      <c r="R3827" t="s">
        <v>8318</v>
      </c>
      <c r="S3827" s="13">
        <f t="shared" si="238"/>
        <v>42151.069606481484</v>
      </c>
      <c r="T3827" s="14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8">
        <f t="shared" si="237"/>
        <v>23.076923076923077</v>
      </c>
      <c r="Q3828" t="s">
        <v>8317</v>
      </c>
      <c r="R3828" t="s">
        <v>8318</v>
      </c>
      <c r="S3828" s="13">
        <f t="shared" si="238"/>
        <v>42101.423541666663</v>
      </c>
      <c r="T3828" s="14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8">
        <f t="shared" si="237"/>
        <v>46.153846153846153</v>
      </c>
      <c r="Q3829" t="s">
        <v>8317</v>
      </c>
      <c r="R3829" t="s">
        <v>8318</v>
      </c>
      <c r="S3829" s="13">
        <f t="shared" si="238"/>
        <v>42034.928252314814</v>
      </c>
      <c r="T3829" s="14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4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8">
        <f t="shared" si="237"/>
        <v>62.5</v>
      </c>
      <c r="Q3831" t="s">
        <v>8317</v>
      </c>
      <c r="R3831" t="s">
        <v>8318</v>
      </c>
      <c r="S3831" s="13">
        <f t="shared" si="238"/>
        <v>42593.865405092598</v>
      </c>
      <c r="T3831" s="14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8">
        <f t="shared" si="237"/>
        <v>33.333333333333336</v>
      </c>
      <c r="Q3832" t="s">
        <v>8317</v>
      </c>
      <c r="R3832" t="s">
        <v>8318</v>
      </c>
      <c r="S3832" s="13">
        <f t="shared" si="238"/>
        <v>42503.740868055553</v>
      </c>
      <c r="T3832" s="14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8">
        <f t="shared" si="237"/>
        <v>55.555555555555557</v>
      </c>
      <c r="Q3833" t="s">
        <v>8317</v>
      </c>
      <c r="R3833" t="s">
        <v>8318</v>
      </c>
      <c r="S3833" s="13">
        <f t="shared" si="238"/>
        <v>41927.848900462966</v>
      </c>
      <c r="T3833" s="14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8">
        <f t="shared" si="237"/>
        <v>133.33333333333334</v>
      </c>
      <c r="Q3834" t="s">
        <v>8317</v>
      </c>
      <c r="R3834" t="s">
        <v>8318</v>
      </c>
      <c r="S3834" s="13">
        <f t="shared" si="238"/>
        <v>42375.114988425921</v>
      </c>
      <c r="T3834" s="14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8">
        <f t="shared" si="237"/>
        <v>60</v>
      </c>
      <c r="Q3835" t="s">
        <v>8317</v>
      </c>
      <c r="R3835" t="s">
        <v>8318</v>
      </c>
      <c r="S3835" s="13">
        <f t="shared" si="238"/>
        <v>41963.872361111105</v>
      </c>
      <c r="T3835" s="14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8">
        <f t="shared" si="237"/>
        <v>52.631578947368418</v>
      </c>
      <c r="Q3836" t="s">
        <v>8317</v>
      </c>
      <c r="R3836" t="s">
        <v>8318</v>
      </c>
      <c r="S3836" s="13">
        <f t="shared" si="238"/>
        <v>42143.445219907408</v>
      </c>
      <c r="T3836" s="14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8">
        <f t="shared" si="237"/>
        <v>25</v>
      </c>
      <c r="Q3837" t="s">
        <v>8317</v>
      </c>
      <c r="R3837" t="s">
        <v>8318</v>
      </c>
      <c r="S3837" s="13">
        <f t="shared" si="238"/>
        <v>42460.94222222222</v>
      </c>
      <c r="T3837" s="14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8">
        <f t="shared" si="237"/>
        <v>57.142857142857146</v>
      </c>
      <c r="Q3838" t="s">
        <v>8317</v>
      </c>
      <c r="R3838" t="s">
        <v>8318</v>
      </c>
      <c r="S3838" s="13">
        <f t="shared" si="238"/>
        <v>42553.926527777774</v>
      </c>
      <c r="T3838" s="14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8">
        <f t="shared" si="237"/>
        <v>117.64705882352941</v>
      </c>
      <c r="Q3839" t="s">
        <v>8317</v>
      </c>
      <c r="R3839" t="s">
        <v>8318</v>
      </c>
      <c r="S3839" s="13">
        <f t="shared" si="238"/>
        <v>42152.765717592592</v>
      </c>
      <c r="T3839" s="14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8">
        <f t="shared" si="237"/>
        <v>1000</v>
      </c>
      <c r="Q3840" t="s">
        <v>8317</v>
      </c>
      <c r="R3840" t="s">
        <v>8318</v>
      </c>
      <c r="S3840" s="13">
        <f t="shared" si="238"/>
        <v>42116.710752314815</v>
      </c>
      <c r="T3840" s="14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8">
        <f t="shared" si="237"/>
        <v>62.5</v>
      </c>
      <c r="Q3841" t="s">
        <v>8317</v>
      </c>
      <c r="R3841" t="s">
        <v>8318</v>
      </c>
      <c r="S3841" s="13">
        <f t="shared" si="238"/>
        <v>42155.142638888887</v>
      </c>
      <c r="T3841" s="14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8">
        <f t="shared" si="237"/>
        <v>0.33333333333333331</v>
      </c>
      <c r="Q3842" t="s">
        <v>8317</v>
      </c>
      <c r="R3842" t="s">
        <v>8318</v>
      </c>
      <c r="S3842" s="13">
        <f t="shared" si="238"/>
        <v>42432.701724537037</v>
      </c>
      <c r="T3842" s="14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</f>
        <v>8.72E-2</v>
      </c>
      <c r="P3843" s="8">
        <f t="shared" ref="P3843:P3906" si="241">+(D3843/L3843)</f>
        <v>294.11764705882354</v>
      </c>
      <c r="Q3843" t="s">
        <v>8317</v>
      </c>
      <c r="R3843" t="s">
        <v>8318</v>
      </c>
      <c r="S3843" s="13">
        <f t="shared" ref="S3843:S3906" si="242">(((J3843/60)/60)/24)+DATE(1970, 1, 1)</f>
        <v>41780.785729166666</v>
      </c>
      <c r="T3843" s="14">
        <f t="shared" ref="T3843:T3906" si="243">(((I3843/60)/60)/24)+DATE(1970, 1, 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8">
        <f t="shared" si="241"/>
        <v>217.39130434782609</v>
      </c>
      <c r="Q3844" t="s">
        <v>8317</v>
      </c>
      <c r="R3844" t="s">
        <v>8318</v>
      </c>
      <c r="S3844" s="13">
        <f t="shared" si="242"/>
        <v>41740.493657407409</v>
      </c>
      <c r="T3844" s="14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8">
        <f t="shared" si="241"/>
        <v>263.15789473684208</v>
      </c>
      <c r="Q3845" t="s">
        <v>8317</v>
      </c>
      <c r="R3845" t="s">
        <v>8318</v>
      </c>
      <c r="S3845" s="13">
        <f t="shared" si="242"/>
        <v>41766.072500000002</v>
      </c>
      <c r="T3845" s="14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8">
        <f t="shared" si="241"/>
        <v>196</v>
      </c>
      <c r="Q3846" t="s">
        <v>8317</v>
      </c>
      <c r="R3846" t="s">
        <v>8318</v>
      </c>
      <c r="S3846" s="13">
        <f t="shared" si="242"/>
        <v>41766.617291666669</v>
      </c>
      <c r="T3846" s="14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8">
        <f t="shared" si="241"/>
        <v>3333.3333333333335</v>
      </c>
      <c r="Q3847" t="s">
        <v>8317</v>
      </c>
      <c r="R3847" t="s">
        <v>8318</v>
      </c>
      <c r="S3847" s="13">
        <f t="shared" si="242"/>
        <v>42248.627013888887</v>
      </c>
      <c r="T3847" s="14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8">
        <f t="shared" si="241"/>
        <v>875</v>
      </c>
      <c r="Q3848" t="s">
        <v>8317</v>
      </c>
      <c r="R3848" t="s">
        <v>8318</v>
      </c>
      <c r="S3848" s="13">
        <f t="shared" si="242"/>
        <v>41885.221550925926</v>
      </c>
      <c r="T3848" s="14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8">
        <f t="shared" si="241"/>
        <v>1166.6666666666667</v>
      </c>
      <c r="Q3849" t="s">
        <v>8317</v>
      </c>
      <c r="R3849" t="s">
        <v>8318</v>
      </c>
      <c r="S3849" s="13">
        <f t="shared" si="242"/>
        <v>42159.224432870367</v>
      </c>
      <c r="T3849" s="14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8">
        <f t="shared" si="241"/>
        <v>302.32558139534882</v>
      </c>
      <c r="Q3850" t="s">
        <v>8317</v>
      </c>
      <c r="R3850" t="s">
        <v>8318</v>
      </c>
      <c r="S3850" s="13">
        <f t="shared" si="242"/>
        <v>42265.817002314812</v>
      </c>
      <c r="T3850" s="14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8">
        <f t="shared" si="241"/>
        <v>1071.4285714285713</v>
      </c>
      <c r="Q3851" t="s">
        <v>8317</v>
      </c>
      <c r="R3851" t="s">
        <v>8318</v>
      </c>
      <c r="S3851" s="13">
        <f t="shared" si="242"/>
        <v>42136.767175925925</v>
      </c>
      <c r="T3851" s="14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8">
        <f t="shared" si="241"/>
        <v>250</v>
      </c>
      <c r="Q3852" t="s">
        <v>8317</v>
      </c>
      <c r="R3852" t="s">
        <v>8318</v>
      </c>
      <c r="S3852" s="13">
        <f t="shared" si="242"/>
        <v>41975.124340277776</v>
      </c>
      <c r="T3852" s="14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8">
        <f t="shared" si="241"/>
        <v>104.16666666666667</v>
      </c>
      <c r="Q3853" t="s">
        <v>8317</v>
      </c>
      <c r="R3853" t="s">
        <v>8318</v>
      </c>
      <c r="S3853" s="13">
        <f t="shared" si="242"/>
        <v>42172.439571759256</v>
      </c>
      <c r="T3853" s="14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8">
        <f t="shared" si="241"/>
        <v>5000</v>
      </c>
      <c r="Q3854" t="s">
        <v>8317</v>
      </c>
      <c r="R3854" t="s">
        <v>8318</v>
      </c>
      <c r="S3854" s="13">
        <f t="shared" si="242"/>
        <v>42065.190694444449</v>
      </c>
      <c r="T3854" s="14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8">
        <f t="shared" si="241"/>
        <v>50000</v>
      </c>
      <c r="Q3855" t="s">
        <v>8317</v>
      </c>
      <c r="R3855" t="s">
        <v>8318</v>
      </c>
      <c r="S3855" s="13">
        <f t="shared" si="242"/>
        <v>41848.84002314815</v>
      </c>
      <c r="T3855" s="14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8">
        <f t="shared" si="241"/>
        <v>550</v>
      </c>
      <c r="Q3856" t="s">
        <v>8317</v>
      </c>
      <c r="R3856" t="s">
        <v>8318</v>
      </c>
      <c r="S3856" s="13">
        <f t="shared" si="242"/>
        <v>42103.884930555556</v>
      </c>
      <c r="T3856" s="14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8">
        <f t="shared" si="241"/>
        <v>1000</v>
      </c>
      <c r="Q3857" t="s">
        <v>8317</v>
      </c>
      <c r="R3857" t="s">
        <v>8318</v>
      </c>
      <c r="S3857" s="13">
        <f t="shared" si="242"/>
        <v>42059.970729166671</v>
      </c>
      <c r="T3857" s="14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8">
        <f t="shared" si="241"/>
        <v>5000</v>
      </c>
      <c r="Q3858" t="s">
        <v>8317</v>
      </c>
      <c r="R3858" t="s">
        <v>8318</v>
      </c>
      <c r="S3858" s="13">
        <f t="shared" si="242"/>
        <v>42041.743090277778</v>
      </c>
      <c r="T3858" s="14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8">
        <f t="shared" si="241"/>
        <v>1250</v>
      </c>
      <c r="Q3859" t="s">
        <v>8317</v>
      </c>
      <c r="R3859" t="s">
        <v>8318</v>
      </c>
      <c r="S3859" s="13">
        <f t="shared" si="242"/>
        <v>41829.73715277778</v>
      </c>
      <c r="T3859" s="14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8">
        <f t="shared" si="241"/>
        <v>500</v>
      </c>
      <c r="Q3860" t="s">
        <v>8317</v>
      </c>
      <c r="R3860" t="s">
        <v>8318</v>
      </c>
      <c r="S3860" s="13">
        <f t="shared" si="242"/>
        <v>42128.431064814817</v>
      </c>
      <c r="T3860" s="14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8">
        <f t="shared" si="241"/>
        <v>2500</v>
      </c>
      <c r="Q3861" t="s">
        <v>8317</v>
      </c>
      <c r="R3861" t="s">
        <v>8318</v>
      </c>
      <c r="S3861" s="13">
        <f t="shared" si="242"/>
        <v>41789.893599537041</v>
      </c>
      <c r="T3861" s="14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8">
        <f t="shared" si="241"/>
        <v>461.53846153846155</v>
      </c>
      <c r="Q3862" t="s">
        <v>8317</v>
      </c>
      <c r="R3862" t="s">
        <v>8318</v>
      </c>
      <c r="S3862" s="13">
        <f t="shared" si="242"/>
        <v>41833.660995370366</v>
      </c>
      <c r="T3862" s="14">
        <f t="shared" si="243"/>
        <v>41863.660995370366</v>
      </c>
    </row>
    <row r="3863" spans="1:20" ht="15.5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8">
        <f t="shared" si="241"/>
        <v>2000</v>
      </c>
      <c r="Q3863" t="s">
        <v>8317</v>
      </c>
      <c r="R3863" t="s">
        <v>8318</v>
      </c>
      <c r="S3863" s="13">
        <f t="shared" si="242"/>
        <v>41914.590011574073</v>
      </c>
      <c r="T3863" s="14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8">
        <f t="shared" si="241"/>
        <v>7500</v>
      </c>
      <c r="Q3864" t="s">
        <v>8317</v>
      </c>
      <c r="R3864" t="s">
        <v>8318</v>
      </c>
      <c r="S3864" s="13">
        <f t="shared" si="242"/>
        <v>42611.261064814811</v>
      </c>
      <c r="T3864" s="14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4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8">
        <f t="shared" si="241"/>
        <v>1666.6666666666667</v>
      </c>
      <c r="Q3866" t="s">
        <v>8317</v>
      </c>
      <c r="R3866" t="s">
        <v>8318</v>
      </c>
      <c r="S3866" s="13">
        <f t="shared" si="242"/>
        <v>42295.891828703709</v>
      </c>
      <c r="T3866" s="14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8">
        <f t="shared" si="241"/>
        <v>172.35714285714286</v>
      </c>
      <c r="Q3867" t="s">
        <v>8317</v>
      </c>
      <c r="R3867" t="s">
        <v>8318</v>
      </c>
      <c r="S3867" s="13">
        <f t="shared" si="242"/>
        <v>41841.651597222226</v>
      </c>
      <c r="T3867" s="14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8">
        <f t="shared" si="241"/>
        <v>1000</v>
      </c>
      <c r="Q3868" t="s">
        <v>8317</v>
      </c>
      <c r="R3868" t="s">
        <v>8318</v>
      </c>
      <c r="S3868" s="13">
        <f t="shared" si="242"/>
        <v>42402.947002314817</v>
      </c>
      <c r="T3868" s="14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8">
        <f t="shared" si="241"/>
        <v>400</v>
      </c>
      <c r="Q3869" t="s">
        <v>8317</v>
      </c>
      <c r="R3869" t="s">
        <v>8318</v>
      </c>
      <c r="S3869" s="13">
        <f t="shared" si="242"/>
        <v>42509.814108796301</v>
      </c>
      <c r="T3869" s="14">
        <f t="shared" si="243"/>
        <v>42539.814108796301</v>
      </c>
    </row>
    <row r="3870" spans="1:20" ht="15.5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8">
        <f t="shared" si="241"/>
        <v>5000</v>
      </c>
      <c r="Q3870" t="s">
        <v>8317</v>
      </c>
      <c r="R3870" t="s">
        <v>8359</v>
      </c>
      <c r="S3870" s="13">
        <f t="shared" si="242"/>
        <v>41865.659780092588</v>
      </c>
      <c r="T3870" s="14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8">
        <f t="shared" si="241"/>
        <v>874.06666666666672</v>
      </c>
      <c r="Q3871" t="s">
        <v>8317</v>
      </c>
      <c r="R3871" t="s">
        <v>8359</v>
      </c>
      <c r="S3871" s="13">
        <f t="shared" si="242"/>
        <v>42047.724444444444</v>
      </c>
      <c r="T3871" s="14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8">
        <f t="shared" si="241"/>
        <v>1000</v>
      </c>
      <c r="Q3872" t="s">
        <v>8317</v>
      </c>
      <c r="R3872" t="s">
        <v>8359</v>
      </c>
      <c r="S3872" s="13">
        <f t="shared" si="242"/>
        <v>41793.17219907407</v>
      </c>
      <c r="T3872" s="14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8">
        <f t="shared" si="241"/>
        <v>500</v>
      </c>
      <c r="Q3873" t="s">
        <v>8317</v>
      </c>
      <c r="R3873" t="s">
        <v>8359</v>
      </c>
      <c r="S3873" s="13">
        <f t="shared" si="242"/>
        <v>42763.780671296292</v>
      </c>
      <c r="T3873" s="14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4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4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4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8">
        <f t="shared" si="241"/>
        <v>84.782608695652172</v>
      </c>
      <c r="Q3878" t="s">
        <v>8317</v>
      </c>
      <c r="R3878" t="s">
        <v>8359</v>
      </c>
      <c r="S3878" s="13">
        <f t="shared" si="242"/>
        <v>42372.624166666668</v>
      </c>
      <c r="T3878" s="14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8">
        <f t="shared" si="241"/>
        <v>1785.7142857142858</v>
      </c>
      <c r="Q3879" t="s">
        <v>8317</v>
      </c>
      <c r="R3879" t="s">
        <v>8359</v>
      </c>
      <c r="S3879" s="13">
        <f t="shared" si="242"/>
        <v>42682.67768518519</v>
      </c>
      <c r="T3879" s="14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8">
        <f t="shared" si="241"/>
        <v>18000</v>
      </c>
      <c r="Q3880" t="s">
        <v>8317</v>
      </c>
      <c r="R3880" t="s">
        <v>8359</v>
      </c>
      <c r="S3880" s="13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8">
        <f t="shared" si="241"/>
        <v>441.1764705882353</v>
      </c>
      <c r="Q3882" t="s">
        <v>8317</v>
      </c>
      <c r="R3882" t="s">
        <v>8359</v>
      </c>
      <c r="S3882" s="13">
        <f t="shared" si="242"/>
        <v>41815.815046296295</v>
      </c>
      <c r="T3882" s="14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8">
        <f t="shared" si="241"/>
        <v>500</v>
      </c>
      <c r="Q3883" t="s">
        <v>8317</v>
      </c>
      <c r="R3883" t="s">
        <v>8359</v>
      </c>
      <c r="S3883" s="13">
        <f t="shared" si="242"/>
        <v>42756.018506944441</v>
      </c>
      <c r="T3883" s="14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4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4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4">
        <f t="shared" si="243"/>
        <v>42499.951284722221</v>
      </c>
    </row>
    <row r="3888" spans="1:20" ht="15.5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4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8">
        <f t="shared" si="241"/>
        <v>1000</v>
      </c>
      <c r="Q3889" t="s">
        <v>8317</v>
      </c>
      <c r="R3889" t="s">
        <v>8359</v>
      </c>
      <c r="S3889" s="13">
        <f t="shared" si="242"/>
        <v>42079.857974537037</v>
      </c>
      <c r="T3889" s="14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8">
        <f t="shared" si="241"/>
        <v>142.85714285714286</v>
      </c>
      <c r="Q3890" t="s">
        <v>8317</v>
      </c>
      <c r="R3890" t="s">
        <v>8318</v>
      </c>
      <c r="S3890" s="13">
        <f t="shared" si="242"/>
        <v>42762.545810185184</v>
      </c>
      <c r="T3890" s="14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8">
        <f t="shared" si="241"/>
        <v>888.88888888888891</v>
      </c>
      <c r="Q3891" t="s">
        <v>8317</v>
      </c>
      <c r="R3891" t="s">
        <v>8318</v>
      </c>
      <c r="S3891" s="13">
        <f t="shared" si="242"/>
        <v>41977.004976851851</v>
      </c>
      <c r="T3891" s="14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8">
        <f t="shared" si="241"/>
        <v>1875</v>
      </c>
      <c r="Q3892" t="s">
        <v>8317</v>
      </c>
      <c r="R3892" t="s">
        <v>8318</v>
      </c>
      <c r="S3892" s="13">
        <f t="shared" si="242"/>
        <v>42171.758611111116</v>
      </c>
      <c r="T3892" s="14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8">
        <f t="shared" si="241"/>
        <v>114.28571428571429</v>
      </c>
      <c r="Q3893" t="s">
        <v>8317</v>
      </c>
      <c r="R3893" t="s">
        <v>8318</v>
      </c>
      <c r="S3893" s="13">
        <f t="shared" si="242"/>
        <v>42056.1324537037</v>
      </c>
      <c r="T3893" s="14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4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8">
        <f t="shared" si="241"/>
        <v>595.23809523809518</v>
      </c>
      <c r="Q3895" t="s">
        <v>8317</v>
      </c>
      <c r="R3895" t="s">
        <v>8318</v>
      </c>
      <c r="S3895" s="13">
        <f t="shared" si="242"/>
        <v>41779.657870370371</v>
      </c>
      <c r="T3895" s="14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8">
        <f t="shared" si="241"/>
        <v>1363.6363636363637</v>
      </c>
      <c r="Q3896" t="s">
        <v>8317</v>
      </c>
      <c r="R3896" t="s">
        <v>8318</v>
      </c>
      <c r="S3896" s="13">
        <f t="shared" si="242"/>
        <v>42679.958472222221</v>
      </c>
      <c r="T3896" s="14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8">
        <f t="shared" si="241"/>
        <v>1000</v>
      </c>
      <c r="Q3897" t="s">
        <v>8317</v>
      </c>
      <c r="R3897" t="s">
        <v>8318</v>
      </c>
      <c r="S3897" s="13">
        <f t="shared" si="242"/>
        <v>42032.250208333338</v>
      </c>
      <c r="T3897" s="14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8">
        <f t="shared" si="241"/>
        <v>400</v>
      </c>
      <c r="Q3898" t="s">
        <v>8317</v>
      </c>
      <c r="R3898" t="s">
        <v>8318</v>
      </c>
      <c r="S3898" s="13">
        <f t="shared" si="242"/>
        <v>41793.191875000004</v>
      </c>
      <c r="T3898" s="14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8">
        <f t="shared" si="241"/>
        <v>250</v>
      </c>
      <c r="Q3899" t="s">
        <v>8317</v>
      </c>
      <c r="R3899" t="s">
        <v>8318</v>
      </c>
      <c r="S3899" s="13">
        <f t="shared" si="242"/>
        <v>41982.87364583333</v>
      </c>
      <c r="T3899" s="14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8">
        <f t="shared" si="241"/>
        <v>156.25</v>
      </c>
      <c r="Q3900" t="s">
        <v>8317</v>
      </c>
      <c r="R3900" t="s">
        <v>8318</v>
      </c>
      <c r="S3900" s="13">
        <f t="shared" si="242"/>
        <v>42193.482291666667</v>
      </c>
      <c r="T3900" s="14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8">
        <f t="shared" si="241"/>
        <v>5000</v>
      </c>
      <c r="Q3901" t="s">
        <v>8317</v>
      </c>
      <c r="R3901" t="s">
        <v>8318</v>
      </c>
      <c r="S3901" s="13">
        <f t="shared" si="242"/>
        <v>41843.775011574071</v>
      </c>
      <c r="T3901" s="14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8">
        <f t="shared" si="241"/>
        <v>500</v>
      </c>
      <c r="Q3902" t="s">
        <v>8317</v>
      </c>
      <c r="R3902" t="s">
        <v>8318</v>
      </c>
      <c r="S3902" s="13">
        <f t="shared" si="242"/>
        <v>42136.092488425929</v>
      </c>
      <c r="T3902" s="14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8">
        <f t="shared" si="241"/>
        <v>3000</v>
      </c>
      <c r="Q3903" t="s">
        <v>8317</v>
      </c>
      <c r="R3903" t="s">
        <v>8318</v>
      </c>
      <c r="S3903" s="13">
        <f t="shared" si="242"/>
        <v>42317.826377314821</v>
      </c>
      <c r="T3903" s="14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8">
        <f t="shared" si="241"/>
        <v>96.774193548387103</v>
      </c>
      <c r="Q3904" t="s">
        <v>8317</v>
      </c>
      <c r="R3904" t="s">
        <v>8318</v>
      </c>
      <c r="S3904" s="13">
        <f t="shared" si="242"/>
        <v>42663.468078703707</v>
      </c>
      <c r="T3904" s="14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4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8">
        <f t="shared" si="241"/>
        <v>5000</v>
      </c>
      <c r="Q3906" t="s">
        <v>8317</v>
      </c>
      <c r="R3906" t="s">
        <v>8318</v>
      </c>
      <c r="S3906" s="13">
        <f t="shared" si="242"/>
        <v>42095.229166666672</v>
      </c>
      <c r="T3906" s="14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</f>
        <v>0.11533333333333333</v>
      </c>
      <c r="P3907" s="8">
        <f t="shared" ref="P3907:P3970" si="245">+(D3907/L3907)</f>
        <v>214.28571428571428</v>
      </c>
      <c r="Q3907" t="s">
        <v>8317</v>
      </c>
      <c r="R3907" t="s">
        <v>8318</v>
      </c>
      <c r="S3907" s="13">
        <f t="shared" ref="S3907:S3970" si="246">(((J3907/60)/60)/24)+DATE(1970, 1, 1)</f>
        <v>42124.623877314814</v>
      </c>
      <c r="T3907" s="14">
        <f t="shared" ref="T3907:T3970" si="247">(((I3907/60)/60)/24)+DATE(1970, 1, 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8">
        <f t="shared" si="245"/>
        <v>93.75</v>
      </c>
      <c r="Q3908" t="s">
        <v>8317</v>
      </c>
      <c r="R3908" t="s">
        <v>8318</v>
      </c>
      <c r="S3908" s="13">
        <f t="shared" si="246"/>
        <v>42143.917743055557</v>
      </c>
      <c r="T3908" s="14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8">
        <f t="shared" si="245"/>
        <v>250</v>
      </c>
      <c r="Q3909" t="s">
        <v>8317</v>
      </c>
      <c r="R3909" t="s">
        <v>8318</v>
      </c>
      <c r="S3909" s="13">
        <f t="shared" si="246"/>
        <v>41906.819513888891</v>
      </c>
      <c r="T3909" s="14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8">
        <f t="shared" si="245"/>
        <v>187.5</v>
      </c>
      <c r="Q3910" t="s">
        <v>8317</v>
      </c>
      <c r="R3910" t="s">
        <v>8318</v>
      </c>
      <c r="S3910" s="13">
        <f t="shared" si="246"/>
        <v>41834.135370370372</v>
      </c>
      <c r="T3910" s="14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8">
        <f t="shared" si="245"/>
        <v>15000</v>
      </c>
      <c r="Q3911" t="s">
        <v>8317</v>
      </c>
      <c r="R3911" t="s">
        <v>8318</v>
      </c>
      <c r="S3911" s="13">
        <f t="shared" si="246"/>
        <v>41863.359282407408</v>
      </c>
      <c r="T3911" s="14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8">
        <f t="shared" si="245"/>
        <v>2000</v>
      </c>
      <c r="Q3912" t="s">
        <v>8317</v>
      </c>
      <c r="R3912" t="s">
        <v>8318</v>
      </c>
      <c r="S3912" s="13">
        <f t="shared" si="246"/>
        <v>42224.756909722222</v>
      </c>
      <c r="T3912" s="14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8">
        <f t="shared" si="245"/>
        <v>222.22222222222223</v>
      </c>
      <c r="Q3913" t="s">
        <v>8317</v>
      </c>
      <c r="R3913" t="s">
        <v>8318</v>
      </c>
      <c r="S3913" s="13">
        <f t="shared" si="246"/>
        <v>41939.8122337963</v>
      </c>
      <c r="T3913" s="14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8">
        <f t="shared" si="245"/>
        <v>15000</v>
      </c>
      <c r="Q3914" t="s">
        <v>8317</v>
      </c>
      <c r="R3914" t="s">
        <v>8318</v>
      </c>
      <c r="S3914" s="13">
        <f t="shared" si="246"/>
        <v>42059.270023148143</v>
      </c>
      <c r="T3914" s="14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8">
        <f t="shared" si="245"/>
        <v>1428.5714285714287</v>
      </c>
      <c r="Q3915" t="s">
        <v>8317</v>
      </c>
      <c r="R3915" t="s">
        <v>8318</v>
      </c>
      <c r="S3915" s="13">
        <f t="shared" si="246"/>
        <v>42308.211215277777</v>
      </c>
      <c r="T3915" s="14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8">
        <f t="shared" si="245"/>
        <v>92.592592592592595</v>
      </c>
      <c r="Q3916" t="s">
        <v>8317</v>
      </c>
      <c r="R3916" t="s">
        <v>8318</v>
      </c>
      <c r="S3916" s="13">
        <f t="shared" si="246"/>
        <v>42114.818935185183</v>
      </c>
      <c r="T3916" s="14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8">
        <f t="shared" si="245"/>
        <v>1500</v>
      </c>
      <c r="Q3917" t="s">
        <v>8317</v>
      </c>
      <c r="R3917" t="s">
        <v>8318</v>
      </c>
      <c r="S3917" s="13">
        <f t="shared" si="246"/>
        <v>42492.98505787037</v>
      </c>
      <c r="T3917" s="14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4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8">
        <f t="shared" si="245"/>
        <v>3500</v>
      </c>
      <c r="Q3919" t="s">
        <v>8317</v>
      </c>
      <c r="R3919" t="s">
        <v>8318</v>
      </c>
      <c r="S3919" s="13">
        <f t="shared" si="246"/>
        <v>41863.527326388888</v>
      </c>
      <c r="T3919" s="14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8">
        <f t="shared" si="245"/>
        <v>20000</v>
      </c>
      <c r="Q3920" t="s">
        <v>8317</v>
      </c>
      <c r="R3920" t="s">
        <v>8318</v>
      </c>
      <c r="S3920" s="13">
        <f t="shared" si="246"/>
        <v>41843.664618055554</v>
      </c>
      <c r="T3920" s="14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8">
        <f t="shared" si="245"/>
        <v>1666.6666666666667</v>
      </c>
      <c r="Q3921" t="s">
        <v>8317</v>
      </c>
      <c r="R3921" t="s">
        <v>8318</v>
      </c>
      <c r="S3921" s="13">
        <f t="shared" si="246"/>
        <v>42358.684872685189</v>
      </c>
      <c r="T3921" s="14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8">
        <f t="shared" si="245"/>
        <v>833.33333333333337</v>
      </c>
      <c r="Q3922" t="s">
        <v>8317</v>
      </c>
      <c r="R3922" t="s">
        <v>8318</v>
      </c>
      <c r="S3922" s="13">
        <f t="shared" si="246"/>
        <v>42657.38726851852</v>
      </c>
      <c r="T3922" s="14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4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8">
        <f t="shared" si="245"/>
        <v>125</v>
      </c>
      <c r="Q3924" t="s">
        <v>8317</v>
      </c>
      <c r="R3924" t="s">
        <v>8318</v>
      </c>
      <c r="S3924" s="13">
        <f t="shared" si="246"/>
        <v>42020.768634259264</v>
      </c>
      <c r="T3924" s="14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8">
        <f t="shared" si="245"/>
        <v>676.47058823529414</v>
      </c>
      <c r="Q3925" t="s">
        <v>8317</v>
      </c>
      <c r="R3925" t="s">
        <v>8318</v>
      </c>
      <c r="S3925" s="13">
        <f t="shared" si="246"/>
        <v>42075.979988425926</v>
      </c>
      <c r="T3925" s="14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8">
        <f t="shared" si="245"/>
        <v>375</v>
      </c>
      <c r="Q3926" t="s">
        <v>8317</v>
      </c>
      <c r="R3926" t="s">
        <v>8318</v>
      </c>
      <c r="S3926" s="13">
        <f t="shared" si="246"/>
        <v>41786.959745370368</v>
      </c>
      <c r="T3926" s="14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8">
        <f t="shared" si="245"/>
        <v>50</v>
      </c>
      <c r="Q3927" t="s">
        <v>8317</v>
      </c>
      <c r="R3927" t="s">
        <v>8318</v>
      </c>
      <c r="S3927" s="13">
        <f t="shared" si="246"/>
        <v>41820.870821759258</v>
      </c>
      <c r="T3927" s="14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8">
        <f t="shared" si="245"/>
        <v>5000</v>
      </c>
      <c r="Q3928" t="s">
        <v>8317</v>
      </c>
      <c r="R3928" t="s">
        <v>8318</v>
      </c>
      <c r="S3928" s="13">
        <f t="shared" si="246"/>
        <v>41970.085046296299</v>
      </c>
      <c r="T3928" s="14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8">
        <f t="shared" si="245"/>
        <v>1250</v>
      </c>
      <c r="Q3929" t="s">
        <v>8317</v>
      </c>
      <c r="R3929" t="s">
        <v>8318</v>
      </c>
      <c r="S3929" s="13">
        <f t="shared" si="246"/>
        <v>41830.267407407409</v>
      </c>
      <c r="T3929" s="14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8">
        <f t="shared" si="245"/>
        <v>714.28571428571433</v>
      </c>
      <c r="Q3930" t="s">
        <v>8317</v>
      </c>
      <c r="R3930" t="s">
        <v>8318</v>
      </c>
      <c r="S3930" s="13">
        <f t="shared" si="246"/>
        <v>42265.683182870373</v>
      </c>
      <c r="T3930" s="14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8">
        <f t="shared" si="245"/>
        <v>1428.5714285714287</v>
      </c>
      <c r="Q3931" t="s">
        <v>8317</v>
      </c>
      <c r="R3931" t="s">
        <v>8318</v>
      </c>
      <c r="S3931" s="13">
        <f t="shared" si="246"/>
        <v>42601.827141203699</v>
      </c>
      <c r="T3931" s="14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4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4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8">
        <f t="shared" si="245"/>
        <v>12000</v>
      </c>
      <c r="Q3934" t="s">
        <v>8317</v>
      </c>
      <c r="R3934" t="s">
        <v>8318</v>
      </c>
      <c r="S3934" s="13">
        <f t="shared" si="246"/>
        <v>42415.168564814812</v>
      </c>
      <c r="T3934" s="14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8">
        <f t="shared" si="245"/>
        <v>583.33333333333337</v>
      </c>
      <c r="Q3935" t="s">
        <v>8317</v>
      </c>
      <c r="R3935" t="s">
        <v>8318</v>
      </c>
      <c r="S3935" s="13">
        <f t="shared" si="246"/>
        <v>42538.968310185184</v>
      </c>
      <c r="T3935" s="14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8">
        <f t="shared" si="245"/>
        <v>416.66666666666669</v>
      </c>
      <c r="Q3936" t="s">
        <v>8317</v>
      </c>
      <c r="R3936" t="s">
        <v>8318</v>
      </c>
      <c r="S3936" s="13">
        <f t="shared" si="246"/>
        <v>42233.671747685185</v>
      </c>
      <c r="T3936" s="14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8">
        <f t="shared" si="245"/>
        <v>130.43478260869566</v>
      </c>
      <c r="Q3937" t="s">
        <v>8317</v>
      </c>
      <c r="R3937" t="s">
        <v>8318</v>
      </c>
      <c r="S3937" s="13">
        <f t="shared" si="246"/>
        <v>42221.656782407401</v>
      </c>
      <c r="T3937" s="14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4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8">
        <f t="shared" si="245"/>
        <v>288.5</v>
      </c>
      <c r="Q3939" t="s">
        <v>8317</v>
      </c>
      <c r="R3939" t="s">
        <v>8318</v>
      </c>
      <c r="S3939" s="13">
        <f t="shared" si="246"/>
        <v>42534.631481481483</v>
      </c>
      <c r="T3939" s="14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8">
        <f t="shared" si="245"/>
        <v>651</v>
      </c>
      <c r="Q3940" t="s">
        <v>8317</v>
      </c>
      <c r="R3940" t="s">
        <v>8318</v>
      </c>
      <c r="S3940" s="13">
        <f t="shared" si="246"/>
        <v>42151.905717592599</v>
      </c>
      <c r="T3940" s="14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8">
        <f t="shared" si="245"/>
        <v>5000</v>
      </c>
      <c r="Q3941" t="s">
        <v>8317</v>
      </c>
      <c r="R3941" t="s">
        <v>8318</v>
      </c>
      <c r="S3941" s="13">
        <f t="shared" si="246"/>
        <v>41915.400219907409</v>
      </c>
      <c r="T3941" s="14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8">
        <f t="shared" si="245"/>
        <v>2500</v>
      </c>
      <c r="Q3942" t="s">
        <v>8317</v>
      </c>
      <c r="R3942" t="s">
        <v>8318</v>
      </c>
      <c r="S3942" s="13">
        <f t="shared" si="246"/>
        <v>41961.492488425924</v>
      </c>
      <c r="T3942" s="14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8">
        <f t="shared" si="245"/>
        <v>2750</v>
      </c>
      <c r="Q3943" t="s">
        <v>8317</v>
      </c>
      <c r="R3943" t="s">
        <v>8318</v>
      </c>
      <c r="S3943" s="13">
        <f t="shared" si="246"/>
        <v>41940.587233796294</v>
      </c>
      <c r="T3943" s="14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4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8">
        <f t="shared" si="245"/>
        <v>384.61538461538464</v>
      </c>
      <c r="Q3945" t="s">
        <v>8317</v>
      </c>
      <c r="R3945" t="s">
        <v>8318</v>
      </c>
      <c r="S3945" s="13">
        <f t="shared" si="246"/>
        <v>42279.778564814813</v>
      </c>
      <c r="T3945" s="14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4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8">
        <f t="shared" si="245"/>
        <v>2000</v>
      </c>
      <c r="Q3947" t="s">
        <v>8317</v>
      </c>
      <c r="R3947" t="s">
        <v>8318</v>
      </c>
      <c r="S3947" s="13">
        <f t="shared" si="246"/>
        <v>42109.801712962959</v>
      </c>
      <c r="T3947" s="14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8">
        <f t="shared" si="245"/>
        <v>1200</v>
      </c>
      <c r="Q3948" t="s">
        <v>8317</v>
      </c>
      <c r="R3948" t="s">
        <v>8318</v>
      </c>
      <c r="S3948" s="13">
        <f t="shared" si="246"/>
        <v>42031.833587962959</v>
      </c>
      <c r="T3948" s="14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8">
        <f t="shared" si="245"/>
        <v>1500</v>
      </c>
      <c r="Q3949" t="s">
        <v>8317</v>
      </c>
      <c r="R3949" t="s">
        <v>8318</v>
      </c>
      <c r="S3949" s="13">
        <f t="shared" si="246"/>
        <v>42615.142870370371</v>
      </c>
      <c r="T3949" s="14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4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8">
        <f t="shared" si="245"/>
        <v>312.5</v>
      </c>
      <c r="Q3951" t="s">
        <v>8317</v>
      </c>
      <c r="R3951" t="s">
        <v>8318</v>
      </c>
      <c r="S3951" s="13">
        <f t="shared" si="246"/>
        <v>42016.120613425926</v>
      </c>
      <c r="T3951" s="14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8">
        <f t="shared" si="245"/>
        <v>4000</v>
      </c>
      <c r="Q3952" t="s">
        <v>8317</v>
      </c>
      <c r="R3952" t="s">
        <v>8318</v>
      </c>
      <c r="S3952" s="13">
        <f t="shared" si="246"/>
        <v>42439.702314814815</v>
      </c>
      <c r="T3952" s="14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8">
        <f t="shared" si="245"/>
        <v>200000</v>
      </c>
      <c r="Q3953" t="s">
        <v>8317</v>
      </c>
      <c r="R3953" t="s">
        <v>8318</v>
      </c>
      <c r="S3953" s="13">
        <f t="shared" si="246"/>
        <v>42433.825717592597</v>
      </c>
      <c r="T3953" s="14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8">
        <f t="shared" si="245"/>
        <v>26000</v>
      </c>
      <c r="Q3954" t="s">
        <v>8317</v>
      </c>
      <c r="R3954" t="s">
        <v>8318</v>
      </c>
      <c r="S3954" s="13">
        <f t="shared" si="246"/>
        <v>42243.790393518517</v>
      </c>
      <c r="T3954" s="14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4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4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8">
        <f t="shared" si="245"/>
        <v>218.75</v>
      </c>
      <c r="Q3957" t="s">
        <v>8317</v>
      </c>
      <c r="R3957" t="s">
        <v>8318</v>
      </c>
      <c r="S3957" s="13">
        <f t="shared" si="246"/>
        <v>42306.848854166667</v>
      </c>
      <c r="T3957" s="14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4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8">
        <f t="shared" si="245"/>
        <v>28000</v>
      </c>
      <c r="Q3959" t="s">
        <v>8317</v>
      </c>
      <c r="R3959" t="s">
        <v>8318</v>
      </c>
      <c r="S3959" s="13">
        <f t="shared" si="246"/>
        <v>42513.976319444439</v>
      </c>
      <c r="T3959" s="14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8">
        <f t="shared" si="245"/>
        <v>125</v>
      </c>
      <c r="Q3960" t="s">
        <v>8317</v>
      </c>
      <c r="R3960" t="s">
        <v>8318</v>
      </c>
      <c r="S3960" s="13">
        <f t="shared" si="246"/>
        <v>41816.950370370374</v>
      </c>
      <c r="T3960" s="14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8">
        <f t="shared" si="245"/>
        <v>100</v>
      </c>
      <c r="Q3961" t="s">
        <v>8317</v>
      </c>
      <c r="R3961" t="s">
        <v>8318</v>
      </c>
      <c r="S3961" s="13">
        <f t="shared" si="246"/>
        <v>41880.788842592592</v>
      </c>
      <c r="T3961" s="14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8">
        <f t="shared" si="245"/>
        <v>750</v>
      </c>
      <c r="Q3962" t="s">
        <v>8317</v>
      </c>
      <c r="R3962" t="s">
        <v>8318</v>
      </c>
      <c r="S3962" s="13">
        <f t="shared" si="246"/>
        <v>42342.845555555556</v>
      </c>
      <c r="T3962" s="14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8">
        <f t="shared" si="245"/>
        <v>2500</v>
      </c>
      <c r="Q3963" t="s">
        <v>8317</v>
      </c>
      <c r="R3963" t="s">
        <v>8318</v>
      </c>
      <c r="S3963" s="13">
        <f t="shared" si="246"/>
        <v>41745.891319444447</v>
      </c>
      <c r="T3963" s="14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8">
        <f t="shared" si="245"/>
        <v>466.66666666666669</v>
      </c>
      <c r="Q3964" t="s">
        <v>8317</v>
      </c>
      <c r="R3964" t="s">
        <v>8318</v>
      </c>
      <c r="S3964" s="13">
        <f t="shared" si="246"/>
        <v>42311.621458333335</v>
      </c>
      <c r="T3964" s="14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4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8">
        <f t="shared" si="245"/>
        <v>666.66666666666663</v>
      </c>
      <c r="Q3966" t="s">
        <v>8317</v>
      </c>
      <c r="R3966" t="s">
        <v>8318</v>
      </c>
      <c r="S3966" s="13">
        <f t="shared" si="246"/>
        <v>42053.722060185188</v>
      </c>
      <c r="T3966" s="14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8">
        <f t="shared" si="245"/>
        <v>500</v>
      </c>
      <c r="Q3967" t="s">
        <v>8317</v>
      </c>
      <c r="R3967" t="s">
        <v>8318</v>
      </c>
      <c r="S3967" s="13">
        <f t="shared" si="246"/>
        <v>42414.235879629632</v>
      </c>
      <c r="T3967" s="14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8">
        <f t="shared" si="245"/>
        <v>3750</v>
      </c>
      <c r="Q3968" t="s">
        <v>8317</v>
      </c>
      <c r="R3968" t="s">
        <v>8318</v>
      </c>
      <c r="S3968" s="13">
        <f t="shared" si="246"/>
        <v>41801.711550925924</v>
      </c>
      <c r="T3968" s="14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8">
        <f t="shared" si="245"/>
        <v>170</v>
      </c>
      <c r="Q3969" t="s">
        <v>8317</v>
      </c>
      <c r="R3969" t="s">
        <v>8318</v>
      </c>
      <c r="S3969" s="13">
        <f t="shared" si="246"/>
        <v>42770.290590277778</v>
      </c>
      <c r="T3969" s="14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8">
        <f t="shared" si="245"/>
        <v>454.54545454545456</v>
      </c>
      <c r="Q3970" t="s">
        <v>8317</v>
      </c>
      <c r="R3970" t="s">
        <v>8318</v>
      </c>
      <c r="S3970" s="13">
        <f t="shared" si="246"/>
        <v>42452.815659722226</v>
      </c>
      <c r="T3970" s="14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</f>
        <v>7.4690265486725665E-2</v>
      </c>
      <c r="P3971" s="8">
        <f t="shared" ref="P3971:P4034" si="249">+(D3971/L3971)</f>
        <v>470.83333333333331</v>
      </c>
      <c r="Q3971" t="s">
        <v>8317</v>
      </c>
      <c r="R3971" t="s">
        <v>8318</v>
      </c>
      <c r="S3971" s="13">
        <f t="shared" ref="S3971:S4034" si="250">(((J3971/60)/60)/24)+DATE(1970, 1, 1)</f>
        <v>42601.854699074072</v>
      </c>
      <c r="T3971" s="14">
        <f t="shared" ref="T3971:T4034" si="251">(((I3971/60)/60)/24)+DATE(1970, 1, 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8">
        <f t="shared" si="249"/>
        <v>7500</v>
      </c>
      <c r="Q3972" t="s">
        <v>8317</v>
      </c>
      <c r="R3972" t="s">
        <v>8318</v>
      </c>
      <c r="S3972" s="13">
        <f t="shared" si="250"/>
        <v>42447.863553240735</v>
      </c>
      <c r="T3972" s="14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8">
        <f t="shared" si="249"/>
        <v>2333.3333333333335</v>
      </c>
      <c r="Q3973" t="s">
        <v>8317</v>
      </c>
      <c r="R3973" t="s">
        <v>8318</v>
      </c>
      <c r="S3973" s="13">
        <f t="shared" si="250"/>
        <v>41811.536180555559</v>
      </c>
      <c r="T3973" s="14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8">
        <f t="shared" si="249"/>
        <v>125</v>
      </c>
      <c r="Q3974" t="s">
        <v>8317</v>
      </c>
      <c r="R3974" t="s">
        <v>8318</v>
      </c>
      <c r="S3974" s="13">
        <f t="shared" si="250"/>
        <v>41981.067523148144</v>
      </c>
      <c r="T3974" s="14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8">
        <f t="shared" si="249"/>
        <v>135.13513513513513</v>
      </c>
      <c r="Q3975" t="s">
        <v>8317</v>
      </c>
      <c r="R3975" t="s">
        <v>8318</v>
      </c>
      <c r="S3975" s="13">
        <f t="shared" si="250"/>
        <v>42469.68414351852</v>
      </c>
      <c r="T3975" s="14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8">
        <f t="shared" si="249"/>
        <v>90.909090909090907</v>
      </c>
      <c r="Q3976" t="s">
        <v>8317</v>
      </c>
      <c r="R3976" t="s">
        <v>8318</v>
      </c>
      <c r="S3976" s="13">
        <f t="shared" si="250"/>
        <v>42493.546851851846</v>
      </c>
      <c r="T3976" s="14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4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8">
        <f t="shared" si="249"/>
        <v>130</v>
      </c>
      <c r="Q3978" t="s">
        <v>8317</v>
      </c>
      <c r="R3978" t="s">
        <v>8318</v>
      </c>
      <c r="S3978" s="13">
        <f t="shared" si="250"/>
        <v>41830.858344907407</v>
      </c>
      <c r="T3978" s="14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8">
        <f t="shared" si="249"/>
        <v>15000</v>
      </c>
      <c r="Q3979" t="s">
        <v>8317</v>
      </c>
      <c r="R3979" t="s">
        <v>8318</v>
      </c>
      <c r="S3979" s="13">
        <f t="shared" si="250"/>
        <v>42543.788564814815</v>
      </c>
      <c r="T3979" s="14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8">
        <f t="shared" si="249"/>
        <v>250</v>
      </c>
      <c r="Q3980" t="s">
        <v>8317</v>
      </c>
      <c r="R3980" t="s">
        <v>8318</v>
      </c>
      <c r="S3980" s="13">
        <f t="shared" si="250"/>
        <v>41975.642974537041</v>
      </c>
      <c r="T3980" s="14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8">
        <f t="shared" si="249"/>
        <v>1000</v>
      </c>
      <c r="Q3981" t="s">
        <v>8317</v>
      </c>
      <c r="R3981" t="s">
        <v>8318</v>
      </c>
      <c r="S3981" s="13">
        <f t="shared" si="250"/>
        <v>42069.903437500005</v>
      </c>
      <c r="T3981" s="14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8">
        <f t="shared" si="249"/>
        <v>357.14285714285717</v>
      </c>
      <c r="Q3982" t="s">
        <v>8317</v>
      </c>
      <c r="R3982" t="s">
        <v>8318</v>
      </c>
      <c r="S3982" s="13">
        <f t="shared" si="250"/>
        <v>41795.598923611113</v>
      </c>
      <c r="T3982" s="14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8">
        <f t="shared" si="249"/>
        <v>4285.7142857142853</v>
      </c>
      <c r="Q3983" t="s">
        <v>8317</v>
      </c>
      <c r="R3983" t="s">
        <v>8318</v>
      </c>
      <c r="S3983" s="13">
        <f t="shared" si="250"/>
        <v>42508.179965277777</v>
      </c>
      <c r="T3983" s="14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8">
        <f t="shared" si="249"/>
        <v>170</v>
      </c>
      <c r="Q3984" t="s">
        <v>8317</v>
      </c>
      <c r="R3984" t="s">
        <v>8318</v>
      </c>
      <c r="S3984" s="13">
        <f t="shared" si="250"/>
        <v>42132.809953703705</v>
      </c>
      <c r="T3984" s="14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8">
        <f t="shared" si="249"/>
        <v>242.17391304347825</v>
      </c>
      <c r="Q3985" t="s">
        <v>8317</v>
      </c>
      <c r="R3985" t="s">
        <v>8318</v>
      </c>
      <c r="S3985" s="13">
        <f t="shared" si="250"/>
        <v>41747.86986111111</v>
      </c>
      <c r="T3985" s="14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8">
        <f t="shared" si="249"/>
        <v>150</v>
      </c>
      <c r="Q3986" t="s">
        <v>8317</v>
      </c>
      <c r="R3986" t="s">
        <v>8318</v>
      </c>
      <c r="S3986" s="13">
        <f t="shared" si="250"/>
        <v>41920.963472222218</v>
      </c>
      <c r="T3986" s="14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8">
        <f t="shared" si="249"/>
        <v>105.26315789473684</v>
      </c>
      <c r="Q3987" t="s">
        <v>8317</v>
      </c>
      <c r="R3987" t="s">
        <v>8318</v>
      </c>
      <c r="S3987" s="13">
        <f t="shared" si="250"/>
        <v>42399.707407407404</v>
      </c>
      <c r="T3987" s="14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8">
        <f t="shared" si="249"/>
        <v>384.61538461538464</v>
      </c>
      <c r="Q3988" t="s">
        <v>8317</v>
      </c>
      <c r="R3988" t="s">
        <v>8318</v>
      </c>
      <c r="S3988" s="13">
        <f t="shared" si="250"/>
        <v>42467.548541666663</v>
      </c>
      <c r="T3988" s="14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8">
        <f t="shared" si="249"/>
        <v>30.76923076923077</v>
      </c>
      <c r="Q3989" t="s">
        <v>8317</v>
      </c>
      <c r="R3989" t="s">
        <v>8318</v>
      </c>
      <c r="S3989" s="13">
        <f t="shared" si="250"/>
        <v>41765.92465277778</v>
      </c>
      <c r="T3989" s="14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8">
        <f t="shared" si="249"/>
        <v>375</v>
      </c>
      <c r="Q3990" t="s">
        <v>8317</v>
      </c>
      <c r="R3990" t="s">
        <v>8318</v>
      </c>
      <c r="S3990" s="13">
        <f t="shared" si="250"/>
        <v>42230.08116898148</v>
      </c>
      <c r="T3990" s="14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4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8">
        <f t="shared" si="249"/>
        <v>550</v>
      </c>
      <c r="Q3992" t="s">
        <v>8317</v>
      </c>
      <c r="R3992" t="s">
        <v>8318</v>
      </c>
      <c r="S3992" s="13">
        <f t="shared" si="250"/>
        <v>42401.672372685185</v>
      </c>
      <c r="T3992" s="14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8">
        <f t="shared" si="249"/>
        <v>500</v>
      </c>
      <c r="Q3993" t="s">
        <v>8317</v>
      </c>
      <c r="R3993" t="s">
        <v>8318</v>
      </c>
      <c r="S3993" s="13">
        <f t="shared" si="250"/>
        <v>42125.644467592589</v>
      </c>
      <c r="T3993" s="14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8">
        <f t="shared" si="249"/>
        <v>1111.1111111111111</v>
      </c>
      <c r="Q3994" t="s">
        <v>8317</v>
      </c>
      <c r="R3994" t="s">
        <v>8318</v>
      </c>
      <c r="S3994" s="13">
        <f t="shared" si="250"/>
        <v>42289.94049768518</v>
      </c>
      <c r="T3994" s="14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8">
        <f t="shared" si="249"/>
        <v>50000</v>
      </c>
      <c r="Q3995" t="s">
        <v>8317</v>
      </c>
      <c r="R3995" t="s">
        <v>8318</v>
      </c>
      <c r="S3995" s="13">
        <f t="shared" si="250"/>
        <v>42107.864722222221</v>
      </c>
      <c r="T3995" s="14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8">
        <f t="shared" si="249"/>
        <v>2000</v>
      </c>
      <c r="Q3996" t="s">
        <v>8317</v>
      </c>
      <c r="R3996" t="s">
        <v>8318</v>
      </c>
      <c r="S3996" s="13">
        <f t="shared" si="250"/>
        <v>41809.389930555553</v>
      </c>
      <c r="T3996" s="14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8">
        <f t="shared" si="249"/>
        <v>50</v>
      </c>
      <c r="Q3997" t="s">
        <v>8317</v>
      </c>
      <c r="R3997" t="s">
        <v>8318</v>
      </c>
      <c r="S3997" s="13">
        <f t="shared" si="250"/>
        <v>42019.683761574073</v>
      </c>
      <c r="T3997" s="14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8">
        <f t="shared" si="249"/>
        <v>176.47058823529412</v>
      </c>
      <c r="Q3998" t="s">
        <v>8317</v>
      </c>
      <c r="R3998" t="s">
        <v>8318</v>
      </c>
      <c r="S3998" s="13">
        <f t="shared" si="250"/>
        <v>41950.26694444444</v>
      </c>
      <c r="T3998" s="14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4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8">
        <f t="shared" si="249"/>
        <v>104.16666666666667</v>
      </c>
      <c r="Q4000" t="s">
        <v>8317</v>
      </c>
      <c r="R4000" t="s">
        <v>8318</v>
      </c>
      <c r="S4000" s="13">
        <f t="shared" si="250"/>
        <v>42061.963263888887</v>
      </c>
      <c r="T4000" s="14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8">
        <f t="shared" si="249"/>
        <v>500</v>
      </c>
      <c r="Q4001" t="s">
        <v>8317</v>
      </c>
      <c r="R4001" t="s">
        <v>8318</v>
      </c>
      <c r="S4001" s="13">
        <f t="shared" si="250"/>
        <v>41842.828680555554</v>
      </c>
      <c r="T4001" s="14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8">
        <f t="shared" si="249"/>
        <v>8000</v>
      </c>
      <c r="Q4002" t="s">
        <v>8317</v>
      </c>
      <c r="R4002" t="s">
        <v>8318</v>
      </c>
      <c r="S4002" s="13">
        <f t="shared" si="250"/>
        <v>42437.64534722222</v>
      </c>
      <c r="T4002" s="14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8">
        <f t="shared" si="249"/>
        <v>85.714285714285708</v>
      </c>
      <c r="Q4003" t="s">
        <v>8317</v>
      </c>
      <c r="R4003" t="s">
        <v>8318</v>
      </c>
      <c r="S4003" s="13">
        <f t="shared" si="250"/>
        <v>42775.964212962965</v>
      </c>
      <c r="T4003" s="14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8">
        <f t="shared" si="249"/>
        <v>312.5</v>
      </c>
      <c r="Q4004" t="s">
        <v>8317</v>
      </c>
      <c r="R4004" t="s">
        <v>8318</v>
      </c>
      <c r="S4004" s="13">
        <f t="shared" si="250"/>
        <v>41879.043530092589</v>
      </c>
      <c r="T4004" s="14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8">
        <f t="shared" si="249"/>
        <v>1000</v>
      </c>
      <c r="Q4005" t="s">
        <v>8317</v>
      </c>
      <c r="R4005" t="s">
        <v>8318</v>
      </c>
      <c r="S4005" s="13">
        <f t="shared" si="250"/>
        <v>42020.587349537032</v>
      </c>
      <c r="T4005" s="14">
        <f t="shared" si="251"/>
        <v>42050.587349537032</v>
      </c>
    </row>
    <row r="4006" spans="1:20" ht="15.5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8">
        <f t="shared" si="249"/>
        <v>500</v>
      </c>
      <c r="Q4006" t="s">
        <v>8317</v>
      </c>
      <c r="R4006" t="s">
        <v>8318</v>
      </c>
      <c r="S4006" s="13">
        <f t="shared" si="250"/>
        <v>41890.16269675926</v>
      </c>
      <c r="T4006" s="14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8">
        <f t="shared" si="249"/>
        <v>1500</v>
      </c>
      <c r="Q4007" t="s">
        <v>8317</v>
      </c>
      <c r="R4007" t="s">
        <v>8318</v>
      </c>
      <c r="S4007" s="13">
        <f t="shared" si="250"/>
        <v>41872.807696759257</v>
      </c>
      <c r="T4007" s="14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8">
        <f t="shared" si="249"/>
        <v>30000</v>
      </c>
      <c r="Q4008" t="s">
        <v>8317</v>
      </c>
      <c r="R4008" t="s">
        <v>8318</v>
      </c>
      <c r="S4008" s="13">
        <f t="shared" si="250"/>
        <v>42391.772997685184</v>
      </c>
      <c r="T4008" s="14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8">
        <f t="shared" si="249"/>
        <v>2000</v>
      </c>
      <c r="Q4009" t="s">
        <v>8317</v>
      </c>
      <c r="R4009" t="s">
        <v>8318</v>
      </c>
      <c r="S4009" s="13">
        <f t="shared" si="250"/>
        <v>41848.772928240738</v>
      </c>
      <c r="T4009" s="14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8">
        <f t="shared" si="249"/>
        <v>250</v>
      </c>
      <c r="Q4010" t="s">
        <v>8317</v>
      </c>
      <c r="R4010" t="s">
        <v>8318</v>
      </c>
      <c r="S4010" s="13">
        <f t="shared" si="250"/>
        <v>42177.964201388888</v>
      </c>
      <c r="T4010" s="14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8">
        <f t="shared" si="249"/>
        <v>643.33333333333337</v>
      </c>
      <c r="Q4011" t="s">
        <v>8317</v>
      </c>
      <c r="R4011" t="s">
        <v>8318</v>
      </c>
      <c r="S4011" s="13">
        <f t="shared" si="250"/>
        <v>41851.700925925928</v>
      </c>
      <c r="T4011" s="14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8">
        <f t="shared" si="249"/>
        <v>189.47368421052633</v>
      </c>
      <c r="Q4012" t="s">
        <v>8317</v>
      </c>
      <c r="R4012" t="s">
        <v>8318</v>
      </c>
      <c r="S4012" s="13">
        <f t="shared" si="250"/>
        <v>41921.770439814813</v>
      </c>
      <c r="T4012" s="14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8">
        <f t="shared" si="249"/>
        <v>62.5</v>
      </c>
      <c r="Q4013" t="s">
        <v>8317</v>
      </c>
      <c r="R4013" t="s">
        <v>8318</v>
      </c>
      <c r="S4013" s="13">
        <f t="shared" si="250"/>
        <v>42002.54488425926</v>
      </c>
      <c r="T4013" s="14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4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8">
        <f t="shared" si="249"/>
        <v>1000</v>
      </c>
      <c r="Q4015" t="s">
        <v>8317</v>
      </c>
      <c r="R4015" t="s">
        <v>8318</v>
      </c>
      <c r="S4015" s="13">
        <f t="shared" si="250"/>
        <v>42021.301192129627</v>
      </c>
      <c r="T4015" s="14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4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8">
        <f t="shared" si="249"/>
        <v>7000</v>
      </c>
      <c r="Q4017" t="s">
        <v>8317</v>
      </c>
      <c r="R4017" t="s">
        <v>8318</v>
      </c>
      <c r="S4017" s="13">
        <f t="shared" si="250"/>
        <v>42174.780821759254</v>
      </c>
      <c r="T4017" s="14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8">
        <f t="shared" si="249"/>
        <v>71.428571428571431</v>
      </c>
      <c r="Q4018" t="s">
        <v>8317</v>
      </c>
      <c r="R4018" t="s">
        <v>8318</v>
      </c>
      <c r="S4018" s="13">
        <f t="shared" si="250"/>
        <v>41869.872685185182</v>
      </c>
      <c r="T4018" s="14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8">
        <f t="shared" si="249"/>
        <v>5000</v>
      </c>
      <c r="Q4019" t="s">
        <v>8317</v>
      </c>
      <c r="R4019" t="s">
        <v>8318</v>
      </c>
      <c r="S4019" s="13">
        <f t="shared" si="250"/>
        <v>41856.672152777777</v>
      </c>
      <c r="T4019" s="14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8">
        <f t="shared" si="249"/>
        <v>375</v>
      </c>
      <c r="Q4020" t="s">
        <v>8317</v>
      </c>
      <c r="R4020" t="s">
        <v>8318</v>
      </c>
      <c r="S4020" s="13">
        <f t="shared" si="250"/>
        <v>42620.91097222222</v>
      </c>
      <c r="T4020" s="14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8">
        <f t="shared" si="249"/>
        <v>875</v>
      </c>
      <c r="Q4021" t="s">
        <v>8317</v>
      </c>
      <c r="R4021" t="s">
        <v>8318</v>
      </c>
      <c r="S4021" s="13">
        <f t="shared" si="250"/>
        <v>42417.675879629634</v>
      </c>
      <c r="T4021" s="14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8">
        <f t="shared" si="249"/>
        <v>200</v>
      </c>
      <c r="Q4022" t="s">
        <v>8317</v>
      </c>
      <c r="R4022" t="s">
        <v>8318</v>
      </c>
      <c r="S4022" s="13">
        <f t="shared" si="250"/>
        <v>42057.190960648149</v>
      </c>
      <c r="T4022" s="14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8">
        <f t="shared" si="249"/>
        <v>7500</v>
      </c>
      <c r="Q4023" t="s">
        <v>8317</v>
      </c>
      <c r="R4023" t="s">
        <v>8318</v>
      </c>
      <c r="S4023" s="13">
        <f t="shared" si="250"/>
        <v>41878.911550925928</v>
      </c>
      <c r="T4023" s="14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8">
        <f t="shared" si="249"/>
        <v>91.370558375634516</v>
      </c>
      <c r="Q4024" t="s">
        <v>8317</v>
      </c>
      <c r="R4024" t="s">
        <v>8318</v>
      </c>
      <c r="S4024" s="13">
        <f t="shared" si="250"/>
        <v>41990.584108796291</v>
      </c>
      <c r="T4024" s="14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4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8">
        <f t="shared" si="249"/>
        <v>800</v>
      </c>
      <c r="Q4026" t="s">
        <v>8317</v>
      </c>
      <c r="R4026" t="s">
        <v>8318</v>
      </c>
      <c r="S4026" s="13">
        <f t="shared" si="250"/>
        <v>42217.670104166667</v>
      </c>
      <c r="T4026" s="14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8">
        <f t="shared" si="249"/>
        <v>1250</v>
      </c>
      <c r="Q4027" t="s">
        <v>8317</v>
      </c>
      <c r="R4027" t="s">
        <v>8318</v>
      </c>
      <c r="S4027" s="13">
        <f t="shared" si="250"/>
        <v>42151.237685185188</v>
      </c>
      <c r="T4027" s="14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4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8">
        <f t="shared" si="249"/>
        <v>428.57142857142856</v>
      </c>
      <c r="Q4029" t="s">
        <v>8317</v>
      </c>
      <c r="R4029" t="s">
        <v>8318</v>
      </c>
      <c r="S4029" s="13">
        <f t="shared" si="250"/>
        <v>42768.97084490741</v>
      </c>
      <c r="T4029" s="14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8">
        <f t="shared" si="249"/>
        <v>181.81818181818181</v>
      </c>
      <c r="Q4030" t="s">
        <v>8317</v>
      </c>
      <c r="R4030" t="s">
        <v>8318</v>
      </c>
      <c r="S4030" s="13">
        <f t="shared" si="250"/>
        <v>41765.938657407409</v>
      </c>
      <c r="T4030" s="14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4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8">
        <f t="shared" si="249"/>
        <v>416.66666666666669</v>
      </c>
      <c r="Q4032" t="s">
        <v>8317</v>
      </c>
      <c r="R4032" t="s">
        <v>8318</v>
      </c>
      <c r="S4032" s="13">
        <f t="shared" si="250"/>
        <v>42374.655081018514</v>
      </c>
      <c r="T4032" s="14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4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8">
        <f t="shared" si="249"/>
        <v>864</v>
      </c>
      <c r="Q4034" t="s">
        <v>8317</v>
      </c>
      <c r="R4034" t="s">
        <v>8318</v>
      </c>
      <c r="S4034" s="13">
        <f t="shared" si="250"/>
        <v>42293.809212962966</v>
      </c>
      <c r="T4034" s="14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</f>
        <v>0.25698702928870293</v>
      </c>
      <c r="P4035" s="8">
        <f t="shared" ref="P4035:P4098" si="253">+(D4035/L4035)</f>
        <v>254.25531914893617</v>
      </c>
      <c r="Q4035" t="s">
        <v>8317</v>
      </c>
      <c r="R4035" t="s">
        <v>8318</v>
      </c>
      <c r="S4035" s="13">
        <f t="shared" ref="S4035:S4098" si="254">(((J4035/60)/60)/24)+DATE(1970, 1, 1)</f>
        <v>42614.268796296295</v>
      </c>
      <c r="T4035" s="14">
        <f t="shared" ref="T4035:T4098" si="255">(((I4035/60)/60)/24)+DATE(1970, 1, 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8">
        <f t="shared" si="253"/>
        <v>6750</v>
      </c>
      <c r="Q4036" t="s">
        <v>8317</v>
      </c>
      <c r="R4036" t="s">
        <v>8318</v>
      </c>
      <c r="S4036" s="13">
        <f t="shared" si="254"/>
        <v>42067.947337962964</v>
      </c>
      <c r="T4036" s="14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8">
        <f t="shared" si="253"/>
        <v>400</v>
      </c>
      <c r="Q4037" t="s">
        <v>8317</v>
      </c>
      <c r="R4037" t="s">
        <v>8318</v>
      </c>
      <c r="S4037" s="13">
        <f t="shared" si="254"/>
        <v>41903.882951388885</v>
      </c>
      <c r="T4037" s="14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8">
        <f t="shared" si="253"/>
        <v>352.94117647058823</v>
      </c>
      <c r="Q4038" t="s">
        <v>8317</v>
      </c>
      <c r="R4038" t="s">
        <v>8318</v>
      </c>
      <c r="S4038" s="13">
        <f t="shared" si="254"/>
        <v>41804.937083333331</v>
      </c>
      <c r="T4038" s="14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8">
        <f t="shared" si="253"/>
        <v>350</v>
      </c>
      <c r="Q4039" t="s">
        <v>8317</v>
      </c>
      <c r="R4039" t="s">
        <v>8318</v>
      </c>
      <c r="S4039" s="13">
        <f t="shared" si="254"/>
        <v>42497.070775462969</v>
      </c>
      <c r="T4039" s="14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8">
        <f t="shared" si="253"/>
        <v>625</v>
      </c>
      <c r="Q4040" t="s">
        <v>8317</v>
      </c>
      <c r="R4040" t="s">
        <v>8318</v>
      </c>
      <c r="S4040" s="13">
        <f t="shared" si="254"/>
        <v>41869.798726851855</v>
      </c>
      <c r="T4040" s="14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8">
        <f t="shared" si="253"/>
        <v>100</v>
      </c>
      <c r="Q4041" t="s">
        <v>8317</v>
      </c>
      <c r="R4041" t="s">
        <v>8318</v>
      </c>
      <c r="S4041" s="13">
        <f t="shared" si="254"/>
        <v>42305.670914351853</v>
      </c>
      <c r="T4041" s="14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8">
        <f t="shared" si="253"/>
        <v>4000</v>
      </c>
      <c r="Q4042" t="s">
        <v>8317</v>
      </c>
      <c r="R4042" t="s">
        <v>8318</v>
      </c>
      <c r="S4042" s="13">
        <f t="shared" si="254"/>
        <v>42144.231527777782</v>
      </c>
      <c r="T4042" s="14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8">
        <f t="shared" si="253"/>
        <v>2500</v>
      </c>
      <c r="Q4043" t="s">
        <v>8317</v>
      </c>
      <c r="R4043" t="s">
        <v>8318</v>
      </c>
      <c r="S4043" s="13">
        <f t="shared" si="254"/>
        <v>42559.474004629628</v>
      </c>
      <c r="T4043" s="14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8">
        <f t="shared" si="253"/>
        <v>3333.3333333333335</v>
      </c>
      <c r="Q4044" t="s">
        <v>8317</v>
      </c>
      <c r="R4044" t="s">
        <v>8318</v>
      </c>
      <c r="S4044" s="13">
        <f t="shared" si="254"/>
        <v>41995.084074074075</v>
      </c>
      <c r="T4044" s="14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4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8">
        <f t="shared" si="253"/>
        <v>150</v>
      </c>
      <c r="Q4046" t="s">
        <v>8317</v>
      </c>
      <c r="R4046" t="s">
        <v>8318</v>
      </c>
      <c r="S4046" s="13">
        <f t="shared" si="254"/>
        <v>42074.219699074078</v>
      </c>
      <c r="T4046" s="14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8">
        <f t="shared" si="253"/>
        <v>5000</v>
      </c>
      <c r="Q4047" t="s">
        <v>8317</v>
      </c>
      <c r="R4047" t="s">
        <v>8318</v>
      </c>
      <c r="S4047" s="13">
        <f t="shared" si="254"/>
        <v>41842.201261574075</v>
      </c>
      <c r="T4047" s="14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8">
        <f t="shared" si="253"/>
        <v>466.66666666666669</v>
      </c>
      <c r="Q4048" t="s">
        <v>8317</v>
      </c>
      <c r="R4048" t="s">
        <v>8318</v>
      </c>
      <c r="S4048" s="13">
        <f t="shared" si="254"/>
        <v>41904.650578703702</v>
      </c>
      <c r="T4048" s="14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8">
        <f t="shared" si="253"/>
        <v>1250</v>
      </c>
      <c r="Q4049" t="s">
        <v>8317</v>
      </c>
      <c r="R4049" t="s">
        <v>8318</v>
      </c>
      <c r="S4049" s="13">
        <f t="shared" si="254"/>
        <v>41991.022488425922</v>
      </c>
      <c r="T4049" s="14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8">
        <f t="shared" si="253"/>
        <v>186.8131868131868</v>
      </c>
      <c r="Q4050" t="s">
        <v>8317</v>
      </c>
      <c r="R4050" t="s">
        <v>8318</v>
      </c>
      <c r="S4050" s="13">
        <f t="shared" si="254"/>
        <v>42436.509108796294</v>
      </c>
      <c r="T4050" s="14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8">
        <f t="shared" si="253"/>
        <v>20000</v>
      </c>
      <c r="Q4051" t="s">
        <v>8317</v>
      </c>
      <c r="R4051" t="s">
        <v>8318</v>
      </c>
      <c r="S4051" s="13">
        <f t="shared" si="254"/>
        <v>42169.958506944444</v>
      </c>
      <c r="T4051" s="14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8">
        <f t="shared" si="253"/>
        <v>1500</v>
      </c>
      <c r="Q4052" t="s">
        <v>8317</v>
      </c>
      <c r="R4052" t="s">
        <v>8318</v>
      </c>
      <c r="S4052" s="13">
        <f t="shared" si="254"/>
        <v>41905.636469907404</v>
      </c>
      <c r="T4052" s="14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4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8">
        <f t="shared" si="253"/>
        <v>230.76923076923077</v>
      </c>
      <c r="Q4054" t="s">
        <v>8317</v>
      </c>
      <c r="R4054" t="s">
        <v>8318</v>
      </c>
      <c r="S4054" s="13">
        <f t="shared" si="254"/>
        <v>41865.878657407404</v>
      </c>
      <c r="T4054" s="14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8">
        <f t="shared" si="253"/>
        <v>250</v>
      </c>
      <c r="Q4055" t="s">
        <v>8317</v>
      </c>
      <c r="R4055" t="s">
        <v>8318</v>
      </c>
      <c r="S4055" s="13">
        <f t="shared" si="254"/>
        <v>41928.690138888887</v>
      </c>
      <c r="T4055" s="14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4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8">
        <f t="shared" si="253"/>
        <v>238.0952380952381</v>
      </c>
      <c r="Q4057" t="s">
        <v>8317</v>
      </c>
      <c r="R4057" t="s">
        <v>8318</v>
      </c>
      <c r="S4057" s="13">
        <f t="shared" si="254"/>
        <v>41779.648506944446</v>
      </c>
      <c r="T4057" s="14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8">
        <f t="shared" si="253"/>
        <v>166.66666666666666</v>
      </c>
      <c r="Q4058" t="s">
        <v>8317</v>
      </c>
      <c r="R4058" t="s">
        <v>8318</v>
      </c>
      <c r="S4058" s="13">
        <f t="shared" si="254"/>
        <v>42534.933321759265</v>
      </c>
      <c r="T4058" s="14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8">
        <f t="shared" si="253"/>
        <v>583.33333333333337</v>
      </c>
      <c r="Q4059" t="s">
        <v>8317</v>
      </c>
      <c r="R4059" t="s">
        <v>8318</v>
      </c>
      <c r="S4059" s="13">
        <f t="shared" si="254"/>
        <v>42310.968518518523</v>
      </c>
      <c r="T4059" s="14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8">
        <f t="shared" si="253"/>
        <v>937.5</v>
      </c>
      <c r="Q4060" t="s">
        <v>8317</v>
      </c>
      <c r="R4060" t="s">
        <v>8318</v>
      </c>
      <c r="S4060" s="13">
        <f t="shared" si="254"/>
        <v>42446.060694444444</v>
      </c>
      <c r="T4060" s="14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8">
        <f t="shared" si="253"/>
        <v>1428.5714285714287</v>
      </c>
      <c r="Q4061" t="s">
        <v>8317</v>
      </c>
      <c r="R4061" t="s">
        <v>8318</v>
      </c>
      <c r="S4061" s="13">
        <f t="shared" si="254"/>
        <v>41866.640648148146</v>
      </c>
      <c r="T4061" s="14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8">
        <f t="shared" si="253"/>
        <v>2000</v>
      </c>
      <c r="Q4062" t="s">
        <v>8317</v>
      </c>
      <c r="R4062" t="s">
        <v>8318</v>
      </c>
      <c r="S4062" s="13">
        <f t="shared" si="254"/>
        <v>41779.695092592592</v>
      </c>
      <c r="T4062" s="14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4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8">
        <f t="shared" si="253"/>
        <v>6666.666666666667</v>
      </c>
      <c r="Q4064" t="s">
        <v>8317</v>
      </c>
      <c r="R4064" t="s">
        <v>8318</v>
      </c>
      <c r="S4064" s="13">
        <f t="shared" si="254"/>
        <v>42523.739212962959</v>
      </c>
      <c r="T4064" s="14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8">
        <f t="shared" si="253"/>
        <v>1055.5555555555557</v>
      </c>
      <c r="Q4065" t="s">
        <v>8317</v>
      </c>
      <c r="R4065" t="s">
        <v>8318</v>
      </c>
      <c r="S4065" s="13">
        <f t="shared" si="254"/>
        <v>41787.681527777779</v>
      </c>
      <c r="T4065" s="14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8">
        <f t="shared" si="253"/>
        <v>333.33333333333331</v>
      </c>
      <c r="Q4066" t="s">
        <v>8317</v>
      </c>
      <c r="R4066" t="s">
        <v>8318</v>
      </c>
      <c r="S4066" s="13">
        <f t="shared" si="254"/>
        <v>42093.588263888887</v>
      </c>
      <c r="T4066" s="14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8">
        <f t="shared" si="253"/>
        <v>1000</v>
      </c>
      <c r="Q4067" t="s">
        <v>8317</v>
      </c>
      <c r="R4067" t="s">
        <v>8318</v>
      </c>
      <c r="S4067" s="13">
        <f t="shared" si="254"/>
        <v>41833.951516203706</v>
      </c>
      <c r="T4067" s="14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8">
        <f t="shared" si="253"/>
        <v>15000</v>
      </c>
      <c r="Q4068" t="s">
        <v>8317</v>
      </c>
      <c r="R4068" t="s">
        <v>8318</v>
      </c>
      <c r="S4068" s="13">
        <f t="shared" si="254"/>
        <v>42479.039212962962</v>
      </c>
      <c r="T4068" s="14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8">
        <f t="shared" si="253"/>
        <v>294.11764705882354</v>
      </c>
      <c r="Q4069" t="s">
        <v>8317</v>
      </c>
      <c r="R4069" t="s">
        <v>8318</v>
      </c>
      <c r="S4069" s="13">
        <f t="shared" si="254"/>
        <v>42235.117476851854</v>
      </c>
      <c r="T4069" s="14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8">
        <f t="shared" si="253"/>
        <v>3495</v>
      </c>
      <c r="Q4070" t="s">
        <v>8317</v>
      </c>
      <c r="R4070" t="s">
        <v>8318</v>
      </c>
      <c r="S4070" s="13">
        <f t="shared" si="254"/>
        <v>42718.963599537034</v>
      </c>
      <c r="T4070" s="14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8">
        <f t="shared" si="253"/>
        <v>96.15384615384616</v>
      </c>
      <c r="Q4071" t="s">
        <v>8317</v>
      </c>
      <c r="R4071" t="s">
        <v>8318</v>
      </c>
      <c r="S4071" s="13">
        <f t="shared" si="254"/>
        <v>42022.661527777775</v>
      </c>
      <c r="T4071" s="14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8">
        <f t="shared" si="253"/>
        <v>166.66666666666666</v>
      </c>
      <c r="Q4072" t="s">
        <v>8317</v>
      </c>
      <c r="R4072" t="s">
        <v>8318</v>
      </c>
      <c r="S4072" s="13">
        <f t="shared" si="254"/>
        <v>42031.666898148149</v>
      </c>
      <c r="T4072" s="14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4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8">
        <f t="shared" si="253"/>
        <v>500</v>
      </c>
      <c r="Q4074" t="s">
        <v>8317</v>
      </c>
      <c r="R4074" t="s">
        <v>8318</v>
      </c>
      <c r="S4074" s="13">
        <f t="shared" si="254"/>
        <v>41812.77443287037</v>
      </c>
      <c r="T4074" s="14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8">
        <f t="shared" si="253"/>
        <v>1750</v>
      </c>
      <c r="Q4075" t="s">
        <v>8317</v>
      </c>
      <c r="R4075" t="s">
        <v>8318</v>
      </c>
      <c r="S4075" s="13">
        <f t="shared" si="254"/>
        <v>42078.34520833334</v>
      </c>
      <c r="T4075" s="14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8">
        <f t="shared" si="253"/>
        <v>130.95238095238096</v>
      </c>
      <c r="Q4076" t="s">
        <v>8317</v>
      </c>
      <c r="R4076" t="s">
        <v>8318</v>
      </c>
      <c r="S4076" s="13">
        <f t="shared" si="254"/>
        <v>42283.552951388891</v>
      </c>
      <c r="T4076" s="14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8">
        <f t="shared" si="253"/>
        <v>153.84615384615384</v>
      </c>
      <c r="Q4077" t="s">
        <v>8317</v>
      </c>
      <c r="R4077" t="s">
        <v>8318</v>
      </c>
      <c r="S4077" s="13">
        <f t="shared" si="254"/>
        <v>41779.045937499999</v>
      </c>
      <c r="T4077" s="14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4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8">
        <f t="shared" si="253"/>
        <v>2500</v>
      </c>
      <c r="Q4079" t="s">
        <v>8317</v>
      </c>
      <c r="R4079" t="s">
        <v>8318</v>
      </c>
      <c r="S4079" s="13">
        <f t="shared" si="254"/>
        <v>42695.7105787037</v>
      </c>
      <c r="T4079" s="14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4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8">
        <f t="shared" si="253"/>
        <v>3000</v>
      </c>
      <c r="Q4081" t="s">
        <v>8317</v>
      </c>
      <c r="R4081" t="s">
        <v>8318</v>
      </c>
      <c r="S4081" s="13">
        <f t="shared" si="254"/>
        <v>42510.938900462963</v>
      </c>
      <c r="T4081" s="14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4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8">
        <f t="shared" si="253"/>
        <v>185.33333333333334</v>
      </c>
      <c r="Q4083" t="s">
        <v>8317</v>
      </c>
      <c r="R4083" t="s">
        <v>8318</v>
      </c>
      <c r="S4083" s="13">
        <f t="shared" si="254"/>
        <v>42041.581307870365</v>
      </c>
      <c r="T4083" s="14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8">
        <f t="shared" si="253"/>
        <v>75</v>
      </c>
      <c r="Q4084" t="s">
        <v>8317</v>
      </c>
      <c r="R4084" t="s">
        <v>8318</v>
      </c>
      <c r="S4084" s="13">
        <f t="shared" si="254"/>
        <v>42307.189270833333</v>
      </c>
      <c r="T4084" s="14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8">
        <f t="shared" si="253"/>
        <v>583.33333333333337</v>
      </c>
      <c r="Q4085" t="s">
        <v>8317</v>
      </c>
      <c r="R4085" t="s">
        <v>8318</v>
      </c>
      <c r="S4085" s="13">
        <f t="shared" si="254"/>
        <v>42353.761759259258</v>
      </c>
      <c r="T4085" s="14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8">
        <f t="shared" si="253"/>
        <v>3000</v>
      </c>
      <c r="Q4086" t="s">
        <v>8317</v>
      </c>
      <c r="R4086" t="s">
        <v>8318</v>
      </c>
      <c r="S4086" s="13">
        <f t="shared" si="254"/>
        <v>42622.436412037037</v>
      </c>
      <c r="T4086" s="14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8">
        <f t="shared" si="253"/>
        <v>3500</v>
      </c>
      <c r="Q4087" t="s">
        <v>8317</v>
      </c>
      <c r="R4087" t="s">
        <v>8318</v>
      </c>
      <c r="S4087" s="13">
        <f t="shared" si="254"/>
        <v>42058.603877314818</v>
      </c>
      <c r="T4087" s="14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8">
        <f t="shared" si="253"/>
        <v>200</v>
      </c>
      <c r="Q4088" t="s">
        <v>8317</v>
      </c>
      <c r="R4088" t="s">
        <v>8318</v>
      </c>
      <c r="S4088" s="13">
        <f t="shared" si="254"/>
        <v>42304.940960648149</v>
      </c>
      <c r="T4088" s="14">
        <f t="shared" si="255"/>
        <v>42329.166666666672</v>
      </c>
    </row>
    <row r="4089" spans="1:20" ht="15.5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4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8">
        <f t="shared" si="253"/>
        <v>666.66666666666663</v>
      </c>
      <c r="Q4090" t="s">
        <v>8317</v>
      </c>
      <c r="R4090" t="s">
        <v>8318</v>
      </c>
      <c r="S4090" s="13">
        <f t="shared" si="254"/>
        <v>41990.612546296295</v>
      </c>
      <c r="T4090" s="14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8">
        <f t="shared" si="253"/>
        <v>625</v>
      </c>
      <c r="Q4091" t="s">
        <v>8317</v>
      </c>
      <c r="R4091" t="s">
        <v>8318</v>
      </c>
      <c r="S4091" s="13">
        <f t="shared" si="254"/>
        <v>42122.732499999998</v>
      </c>
      <c r="T4091" s="14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8">
        <f t="shared" si="253"/>
        <v>333.33333333333331</v>
      </c>
      <c r="Q4092" t="s">
        <v>8317</v>
      </c>
      <c r="R4092" t="s">
        <v>8318</v>
      </c>
      <c r="S4092" s="13">
        <f t="shared" si="254"/>
        <v>42209.67288194444</v>
      </c>
      <c r="T4092" s="14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8">
        <f t="shared" si="253"/>
        <v>200</v>
      </c>
      <c r="Q4093" t="s">
        <v>8317</v>
      </c>
      <c r="R4093" t="s">
        <v>8318</v>
      </c>
      <c r="S4093" s="13">
        <f t="shared" si="254"/>
        <v>41990.506377314814</v>
      </c>
      <c r="T4093" s="14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8">
        <f t="shared" si="253"/>
        <v>110000</v>
      </c>
      <c r="Q4094" t="s">
        <v>8317</v>
      </c>
      <c r="R4094" t="s">
        <v>8318</v>
      </c>
      <c r="S4094" s="13">
        <f t="shared" si="254"/>
        <v>42039.194988425923</v>
      </c>
      <c r="T4094" s="14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8">
        <f t="shared" si="253"/>
        <v>625</v>
      </c>
      <c r="Q4095" t="s">
        <v>8317</v>
      </c>
      <c r="R4095" t="s">
        <v>8318</v>
      </c>
      <c r="S4095" s="13">
        <f t="shared" si="254"/>
        <v>42178.815891203703</v>
      </c>
      <c r="T4095" s="14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8">
        <f t="shared" si="253"/>
        <v>250</v>
      </c>
      <c r="Q4096" t="s">
        <v>8317</v>
      </c>
      <c r="R4096" t="s">
        <v>8318</v>
      </c>
      <c r="S4096" s="13">
        <f t="shared" si="254"/>
        <v>41890.086805555555</v>
      </c>
      <c r="T4096" s="14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8">
        <f t="shared" si="253"/>
        <v>30000</v>
      </c>
      <c r="Q4097" t="s">
        <v>8317</v>
      </c>
      <c r="R4097" t="s">
        <v>8318</v>
      </c>
      <c r="S4097" s="13">
        <f t="shared" si="254"/>
        <v>42693.031828703708</v>
      </c>
      <c r="T4097" s="14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8">
        <f t="shared" si="253"/>
        <v>700</v>
      </c>
      <c r="Q4098" t="s">
        <v>8317</v>
      </c>
      <c r="R4098" t="s">
        <v>8318</v>
      </c>
      <c r="S4098" s="13">
        <f t="shared" si="254"/>
        <v>42750.530312499999</v>
      </c>
      <c r="T4098" s="14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</f>
        <v>0</v>
      </c>
      <c r="P4099" s="8" t="e">
        <f t="shared" ref="P4099:P4115" si="257">+(D4099/L4099)</f>
        <v>#DIV/0!</v>
      </c>
      <c r="Q4099" t="s">
        <v>8317</v>
      </c>
      <c r="R4099" t="s">
        <v>8318</v>
      </c>
      <c r="S4099" s="13">
        <f t="shared" ref="S4099:S4115" si="258">(((J4099/60)/60)/24)+DATE(1970, 1, 1)</f>
        <v>42344.824502314819</v>
      </c>
      <c r="T4099" s="14">
        <f t="shared" ref="T4099:T4115" si="259">(((I4099/60)/60)/24)+DATE(1970, 1, 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4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8">
        <f t="shared" si="257"/>
        <v>4500</v>
      </c>
      <c r="Q4101" t="s">
        <v>8317</v>
      </c>
      <c r="R4101" t="s">
        <v>8318</v>
      </c>
      <c r="S4101" s="13">
        <f t="shared" si="258"/>
        <v>42570.850381944445</v>
      </c>
      <c r="T4101" s="14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4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4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8">
        <f t="shared" si="257"/>
        <v>83.333333333333329</v>
      </c>
      <c r="Q4104" t="s">
        <v>8317</v>
      </c>
      <c r="R4104" t="s">
        <v>8318</v>
      </c>
      <c r="S4104" s="13">
        <f t="shared" si="258"/>
        <v>42475.848067129627</v>
      </c>
      <c r="T4104" s="14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8">
        <f t="shared" si="257"/>
        <v>166.66666666666666</v>
      </c>
      <c r="Q4105" t="s">
        <v>8317</v>
      </c>
      <c r="R4105" t="s">
        <v>8318</v>
      </c>
      <c r="S4105" s="13">
        <f t="shared" si="258"/>
        <v>42188.83293981482</v>
      </c>
      <c r="T4105" s="14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8">
        <f t="shared" si="257"/>
        <v>214.28571428571428</v>
      </c>
      <c r="Q4106" t="s">
        <v>8317</v>
      </c>
      <c r="R4106" t="s">
        <v>8318</v>
      </c>
      <c r="S4106" s="13">
        <f t="shared" si="258"/>
        <v>42640.278171296297</v>
      </c>
      <c r="T4106" s="14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8">
        <f t="shared" si="257"/>
        <v>5500</v>
      </c>
      <c r="Q4107" t="s">
        <v>8317</v>
      </c>
      <c r="R4107" t="s">
        <v>8318</v>
      </c>
      <c r="S4107" s="13">
        <f t="shared" si="258"/>
        <v>42697.010520833333</v>
      </c>
      <c r="T4107" s="14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8">
        <f t="shared" si="257"/>
        <v>151.5151515151515</v>
      </c>
      <c r="Q4108" t="s">
        <v>8317</v>
      </c>
      <c r="R4108" t="s">
        <v>8318</v>
      </c>
      <c r="S4108" s="13">
        <f t="shared" si="258"/>
        <v>42053.049375000002</v>
      </c>
      <c r="T4108" s="14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8">
        <f t="shared" si="257"/>
        <v>500</v>
      </c>
      <c r="Q4109" t="s">
        <v>8317</v>
      </c>
      <c r="R4109" t="s">
        <v>8318</v>
      </c>
      <c r="S4109" s="13">
        <f t="shared" si="258"/>
        <v>41883.916678240741</v>
      </c>
      <c r="T4109" s="14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8">
        <f t="shared" si="257"/>
        <v>3000</v>
      </c>
      <c r="Q4110" t="s">
        <v>8317</v>
      </c>
      <c r="R4110" t="s">
        <v>8318</v>
      </c>
      <c r="S4110" s="13">
        <f t="shared" si="258"/>
        <v>42767.031678240746</v>
      </c>
      <c r="T4110" s="14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4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8">
        <f t="shared" si="257"/>
        <v>50</v>
      </c>
      <c r="Q4112" t="s">
        <v>8317</v>
      </c>
      <c r="R4112" t="s">
        <v>8318</v>
      </c>
      <c r="S4112" s="13">
        <f t="shared" si="258"/>
        <v>42512.626747685179</v>
      </c>
      <c r="T4112" s="14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8">
        <f t="shared" si="257"/>
        <v>500</v>
      </c>
      <c r="Q4113" t="s">
        <v>8317</v>
      </c>
      <c r="R4113" t="s">
        <v>8318</v>
      </c>
      <c r="S4113" s="13">
        <f t="shared" si="258"/>
        <v>42029.135879629626</v>
      </c>
      <c r="T4113" s="14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8">
        <f t="shared" si="257"/>
        <v>2500</v>
      </c>
      <c r="Q4114" t="s">
        <v>8317</v>
      </c>
      <c r="R4114" t="s">
        <v>8318</v>
      </c>
      <c r="S4114" s="13">
        <f t="shared" si="258"/>
        <v>42400.946597222224</v>
      </c>
      <c r="T4114" s="14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8">
        <f t="shared" si="257"/>
        <v>500</v>
      </c>
      <c r="Q4115" t="s">
        <v>8317</v>
      </c>
      <c r="R4115" t="s">
        <v>8318</v>
      </c>
      <c r="S4115" s="13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DA023-E025-4E51-B1EA-555FA799E228}">
  <dimension ref="A1:H13"/>
  <sheetViews>
    <sheetView tabSelected="1" workbookViewId="0">
      <selection activeCell="A12" sqref="A12"/>
    </sheetView>
  </sheetViews>
  <sheetFormatPr defaultRowHeight="14.5" x14ac:dyDescent="0.35"/>
  <cols>
    <col min="1" max="1" width="29.81640625" customWidth="1"/>
    <col min="2" max="2" width="20.54296875" customWidth="1"/>
    <col min="3" max="3" width="15.81640625" customWidth="1"/>
    <col min="4" max="4" width="17.26953125" customWidth="1"/>
    <col min="5" max="5" width="13.453125" customWidth="1"/>
    <col min="6" max="6" width="23" style="7" customWidth="1"/>
    <col min="7" max="7" width="17" customWidth="1"/>
    <col min="8" max="8" width="19.8164062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7" t="s">
        <v>8385</v>
      </c>
      <c r="G1" s="15" t="s">
        <v>8386</v>
      </c>
      <c r="H1" t="s">
        <v>8387</v>
      </c>
    </row>
    <row r="2" spans="1:8" x14ac:dyDescent="0.35">
      <c r="A2" t="s">
        <v>8388</v>
      </c>
      <c r="B2">
        <f>COUNTIFS(Data!D:D, "&lt;1000", Data!F:F, "successful")</f>
        <v>322</v>
      </c>
      <c r="C2">
        <f>COUNTIFS(Data!D:D, "&lt;1000", Data!F:F, "Failed")</f>
        <v>113</v>
      </c>
      <c r="D2">
        <f>COUNTIFS(Data!D:D, "&lt;1000", Data!F:F, "Canceled")</f>
        <v>18</v>
      </c>
      <c r="E2">
        <f>COUNTIFS(Data!D:D, "&lt;1000")</f>
        <v>461</v>
      </c>
      <c r="F2" s="7">
        <f>ROUND((B2/E2), 2)</f>
        <v>0.7</v>
      </c>
      <c r="G2" s="7">
        <f>ROUND((C2/E2), 2)</f>
        <v>0.25</v>
      </c>
      <c r="H2" s="7">
        <f>(D2/E2)</f>
        <v>3.9045553145336226E-2</v>
      </c>
    </row>
    <row r="3" spans="1:8" x14ac:dyDescent="0.35">
      <c r="A3" t="s">
        <v>8389</v>
      </c>
      <c r="B3">
        <f>COUNTIFS(Data!D:D, "&gt;=1000", Data!D:D, "&lt;=4999", Data!F:F, "successful")</f>
        <v>932</v>
      </c>
      <c r="C3">
        <f>COUNTIFS(Data!D:D, "&gt;=1000", Data!D:D, "&lt;=4999", Data!F:F, "failed")</f>
        <v>420</v>
      </c>
      <c r="D3">
        <f>COUNTIFS(Data!D:D, "&gt;=1000", Data!D:D, "&lt;=4999", Data!F:F, "canceled")</f>
        <v>60</v>
      </c>
      <c r="E3">
        <f>COUNTIFS(Data!D:D, "&gt;=1000", Data!D:D, "&lt;=4999")</f>
        <v>1425</v>
      </c>
      <c r="F3" s="7">
        <f t="shared" ref="F3:F13" si="0">ROUND((B3/E3), 2)</f>
        <v>0.65</v>
      </c>
      <c r="G3" s="7">
        <f t="shared" ref="G3:G13" si="1">ROUND((C3/E3), 2)</f>
        <v>0.28999999999999998</v>
      </c>
      <c r="H3" s="7">
        <f t="shared" ref="H3:H13" si="2">(D3/E3)</f>
        <v>4.2105263157894736E-2</v>
      </c>
    </row>
    <row r="4" spans="1:8" x14ac:dyDescent="0.35">
      <c r="A4" t="s">
        <v>8390</v>
      </c>
      <c r="B4">
        <f>COUNTIFS(Data!D:D, "&gt;=5000", Data!D:D, "&lt;=9999", Data!F:F, "successful")</f>
        <v>381</v>
      </c>
      <c r="C4">
        <f>COUNTIFS(Data!D:D, "&gt;=5000", Data!D:D, "&lt;=9999", Data!F:F, "failed")</f>
        <v>283</v>
      </c>
      <c r="D4">
        <f>COUNTIFS(Data!D:D, "&gt;=5000", Data!D:D, "&lt;=9999", Data!F:F, "canceled")</f>
        <v>52</v>
      </c>
      <c r="E4">
        <f>COUNTIFS(Data!D:D, "&gt;=5000", Data!D:D, "&lt;=9999")</f>
        <v>722</v>
      </c>
      <c r="F4" s="7">
        <f t="shared" si="0"/>
        <v>0.53</v>
      </c>
      <c r="G4" s="7">
        <f t="shared" si="1"/>
        <v>0.39</v>
      </c>
      <c r="H4" s="7">
        <f t="shared" si="2"/>
        <v>7.2022160664819951E-2</v>
      </c>
    </row>
    <row r="5" spans="1:8" x14ac:dyDescent="0.35">
      <c r="A5" t="s">
        <v>8391</v>
      </c>
      <c r="B5">
        <f>COUNTIFS(Data!D:D, "&gt;=10000", Data!D:D, "&lt;=14999", Data!F:F, "successful")</f>
        <v>168</v>
      </c>
      <c r="C5">
        <f>COUNTIFS(Data!D:D, "&gt;=10000", Data!D:D, "&lt;=14999", Data!F:F, "failed")</f>
        <v>144</v>
      </c>
      <c r="D5">
        <f>COUNTIFS(Data!D:D, "&gt;=10000", Data!D:D, "&lt;=14999", Data!F:F, "canceled")</f>
        <v>40</v>
      </c>
      <c r="E5">
        <f>COUNTIFS(Data!D:D, "&gt;=10000", Data!D:D, "&lt;=14999")</f>
        <v>361</v>
      </c>
      <c r="F5" s="7">
        <f t="shared" si="0"/>
        <v>0.47</v>
      </c>
      <c r="G5" s="7">
        <f t="shared" si="1"/>
        <v>0.4</v>
      </c>
      <c r="H5" s="7">
        <f t="shared" si="2"/>
        <v>0.11080332409972299</v>
      </c>
    </row>
    <row r="6" spans="1:8" x14ac:dyDescent="0.35">
      <c r="A6" t="s">
        <v>8392</v>
      </c>
      <c r="B6">
        <f>COUNTIFS(Data!D:D, "&gt;=15000", Data!D:D, "&lt;=19999", Data!F:F, "successful")</f>
        <v>94</v>
      </c>
      <c r="C6">
        <f>COUNTIFS(Data!D:D, "&gt;=15000", Data!D:D, "&lt;=19999", Data!F:F, "failed")</f>
        <v>90</v>
      </c>
      <c r="D6">
        <f>COUNTIFS(Data!D:D, "&gt;=15000", Data!D:D, "&lt;=19999", Data!F:F, "canceled")</f>
        <v>17</v>
      </c>
      <c r="E6">
        <f>COUNTIFS(Data!D:D, "&gt;=15000", Data!D:D, "&lt;=19999")</f>
        <v>205</v>
      </c>
      <c r="F6" s="7">
        <f t="shared" si="0"/>
        <v>0.46</v>
      </c>
      <c r="G6" s="7">
        <f t="shared" si="1"/>
        <v>0.44</v>
      </c>
      <c r="H6" s="7">
        <f t="shared" si="2"/>
        <v>8.2926829268292687E-2</v>
      </c>
    </row>
    <row r="7" spans="1:8" x14ac:dyDescent="0.35">
      <c r="A7" t="s">
        <v>8393</v>
      </c>
      <c r="B7">
        <f>COUNTIFS(Data!D:D, "&gt;=20000", Data!D:D, "&lt;=24999", Data!F:F, "successful")</f>
        <v>62</v>
      </c>
      <c r="C7">
        <f>COUNTIFS(Data!D:D, "&gt;=20000", Data!D:D, "&lt;=24999", Data!F:F, "failed")</f>
        <v>72</v>
      </c>
      <c r="D7">
        <f>COUNTIFS(Data!D:D, "&gt;=20000", Data!D:D, "&lt;=24999", Data!F:F, "canceled")</f>
        <v>14</v>
      </c>
      <c r="E7">
        <f>COUNTIFS(Data!D:D, "&gt;=20000", Data!D:D, "&lt;=24999")</f>
        <v>149</v>
      </c>
      <c r="F7" s="7">
        <f t="shared" si="0"/>
        <v>0.42</v>
      </c>
      <c r="G7" s="7">
        <f t="shared" si="1"/>
        <v>0.48</v>
      </c>
      <c r="H7" s="7">
        <f t="shared" si="2"/>
        <v>9.3959731543624164E-2</v>
      </c>
    </row>
    <row r="8" spans="1:8" x14ac:dyDescent="0.35">
      <c r="A8" t="s">
        <v>8394</v>
      </c>
      <c r="B8">
        <f>COUNTIFS(Data!D:D, "&gt;=25000", Data!D:D, "&lt;=29999", Data!F:F, "successful")</f>
        <v>55</v>
      </c>
      <c r="C8">
        <f>COUNTIFS(Data!D:D, "&gt;=25000", Data!D:D, "&lt;=29999", Data!F:F, "failed")</f>
        <v>64</v>
      </c>
      <c r="D8">
        <f>COUNTIFS(Data!D:D, "&gt;=25000", Data!D:D, "&lt;=29999", Data!F:F, "canceled")</f>
        <v>18</v>
      </c>
      <c r="E8">
        <f>COUNTIFS(Data!D:D, "&gt;=25000", Data!D:D, "&lt;=29999")</f>
        <v>138</v>
      </c>
      <c r="F8" s="7">
        <f t="shared" si="0"/>
        <v>0.4</v>
      </c>
      <c r="G8" s="7">
        <f t="shared" si="1"/>
        <v>0.46</v>
      </c>
      <c r="H8" s="7">
        <f t="shared" si="2"/>
        <v>0.13043478260869565</v>
      </c>
    </row>
    <row r="9" spans="1:8" x14ac:dyDescent="0.35">
      <c r="A9" t="s">
        <v>8395</v>
      </c>
      <c r="B9">
        <f>COUNTIFS(Data!D:D, "&gt;=30000", Data!D:D, "&lt;=34999", Data!F:F, "successful")</f>
        <v>32</v>
      </c>
      <c r="C9">
        <f>COUNTIFS(Data!D:D, "&gt;=30000", Data!D:D, "&lt;=34999", Data!F:F, "failed")</f>
        <v>37</v>
      </c>
      <c r="D9">
        <f>COUNTIFS(Data!D:D, "&gt;=30000", Data!D:D, "&lt;=34999", Data!F:F, "canceled")</f>
        <v>13</v>
      </c>
      <c r="E9">
        <f>COUNTIFS(Data!D:D, "&gt;=30000", Data!D:D, "&lt;=34999")</f>
        <v>84</v>
      </c>
      <c r="F9" s="7">
        <f t="shared" si="0"/>
        <v>0.38</v>
      </c>
      <c r="G9" s="7">
        <f t="shared" si="1"/>
        <v>0.44</v>
      </c>
      <c r="H9" s="7">
        <f t="shared" si="2"/>
        <v>0.15476190476190477</v>
      </c>
    </row>
    <row r="10" spans="1:8" x14ac:dyDescent="0.35">
      <c r="A10" t="s">
        <v>8396</v>
      </c>
      <c r="B10">
        <f>COUNTIFS(Data!D:D, "&gt;=35000", Data!D:D, "&lt;=39999", Data!F:F, "successful")</f>
        <v>26</v>
      </c>
      <c r="C10">
        <f>COUNTIFS(Data!D:D, "&gt;=35000", Data!D:D, "&lt;=39999", Data!F:F, "failed")</f>
        <v>22</v>
      </c>
      <c r="D10">
        <f>COUNTIFS(Data!D:D, "&gt;=35000", Data!D:D, "&lt;=39999", Data!F:F, "canceled")</f>
        <v>7</v>
      </c>
      <c r="E10">
        <f>COUNTIFS(Data!D:D, "&gt;=35000", Data!D:D, "&lt;=39999")</f>
        <v>55</v>
      </c>
      <c r="F10" s="7">
        <f t="shared" si="0"/>
        <v>0.47</v>
      </c>
      <c r="G10" s="7">
        <f t="shared" si="1"/>
        <v>0.4</v>
      </c>
      <c r="H10" s="7">
        <f t="shared" si="2"/>
        <v>0.12727272727272726</v>
      </c>
    </row>
    <row r="11" spans="1:8" x14ac:dyDescent="0.35">
      <c r="A11" t="s">
        <v>8397</v>
      </c>
      <c r="B11">
        <f>COUNTIFS(Data!D:D, "&gt;=40000", Data!D:D, "&lt;=44999", Data!F:F, "successful")</f>
        <v>21</v>
      </c>
      <c r="C11">
        <f>COUNTIFS(Data!D:D, "&gt;=40000", Data!D:D, "&lt;=44999", Data!F:F, "failed")</f>
        <v>16</v>
      </c>
      <c r="D11">
        <f>COUNTIFS(Data!D:D, "&gt;=40000", Data!D:D, "&lt;=44999", Data!F:F, "canceled")</f>
        <v>6</v>
      </c>
      <c r="E11">
        <f>COUNTIFS(Data!D:D, "&gt;=40000", Data!D:D, "&lt;=44999")</f>
        <v>44</v>
      </c>
      <c r="F11" s="7">
        <f>ROUND((B11/E11), 2)</f>
        <v>0.48</v>
      </c>
      <c r="G11" s="7">
        <f t="shared" si="1"/>
        <v>0.36</v>
      </c>
      <c r="H11" s="7">
        <f t="shared" si="2"/>
        <v>0.13636363636363635</v>
      </c>
    </row>
    <row r="12" spans="1:8" x14ac:dyDescent="0.35">
      <c r="A12" t="s">
        <v>8398</v>
      </c>
      <c r="B12">
        <f>COUNTIFS(Data!D:D, "&gt;=45000", Data!D:D, "&lt;=49999", Data!F:F, "successful")</f>
        <v>6</v>
      </c>
      <c r="C12">
        <f>COUNTIFS(Data!D:D, "&gt;=45000", Data!D:D, "&lt;=49999", Data!F:F, "failed")</f>
        <v>11</v>
      </c>
      <c r="D12">
        <f>COUNTIFS(Data!D:D, "&gt;=45000", Data!D:D, "&lt;=49999", Data!F:F, "canceled")</f>
        <v>4</v>
      </c>
      <c r="E12">
        <f>COUNTIFS(Data!D:D, "&gt;=45000", Data!D:D, "&lt;=49999")</f>
        <v>21</v>
      </c>
      <c r="F12" s="7">
        <f t="shared" si="0"/>
        <v>0.28999999999999998</v>
      </c>
      <c r="G12" s="7">
        <f t="shared" si="1"/>
        <v>0.52</v>
      </c>
      <c r="H12" s="7">
        <f t="shared" si="2"/>
        <v>0.19047619047619047</v>
      </c>
    </row>
    <row r="13" spans="1:8" x14ac:dyDescent="0.35">
      <c r="A13" t="s">
        <v>8399</v>
      </c>
      <c r="B13">
        <f>COUNTIFS(Data!D:D, "&gt;=50000", Data!F:F, "successful")</f>
        <v>86</v>
      </c>
      <c r="C13">
        <f>COUNTIFS(Data!D:D, "&gt;=50000", Data!F:F, "failed")</f>
        <v>258</v>
      </c>
      <c r="D13">
        <f>COUNTIFS(Data!D:D, "&gt;=50000", Data!F:F, "canceled")</f>
        <v>100</v>
      </c>
      <c r="E13">
        <f>COUNTIFS(Data!D:D, "&gt;=50000")</f>
        <v>449</v>
      </c>
      <c r="F13" s="7">
        <f t="shared" si="0"/>
        <v>0.19</v>
      </c>
      <c r="G13" s="7">
        <f t="shared" si="1"/>
        <v>0.56999999999999995</v>
      </c>
      <c r="H13" s="7">
        <f t="shared" si="2"/>
        <v>0.22271714922048999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BC957-A7A3-49C5-95B8-7027E8E29C6E}">
  <dimension ref="A2:F15"/>
  <sheetViews>
    <sheetView topLeftCell="H1" workbookViewId="0">
      <selection activeCell="B6" sqref="B6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4.26953125" bestFit="1" customWidth="1"/>
    <col min="4" max="4" width="6.1796875" bestFit="1" customWidth="1"/>
    <col min="5" max="5" width="8.81640625" bestFit="1" customWidth="1"/>
    <col min="6" max="7" width="11.26953125" bestFit="1" customWidth="1"/>
    <col min="8" max="8" width="3.453125" bestFit="1" customWidth="1"/>
    <col min="9" max="9" width="3" bestFit="1" customWidth="1"/>
    <col min="10" max="10" width="3.1796875" bestFit="1" customWidth="1"/>
    <col min="11" max="11" width="4" bestFit="1" customWidth="1"/>
    <col min="12" max="12" width="3.453125" bestFit="1" customWidth="1"/>
    <col min="13" max="14" width="3" bestFit="1" customWidth="1"/>
    <col min="15" max="15" width="3.26953125" bestFit="1" customWidth="1"/>
    <col min="16" max="16" width="4" bestFit="1" customWidth="1"/>
    <col min="17" max="17" width="3.26953125" bestFit="1" customWidth="1"/>
    <col min="18" max="18" width="3.81640625" bestFit="1" customWidth="1"/>
    <col min="19" max="19" width="3.453125" bestFit="1" customWidth="1"/>
    <col min="20" max="20" width="3" bestFit="1" customWidth="1"/>
    <col min="21" max="21" width="3.453125" bestFit="1" customWidth="1"/>
    <col min="22" max="22" width="5" bestFit="1" customWidth="1"/>
    <col min="23" max="23" width="7.26953125" bestFit="1" customWidth="1"/>
    <col min="24" max="24" width="11.26953125" bestFit="1" customWidth="1"/>
  </cols>
  <sheetData>
    <row r="2" spans="1:6" x14ac:dyDescent="0.35">
      <c r="A2" s="9" t="s">
        <v>8223</v>
      </c>
      <c r="B2" t="s">
        <v>8224</v>
      </c>
    </row>
    <row r="4" spans="1:6" x14ac:dyDescent="0.35">
      <c r="A4" s="9" t="s">
        <v>8363</v>
      </c>
      <c r="B4" s="9" t="s">
        <v>8364</v>
      </c>
    </row>
    <row r="5" spans="1:6" x14ac:dyDescent="0.35">
      <c r="A5" s="9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35">
      <c r="A6" s="10" t="s">
        <v>8310</v>
      </c>
      <c r="B6" s="11">
        <v>261</v>
      </c>
      <c r="C6" s="11"/>
      <c r="D6" s="11">
        <v>130</v>
      </c>
      <c r="E6" s="11">
        <v>31</v>
      </c>
      <c r="F6" s="11">
        <v>422</v>
      </c>
    </row>
    <row r="7" spans="1:6" x14ac:dyDescent="0.35">
      <c r="A7" s="10" t="s">
        <v>8336</v>
      </c>
      <c r="B7" s="11">
        <v>34</v>
      </c>
      <c r="C7" s="11">
        <v>4</v>
      </c>
      <c r="D7" s="11">
        <v>115</v>
      </c>
      <c r="E7" s="11">
        <v>15</v>
      </c>
      <c r="F7" s="11">
        <v>168</v>
      </c>
    </row>
    <row r="8" spans="1:6" x14ac:dyDescent="0.35">
      <c r="A8" s="10" t="s">
        <v>8333</v>
      </c>
      <c r="B8" s="11">
        <v>52</v>
      </c>
      <c r="C8" s="11"/>
      <c r="D8" s="11">
        <v>96</v>
      </c>
      <c r="E8" s="11"/>
      <c r="F8" s="11">
        <v>148</v>
      </c>
    </row>
    <row r="9" spans="1:6" x14ac:dyDescent="0.35">
      <c r="A9" s="10" t="s">
        <v>8331</v>
      </c>
      <c r="B9" s="11"/>
      <c r="C9" s="11"/>
      <c r="D9" s="11"/>
      <c r="E9" s="11">
        <v>23</v>
      </c>
      <c r="F9" s="11">
        <v>23</v>
      </c>
    </row>
    <row r="10" spans="1:6" x14ac:dyDescent="0.35">
      <c r="A10" s="10" t="s">
        <v>8325</v>
      </c>
      <c r="B10" s="11">
        <v>490</v>
      </c>
      <c r="C10" s="11">
        <v>17</v>
      </c>
      <c r="D10" s="11">
        <v>110</v>
      </c>
      <c r="E10" s="11">
        <v>19</v>
      </c>
      <c r="F10" s="11">
        <v>636</v>
      </c>
    </row>
    <row r="11" spans="1:6" x14ac:dyDescent="0.35">
      <c r="A11" s="10" t="s">
        <v>8338</v>
      </c>
      <c r="B11" s="11">
        <v>62</v>
      </c>
      <c r="C11" s="11"/>
      <c r="D11" s="11">
        <v>72</v>
      </c>
      <c r="E11" s="11"/>
      <c r="F11" s="11">
        <v>134</v>
      </c>
    </row>
    <row r="12" spans="1:6" x14ac:dyDescent="0.35">
      <c r="A12" s="10" t="s">
        <v>8322</v>
      </c>
      <c r="B12" s="11">
        <v>69</v>
      </c>
      <c r="C12" s="11"/>
      <c r="D12" s="11">
        <v>87</v>
      </c>
      <c r="E12" s="11">
        <v>22</v>
      </c>
      <c r="F12" s="11">
        <v>178</v>
      </c>
    </row>
    <row r="13" spans="1:6" x14ac:dyDescent="0.35">
      <c r="A13" s="10" t="s">
        <v>8319</v>
      </c>
      <c r="B13" s="11">
        <v>158</v>
      </c>
      <c r="C13" s="11"/>
      <c r="D13" s="11">
        <v>138</v>
      </c>
      <c r="E13" s="11">
        <v>121</v>
      </c>
      <c r="F13" s="11">
        <v>417</v>
      </c>
    </row>
    <row r="14" spans="1:6" x14ac:dyDescent="0.35">
      <c r="A14" s="10" t="s">
        <v>8317</v>
      </c>
      <c r="B14" s="11">
        <v>525</v>
      </c>
      <c r="C14" s="11">
        <v>12</v>
      </c>
      <c r="D14" s="11">
        <v>349</v>
      </c>
      <c r="E14" s="11">
        <v>26</v>
      </c>
      <c r="F14" s="11">
        <v>912</v>
      </c>
    </row>
    <row r="15" spans="1:6" x14ac:dyDescent="0.35">
      <c r="A15" s="10" t="s">
        <v>8362</v>
      </c>
      <c r="B15" s="11">
        <v>1651</v>
      </c>
      <c r="C15" s="11">
        <v>33</v>
      </c>
      <c r="D15" s="11">
        <v>1097</v>
      </c>
      <c r="E15" s="11">
        <v>257</v>
      </c>
      <c r="F15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79145-486D-4618-8691-D754AB5B7920}">
  <dimension ref="A1:F47"/>
  <sheetViews>
    <sheetView workbookViewId="0">
      <selection activeCell="B4" sqref="B4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6.1796875" bestFit="1" customWidth="1"/>
    <col min="8" max="8" width="10" bestFit="1" customWidth="1"/>
    <col min="9" max="9" width="8.54296875" bestFit="1" customWidth="1"/>
    <col min="10" max="10" width="6.1796875" bestFit="1" customWidth="1"/>
    <col min="11" max="11" width="10" bestFit="1" customWidth="1"/>
    <col min="12" max="12" width="8" bestFit="1" customWidth="1"/>
    <col min="13" max="13" width="8.81640625" bestFit="1" customWidth="1"/>
    <col min="14" max="14" width="6.1796875" bestFit="1" customWidth="1"/>
    <col min="15" max="15" width="4.26953125" bestFit="1" customWidth="1"/>
    <col min="16" max="16" width="10" bestFit="1" customWidth="1"/>
    <col min="17" max="17" width="8.26953125" bestFit="1" customWidth="1"/>
    <col min="18" max="18" width="8.81640625" bestFit="1" customWidth="1"/>
    <col min="19" max="19" width="6.1796875" bestFit="1" customWidth="1"/>
    <col min="20" max="20" width="10" bestFit="1" customWidth="1"/>
    <col min="21" max="21" width="8.26953125" bestFit="1" customWidth="1"/>
    <col min="22" max="22" width="8.81640625" bestFit="1" customWidth="1"/>
    <col min="23" max="23" width="6.1796875" bestFit="1" customWidth="1"/>
    <col min="24" max="24" width="10" bestFit="1" customWidth="1"/>
    <col min="25" max="25" width="8.1796875" bestFit="1" customWidth="1"/>
    <col min="26" max="26" width="8.81640625" bestFit="1" customWidth="1"/>
    <col min="27" max="27" width="6.1796875" bestFit="1" customWidth="1"/>
    <col min="28" max="28" width="10" bestFit="1" customWidth="1"/>
    <col min="29" max="29" width="8.26953125" bestFit="1" customWidth="1"/>
    <col min="30" max="30" width="8.81640625" bestFit="1" customWidth="1"/>
    <col min="31" max="31" width="6.1796875" bestFit="1" customWidth="1"/>
    <col min="32" max="32" width="10" bestFit="1" customWidth="1"/>
    <col min="33" max="33" width="7.81640625" bestFit="1" customWidth="1"/>
    <col min="34" max="34" width="8.81640625" bestFit="1" customWidth="1"/>
    <col min="35" max="35" width="6.1796875" bestFit="1" customWidth="1"/>
    <col min="36" max="36" width="4.26953125" bestFit="1" customWidth="1"/>
    <col min="37" max="37" width="10" bestFit="1" customWidth="1"/>
    <col min="38" max="38" width="8" bestFit="1" customWidth="1"/>
    <col min="39" max="39" width="8.81640625" bestFit="1" customWidth="1"/>
    <col min="40" max="40" width="6.1796875" bestFit="1" customWidth="1"/>
    <col min="41" max="41" width="4.26953125" bestFit="1" customWidth="1"/>
    <col min="42" max="42" width="10" bestFit="1" customWidth="1"/>
    <col min="43" max="43" width="8.453125" bestFit="1" customWidth="1"/>
    <col min="44" max="44" width="8.81640625" bestFit="1" customWidth="1"/>
    <col min="45" max="45" width="6.1796875" bestFit="1" customWidth="1"/>
    <col min="46" max="46" width="8.26953125" bestFit="1" customWidth="1"/>
    <col min="47" max="47" width="8.81640625" bestFit="1" customWidth="1"/>
    <col min="48" max="48" width="6.1796875" bestFit="1" customWidth="1"/>
    <col min="49" max="49" width="4.26953125" bestFit="1" customWidth="1"/>
    <col min="50" max="50" width="10" bestFit="1" customWidth="1"/>
    <col min="51" max="51" width="7.453125" bestFit="1" customWidth="1"/>
    <col min="52" max="52" width="8.81640625" bestFit="1" customWidth="1"/>
    <col min="53" max="53" width="6.1796875" bestFit="1" customWidth="1"/>
    <col min="54" max="54" width="10" bestFit="1" customWidth="1"/>
    <col min="55" max="55" width="7.453125" bestFit="1" customWidth="1"/>
    <col min="56" max="56" width="10" bestFit="1" customWidth="1"/>
    <col min="57" max="57" width="8.1796875" bestFit="1" customWidth="1"/>
    <col min="58" max="58" width="8.81640625" bestFit="1" customWidth="1"/>
    <col min="59" max="59" width="6.1796875" bestFit="1" customWidth="1"/>
    <col min="60" max="60" width="4.26953125" bestFit="1" customWidth="1"/>
    <col min="61" max="62" width="8.81640625" bestFit="1" customWidth="1"/>
    <col min="63" max="63" width="6.1796875" bestFit="1" customWidth="1"/>
    <col min="64" max="64" width="4.26953125" bestFit="1" customWidth="1"/>
    <col min="65" max="65" width="10" bestFit="1" customWidth="1"/>
    <col min="66" max="66" width="8.1796875" bestFit="1" customWidth="1"/>
    <col min="67" max="67" width="6.1796875" bestFit="1" customWidth="1"/>
    <col min="68" max="68" width="10" bestFit="1" customWidth="1"/>
    <col min="69" max="69" width="8.7265625" bestFit="1" customWidth="1"/>
    <col min="70" max="70" width="8.81640625" bestFit="1" customWidth="1"/>
    <col min="71" max="71" width="6.1796875" bestFit="1" customWidth="1"/>
    <col min="72" max="72" width="10" bestFit="1" customWidth="1"/>
    <col min="73" max="73" width="8.26953125" bestFit="1" customWidth="1"/>
    <col min="74" max="74" width="8.81640625" bestFit="1" customWidth="1"/>
    <col min="75" max="75" width="6.1796875" bestFit="1" customWidth="1"/>
    <col min="76" max="76" width="10" bestFit="1" customWidth="1"/>
    <col min="77" max="77" width="7.81640625" bestFit="1" customWidth="1"/>
    <col min="78" max="78" width="10" bestFit="1" customWidth="1"/>
    <col min="79" max="79" width="8.26953125" bestFit="1" customWidth="1"/>
    <col min="80" max="80" width="8.81640625" bestFit="1" customWidth="1"/>
    <col min="81" max="81" width="6.1796875" bestFit="1" customWidth="1"/>
    <col min="82" max="82" width="4.26953125" bestFit="1" customWidth="1"/>
    <col min="83" max="83" width="10" bestFit="1" customWidth="1"/>
    <col min="84" max="84" width="8.26953125" bestFit="1" customWidth="1"/>
    <col min="85" max="85" width="11.26953125" bestFit="1" customWidth="1"/>
  </cols>
  <sheetData>
    <row r="1" spans="1:6" x14ac:dyDescent="0.35">
      <c r="A1" s="9" t="s">
        <v>8223</v>
      </c>
      <c r="B1" t="s">
        <v>8360</v>
      </c>
    </row>
    <row r="2" spans="1:6" x14ac:dyDescent="0.35">
      <c r="A2" s="9" t="s">
        <v>8308</v>
      </c>
      <c r="B2" t="s">
        <v>8360</v>
      </c>
    </row>
    <row r="4" spans="1:6" x14ac:dyDescent="0.35">
      <c r="A4" s="9" t="s">
        <v>8363</v>
      </c>
      <c r="B4" s="9" t="s">
        <v>8364</v>
      </c>
    </row>
    <row r="5" spans="1:6" x14ac:dyDescent="0.3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4D10E-D2EC-4B86-8C94-39C990B8CF7D}">
  <dimension ref="A1:F18"/>
  <sheetViews>
    <sheetView workbookViewId="0">
      <selection activeCell="B1" sqref="B1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7" width="11.26953125" bestFit="1" customWidth="1"/>
    <col min="8" max="11" width="10" bestFit="1" customWidth="1"/>
    <col min="12" max="12" width="9.1796875" bestFit="1" customWidth="1"/>
    <col min="13" max="16" width="10" bestFit="1" customWidth="1"/>
    <col min="17" max="17" width="9.453125" bestFit="1" customWidth="1"/>
    <col min="18" max="20" width="10" bestFit="1" customWidth="1"/>
    <col min="21" max="21" width="9" bestFit="1" customWidth="1"/>
    <col min="22" max="24" width="10" bestFit="1" customWidth="1"/>
    <col min="25" max="25" width="9.7265625" bestFit="1" customWidth="1"/>
    <col min="26" max="28" width="10" bestFit="1" customWidth="1"/>
    <col min="29" max="29" width="8.81640625" bestFit="1" customWidth="1"/>
    <col min="30" max="32" width="10" bestFit="1" customWidth="1"/>
    <col min="33" max="33" width="8.26953125" bestFit="1" customWidth="1"/>
    <col min="34" max="36" width="10" bestFit="1" customWidth="1"/>
    <col min="37" max="37" width="9.26953125" bestFit="1" customWidth="1"/>
    <col min="38" max="40" width="10" bestFit="1" customWidth="1"/>
    <col min="41" max="41" width="9.1796875" bestFit="1" customWidth="1"/>
    <col min="42" max="44" width="10" bestFit="1" customWidth="1"/>
    <col min="45" max="45" width="8.81640625" bestFit="1" customWidth="1"/>
    <col min="46" max="48" width="10" bestFit="1" customWidth="1"/>
    <col min="49" max="49" width="9.453125" bestFit="1" customWidth="1"/>
    <col min="50" max="52" width="10" bestFit="1" customWidth="1"/>
    <col min="53" max="53" width="9.1796875" bestFit="1" customWidth="1"/>
    <col min="54" max="54" width="11.26953125" bestFit="1" customWidth="1"/>
    <col min="55" max="55" width="4" bestFit="1" customWidth="1"/>
    <col min="56" max="56" width="9.7265625" bestFit="1" customWidth="1"/>
    <col min="57" max="57" width="6.7265625" bestFit="1" customWidth="1"/>
    <col min="58" max="58" width="4.453125" bestFit="1" customWidth="1"/>
    <col min="59" max="59" width="4.26953125" bestFit="1" customWidth="1"/>
    <col min="60" max="60" width="9.7265625" bestFit="1" customWidth="1"/>
    <col min="61" max="61" width="6.7265625" bestFit="1" customWidth="1"/>
    <col min="62" max="62" width="4.54296875" bestFit="1" customWidth="1"/>
    <col min="63" max="63" width="4.26953125" bestFit="1" customWidth="1"/>
    <col min="64" max="64" width="9.7265625" bestFit="1" customWidth="1"/>
    <col min="65" max="65" width="9.81640625" bestFit="1" customWidth="1"/>
    <col min="66" max="66" width="6.81640625" bestFit="1" customWidth="1"/>
    <col min="67" max="67" width="4.26953125" bestFit="1" customWidth="1"/>
    <col min="68" max="68" width="4.54296875" bestFit="1" customWidth="1"/>
    <col min="69" max="69" width="9.7265625" bestFit="1" customWidth="1"/>
    <col min="70" max="70" width="6.7265625" bestFit="1" customWidth="1"/>
    <col min="71" max="71" width="4.81640625" bestFit="1" customWidth="1"/>
    <col min="72" max="72" width="4" bestFit="1" customWidth="1"/>
    <col min="73" max="73" width="9.7265625" bestFit="1" customWidth="1"/>
    <col min="74" max="74" width="6.7265625" bestFit="1" customWidth="1"/>
    <col min="75" max="75" width="4.453125" bestFit="1" customWidth="1"/>
    <col min="76" max="76" width="4.26953125" bestFit="1" customWidth="1"/>
    <col min="77" max="77" width="9.7265625" bestFit="1" customWidth="1"/>
    <col min="78" max="78" width="6.7265625" bestFit="1" customWidth="1"/>
    <col min="79" max="79" width="4.54296875" bestFit="1" customWidth="1"/>
    <col min="80" max="80" width="4.26953125" bestFit="1" customWidth="1"/>
    <col min="81" max="81" width="9.7265625" bestFit="1" customWidth="1"/>
    <col min="82" max="82" width="9.81640625" bestFit="1" customWidth="1"/>
    <col min="83" max="83" width="6.81640625" bestFit="1" customWidth="1"/>
    <col min="84" max="84" width="4.26953125" bestFit="1" customWidth="1"/>
    <col min="85" max="85" width="4.54296875" bestFit="1" customWidth="1"/>
    <col min="86" max="86" width="9.7265625" bestFit="1" customWidth="1"/>
    <col min="87" max="87" width="6.7265625" bestFit="1" customWidth="1"/>
    <col min="88" max="88" width="4.81640625" bestFit="1" customWidth="1"/>
    <col min="89" max="89" width="4" bestFit="1" customWidth="1"/>
    <col min="90" max="90" width="9.7265625" bestFit="1" customWidth="1"/>
    <col min="91" max="91" width="6.7265625" bestFit="1" customWidth="1"/>
    <col min="92" max="92" width="4.453125" bestFit="1" customWidth="1"/>
    <col min="93" max="93" width="4.26953125" bestFit="1" customWidth="1"/>
    <col min="94" max="94" width="9.7265625" bestFit="1" customWidth="1"/>
    <col min="95" max="95" width="6.7265625" bestFit="1" customWidth="1"/>
    <col min="96" max="96" width="4.54296875" bestFit="1" customWidth="1"/>
    <col min="97" max="97" width="4.26953125" bestFit="1" customWidth="1"/>
    <col min="98" max="98" width="9.7265625" bestFit="1" customWidth="1"/>
    <col min="99" max="99" width="9.81640625" bestFit="1" customWidth="1"/>
    <col min="100" max="100" width="6.81640625" bestFit="1" customWidth="1"/>
    <col min="101" max="101" width="4.26953125" bestFit="1" customWidth="1"/>
    <col min="102" max="102" width="4.54296875" bestFit="1" customWidth="1"/>
    <col min="103" max="103" width="9.7265625" bestFit="1" customWidth="1"/>
    <col min="104" max="104" width="6.7265625" bestFit="1" customWidth="1"/>
    <col min="105" max="105" width="4.81640625" bestFit="1" customWidth="1"/>
    <col min="106" max="106" width="4" bestFit="1" customWidth="1"/>
    <col min="107" max="107" width="9.7265625" bestFit="1" customWidth="1"/>
    <col min="108" max="108" width="6.7265625" bestFit="1" customWidth="1"/>
    <col min="109" max="109" width="4.453125" bestFit="1" customWidth="1"/>
    <col min="110" max="110" width="4.26953125" bestFit="1" customWidth="1"/>
    <col min="111" max="111" width="9.7265625" bestFit="1" customWidth="1"/>
    <col min="112" max="112" width="6.7265625" bestFit="1" customWidth="1"/>
    <col min="113" max="113" width="4.54296875" bestFit="1" customWidth="1"/>
    <col min="114" max="114" width="4.26953125" bestFit="1" customWidth="1"/>
    <col min="115" max="115" width="9.7265625" bestFit="1" customWidth="1"/>
    <col min="116" max="116" width="9.81640625" bestFit="1" customWidth="1"/>
    <col min="117" max="117" width="6.81640625" bestFit="1" customWidth="1"/>
    <col min="118" max="118" width="4.26953125" bestFit="1" customWidth="1"/>
    <col min="119" max="119" width="4.54296875" bestFit="1" customWidth="1"/>
    <col min="120" max="120" width="9.7265625" bestFit="1" customWidth="1"/>
    <col min="121" max="121" width="6.7265625" bestFit="1" customWidth="1"/>
    <col min="122" max="122" width="4.81640625" bestFit="1" customWidth="1"/>
    <col min="123" max="123" width="4" bestFit="1" customWidth="1"/>
    <col min="124" max="124" width="9.7265625" bestFit="1" customWidth="1"/>
    <col min="125" max="125" width="6.7265625" bestFit="1" customWidth="1"/>
    <col min="126" max="126" width="4.453125" bestFit="1" customWidth="1"/>
    <col min="127" max="127" width="4.26953125" bestFit="1" customWidth="1"/>
    <col min="128" max="128" width="9.7265625" bestFit="1" customWidth="1"/>
    <col min="129" max="129" width="6.7265625" bestFit="1" customWidth="1"/>
    <col min="130" max="130" width="4.54296875" bestFit="1" customWidth="1"/>
    <col min="131" max="131" width="4.26953125" bestFit="1" customWidth="1"/>
    <col min="132" max="132" width="9.7265625" bestFit="1" customWidth="1"/>
    <col min="133" max="133" width="9.81640625" bestFit="1" customWidth="1"/>
    <col min="134" max="134" width="6.81640625" bestFit="1" customWidth="1"/>
    <col min="135" max="135" width="4.26953125" bestFit="1" customWidth="1"/>
    <col min="136" max="136" width="4.54296875" bestFit="1" customWidth="1"/>
    <col min="137" max="137" width="9.7265625" bestFit="1" customWidth="1"/>
    <col min="138" max="138" width="9.81640625" bestFit="1" customWidth="1"/>
    <col min="139" max="139" width="11.26953125" bestFit="1" customWidth="1"/>
    <col min="140" max="140" width="14.81640625" bestFit="1" customWidth="1"/>
    <col min="141" max="143" width="13.81640625" bestFit="1" customWidth="1"/>
    <col min="144" max="146" width="12.7265625" bestFit="1" customWidth="1"/>
    <col min="147" max="149" width="13.81640625" bestFit="1" customWidth="1"/>
    <col min="150" max="152" width="14.81640625" bestFit="1" customWidth="1"/>
    <col min="153" max="153" width="13.81640625" bestFit="1" customWidth="1"/>
    <col min="154" max="154" width="14.81640625" bestFit="1" customWidth="1"/>
    <col min="155" max="156" width="13.81640625" bestFit="1" customWidth="1"/>
    <col min="157" max="157" width="12.7265625" bestFit="1" customWidth="1"/>
    <col min="158" max="163" width="13.81640625" bestFit="1" customWidth="1"/>
    <col min="164" max="164" width="14.81640625" bestFit="1" customWidth="1"/>
    <col min="165" max="167" width="13.81640625" bestFit="1" customWidth="1"/>
    <col min="168" max="173" width="14.81640625" bestFit="1" customWidth="1"/>
    <col min="174" max="180" width="13.81640625" bestFit="1" customWidth="1"/>
    <col min="181" max="181" width="12.7265625" bestFit="1" customWidth="1"/>
    <col min="182" max="182" width="14.81640625" bestFit="1" customWidth="1"/>
    <col min="183" max="184" width="13.81640625" bestFit="1" customWidth="1"/>
    <col min="185" max="187" width="14.81640625" bestFit="1" customWidth="1"/>
    <col min="188" max="190" width="13.81640625" bestFit="1" customWidth="1"/>
    <col min="191" max="191" width="14.81640625" bestFit="1" customWidth="1"/>
    <col min="192" max="192" width="13.81640625" bestFit="1" customWidth="1"/>
    <col min="193" max="193" width="12.7265625" bestFit="1" customWidth="1"/>
    <col min="194" max="198" width="13.81640625" bestFit="1" customWidth="1"/>
    <col min="199" max="203" width="14.81640625" bestFit="1" customWidth="1"/>
    <col min="204" max="205" width="13.81640625" bestFit="1" customWidth="1"/>
    <col min="206" max="207" width="14.81640625" bestFit="1" customWidth="1"/>
    <col min="208" max="208" width="13.81640625" bestFit="1" customWidth="1"/>
    <col min="209" max="209" width="15.81640625" bestFit="1" customWidth="1"/>
    <col min="210" max="210" width="14.81640625" bestFit="1" customWidth="1"/>
    <col min="211" max="211" width="15.81640625" bestFit="1" customWidth="1"/>
    <col min="212" max="212" width="14.81640625" bestFit="1" customWidth="1"/>
    <col min="213" max="214" width="15.81640625" bestFit="1" customWidth="1"/>
    <col min="215" max="217" width="14.81640625" bestFit="1" customWidth="1"/>
    <col min="218" max="219" width="13.81640625" bestFit="1" customWidth="1"/>
    <col min="220" max="222" width="14.81640625" bestFit="1" customWidth="1"/>
    <col min="223" max="224" width="15.81640625" bestFit="1" customWidth="1"/>
    <col min="225" max="225" width="14.81640625" bestFit="1" customWidth="1"/>
    <col min="226" max="226" width="15.81640625" bestFit="1" customWidth="1"/>
    <col min="227" max="229" width="14.81640625" bestFit="1" customWidth="1"/>
    <col min="230" max="230" width="15.81640625" bestFit="1" customWidth="1"/>
    <col min="231" max="231" width="14.81640625" bestFit="1" customWidth="1"/>
    <col min="232" max="233" width="15.81640625" bestFit="1" customWidth="1"/>
    <col min="234" max="238" width="14.81640625" bestFit="1" customWidth="1"/>
    <col min="239" max="239" width="13.81640625" bestFit="1" customWidth="1"/>
    <col min="240" max="241" width="14.81640625" bestFit="1" customWidth="1"/>
    <col min="242" max="242" width="13.81640625" bestFit="1" customWidth="1"/>
    <col min="243" max="243" width="14.81640625" bestFit="1" customWidth="1"/>
    <col min="244" max="248" width="15.81640625" bestFit="1" customWidth="1"/>
    <col min="249" max="249" width="14.81640625" bestFit="1" customWidth="1"/>
    <col min="250" max="251" width="15.81640625" bestFit="1" customWidth="1"/>
    <col min="252" max="253" width="13.81640625" bestFit="1" customWidth="1"/>
    <col min="254" max="255" width="14.81640625" bestFit="1" customWidth="1"/>
    <col min="256" max="256" width="13.81640625" bestFit="1" customWidth="1"/>
    <col min="257" max="260" width="14.81640625" bestFit="1" customWidth="1"/>
    <col min="261" max="263" width="13.81640625" bestFit="1" customWidth="1"/>
    <col min="264" max="268" width="14.81640625" bestFit="1" customWidth="1"/>
    <col min="269" max="270" width="13.81640625" bestFit="1" customWidth="1"/>
    <col min="271" max="272" width="14.81640625" bestFit="1" customWidth="1"/>
    <col min="273" max="274" width="13.81640625" bestFit="1" customWidth="1"/>
    <col min="275" max="278" width="14.81640625" bestFit="1" customWidth="1"/>
    <col min="279" max="279" width="12.7265625" bestFit="1" customWidth="1"/>
    <col min="280" max="281" width="13.81640625" bestFit="1" customWidth="1"/>
    <col min="282" max="282" width="12.7265625" bestFit="1" customWidth="1"/>
    <col min="283" max="283" width="13.81640625" bestFit="1" customWidth="1"/>
    <col min="284" max="286" width="12.7265625" bestFit="1" customWidth="1"/>
    <col min="287" max="287" width="13.81640625" bestFit="1" customWidth="1"/>
    <col min="288" max="289" width="14.81640625" bestFit="1" customWidth="1"/>
    <col min="290" max="290" width="13.81640625" bestFit="1" customWidth="1"/>
    <col min="291" max="294" width="14.81640625" bestFit="1" customWidth="1"/>
    <col min="295" max="296" width="13.81640625" bestFit="1" customWidth="1"/>
    <col min="297" max="297" width="14.81640625" bestFit="1" customWidth="1"/>
    <col min="298" max="298" width="13.81640625" bestFit="1" customWidth="1"/>
    <col min="299" max="299" width="14.81640625" bestFit="1" customWidth="1"/>
    <col min="300" max="302" width="13.81640625" bestFit="1" customWidth="1"/>
    <col min="303" max="304" width="12.7265625" bestFit="1" customWidth="1"/>
    <col min="305" max="312" width="13.81640625" bestFit="1" customWidth="1"/>
    <col min="313" max="314" width="14.81640625" bestFit="1" customWidth="1"/>
    <col min="315" max="315" width="13.81640625" bestFit="1" customWidth="1"/>
    <col min="316" max="323" width="14.81640625" bestFit="1" customWidth="1"/>
    <col min="324" max="324" width="13.81640625" bestFit="1" customWidth="1"/>
    <col min="325" max="327" width="14.81640625" bestFit="1" customWidth="1"/>
    <col min="328" max="328" width="13.81640625" bestFit="1" customWidth="1"/>
    <col min="329" max="331" width="14.81640625" bestFit="1" customWidth="1"/>
    <col min="332" max="335" width="13.81640625" bestFit="1" customWidth="1"/>
    <col min="336" max="336" width="14.81640625" bestFit="1" customWidth="1"/>
    <col min="337" max="338" width="13.81640625" bestFit="1" customWidth="1"/>
    <col min="339" max="340" width="12.7265625" bestFit="1" customWidth="1"/>
    <col min="341" max="344" width="13.81640625" bestFit="1" customWidth="1"/>
    <col min="345" max="352" width="14.81640625" bestFit="1" customWidth="1"/>
    <col min="353" max="353" width="13.81640625" bestFit="1" customWidth="1"/>
    <col min="354" max="354" width="14.81640625" bestFit="1" customWidth="1"/>
    <col min="355" max="356" width="13.81640625" bestFit="1" customWidth="1"/>
    <col min="357" max="359" width="14.81640625" bestFit="1" customWidth="1"/>
    <col min="360" max="360" width="13.81640625" bestFit="1" customWidth="1"/>
    <col min="361" max="364" width="14.81640625" bestFit="1" customWidth="1"/>
    <col min="365" max="365" width="12.7265625" bestFit="1" customWidth="1"/>
    <col min="366" max="367" width="13.81640625" bestFit="1" customWidth="1"/>
    <col min="368" max="368" width="12.7265625" bestFit="1" customWidth="1"/>
    <col min="369" max="377" width="13.81640625" bestFit="1" customWidth="1"/>
    <col min="378" max="379" width="14.81640625" bestFit="1" customWidth="1"/>
    <col min="380" max="381" width="13.81640625" bestFit="1" customWidth="1"/>
    <col min="382" max="385" width="14.81640625" bestFit="1" customWidth="1"/>
    <col min="386" max="393" width="13.81640625" bestFit="1" customWidth="1"/>
    <col min="394" max="394" width="12.7265625" bestFit="1" customWidth="1"/>
    <col min="395" max="395" width="14.81640625" bestFit="1" customWidth="1"/>
    <col min="396" max="397" width="13.81640625" bestFit="1" customWidth="1"/>
    <col min="398" max="399" width="14.81640625" bestFit="1" customWidth="1"/>
    <col min="400" max="400" width="13.81640625" bestFit="1" customWidth="1"/>
    <col min="401" max="407" width="14.81640625" bestFit="1" customWidth="1"/>
    <col min="408" max="408" width="13.81640625" bestFit="1" customWidth="1"/>
    <col min="409" max="411" width="14.81640625" bestFit="1" customWidth="1"/>
    <col min="412" max="413" width="13.81640625" bestFit="1" customWidth="1"/>
    <col min="414" max="414" width="12.7265625" bestFit="1" customWidth="1"/>
    <col min="415" max="417" width="13.81640625" bestFit="1" customWidth="1"/>
    <col min="418" max="418" width="14.81640625" bestFit="1" customWidth="1"/>
    <col min="419" max="420" width="13.81640625" bestFit="1" customWidth="1"/>
    <col min="421" max="423" width="14.81640625" bestFit="1" customWidth="1"/>
    <col min="424" max="425" width="13.81640625" bestFit="1" customWidth="1"/>
    <col min="426" max="427" width="14.81640625" bestFit="1" customWidth="1"/>
    <col min="428" max="428" width="13.81640625" bestFit="1" customWidth="1"/>
    <col min="429" max="434" width="14.81640625" bestFit="1" customWidth="1"/>
    <col min="435" max="436" width="12.7265625" bestFit="1" customWidth="1"/>
    <col min="437" max="437" width="13.81640625" bestFit="1" customWidth="1"/>
    <col min="438" max="438" width="12.7265625" bestFit="1" customWidth="1"/>
    <col min="439" max="440" width="13.81640625" bestFit="1" customWidth="1"/>
    <col min="441" max="442" width="14.81640625" bestFit="1" customWidth="1"/>
    <col min="443" max="443" width="13.81640625" bestFit="1" customWidth="1"/>
    <col min="444" max="453" width="14.81640625" bestFit="1" customWidth="1"/>
    <col min="454" max="454" width="13.81640625" bestFit="1" customWidth="1"/>
    <col min="455" max="458" width="14.81640625" bestFit="1" customWidth="1"/>
    <col min="459" max="459" width="12.7265625" bestFit="1" customWidth="1"/>
    <col min="460" max="461" width="13.81640625" bestFit="1" customWidth="1"/>
    <col min="462" max="462" width="12.7265625" bestFit="1" customWidth="1"/>
    <col min="463" max="465" width="13.81640625" bestFit="1" customWidth="1"/>
    <col min="466" max="466" width="14.81640625" bestFit="1" customWidth="1"/>
    <col min="467" max="468" width="13.81640625" bestFit="1" customWidth="1"/>
    <col min="469" max="470" width="14.81640625" bestFit="1" customWidth="1"/>
    <col min="471" max="472" width="13.81640625" bestFit="1" customWidth="1"/>
    <col min="473" max="473" width="14.81640625" bestFit="1" customWidth="1"/>
    <col min="474" max="476" width="13.81640625" bestFit="1" customWidth="1"/>
    <col min="477" max="477" width="14.81640625" bestFit="1" customWidth="1"/>
    <col min="478" max="479" width="13.81640625" bestFit="1" customWidth="1"/>
    <col min="480" max="480" width="14.81640625" bestFit="1" customWidth="1"/>
    <col min="481" max="481" width="13.81640625" bestFit="1" customWidth="1"/>
    <col min="482" max="483" width="15.81640625" bestFit="1" customWidth="1"/>
    <col min="484" max="484" width="14.81640625" bestFit="1" customWidth="1"/>
    <col min="485" max="485" width="15.81640625" bestFit="1" customWidth="1"/>
    <col min="486" max="486" width="14.81640625" bestFit="1" customWidth="1"/>
    <col min="487" max="490" width="15.81640625" bestFit="1" customWidth="1"/>
    <col min="491" max="492" width="14.81640625" bestFit="1" customWidth="1"/>
    <col min="493" max="494" width="15.81640625" bestFit="1" customWidth="1"/>
    <col min="495" max="495" width="14.81640625" bestFit="1" customWidth="1"/>
    <col min="496" max="497" width="15.81640625" bestFit="1" customWidth="1"/>
    <col min="498" max="499" width="14.81640625" bestFit="1" customWidth="1"/>
    <col min="500" max="500" width="13.81640625" bestFit="1" customWidth="1"/>
    <col min="501" max="504" width="14.81640625" bestFit="1" customWidth="1"/>
    <col min="505" max="513" width="15.81640625" bestFit="1" customWidth="1"/>
    <col min="514" max="514" width="14.81640625" bestFit="1" customWidth="1"/>
    <col min="515" max="515" width="15.81640625" bestFit="1" customWidth="1"/>
    <col min="516" max="518" width="14.81640625" bestFit="1" customWidth="1"/>
    <col min="519" max="520" width="13.81640625" bestFit="1" customWidth="1"/>
    <col min="521" max="522" width="14.81640625" bestFit="1" customWidth="1"/>
    <col min="523" max="523" width="13.81640625" bestFit="1" customWidth="1"/>
    <col min="524" max="524" width="14.81640625" bestFit="1" customWidth="1"/>
    <col min="525" max="530" width="15.81640625" bestFit="1" customWidth="1"/>
    <col min="531" max="531" width="14.81640625" bestFit="1" customWidth="1"/>
    <col min="532" max="533" width="15.81640625" bestFit="1" customWidth="1"/>
    <col min="534" max="534" width="12.7265625" bestFit="1" customWidth="1"/>
    <col min="535" max="536" width="13.81640625" bestFit="1" customWidth="1"/>
    <col min="537" max="538" width="12.7265625" bestFit="1" customWidth="1"/>
    <col min="539" max="539" width="13.81640625" bestFit="1" customWidth="1"/>
    <col min="540" max="545" width="14.81640625" bestFit="1" customWidth="1"/>
    <col min="546" max="546" width="13.81640625" bestFit="1" customWidth="1"/>
    <col min="547" max="549" width="14.81640625" bestFit="1" customWidth="1"/>
    <col min="550" max="550" width="13.81640625" bestFit="1" customWidth="1"/>
    <col min="551" max="555" width="14.81640625" bestFit="1" customWidth="1"/>
    <col min="556" max="556" width="13.81640625" bestFit="1" customWidth="1"/>
    <col min="557" max="557" width="12.7265625" bestFit="1" customWidth="1"/>
    <col min="558" max="558" width="13.81640625" bestFit="1" customWidth="1"/>
    <col min="559" max="559" width="12.7265625" bestFit="1" customWidth="1"/>
    <col min="560" max="560" width="13.81640625" bestFit="1" customWidth="1"/>
    <col min="561" max="561" width="12.7265625" bestFit="1" customWidth="1"/>
    <col min="562" max="568" width="13.81640625" bestFit="1" customWidth="1"/>
    <col min="569" max="570" width="14.81640625" bestFit="1" customWidth="1"/>
    <col min="571" max="573" width="13.81640625" bestFit="1" customWidth="1"/>
    <col min="574" max="578" width="14.81640625" bestFit="1" customWidth="1"/>
    <col min="579" max="580" width="13.81640625" bestFit="1" customWidth="1"/>
    <col min="581" max="582" width="14.81640625" bestFit="1" customWidth="1"/>
    <col min="583" max="583" width="13.81640625" bestFit="1" customWidth="1"/>
    <col min="584" max="585" width="12.7265625" bestFit="1" customWidth="1"/>
    <col min="586" max="587" width="13.81640625" bestFit="1" customWidth="1"/>
    <col min="588" max="588" width="14.81640625" bestFit="1" customWidth="1"/>
    <col min="589" max="590" width="13.81640625" bestFit="1" customWidth="1"/>
    <col min="591" max="596" width="14.81640625" bestFit="1" customWidth="1"/>
    <col min="597" max="597" width="13.81640625" bestFit="1" customWidth="1"/>
    <col min="598" max="599" width="14.81640625" bestFit="1" customWidth="1"/>
    <col min="600" max="605" width="13.81640625" bestFit="1" customWidth="1"/>
    <col min="606" max="606" width="12.7265625" bestFit="1" customWidth="1"/>
    <col min="607" max="608" width="13.81640625" bestFit="1" customWidth="1"/>
    <col min="609" max="609" width="12.7265625" bestFit="1" customWidth="1"/>
    <col min="610" max="612" width="13.81640625" bestFit="1" customWidth="1"/>
    <col min="613" max="617" width="14.81640625" bestFit="1" customWidth="1"/>
    <col min="618" max="618" width="13.81640625" bestFit="1" customWidth="1"/>
    <col min="619" max="619" width="14.81640625" bestFit="1" customWidth="1"/>
    <col min="620" max="620" width="13.81640625" bestFit="1" customWidth="1"/>
    <col min="621" max="621" width="14.81640625" bestFit="1" customWidth="1"/>
    <col min="622" max="623" width="13.81640625" bestFit="1" customWidth="1"/>
    <col min="624" max="627" width="14.81640625" bestFit="1" customWidth="1"/>
    <col min="628" max="628" width="13.81640625" bestFit="1" customWidth="1"/>
    <col min="629" max="630" width="14.81640625" bestFit="1" customWidth="1"/>
    <col min="631" max="636" width="13.81640625" bestFit="1" customWidth="1"/>
    <col min="637" max="637" width="12.7265625" bestFit="1" customWidth="1"/>
    <col min="638" max="638" width="14.81640625" bestFit="1" customWidth="1"/>
    <col min="639" max="640" width="13.81640625" bestFit="1" customWidth="1"/>
    <col min="641" max="644" width="14.81640625" bestFit="1" customWidth="1"/>
    <col min="645" max="645" width="13.81640625" bestFit="1" customWidth="1"/>
    <col min="646" max="646" width="14.81640625" bestFit="1" customWidth="1"/>
    <col min="647" max="648" width="13.81640625" bestFit="1" customWidth="1"/>
    <col min="649" max="650" width="14.81640625" bestFit="1" customWidth="1"/>
    <col min="651" max="651" width="13.81640625" bestFit="1" customWidth="1"/>
    <col min="652" max="655" width="12.7265625" bestFit="1" customWidth="1"/>
    <col min="656" max="660" width="14.81640625" bestFit="1" customWidth="1"/>
    <col min="661" max="661" width="13.81640625" bestFit="1" customWidth="1"/>
    <col min="662" max="665" width="14.81640625" bestFit="1" customWidth="1"/>
    <col min="666" max="668" width="13.81640625" bestFit="1" customWidth="1"/>
    <col min="669" max="669" width="14.81640625" bestFit="1" customWidth="1"/>
    <col min="670" max="670" width="12.7265625" bestFit="1" customWidth="1"/>
    <col min="671" max="673" width="13.81640625" bestFit="1" customWidth="1"/>
    <col min="674" max="674" width="12.7265625" bestFit="1" customWidth="1"/>
    <col min="675" max="676" width="13.81640625" bestFit="1" customWidth="1"/>
    <col min="677" max="686" width="14.81640625" bestFit="1" customWidth="1"/>
    <col min="687" max="687" width="13.81640625" bestFit="1" customWidth="1"/>
    <col min="688" max="688" width="12.7265625" bestFit="1" customWidth="1"/>
    <col min="689" max="693" width="13.81640625" bestFit="1" customWidth="1"/>
    <col min="694" max="702" width="14.81640625" bestFit="1" customWidth="1"/>
    <col min="703" max="703" width="13.81640625" bestFit="1" customWidth="1"/>
    <col min="704" max="704" width="12.7265625" bestFit="1" customWidth="1"/>
    <col min="705" max="706" width="13.81640625" bestFit="1" customWidth="1"/>
    <col min="707" max="707" width="12.7265625" bestFit="1" customWidth="1"/>
    <col min="708" max="708" width="13.81640625" bestFit="1" customWidth="1"/>
    <col min="709" max="709" width="12.7265625" bestFit="1" customWidth="1"/>
    <col min="710" max="714" width="13.81640625" bestFit="1" customWidth="1"/>
    <col min="715" max="720" width="14.81640625" bestFit="1" customWidth="1"/>
    <col min="721" max="721" width="13.81640625" bestFit="1" customWidth="1"/>
    <col min="722" max="728" width="14.81640625" bestFit="1" customWidth="1"/>
    <col min="729" max="729" width="13.81640625" bestFit="1" customWidth="1"/>
    <col min="730" max="736" width="14.81640625" bestFit="1" customWidth="1"/>
    <col min="737" max="737" width="13.81640625" bestFit="1" customWidth="1"/>
    <col min="738" max="739" width="14.81640625" bestFit="1" customWidth="1"/>
    <col min="740" max="747" width="15.81640625" bestFit="1" customWidth="1"/>
    <col min="748" max="748" width="14.81640625" bestFit="1" customWidth="1"/>
    <col min="749" max="752" width="15.81640625" bestFit="1" customWidth="1"/>
    <col min="753" max="753" width="14.81640625" bestFit="1" customWidth="1"/>
    <col min="754" max="755" width="15.81640625" bestFit="1" customWidth="1"/>
    <col min="756" max="756" width="14.81640625" bestFit="1" customWidth="1"/>
    <col min="757" max="759" width="15.81640625" bestFit="1" customWidth="1"/>
    <col min="760" max="760" width="14.81640625" bestFit="1" customWidth="1"/>
    <col min="761" max="761" width="15.81640625" bestFit="1" customWidth="1"/>
    <col min="762" max="762" width="14.81640625" bestFit="1" customWidth="1"/>
    <col min="763" max="763" width="15.81640625" bestFit="1" customWidth="1"/>
    <col min="764" max="766" width="14.81640625" bestFit="1" customWidth="1"/>
    <col min="767" max="768" width="13.81640625" bestFit="1" customWidth="1"/>
    <col min="769" max="769" width="14.81640625" bestFit="1" customWidth="1"/>
    <col min="770" max="770" width="15.81640625" bestFit="1" customWidth="1"/>
    <col min="771" max="771" width="14.81640625" bestFit="1" customWidth="1"/>
    <col min="772" max="773" width="15.81640625" bestFit="1" customWidth="1"/>
    <col min="774" max="775" width="14.81640625" bestFit="1" customWidth="1"/>
    <col min="776" max="777" width="15.81640625" bestFit="1" customWidth="1"/>
    <col min="778" max="778" width="14.81640625" bestFit="1" customWidth="1"/>
    <col min="779" max="781" width="15.81640625" bestFit="1" customWidth="1"/>
    <col min="782" max="783" width="14.81640625" bestFit="1" customWidth="1"/>
    <col min="784" max="784" width="15.81640625" bestFit="1" customWidth="1"/>
    <col min="785" max="785" width="14.81640625" bestFit="1" customWidth="1"/>
    <col min="786" max="787" width="15.81640625" bestFit="1" customWidth="1"/>
    <col min="788" max="789" width="14.81640625" bestFit="1" customWidth="1"/>
    <col min="790" max="790" width="13.81640625" bestFit="1" customWidth="1"/>
    <col min="791" max="791" width="14.81640625" bestFit="1" customWidth="1"/>
    <col min="792" max="792" width="13.81640625" bestFit="1" customWidth="1"/>
    <col min="793" max="794" width="14.81640625" bestFit="1" customWidth="1"/>
    <col min="795" max="795" width="13.81640625" bestFit="1" customWidth="1"/>
    <col min="796" max="796" width="14.81640625" bestFit="1" customWidth="1"/>
    <col min="797" max="806" width="15.81640625" bestFit="1" customWidth="1"/>
    <col min="807" max="807" width="14.81640625" bestFit="1" customWidth="1"/>
    <col min="808" max="808" width="12.7265625" bestFit="1" customWidth="1"/>
    <col min="809" max="815" width="13.81640625" bestFit="1" customWidth="1"/>
    <col min="816" max="816" width="12.7265625" bestFit="1" customWidth="1"/>
    <col min="817" max="817" width="13.81640625" bestFit="1" customWidth="1"/>
    <col min="818" max="825" width="14.81640625" bestFit="1" customWidth="1"/>
    <col min="826" max="827" width="13.81640625" bestFit="1" customWidth="1"/>
    <col min="828" max="834" width="14.81640625" bestFit="1" customWidth="1"/>
    <col min="835" max="835" width="13.81640625" bestFit="1" customWidth="1"/>
    <col min="836" max="837" width="14.81640625" bestFit="1" customWidth="1"/>
    <col min="838" max="838" width="13.81640625" bestFit="1" customWidth="1"/>
    <col min="839" max="841" width="12.7265625" bestFit="1" customWidth="1"/>
    <col min="842" max="842" width="13.81640625" bestFit="1" customWidth="1"/>
    <col min="843" max="843" width="14.81640625" bestFit="1" customWidth="1"/>
    <col min="844" max="847" width="13.81640625" bestFit="1" customWidth="1"/>
    <col min="848" max="850" width="14.81640625" bestFit="1" customWidth="1"/>
    <col min="851" max="851" width="13.81640625" bestFit="1" customWidth="1"/>
    <col min="852" max="852" width="14.81640625" bestFit="1" customWidth="1"/>
    <col min="853" max="855" width="13.81640625" bestFit="1" customWidth="1"/>
    <col min="856" max="856" width="14.81640625" bestFit="1" customWidth="1"/>
    <col min="857" max="857" width="13.81640625" bestFit="1" customWidth="1"/>
    <col min="858" max="858" width="14.81640625" bestFit="1" customWidth="1"/>
    <col min="859" max="860" width="13.81640625" bestFit="1" customWidth="1"/>
    <col min="861" max="861" width="12.7265625" bestFit="1" customWidth="1"/>
    <col min="862" max="862" width="13.81640625" bestFit="1" customWidth="1"/>
    <col min="863" max="864" width="14.81640625" bestFit="1" customWidth="1"/>
    <col min="865" max="865" width="13.81640625" bestFit="1" customWidth="1"/>
    <col min="866" max="870" width="14.81640625" bestFit="1" customWidth="1"/>
    <col min="871" max="871" width="13.81640625" bestFit="1" customWidth="1"/>
    <col min="872" max="882" width="14.81640625" bestFit="1" customWidth="1"/>
    <col min="883" max="883" width="13.81640625" bestFit="1" customWidth="1"/>
    <col min="884" max="885" width="14.81640625" bestFit="1" customWidth="1"/>
    <col min="886" max="886" width="12.7265625" bestFit="1" customWidth="1"/>
    <col min="887" max="895" width="13.81640625" bestFit="1" customWidth="1"/>
    <col min="896" max="896" width="12.7265625" bestFit="1" customWidth="1"/>
    <col min="897" max="898" width="13.81640625" bestFit="1" customWidth="1"/>
    <col min="899" max="899" width="12.7265625" bestFit="1" customWidth="1"/>
    <col min="900" max="901" width="13.81640625" bestFit="1" customWidth="1"/>
    <col min="902" max="902" width="14.81640625" bestFit="1" customWidth="1"/>
    <col min="903" max="903" width="13.81640625" bestFit="1" customWidth="1"/>
    <col min="904" max="905" width="14.81640625" bestFit="1" customWidth="1"/>
    <col min="906" max="906" width="13.81640625" bestFit="1" customWidth="1"/>
    <col min="907" max="912" width="14.81640625" bestFit="1" customWidth="1"/>
    <col min="913" max="913" width="13.81640625" bestFit="1" customWidth="1"/>
    <col min="914" max="921" width="14.81640625" bestFit="1" customWidth="1"/>
    <col min="922" max="922" width="13.81640625" bestFit="1" customWidth="1"/>
    <col min="923" max="924" width="14.81640625" bestFit="1" customWidth="1"/>
    <col min="925" max="925" width="13.81640625" bestFit="1" customWidth="1"/>
    <col min="926" max="929" width="14.81640625" bestFit="1" customWidth="1"/>
    <col min="930" max="930" width="13.81640625" bestFit="1" customWidth="1"/>
    <col min="931" max="933" width="14.81640625" bestFit="1" customWidth="1"/>
    <col min="934" max="934" width="12.7265625" bestFit="1" customWidth="1"/>
    <col min="935" max="945" width="13.81640625" bestFit="1" customWidth="1"/>
    <col min="946" max="946" width="12.7265625" bestFit="1" customWidth="1"/>
    <col min="947" max="956" width="13.81640625" bestFit="1" customWidth="1"/>
    <col min="957" max="959" width="14.81640625" bestFit="1" customWidth="1"/>
    <col min="960" max="960" width="13.81640625" bestFit="1" customWidth="1"/>
    <col min="961" max="964" width="14.81640625" bestFit="1" customWidth="1"/>
    <col min="965" max="966" width="13.81640625" bestFit="1" customWidth="1"/>
    <col min="967" max="974" width="14.81640625" bestFit="1" customWidth="1"/>
    <col min="975" max="977" width="13.81640625" bestFit="1" customWidth="1"/>
    <col min="978" max="981" width="14.81640625" bestFit="1" customWidth="1"/>
    <col min="982" max="983" width="13.81640625" bestFit="1" customWidth="1"/>
    <col min="984" max="988" width="14.81640625" bestFit="1" customWidth="1"/>
    <col min="989" max="991" width="13.81640625" bestFit="1" customWidth="1"/>
    <col min="992" max="996" width="14.81640625" bestFit="1" customWidth="1"/>
    <col min="997" max="998" width="13.81640625" bestFit="1" customWidth="1"/>
    <col min="999" max="1015" width="14.81640625" bestFit="1" customWidth="1"/>
    <col min="1016" max="1016" width="13.81640625" bestFit="1" customWidth="1"/>
    <col min="1017" max="1018" width="14.81640625" bestFit="1" customWidth="1"/>
    <col min="1019" max="1020" width="13.81640625" bestFit="1" customWidth="1"/>
    <col min="1021" max="1023" width="14.81640625" bestFit="1" customWidth="1"/>
    <col min="1024" max="1026" width="13.81640625" bestFit="1" customWidth="1"/>
    <col min="1027" max="1029" width="14.81640625" bestFit="1" customWidth="1"/>
    <col min="1030" max="1030" width="12.7265625" bestFit="1" customWidth="1"/>
    <col min="1031" max="1033" width="13.81640625" bestFit="1" customWidth="1"/>
    <col min="1034" max="1034" width="12.7265625" bestFit="1" customWidth="1"/>
    <col min="1035" max="1038" width="13.81640625" bestFit="1" customWidth="1"/>
    <col min="1039" max="1041" width="12.7265625" bestFit="1" customWidth="1"/>
    <col min="1042" max="1045" width="13.81640625" bestFit="1" customWidth="1"/>
    <col min="1046" max="1047" width="12.7265625" bestFit="1" customWidth="1"/>
    <col min="1048" max="1056" width="13.81640625" bestFit="1" customWidth="1"/>
    <col min="1057" max="1057" width="12.7265625" bestFit="1" customWidth="1"/>
    <col min="1058" max="1063" width="13.81640625" bestFit="1" customWidth="1"/>
    <col min="1064" max="1068" width="14.81640625" bestFit="1" customWidth="1"/>
    <col min="1069" max="1069" width="13.81640625" bestFit="1" customWidth="1"/>
    <col min="1070" max="1075" width="14.81640625" bestFit="1" customWidth="1"/>
    <col min="1076" max="1076" width="13.81640625" bestFit="1" customWidth="1"/>
    <col min="1077" max="1081" width="14.81640625" bestFit="1" customWidth="1"/>
    <col min="1082" max="1083" width="13.81640625" bestFit="1" customWidth="1"/>
    <col min="1084" max="1087" width="14.81640625" bestFit="1" customWidth="1"/>
    <col min="1088" max="1088" width="13.81640625" bestFit="1" customWidth="1"/>
    <col min="1089" max="1092" width="14.81640625" bestFit="1" customWidth="1"/>
    <col min="1093" max="1094" width="13.81640625" bestFit="1" customWidth="1"/>
    <col min="1095" max="1098" width="14.81640625" bestFit="1" customWidth="1"/>
    <col min="1099" max="1102" width="13.81640625" bestFit="1" customWidth="1"/>
    <col min="1103" max="1105" width="14.81640625" bestFit="1" customWidth="1"/>
    <col min="1106" max="1106" width="13.81640625" bestFit="1" customWidth="1"/>
    <col min="1107" max="1114" width="14.81640625" bestFit="1" customWidth="1"/>
    <col min="1115" max="1115" width="13.81640625" bestFit="1" customWidth="1"/>
    <col min="1116" max="1133" width="14.81640625" bestFit="1" customWidth="1"/>
    <col min="1134" max="1136" width="12.7265625" bestFit="1" customWidth="1"/>
    <col min="1137" max="1137" width="13.81640625" bestFit="1" customWidth="1"/>
    <col min="1138" max="1138" width="12.7265625" bestFit="1" customWidth="1"/>
    <col min="1139" max="1142" width="13.81640625" bestFit="1" customWidth="1"/>
    <col min="1143" max="1143" width="12.7265625" bestFit="1" customWidth="1"/>
    <col min="1144" max="1153" width="13.81640625" bestFit="1" customWidth="1"/>
    <col min="1154" max="1154" width="12.7265625" bestFit="1" customWidth="1"/>
    <col min="1155" max="1163" width="13.81640625" bestFit="1" customWidth="1"/>
    <col min="1164" max="1164" width="12.7265625" bestFit="1" customWidth="1"/>
    <col min="1165" max="1181" width="13.81640625" bestFit="1" customWidth="1"/>
    <col min="1182" max="1187" width="14.81640625" bestFit="1" customWidth="1"/>
    <col min="1188" max="1188" width="13.81640625" bestFit="1" customWidth="1"/>
    <col min="1189" max="1197" width="14.81640625" bestFit="1" customWidth="1"/>
    <col min="1198" max="1198" width="13.81640625" bestFit="1" customWidth="1"/>
    <col min="1199" max="1200" width="14.81640625" bestFit="1" customWidth="1"/>
    <col min="1201" max="1201" width="13.81640625" bestFit="1" customWidth="1"/>
    <col min="1202" max="1204" width="14.81640625" bestFit="1" customWidth="1"/>
    <col min="1205" max="1206" width="13.81640625" bestFit="1" customWidth="1"/>
    <col min="1207" max="1211" width="14.81640625" bestFit="1" customWidth="1"/>
    <col min="1212" max="1212" width="13.81640625" bestFit="1" customWidth="1"/>
    <col min="1213" max="1220" width="14.81640625" bestFit="1" customWidth="1"/>
    <col min="1221" max="1221" width="13.81640625" bestFit="1" customWidth="1"/>
    <col min="1222" max="1225" width="14.81640625" bestFit="1" customWidth="1"/>
    <col min="1226" max="1227" width="13.81640625" bestFit="1" customWidth="1"/>
    <col min="1228" max="1231" width="14.81640625" bestFit="1" customWidth="1"/>
    <col min="1232" max="1232" width="13.81640625" bestFit="1" customWidth="1"/>
    <col min="1233" max="1236" width="14.81640625" bestFit="1" customWidth="1"/>
    <col min="1237" max="1239" width="13.81640625" bestFit="1" customWidth="1"/>
    <col min="1240" max="1241" width="14.81640625" bestFit="1" customWidth="1"/>
    <col min="1242" max="1243" width="13.81640625" bestFit="1" customWidth="1"/>
    <col min="1244" max="1249" width="14.81640625" bestFit="1" customWidth="1"/>
    <col min="1250" max="1252" width="13.81640625" bestFit="1" customWidth="1"/>
    <col min="1253" max="1256" width="14.81640625" bestFit="1" customWidth="1"/>
    <col min="1257" max="1257" width="13.81640625" bestFit="1" customWidth="1"/>
    <col min="1258" max="1262" width="14.81640625" bestFit="1" customWidth="1"/>
    <col min="1263" max="1263" width="13.81640625" bestFit="1" customWidth="1"/>
    <col min="1264" max="1269" width="14.81640625" bestFit="1" customWidth="1"/>
    <col min="1270" max="1270" width="13.81640625" bestFit="1" customWidth="1"/>
    <col min="1271" max="1273" width="14.81640625" bestFit="1" customWidth="1"/>
    <col min="1274" max="1274" width="13.81640625" bestFit="1" customWidth="1"/>
    <col min="1275" max="1278" width="14.81640625" bestFit="1" customWidth="1"/>
    <col min="1279" max="1279" width="13.81640625" bestFit="1" customWidth="1"/>
    <col min="1280" max="1281" width="14.81640625" bestFit="1" customWidth="1"/>
    <col min="1282" max="1283" width="13.81640625" bestFit="1" customWidth="1"/>
    <col min="1284" max="1285" width="14.81640625" bestFit="1" customWidth="1"/>
    <col min="1286" max="1286" width="13.81640625" bestFit="1" customWidth="1"/>
    <col min="1287" max="1292" width="14.81640625" bestFit="1" customWidth="1"/>
    <col min="1293" max="1297" width="13.81640625" bestFit="1" customWidth="1"/>
    <col min="1298" max="1298" width="12.7265625" bestFit="1" customWidth="1"/>
    <col min="1299" max="1299" width="13.81640625" bestFit="1" customWidth="1"/>
    <col min="1300" max="1300" width="12.7265625" bestFit="1" customWidth="1"/>
    <col min="1301" max="1307" width="13.81640625" bestFit="1" customWidth="1"/>
    <col min="1308" max="1308" width="12.7265625" bestFit="1" customWidth="1"/>
    <col min="1309" max="1311" width="13.81640625" bestFit="1" customWidth="1"/>
    <col min="1312" max="1312" width="12.7265625" bestFit="1" customWidth="1"/>
    <col min="1313" max="1313" width="13.81640625" bestFit="1" customWidth="1"/>
    <col min="1314" max="1316" width="12.7265625" bestFit="1" customWidth="1"/>
    <col min="1317" max="1321" width="13.81640625" bestFit="1" customWidth="1"/>
    <col min="1322" max="1327" width="14.81640625" bestFit="1" customWidth="1"/>
    <col min="1328" max="1329" width="13.81640625" bestFit="1" customWidth="1"/>
    <col min="1330" max="1336" width="14.81640625" bestFit="1" customWidth="1"/>
    <col min="1337" max="1337" width="13.81640625" bestFit="1" customWidth="1"/>
    <col min="1338" max="1343" width="14.81640625" bestFit="1" customWidth="1"/>
    <col min="1344" max="1344" width="13.81640625" bestFit="1" customWidth="1"/>
    <col min="1345" max="1347" width="14.81640625" bestFit="1" customWidth="1"/>
    <col min="1348" max="1348" width="13.81640625" bestFit="1" customWidth="1"/>
    <col min="1349" max="1363" width="14.81640625" bestFit="1" customWidth="1"/>
    <col min="1364" max="1364" width="13.81640625" bestFit="1" customWidth="1"/>
    <col min="1365" max="1368" width="14.81640625" bestFit="1" customWidth="1"/>
    <col min="1369" max="1370" width="13.81640625" bestFit="1" customWidth="1"/>
    <col min="1371" max="1371" width="14.81640625" bestFit="1" customWidth="1"/>
    <col min="1372" max="1372" width="13.81640625" bestFit="1" customWidth="1"/>
    <col min="1373" max="1376" width="14.81640625" bestFit="1" customWidth="1"/>
    <col min="1377" max="1377" width="13.81640625" bestFit="1" customWidth="1"/>
    <col min="1378" max="1381" width="14.81640625" bestFit="1" customWidth="1"/>
    <col min="1382" max="1382" width="13.81640625" bestFit="1" customWidth="1"/>
    <col min="1383" max="1387" width="14.81640625" bestFit="1" customWidth="1"/>
    <col min="1388" max="1389" width="13.81640625" bestFit="1" customWidth="1"/>
    <col min="1390" max="1392" width="14.81640625" bestFit="1" customWidth="1"/>
    <col min="1393" max="1394" width="13.81640625" bestFit="1" customWidth="1"/>
    <col min="1395" max="1398" width="14.81640625" bestFit="1" customWidth="1"/>
    <col min="1399" max="1399" width="13.81640625" bestFit="1" customWidth="1"/>
    <col min="1400" max="1403" width="14.81640625" bestFit="1" customWidth="1"/>
    <col min="1404" max="1404" width="13.81640625" bestFit="1" customWidth="1"/>
    <col min="1405" max="1405" width="12.7265625" bestFit="1" customWidth="1"/>
    <col min="1406" max="1408" width="13.81640625" bestFit="1" customWidth="1"/>
    <col min="1409" max="1409" width="12.7265625" bestFit="1" customWidth="1"/>
    <col min="1410" max="1412" width="13.81640625" bestFit="1" customWidth="1"/>
    <col min="1413" max="1415" width="12.7265625" bestFit="1" customWidth="1"/>
    <col min="1416" max="1420" width="13.81640625" bestFit="1" customWidth="1"/>
    <col min="1421" max="1421" width="12.7265625" bestFit="1" customWidth="1"/>
    <col min="1422" max="1422" width="13.81640625" bestFit="1" customWidth="1"/>
    <col min="1423" max="1425" width="12.7265625" bestFit="1" customWidth="1"/>
    <col min="1426" max="1431" width="13.81640625" bestFit="1" customWidth="1"/>
    <col min="1432" max="1433" width="14.81640625" bestFit="1" customWidth="1"/>
    <col min="1434" max="1435" width="13.81640625" bestFit="1" customWidth="1"/>
    <col min="1436" max="1439" width="14.81640625" bestFit="1" customWidth="1"/>
    <col min="1440" max="1440" width="13.81640625" bestFit="1" customWidth="1"/>
    <col min="1441" max="1444" width="14.81640625" bestFit="1" customWidth="1"/>
    <col min="1445" max="1445" width="13.81640625" bestFit="1" customWidth="1"/>
    <col min="1446" max="1446" width="14.81640625" bestFit="1" customWidth="1"/>
    <col min="1447" max="1447" width="13.81640625" bestFit="1" customWidth="1"/>
    <col min="1448" max="1451" width="14.81640625" bestFit="1" customWidth="1"/>
    <col min="1452" max="1452" width="13.81640625" bestFit="1" customWidth="1"/>
    <col min="1453" max="1453" width="14.81640625" bestFit="1" customWidth="1"/>
    <col min="1454" max="1454" width="13.81640625" bestFit="1" customWidth="1"/>
    <col min="1455" max="1456" width="14.81640625" bestFit="1" customWidth="1"/>
    <col min="1457" max="1458" width="13.81640625" bestFit="1" customWidth="1"/>
    <col min="1459" max="1461" width="14.81640625" bestFit="1" customWidth="1"/>
    <col min="1462" max="1463" width="13.81640625" bestFit="1" customWidth="1"/>
    <col min="1464" max="1466" width="14.81640625" bestFit="1" customWidth="1"/>
    <col min="1467" max="1467" width="13.81640625" bestFit="1" customWidth="1"/>
    <col min="1468" max="1485" width="14.81640625" bestFit="1" customWidth="1"/>
    <col min="1486" max="1486" width="13.81640625" bestFit="1" customWidth="1"/>
    <col min="1487" max="1489" width="14.81640625" bestFit="1" customWidth="1"/>
    <col min="1490" max="1492" width="13.81640625" bestFit="1" customWidth="1"/>
    <col min="1493" max="1494" width="14.81640625" bestFit="1" customWidth="1"/>
    <col min="1495" max="1496" width="13.81640625" bestFit="1" customWidth="1"/>
    <col min="1497" max="1507" width="14.81640625" bestFit="1" customWidth="1"/>
    <col min="1508" max="1508" width="13.81640625" bestFit="1" customWidth="1"/>
    <col min="1509" max="1509" width="14.81640625" bestFit="1" customWidth="1"/>
    <col min="1510" max="1510" width="13.81640625" bestFit="1" customWidth="1"/>
    <col min="1511" max="1512" width="14.81640625" bestFit="1" customWidth="1"/>
    <col min="1513" max="1515" width="13.81640625" bestFit="1" customWidth="1"/>
    <col min="1516" max="1517" width="14.81640625" bestFit="1" customWidth="1"/>
    <col min="1518" max="1521" width="15.81640625" bestFit="1" customWidth="1"/>
    <col min="1522" max="1522" width="14.81640625" bestFit="1" customWidth="1"/>
    <col min="1523" max="1529" width="15.81640625" bestFit="1" customWidth="1"/>
    <col min="1530" max="1530" width="14.81640625" bestFit="1" customWidth="1"/>
    <col min="1531" max="1537" width="15.81640625" bestFit="1" customWidth="1"/>
    <col min="1538" max="1541" width="14.81640625" bestFit="1" customWidth="1"/>
    <col min="1542" max="1545" width="15.81640625" bestFit="1" customWidth="1"/>
    <col min="1546" max="1547" width="14.81640625" bestFit="1" customWidth="1"/>
    <col min="1548" max="1550" width="15.81640625" bestFit="1" customWidth="1"/>
    <col min="1551" max="1554" width="14.81640625" bestFit="1" customWidth="1"/>
    <col min="1555" max="1557" width="15.81640625" bestFit="1" customWidth="1"/>
    <col min="1558" max="1559" width="14.81640625" bestFit="1" customWidth="1"/>
    <col min="1560" max="1563" width="15.81640625" bestFit="1" customWidth="1"/>
    <col min="1564" max="1564" width="14.81640625" bestFit="1" customWidth="1"/>
    <col min="1565" max="1571" width="15.81640625" bestFit="1" customWidth="1"/>
    <col min="1572" max="1573" width="14.81640625" bestFit="1" customWidth="1"/>
    <col min="1574" max="1574" width="15.81640625" bestFit="1" customWidth="1"/>
    <col min="1575" max="1576" width="14.81640625" bestFit="1" customWidth="1"/>
    <col min="1577" max="1582" width="15.81640625" bestFit="1" customWidth="1"/>
    <col min="1583" max="1583" width="14.81640625" bestFit="1" customWidth="1"/>
    <col min="1584" max="1586" width="15.81640625" bestFit="1" customWidth="1"/>
    <col min="1587" max="1587" width="14.81640625" bestFit="1" customWidth="1"/>
    <col min="1588" max="1593" width="15.81640625" bestFit="1" customWidth="1"/>
    <col min="1594" max="1594" width="14.81640625" bestFit="1" customWidth="1"/>
    <col min="1595" max="1603" width="15.81640625" bestFit="1" customWidth="1"/>
    <col min="1604" max="1605" width="14.81640625" bestFit="1" customWidth="1"/>
    <col min="1606" max="1608" width="15.81640625" bestFit="1" customWidth="1"/>
    <col min="1609" max="1611" width="14.81640625" bestFit="1" customWidth="1"/>
    <col min="1612" max="1615" width="13.81640625" bestFit="1" customWidth="1"/>
    <col min="1616" max="1619" width="14.81640625" bestFit="1" customWidth="1"/>
    <col min="1620" max="1620" width="13.81640625" bestFit="1" customWidth="1"/>
    <col min="1621" max="1623" width="14.81640625" bestFit="1" customWidth="1"/>
    <col min="1624" max="1625" width="13.81640625" bestFit="1" customWidth="1"/>
    <col min="1626" max="1631" width="14.81640625" bestFit="1" customWidth="1"/>
    <col min="1632" max="1634" width="13.81640625" bestFit="1" customWidth="1"/>
    <col min="1635" max="1639" width="14.81640625" bestFit="1" customWidth="1"/>
    <col min="1640" max="1640" width="13.81640625" bestFit="1" customWidth="1"/>
    <col min="1641" max="1642" width="14.81640625" bestFit="1" customWidth="1"/>
    <col min="1643" max="1646" width="15.81640625" bestFit="1" customWidth="1"/>
    <col min="1647" max="1647" width="14.81640625" bestFit="1" customWidth="1"/>
    <col min="1648" max="1652" width="15.81640625" bestFit="1" customWidth="1"/>
    <col min="1653" max="1653" width="14.81640625" bestFit="1" customWidth="1"/>
    <col min="1654" max="1655" width="15.81640625" bestFit="1" customWidth="1"/>
    <col min="1656" max="1657" width="14.81640625" bestFit="1" customWidth="1"/>
    <col min="1658" max="1661" width="15.81640625" bestFit="1" customWidth="1"/>
    <col min="1662" max="1662" width="14.81640625" bestFit="1" customWidth="1"/>
    <col min="1663" max="1663" width="15.81640625" bestFit="1" customWidth="1"/>
    <col min="1664" max="1665" width="14.81640625" bestFit="1" customWidth="1"/>
    <col min="1666" max="1667" width="15.81640625" bestFit="1" customWidth="1"/>
    <col min="1668" max="1668" width="14.81640625" bestFit="1" customWidth="1"/>
    <col min="1669" max="1671" width="15.81640625" bestFit="1" customWidth="1"/>
    <col min="1672" max="1673" width="14.81640625" bestFit="1" customWidth="1"/>
    <col min="1674" max="1675" width="15.81640625" bestFit="1" customWidth="1"/>
    <col min="1676" max="1676" width="14.81640625" bestFit="1" customWidth="1"/>
    <col min="1677" max="1679" width="15.81640625" bestFit="1" customWidth="1"/>
    <col min="1680" max="1681" width="14.81640625" bestFit="1" customWidth="1"/>
    <col min="1682" max="1685" width="15.81640625" bestFit="1" customWidth="1"/>
    <col min="1686" max="1687" width="14.81640625" bestFit="1" customWidth="1"/>
    <col min="1688" max="1691" width="15.81640625" bestFit="1" customWidth="1"/>
    <col min="1692" max="1692" width="14.81640625" bestFit="1" customWidth="1"/>
    <col min="1693" max="1694" width="15.81640625" bestFit="1" customWidth="1"/>
    <col min="1695" max="1695" width="14.81640625" bestFit="1" customWidth="1"/>
    <col min="1696" max="1696" width="15.81640625" bestFit="1" customWidth="1"/>
    <col min="1697" max="1697" width="14.81640625" bestFit="1" customWidth="1"/>
    <col min="1698" max="1703" width="15.81640625" bestFit="1" customWidth="1"/>
    <col min="1704" max="1704" width="13.81640625" bestFit="1" customWidth="1"/>
    <col min="1705" max="1711" width="14.81640625" bestFit="1" customWidth="1"/>
    <col min="1712" max="1714" width="13.81640625" bestFit="1" customWidth="1"/>
    <col min="1715" max="1720" width="14.81640625" bestFit="1" customWidth="1"/>
    <col min="1721" max="1721" width="13.81640625" bestFit="1" customWidth="1"/>
    <col min="1722" max="1722" width="14.81640625" bestFit="1" customWidth="1"/>
    <col min="1723" max="1724" width="13.81640625" bestFit="1" customWidth="1"/>
    <col min="1725" max="1726" width="14.81640625" bestFit="1" customWidth="1"/>
    <col min="1727" max="1727" width="13.81640625" bestFit="1" customWidth="1"/>
    <col min="1728" max="1730" width="14.81640625" bestFit="1" customWidth="1"/>
    <col min="1731" max="1731" width="13.81640625" bestFit="1" customWidth="1"/>
    <col min="1732" max="1733" width="14.81640625" bestFit="1" customWidth="1"/>
    <col min="1734" max="1734" width="13.81640625" bestFit="1" customWidth="1"/>
    <col min="1735" max="1741" width="14.81640625" bestFit="1" customWidth="1"/>
    <col min="1742" max="1743" width="15.81640625" bestFit="1" customWidth="1"/>
    <col min="1744" max="1744" width="14.81640625" bestFit="1" customWidth="1"/>
    <col min="1745" max="1745" width="15.81640625" bestFit="1" customWidth="1"/>
    <col min="1746" max="1746" width="14.81640625" bestFit="1" customWidth="1"/>
    <col min="1747" max="1751" width="15.81640625" bestFit="1" customWidth="1"/>
    <col min="1752" max="1752" width="14.81640625" bestFit="1" customWidth="1"/>
    <col min="1753" max="1763" width="15.81640625" bestFit="1" customWidth="1"/>
    <col min="1764" max="1764" width="14.81640625" bestFit="1" customWidth="1"/>
    <col min="1765" max="1766" width="15.81640625" bestFit="1" customWidth="1"/>
    <col min="1767" max="1767" width="14.81640625" bestFit="1" customWidth="1"/>
    <col min="1768" max="1769" width="15.81640625" bestFit="1" customWidth="1"/>
    <col min="1770" max="1770" width="14.81640625" bestFit="1" customWidth="1"/>
    <col min="1771" max="1774" width="15.81640625" bestFit="1" customWidth="1"/>
    <col min="1775" max="1775" width="14.81640625" bestFit="1" customWidth="1"/>
    <col min="1776" max="1776" width="15.81640625" bestFit="1" customWidth="1"/>
    <col min="1777" max="1777" width="14.81640625" bestFit="1" customWidth="1"/>
    <col min="1778" max="1783" width="15.81640625" bestFit="1" customWidth="1"/>
    <col min="1784" max="1785" width="12.7265625" bestFit="1" customWidth="1"/>
    <col min="1786" max="1786" width="13.81640625" bestFit="1" customWidth="1"/>
    <col min="1787" max="1787" width="12.7265625" bestFit="1" customWidth="1"/>
    <col min="1788" max="1795" width="13.81640625" bestFit="1" customWidth="1"/>
    <col min="1796" max="1796" width="12.7265625" bestFit="1" customWidth="1"/>
    <col min="1797" max="1800" width="13.81640625" bestFit="1" customWidth="1"/>
    <col min="1801" max="1802" width="12.7265625" bestFit="1" customWidth="1"/>
    <col min="1803" max="1804" width="13.81640625" bestFit="1" customWidth="1"/>
    <col min="1805" max="1805" width="14.81640625" bestFit="1" customWidth="1"/>
    <col min="1806" max="1807" width="13.81640625" bestFit="1" customWidth="1"/>
    <col min="1808" max="1819" width="14.81640625" bestFit="1" customWidth="1"/>
    <col min="1820" max="1820" width="13.81640625" bestFit="1" customWidth="1"/>
    <col min="1821" max="1835" width="14.81640625" bestFit="1" customWidth="1"/>
    <col min="1836" max="1837" width="13.81640625" bestFit="1" customWidth="1"/>
    <col min="1838" max="1839" width="14.81640625" bestFit="1" customWidth="1"/>
    <col min="1840" max="1841" width="13.81640625" bestFit="1" customWidth="1"/>
    <col min="1842" max="1842" width="14.81640625" bestFit="1" customWidth="1"/>
    <col min="1843" max="1843" width="13.81640625" bestFit="1" customWidth="1"/>
    <col min="1844" max="1848" width="14.81640625" bestFit="1" customWidth="1"/>
    <col min="1849" max="1850" width="13.81640625" bestFit="1" customWidth="1"/>
    <col min="1851" max="1851" width="14.81640625" bestFit="1" customWidth="1"/>
    <col min="1852" max="1853" width="13.81640625" bestFit="1" customWidth="1"/>
    <col min="1854" max="1858" width="14.81640625" bestFit="1" customWidth="1"/>
    <col min="1859" max="1861" width="13.81640625" bestFit="1" customWidth="1"/>
    <col min="1862" max="1864" width="14.81640625" bestFit="1" customWidth="1"/>
    <col min="1865" max="1865" width="13.81640625" bestFit="1" customWidth="1"/>
    <col min="1866" max="1866" width="14.81640625" bestFit="1" customWidth="1"/>
    <col min="1867" max="1868" width="13.81640625" bestFit="1" customWidth="1"/>
    <col min="1869" max="1869" width="14.81640625" bestFit="1" customWidth="1"/>
    <col min="1870" max="1872" width="13.81640625" bestFit="1" customWidth="1"/>
    <col min="1873" max="1881" width="14.81640625" bestFit="1" customWidth="1"/>
    <col min="1882" max="1883" width="13.81640625" bestFit="1" customWidth="1"/>
    <col min="1884" max="1887" width="14.81640625" bestFit="1" customWidth="1"/>
    <col min="1888" max="1889" width="13.81640625" bestFit="1" customWidth="1"/>
    <col min="1890" max="1893" width="14.81640625" bestFit="1" customWidth="1"/>
    <col min="1894" max="1894" width="13.81640625" bestFit="1" customWidth="1"/>
    <col min="1895" max="1899" width="14.81640625" bestFit="1" customWidth="1"/>
    <col min="1900" max="1900" width="13.81640625" bestFit="1" customWidth="1"/>
    <col min="1901" max="1901" width="12.7265625" bestFit="1" customWidth="1"/>
    <col min="1902" max="1903" width="13.81640625" bestFit="1" customWidth="1"/>
    <col min="1904" max="1904" width="12.7265625" bestFit="1" customWidth="1"/>
    <col min="1905" max="1912" width="13.81640625" bestFit="1" customWidth="1"/>
    <col min="1913" max="1914" width="12.7265625" bestFit="1" customWidth="1"/>
    <col min="1915" max="1919" width="13.81640625" bestFit="1" customWidth="1"/>
    <col min="1920" max="1921" width="12.7265625" bestFit="1" customWidth="1"/>
    <col min="1922" max="1924" width="13.81640625" bestFit="1" customWidth="1"/>
    <col min="1925" max="1925" width="12.7265625" bestFit="1" customWidth="1"/>
    <col min="1926" max="1927" width="13.81640625" bestFit="1" customWidth="1"/>
    <col min="1928" max="1928" width="12.7265625" bestFit="1" customWidth="1"/>
    <col min="1929" max="1929" width="13.81640625" bestFit="1" customWidth="1"/>
    <col min="1930" max="1931" width="12.7265625" bestFit="1" customWidth="1"/>
    <col min="1932" max="1936" width="13.81640625" bestFit="1" customWidth="1"/>
    <col min="1937" max="1941" width="14.81640625" bestFit="1" customWidth="1"/>
    <col min="1942" max="1942" width="13.81640625" bestFit="1" customWidth="1"/>
    <col min="1943" max="1943" width="14.81640625" bestFit="1" customWidth="1"/>
    <col min="1944" max="1947" width="13.81640625" bestFit="1" customWidth="1"/>
    <col min="1948" max="1951" width="14.81640625" bestFit="1" customWidth="1"/>
    <col min="1952" max="1952" width="13.81640625" bestFit="1" customWidth="1"/>
    <col min="1953" max="1957" width="14.81640625" bestFit="1" customWidth="1"/>
    <col min="1958" max="1959" width="13.81640625" bestFit="1" customWidth="1"/>
    <col min="1960" max="1960" width="14.81640625" bestFit="1" customWidth="1"/>
    <col min="1961" max="1961" width="13.81640625" bestFit="1" customWidth="1"/>
    <col min="1962" max="1968" width="14.81640625" bestFit="1" customWidth="1"/>
    <col min="1969" max="1972" width="13.81640625" bestFit="1" customWidth="1"/>
    <col min="1973" max="1979" width="14.81640625" bestFit="1" customWidth="1"/>
    <col min="1980" max="1980" width="13.81640625" bestFit="1" customWidth="1"/>
    <col min="1981" max="1982" width="14.81640625" bestFit="1" customWidth="1"/>
    <col min="1983" max="1983" width="13.81640625" bestFit="1" customWidth="1"/>
    <col min="1984" max="1987" width="14.81640625" bestFit="1" customWidth="1"/>
    <col min="1988" max="1990" width="13.81640625" bestFit="1" customWidth="1"/>
    <col min="1991" max="1991" width="14.81640625" bestFit="1" customWidth="1"/>
    <col min="1992" max="1993" width="13.81640625" bestFit="1" customWidth="1"/>
    <col min="1994" max="1995" width="14.81640625" bestFit="1" customWidth="1"/>
    <col min="1996" max="1997" width="13.81640625" bestFit="1" customWidth="1"/>
    <col min="1998" max="2003" width="14.81640625" bestFit="1" customWidth="1"/>
    <col min="2004" max="2005" width="13.81640625" bestFit="1" customWidth="1"/>
    <col min="2006" max="2008" width="14.81640625" bestFit="1" customWidth="1"/>
    <col min="2009" max="2012" width="13.81640625" bestFit="1" customWidth="1"/>
    <col min="2013" max="2014" width="14.81640625" bestFit="1" customWidth="1"/>
    <col min="2015" max="2017" width="13.81640625" bestFit="1" customWidth="1"/>
    <col min="2018" max="2019" width="14.81640625" bestFit="1" customWidth="1"/>
    <col min="2020" max="2021" width="13.81640625" bestFit="1" customWidth="1"/>
    <col min="2022" max="2025" width="14.81640625" bestFit="1" customWidth="1"/>
    <col min="2026" max="2027" width="12.7265625" bestFit="1" customWidth="1"/>
    <col min="2028" max="2030" width="13.81640625" bestFit="1" customWidth="1"/>
    <col min="2031" max="2033" width="12.7265625" bestFit="1" customWidth="1"/>
    <col min="2034" max="2041" width="13.81640625" bestFit="1" customWidth="1"/>
    <col min="2042" max="2043" width="12.7265625" bestFit="1" customWidth="1"/>
    <col min="2044" max="2049" width="13.81640625" bestFit="1" customWidth="1"/>
    <col min="2050" max="2051" width="12.7265625" bestFit="1" customWidth="1"/>
    <col min="2052" max="2055" width="13.81640625" bestFit="1" customWidth="1"/>
    <col min="2056" max="2057" width="12.7265625" bestFit="1" customWidth="1"/>
    <col min="2058" max="2058" width="13.81640625" bestFit="1" customWidth="1"/>
    <col min="2059" max="2059" width="12.7265625" bestFit="1" customWidth="1"/>
    <col min="2060" max="2060" width="13.81640625" bestFit="1" customWidth="1"/>
    <col min="2061" max="2061" width="12.7265625" bestFit="1" customWidth="1"/>
    <col min="2062" max="2066" width="13.81640625" bestFit="1" customWidth="1"/>
    <col min="2067" max="2069" width="14.81640625" bestFit="1" customWidth="1"/>
    <col min="2070" max="2071" width="13.81640625" bestFit="1" customWidth="1"/>
    <col min="2072" max="2072" width="14.81640625" bestFit="1" customWidth="1"/>
    <col min="2073" max="2073" width="13.81640625" bestFit="1" customWidth="1"/>
    <col min="2074" max="2076" width="14.81640625" bestFit="1" customWidth="1"/>
    <col min="2077" max="2080" width="13.81640625" bestFit="1" customWidth="1"/>
    <col min="2081" max="2081" width="14.81640625" bestFit="1" customWidth="1"/>
    <col min="2082" max="2083" width="13.81640625" bestFit="1" customWidth="1"/>
    <col min="2084" max="2096" width="14.81640625" bestFit="1" customWidth="1"/>
    <col min="2097" max="2097" width="13.81640625" bestFit="1" customWidth="1"/>
    <col min="2098" max="2101" width="14.81640625" bestFit="1" customWidth="1"/>
    <col min="2102" max="2103" width="13.81640625" bestFit="1" customWidth="1"/>
    <col min="2104" max="2108" width="14.81640625" bestFit="1" customWidth="1"/>
    <col min="2109" max="2109" width="13.81640625" bestFit="1" customWidth="1"/>
    <col min="2110" max="2114" width="14.81640625" bestFit="1" customWidth="1"/>
    <col min="2115" max="2115" width="13.81640625" bestFit="1" customWidth="1"/>
    <col min="2116" max="2117" width="14.81640625" bestFit="1" customWidth="1"/>
    <col min="2118" max="2118" width="13.81640625" bestFit="1" customWidth="1"/>
    <col min="2119" max="2124" width="14.81640625" bestFit="1" customWidth="1"/>
    <col min="2125" max="2125" width="13.81640625" bestFit="1" customWidth="1"/>
    <col min="2126" max="2129" width="14.81640625" bestFit="1" customWidth="1"/>
    <col min="2130" max="2131" width="13.81640625" bestFit="1" customWidth="1"/>
    <col min="2132" max="2136" width="14.81640625" bestFit="1" customWidth="1"/>
    <col min="2137" max="2138" width="13.81640625" bestFit="1" customWidth="1"/>
    <col min="2139" max="2140" width="14.81640625" bestFit="1" customWidth="1"/>
    <col min="2141" max="2143" width="12.7265625" bestFit="1" customWidth="1"/>
    <col min="2144" max="2144" width="13.81640625" bestFit="1" customWidth="1"/>
    <col min="2145" max="2145" width="12.7265625" bestFit="1" customWidth="1"/>
    <col min="2146" max="2155" width="13.81640625" bestFit="1" customWidth="1"/>
    <col min="2156" max="2158" width="12.7265625" bestFit="1" customWidth="1"/>
    <col min="2159" max="2169" width="13.81640625" bestFit="1" customWidth="1"/>
    <col min="2170" max="2171" width="12.7265625" bestFit="1" customWidth="1"/>
    <col min="2172" max="2174" width="13.81640625" bestFit="1" customWidth="1"/>
    <col min="2175" max="2179" width="12.7265625" bestFit="1" customWidth="1"/>
    <col min="2180" max="2183" width="13.81640625" bestFit="1" customWidth="1"/>
    <col min="2184" max="2185" width="14.81640625" bestFit="1" customWidth="1"/>
    <col min="2186" max="2187" width="13.81640625" bestFit="1" customWidth="1"/>
    <col min="2188" max="2188" width="14.81640625" bestFit="1" customWidth="1"/>
    <col min="2189" max="2190" width="13.81640625" bestFit="1" customWidth="1"/>
    <col min="2191" max="2196" width="14.81640625" bestFit="1" customWidth="1"/>
    <col min="2197" max="2197" width="13.81640625" bestFit="1" customWidth="1"/>
    <col min="2198" max="2205" width="14.81640625" bestFit="1" customWidth="1"/>
    <col min="2206" max="2207" width="13.81640625" bestFit="1" customWidth="1"/>
    <col min="2208" max="2214" width="14.81640625" bestFit="1" customWidth="1"/>
    <col min="2215" max="2216" width="13.81640625" bestFit="1" customWidth="1"/>
    <col min="2217" max="2219" width="14.81640625" bestFit="1" customWidth="1"/>
    <col min="2220" max="2220" width="13.81640625" bestFit="1" customWidth="1"/>
    <col min="2221" max="2225" width="14.81640625" bestFit="1" customWidth="1"/>
    <col min="2226" max="2228" width="13.81640625" bestFit="1" customWidth="1"/>
    <col min="2229" max="2238" width="14.81640625" bestFit="1" customWidth="1"/>
    <col min="2239" max="2240" width="13.81640625" bestFit="1" customWidth="1"/>
    <col min="2241" max="2244" width="14.81640625" bestFit="1" customWidth="1"/>
    <col min="2245" max="2246" width="13.81640625" bestFit="1" customWidth="1"/>
    <col min="2247" max="2249" width="14.81640625" bestFit="1" customWidth="1"/>
    <col min="2250" max="2250" width="13.81640625" bestFit="1" customWidth="1"/>
    <col min="2251" max="2254" width="14.81640625" bestFit="1" customWidth="1"/>
    <col min="2255" max="2255" width="13.81640625" bestFit="1" customWidth="1"/>
    <col min="2256" max="2262" width="14.81640625" bestFit="1" customWidth="1"/>
    <col min="2263" max="2264" width="12.7265625" bestFit="1" customWidth="1"/>
    <col min="2265" max="2271" width="13.81640625" bestFit="1" customWidth="1"/>
    <col min="2272" max="2272" width="12.7265625" bestFit="1" customWidth="1"/>
    <col min="2273" max="2280" width="13.81640625" bestFit="1" customWidth="1"/>
    <col min="2281" max="2281" width="12.7265625" bestFit="1" customWidth="1"/>
    <col min="2282" max="2284" width="13.81640625" bestFit="1" customWidth="1"/>
    <col min="2285" max="2285" width="12.7265625" bestFit="1" customWidth="1"/>
    <col min="2286" max="2290" width="13.81640625" bestFit="1" customWidth="1"/>
    <col min="2291" max="2291" width="12.7265625" bestFit="1" customWidth="1"/>
    <col min="2292" max="2297" width="13.81640625" bestFit="1" customWidth="1"/>
    <col min="2298" max="2301" width="14.81640625" bestFit="1" customWidth="1"/>
    <col min="2302" max="2307" width="13.81640625" bestFit="1" customWidth="1"/>
    <col min="2308" max="2312" width="14.81640625" bestFit="1" customWidth="1"/>
    <col min="2313" max="2313" width="13.81640625" bestFit="1" customWidth="1"/>
    <col min="2314" max="2318" width="14.81640625" bestFit="1" customWidth="1"/>
    <col min="2319" max="2319" width="13.81640625" bestFit="1" customWidth="1"/>
    <col min="2320" max="2323" width="14.81640625" bestFit="1" customWidth="1"/>
    <col min="2324" max="2324" width="13.81640625" bestFit="1" customWidth="1"/>
    <col min="2325" max="2340" width="14.81640625" bestFit="1" customWidth="1"/>
    <col min="2341" max="2343" width="13.81640625" bestFit="1" customWidth="1"/>
    <col min="2344" max="2347" width="14.81640625" bestFit="1" customWidth="1"/>
    <col min="2348" max="2348" width="13.81640625" bestFit="1" customWidth="1"/>
    <col min="2349" max="2362" width="14.81640625" bestFit="1" customWidth="1"/>
    <col min="2363" max="2365" width="13.81640625" bestFit="1" customWidth="1"/>
    <col min="2366" max="2367" width="14.81640625" bestFit="1" customWidth="1"/>
    <col min="2368" max="2368" width="13.81640625" bestFit="1" customWidth="1"/>
    <col min="2369" max="2377" width="14.81640625" bestFit="1" customWidth="1"/>
    <col min="2378" max="2380" width="13.81640625" bestFit="1" customWidth="1"/>
    <col min="2381" max="2382" width="14.81640625" bestFit="1" customWidth="1"/>
    <col min="2383" max="2383" width="13.81640625" bestFit="1" customWidth="1"/>
    <col min="2384" max="2384" width="12.7265625" bestFit="1" customWidth="1"/>
    <col min="2385" max="2389" width="13.81640625" bestFit="1" customWidth="1"/>
    <col min="2390" max="2392" width="12.7265625" bestFit="1" customWidth="1"/>
    <col min="2393" max="2400" width="13.81640625" bestFit="1" customWidth="1"/>
    <col min="2401" max="2401" width="12.7265625" bestFit="1" customWidth="1"/>
    <col min="2402" max="2402" width="13.81640625" bestFit="1" customWidth="1"/>
    <col min="2403" max="2403" width="12.7265625" bestFit="1" customWidth="1"/>
    <col min="2404" max="2408" width="13.81640625" bestFit="1" customWidth="1"/>
    <col min="2409" max="2410" width="12.7265625" bestFit="1" customWidth="1"/>
    <col min="2411" max="2415" width="13.81640625" bestFit="1" customWidth="1"/>
    <col min="2416" max="2420" width="14.81640625" bestFit="1" customWidth="1"/>
    <col min="2421" max="2423" width="13.81640625" bestFit="1" customWidth="1"/>
    <col min="2424" max="2428" width="14.81640625" bestFit="1" customWidth="1"/>
    <col min="2429" max="2429" width="13.81640625" bestFit="1" customWidth="1"/>
    <col min="2430" max="2437" width="14.81640625" bestFit="1" customWidth="1"/>
    <col min="2438" max="2440" width="13.81640625" bestFit="1" customWidth="1"/>
    <col min="2441" max="2456" width="14.81640625" bestFit="1" customWidth="1"/>
    <col min="2457" max="2457" width="13.81640625" bestFit="1" customWidth="1"/>
    <col min="2458" max="2468" width="14.81640625" bestFit="1" customWidth="1"/>
    <col min="2469" max="2469" width="13.81640625" bestFit="1" customWidth="1"/>
    <col min="2470" max="2474" width="14.81640625" bestFit="1" customWidth="1"/>
    <col min="2475" max="2475" width="13.81640625" bestFit="1" customWidth="1"/>
    <col min="2476" max="2477" width="14.81640625" bestFit="1" customWidth="1"/>
    <col min="2478" max="2480" width="13.81640625" bestFit="1" customWidth="1"/>
    <col min="2481" max="2483" width="14.81640625" bestFit="1" customWidth="1"/>
    <col min="2484" max="2486" width="13.81640625" bestFit="1" customWidth="1"/>
    <col min="2487" max="2487" width="14.81640625" bestFit="1" customWidth="1"/>
    <col min="2488" max="2494" width="13.81640625" bestFit="1" customWidth="1"/>
    <col min="2495" max="2499" width="14.81640625" bestFit="1" customWidth="1"/>
    <col min="2500" max="2502" width="13.81640625" bestFit="1" customWidth="1"/>
    <col min="2503" max="2504" width="14.81640625" bestFit="1" customWidth="1"/>
    <col min="2505" max="2506" width="12.7265625" bestFit="1" customWidth="1"/>
    <col min="2507" max="2507" width="13.81640625" bestFit="1" customWidth="1"/>
    <col min="2508" max="2509" width="12.7265625" bestFit="1" customWidth="1"/>
    <col min="2510" max="2511" width="13.81640625" bestFit="1" customWidth="1"/>
    <col min="2512" max="2513" width="12.7265625" bestFit="1" customWidth="1"/>
    <col min="2514" max="2516" width="13.81640625" bestFit="1" customWidth="1"/>
    <col min="2517" max="2517" width="12.7265625" bestFit="1" customWidth="1"/>
    <col min="2518" max="2518" width="13.81640625" bestFit="1" customWidth="1"/>
    <col min="2519" max="2520" width="12.7265625" bestFit="1" customWidth="1"/>
    <col min="2521" max="2535" width="13.81640625" bestFit="1" customWidth="1"/>
    <col min="2536" max="2537" width="12.7265625" bestFit="1" customWidth="1"/>
    <col min="2538" max="2541" width="13.81640625" bestFit="1" customWidth="1"/>
    <col min="2542" max="2543" width="14.81640625" bestFit="1" customWidth="1"/>
    <col min="2544" max="2545" width="13.81640625" bestFit="1" customWidth="1"/>
    <col min="2546" max="2553" width="14.81640625" bestFit="1" customWidth="1"/>
    <col min="2554" max="2555" width="13.81640625" bestFit="1" customWidth="1"/>
    <col min="2556" max="2560" width="14.81640625" bestFit="1" customWidth="1"/>
    <col min="2561" max="2561" width="13.81640625" bestFit="1" customWidth="1"/>
    <col min="2562" max="2569" width="14.81640625" bestFit="1" customWidth="1"/>
    <col min="2570" max="2570" width="13.81640625" bestFit="1" customWidth="1"/>
    <col min="2571" max="2575" width="14.81640625" bestFit="1" customWidth="1"/>
    <col min="2576" max="2576" width="13.81640625" bestFit="1" customWidth="1"/>
    <col min="2577" max="2580" width="14.81640625" bestFit="1" customWidth="1"/>
    <col min="2581" max="2581" width="13.81640625" bestFit="1" customWidth="1"/>
    <col min="2582" max="2596" width="14.81640625" bestFit="1" customWidth="1"/>
    <col min="2597" max="2597" width="13.81640625" bestFit="1" customWidth="1"/>
    <col min="2598" max="2603" width="14.81640625" bestFit="1" customWidth="1"/>
    <col min="2604" max="2605" width="13.81640625" bestFit="1" customWidth="1"/>
    <col min="2606" max="2606" width="12.7265625" bestFit="1" customWidth="1"/>
    <col min="2607" max="2607" width="13.81640625" bestFit="1" customWidth="1"/>
    <col min="2608" max="2610" width="12.7265625" bestFit="1" customWidth="1"/>
    <col min="2611" max="2620" width="13.81640625" bestFit="1" customWidth="1"/>
    <col min="2621" max="2622" width="12.7265625" bestFit="1" customWidth="1"/>
    <col min="2623" max="2624" width="13.81640625" bestFit="1" customWidth="1"/>
    <col min="2625" max="2626" width="12.7265625" bestFit="1" customWidth="1"/>
    <col min="2627" max="2630" width="13.81640625" bestFit="1" customWidth="1"/>
    <col min="2631" max="2633" width="14.81640625" bestFit="1" customWidth="1"/>
    <col min="2634" max="2634" width="13.81640625" bestFit="1" customWidth="1"/>
    <col min="2635" max="2636" width="14.81640625" bestFit="1" customWidth="1"/>
    <col min="2637" max="2638" width="13.81640625" bestFit="1" customWidth="1"/>
    <col min="2639" max="2641" width="14.81640625" bestFit="1" customWidth="1"/>
    <col min="2642" max="2643" width="13.81640625" bestFit="1" customWidth="1"/>
    <col min="2644" max="2647" width="14.81640625" bestFit="1" customWidth="1"/>
    <col min="2648" max="2648" width="13.81640625" bestFit="1" customWidth="1"/>
    <col min="2649" max="2649" width="14.81640625" bestFit="1" customWidth="1"/>
    <col min="2650" max="2650" width="13.81640625" bestFit="1" customWidth="1"/>
    <col min="2651" max="2654" width="14.81640625" bestFit="1" customWidth="1"/>
    <col min="2655" max="2655" width="13.81640625" bestFit="1" customWidth="1"/>
    <col min="2656" max="2658" width="14.81640625" bestFit="1" customWidth="1"/>
    <col min="2659" max="2659" width="13.81640625" bestFit="1" customWidth="1"/>
    <col min="2660" max="2660" width="14.81640625" bestFit="1" customWidth="1"/>
    <col min="2661" max="2662" width="13.81640625" bestFit="1" customWidth="1"/>
    <col min="2663" max="2663" width="14.81640625" bestFit="1" customWidth="1"/>
    <col min="2664" max="2667" width="13.81640625" bestFit="1" customWidth="1"/>
    <col min="2668" max="2678" width="14.81640625" bestFit="1" customWidth="1"/>
    <col min="2679" max="2679" width="13.81640625" bestFit="1" customWidth="1"/>
    <col min="2680" max="2680" width="14.81640625" bestFit="1" customWidth="1"/>
    <col min="2681" max="2681" width="13.81640625" bestFit="1" customWidth="1"/>
    <col min="2682" max="2685" width="14.81640625" bestFit="1" customWidth="1"/>
    <col min="2686" max="2688" width="13.81640625" bestFit="1" customWidth="1"/>
    <col min="2689" max="2693" width="14.81640625" bestFit="1" customWidth="1"/>
    <col min="2694" max="2702" width="13.81640625" bestFit="1" customWidth="1"/>
    <col min="2703" max="2703" width="12.7265625" bestFit="1" customWidth="1"/>
    <col min="2704" max="2706" width="13.81640625" bestFit="1" customWidth="1"/>
    <col min="2707" max="2708" width="12.7265625" bestFit="1" customWidth="1"/>
    <col min="2709" max="2713" width="13.81640625" bestFit="1" customWidth="1"/>
    <col min="2714" max="2715" width="12.7265625" bestFit="1" customWidth="1"/>
    <col min="2716" max="2719" width="13.81640625" bestFit="1" customWidth="1"/>
    <col min="2720" max="2720" width="12.7265625" bestFit="1" customWidth="1"/>
    <col min="2721" max="2723" width="13.81640625" bestFit="1" customWidth="1"/>
    <col min="2724" max="2725" width="14.81640625" bestFit="1" customWidth="1"/>
    <col min="2726" max="2726" width="13.81640625" bestFit="1" customWidth="1"/>
    <col min="2727" max="2733" width="14.81640625" bestFit="1" customWidth="1"/>
    <col min="2734" max="2736" width="13.81640625" bestFit="1" customWidth="1"/>
    <col min="2737" max="2740" width="14.81640625" bestFit="1" customWidth="1"/>
    <col min="2741" max="2741" width="13.81640625" bestFit="1" customWidth="1"/>
    <col min="2742" max="2743" width="14.81640625" bestFit="1" customWidth="1"/>
    <col min="2744" max="2744" width="13.81640625" bestFit="1" customWidth="1"/>
    <col min="2745" max="2748" width="14.81640625" bestFit="1" customWidth="1"/>
    <col min="2749" max="2750" width="13.81640625" bestFit="1" customWidth="1"/>
    <col min="2751" max="2753" width="14.81640625" bestFit="1" customWidth="1"/>
    <col min="2754" max="2754" width="13.81640625" bestFit="1" customWidth="1"/>
    <col min="2755" max="2759" width="14.81640625" bestFit="1" customWidth="1"/>
    <col min="2760" max="2762" width="13.81640625" bestFit="1" customWidth="1"/>
    <col min="2763" max="2765" width="14.81640625" bestFit="1" customWidth="1"/>
    <col min="2766" max="2766" width="13.81640625" bestFit="1" customWidth="1"/>
    <col min="2767" max="2772" width="14.81640625" bestFit="1" customWidth="1"/>
    <col min="2773" max="2774" width="13.81640625" bestFit="1" customWidth="1"/>
    <col min="2775" max="2777" width="14.81640625" bestFit="1" customWidth="1"/>
    <col min="2778" max="2778" width="13.81640625" bestFit="1" customWidth="1"/>
    <col min="2779" max="2787" width="14.81640625" bestFit="1" customWidth="1"/>
    <col min="2788" max="2789" width="13.81640625" bestFit="1" customWidth="1"/>
    <col min="2790" max="2794" width="14.81640625" bestFit="1" customWidth="1"/>
    <col min="2795" max="2795" width="13.81640625" bestFit="1" customWidth="1"/>
    <col min="2796" max="2801" width="14.81640625" bestFit="1" customWidth="1"/>
    <col min="2802" max="2802" width="13.81640625" bestFit="1" customWidth="1"/>
    <col min="2803" max="2808" width="14.81640625" bestFit="1" customWidth="1"/>
    <col min="2809" max="2813" width="15.81640625" bestFit="1" customWidth="1"/>
    <col min="2814" max="2814" width="14.81640625" bestFit="1" customWidth="1"/>
    <col min="2815" max="2823" width="15.81640625" bestFit="1" customWidth="1"/>
    <col min="2824" max="2826" width="14.81640625" bestFit="1" customWidth="1"/>
    <col min="2827" max="2839" width="15.81640625" bestFit="1" customWidth="1"/>
    <col min="2840" max="2841" width="14.81640625" bestFit="1" customWidth="1"/>
    <col min="2842" max="2843" width="15.81640625" bestFit="1" customWidth="1"/>
    <col min="2844" max="2844" width="14.81640625" bestFit="1" customWidth="1"/>
    <col min="2845" max="2851" width="15.81640625" bestFit="1" customWidth="1"/>
    <col min="2852" max="2853" width="14.81640625" bestFit="1" customWidth="1"/>
    <col min="2854" max="2862" width="15.81640625" bestFit="1" customWidth="1"/>
    <col min="2863" max="2863" width="14.81640625" bestFit="1" customWidth="1"/>
    <col min="2864" max="2868" width="15.81640625" bestFit="1" customWidth="1"/>
    <col min="2869" max="2870" width="14.81640625" bestFit="1" customWidth="1"/>
    <col min="2871" max="2872" width="15.81640625" bestFit="1" customWidth="1"/>
    <col min="2873" max="2873" width="14.81640625" bestFit="1" customWidth="1"/>
    <col min="2874" max="2874" width="13.81640625" bestFit="1" customWidth="1"/>
    <col min="2875" max="2876" width="14.81640625" bestFit="1" customWidth="1"/>
    <col min="2877" max="2877" width="13.81640625" bestFit="1" customWidth="1"/>
    <col min="2878" max="2881" width="14.81640625" bestFit="1" customWidth="1"/>
    <col min="2882" max="2882" width="13.81640625" bestFit="1" customWidth="1"/>
    <col min="2883" max="2884" width="14.81640625" bestFit="1" customWidth="1"/>
    <col min="2885" max="2885" width="13.81640625" bestFit="1" customWidth="1"/>
    <col min="2886" max="2888" width="14.81640625" bestFit="1" customWidth="1"/>
    <col min="2889" max="2889" width="13.81640625" bestFit="1" customWidth="1"/>
    <col min="2890" max="2894" width="14.81640625" bestFit="1" customWidth="1"/>
    <col min="2895" max="2899" width="15.81640625" bestFit="1" customWidth="1"/>
    <col min="2900" max="2900" width="14.81640625" bestFit="1" customWidth="1"/>
    <col min="2901" max="2902" width="15.81640625" bestFit="1" customWidth="1"/>
    <col min="2903" max="2905" width="14.81640625" bestFit="1" customWidth="1"/>
    <col min="2906" max="2907" width="15.81640625" bestFit="1" customWidth="1"/>
    <col min="2908" max="2909" width="14.81640625" bestFit="1" customWidth="1"/>
    <col min="2910" max="2910" width="15.81640625" bestFit="1" customWidth="1"/>
    <col min="2911" max="2911" width="14.81640625" bestFit="1" customWidth="1"/>
    <col min="2912" max="2918" width="15.81640625" bestFit="1" customWidth="1"/>
    <col min="2919" max="2919" width="14.81640625" bestFit="1" customWidth="1"/>
    <col min="2920" max="2935" width="15.81640625" bestFit="1" customWidth="1"/>
    <col min="2936" max="2936" width="14.81640625" bestFit="1" customWidth="1"/>
    <col min="2937" max="2941" width="15.81640625" bestFit="1" customWidth="1"/>
    <col min="2942" max="2942" width="14.81640625" bestFit="1" customWidth="1"/>
    <col min="2943" max="2947" width="15.81640625" bestFit="1" customWidth="1"/>
    <col min="2948" max="2948" width="14.81640625" bestFit="1" customWidth="1"/>
    <col min="2949" max="2950" width="15.81640625" bestFit="1" customWidth="1"/>
    <col min="2951" max="2951" width="14.81640625" bestFit="1" customWidth="1"/>
    <col min="2952" max="2957" width="15.81640625" bestFit="1" customWidth="1"/>
    <col min="2958" max="2958" width="13.81640625" bestFit="1" customWidth="1"/>
    <col min="2959" max="2960" width="14.81640625" bestFit="1" customWidth="1"/>
    <col min="2961" max="2962" width="13.81640625" bestFit="1" customWidth="1"/>
    <col min="2963" max="2965" width="14.81640625" bestFit="1" customWidth="1"/>
    <col min="2966" max="2966" width="13.81640625" bestFit="1" customWidth="1"/>
    <col min="2967" max="2971" width="14.81640625" bestFit="1" customWidth="1"/>
    <col min="2972" max="2973" width="13.81640625" bestFit="1" customWidth="1"/>
    <col min="2974" max="2975" width="14.81640625" bestFit="1" customWidth="1"/>
    <col min="2976" max="2976" width="13.81640625" bestFit="1" customWidth="1"/>
    <col min="2977" max="2980" width="14.81640625" bestFit="1" customWidth="1"/>
    <col min="2981" max="2981" width="13.81640625" bestFit="1" customWidth="1"/>
    <col min="2982" max="2982" width="14.81640625" bestFit="1" customWidth="1"/>
    <col min="2983" max="2984" width="13.81640625" bestFit="1" customWidth="1"/>
    <col min="2985" max="2987" width="15.81640625" bestFit="1" customWidth="1"/>
    <col min="2988" max="2988" width="14.81640625" bestFit="1" customWidth="1"/>
    <col min="2989" max="2989" width="15.81640625" bestFit="1" customWidth="1"/>
    <col min="2990" max="2990" width="14.81640625" bestFit="1" customWidth="1"/>
    <col min="2991" max="2996" width="15.81640625" bestFit="1" customWidth="1"/>
    <col min="2997" max="2997" width="14.81640625" bestFit="1" customWidth="1"/>
    <col min="2998" max="3001" width="15.81640625" bestFit="1" customWidth="1"/>
    <col min="3002" max="3002" width="14.81640625" bestFit="1" customWidth="1"/>
    <col min="3003" max="3003" width="15.81640625" bestFit="1" customWidth="1"/>
    <col min="3004" max="3005" width="14.81640625" bestFit="1" customWidth="1"/>
    <col min="3006" max="3007" width="15.81640625" bestFit="1" customWidth="1"/>
    <col min="3008" max="3008" width="14.81640625" bestFit="1" customWidth="1"/>
    <col min="3009" max="3009" width="12.7265625" bestFit="1" customWidth="1"/>
    <col min="3010" max="3012" width="13.81640625" bestFit="1" customWidth="1"/>
    <col min="3013" max="3013" width="12.7265625" bestFit="1" customWidth="1"/>
    <col min="3014" max="3018" width="13.81640625" bestFit="1" customWidth="1"/>
    <col min="3019" max="3019" width="12.7265625" bestFit="1" customWidth="1"/>
    <col min="3020" max="3025" width="13.81640625" bestFit="1" customWidth="1"/>
    <col min="3026" max="3028" width="12.7265625" bestFit="1" customWidth="1"/>
    <col min="3029" max="3034" width="13.81640625" bestFit="1" customWidth="1"/>
    <col min="3035" max="3046" width="14.81640625" bestFit="1" customWidth="1"/>
    <col min="3047" max="3049" width="13.81640625" bestFit="1" customWidth="1"/>
    <col min="3050" max="3056" width="14.81640625" bestFit="1" customWidth="1"/>
    <col min="3057" max="3058" width="13.81640625" bestFit="1" customWidth="1"/>
    <col min="3059" max="3059" width="14.81640625" bestFit="1" customWidth="1"/>
    <col min="3060" max="3060" width="13.81640625" bestFit="1" customWidth="1"/>
    <col min="3061" max="3067" width="14.81640625" bestFit="1" customWidth="1"/>
    <col min="3068" max="3069" width="13.81640625" bestFit="1" customWidth="1"/>
    <col min="3070" max="3070" width="14.81640625" bestFit="1" customWidth="1"/>
    <col min="3071" max="3071" width="13.81640625" bestFit="1" customWidth="1"/>
    <col min="3072" max="3077" width="14.81640625" bestFit="1" customWidth="1"/>
    <col min="3078" max="3078" width="13.81640625" bestFit="1" customWidth="1"/>
    <col min="3079" max="3084" width="14.81640625" bestFit="1" customWidth="1"/>
    <col min="3085" max="3085" width="13.81640625" bestFit="1" customWidth="1"/>
    <col min="3086" max="3087" width="14.81640625" bestFit="1" customWidth="1"/>
    <col min="3088" max="3088" width="13.81640625" bestFit="1" customWidth="1"/>
    <col min="3089" max="3091" width="14.81640625" bestFit="1" customWidth="1"/>
    <col min="3092" max="3092" width="13.81640625" bestFit="1" customWidth="1"/>
    <col min="3093" max="3095" width="14.81640625" bestFit="1" customWidth="1"/>
    <col min="3096" max="3096" width="12.7265625" bestFit="1" customWidth="1"/>
    <col min="3097" max="3103" width="13.81640625" bestFit="1" customWidth="1"/>
    <col min="3104" max="3105" width="12.7265625" bestFit="1" customWidth="1"/>
    <col min="3106" max="3107" width="13.81640625" bestFit="1" customWidth="1"/>
    <col min="3108" max="3109" width="12.7265625" bestFit="1" customWidth="1"/>
    <col min="3110" max="3115" width="13.81640625" bestFit="1" customWidth="1"/>
    <col min="3116" max="3118" width="12.7265625" bestFit="1" customWidth="1"/>
    <col min="3119" max="3121" width="13.81640625" bestFit="1" customWidth="1"/>
    <col min="3122" max="3127" width="14.81640625" bestFit="1" customWidth="1"/>
    <col min="3128" max="3128" width="13.81640625" bestFit="1" customWidth="1"/>
    <col min="3129" max="3132" width="14.81640625" bestFit="1" customWidth="1"/>
    <col min="3133" max="3133" width="13.81640625" bestFit="1" customWidth="1"/>
    <col min="3134" max="3134" width="14.81640625" bestFit="1" customWidth="1"/>
    <col min="3135" max="3137" width="13.81640625" bestFit="1" customWidth="1"/>
    <col min="3138" max="3139" width="14.81640625" bestFit="1" customWidth="1"/>
    <col min="3140" max="3140" width="13.81640625" bestFit="1" customWidth="1"/>
    <col min="3141" max="3148" width="14.81640625" bestFit="1" customWidth="1"/>
    <col min="3149" max="3150" width="13.81640625" bestFit="1" customWidth="1"/>
    <col min="3151" max="3151" width="14.81640625" bestFit="1" customWidth="1"/>
    <col min="3152" max="3152" width="13.81640625" bestFit="1" customWidth="1"/>
    <col min="3153" max="3154" width="14.81640625" bestFit="1" customWidth="1"/>
    <col min="3155" max="3156" width="13.81640625" bestFit="1" customWidth="1"/>
    <col min="3157" max="3157" width="14.81640625" bestFit="1" customWidth="1"/>
    <col min="3158" max="3160" width="13.81640625" bestFit="1" customWidth="1"/>
    <col min="3161" max="3162" width="14.81640625" bestFit="1" customWidth="1"/>
    <col min="3163" max="3164" width="13.81640625" bestFit="1" customWidth="1"/>
    <col min="3165" max="3168" width="14.81640625" bestFit="1" customWidth="1"/>
    <col min="3169" max="3169" width="13.81640625" bestFit="1" customWidth="1"/>
    <col min="3170" max="3176" width="14.81640625" bestFit="1" customWidth="1"/>
    <col min="3177" max="3177" width="13.81640625" bestFit="1" customWidth="1"/>
    <col min="3178" max="3179" width="14.81640625" bestFit="1" customWidth="1"/>
    <col min="3180" max="3180" width="13.81640625" bestFit="1" customWidth="1"/>
    <col min="3181" max="3182" width="14.81640625" bestFit="1" customWidth="1"/>
    <col min="3183" max="3183" width="13.81640625" bestFit="1" customWidth="1"/>
    <col min="3184" max="3186" width="14.81640625" bestFit="1" customWidth="1"/>
    <col min="3187" max="3187" width="12.7265625" bestFit="1" customWidth="1"/>
    <col min="3188" max="3194" width="13.81640625" bestFit="1" customWidth="1"/>
    <col min="3195" max="3196" width="12.7265625" bestFit="1" customWidth="1"/>
    <col min="3197" max="3197" width="13.81640625" bestFit="1" customWidth="1"/>
    <col min="3198" max="3199" width="12.7265625" bestFit="1" customWidth="1"/>
    <col min="3200" max="3200" width="13.81640625" bestFit="1" customWidth="1"/>
    <col min="3201" max="3201" width="12.7265625" bestFit="1" customWidth="1"/>
    <col min="3202" max="3209" width="13.81640625" bestFit="1" customWidth="1"/>
    <col min="3210" max="3210" width="12.7265625" bestFit="1" customWidth="1"/>
    <col min="3211" max="3211" width="13.81640625" bestFit="1" customWidth="1"/>
    <col min="3212" max="3213" width="12.7265625" bestFit="1" customWidth="1"/>
    <col min="3214" max="3222" width="13.81640625" bestFit="1" customWidth="1"/>
    <col min="3223" max="3223" width="14.81640625" bestFit="1" customWidth="1"/>
    <col min="3224" max="3225" width="13.81640625" bestFit="1" customWidth="1"/>
    <col min="3226" max="3228" width="14.81640625" bestFit="1" customWidth="1"/>
    <col min="3229" max="3229" width="13.81640625" bestFit="1" customWidth="1"/>
    <col min="3230" max="3231" width="14.81640625" bestFit="1" customWidth="1"/>
    <col min="3232" max="3232" width="13.81640625" bestFit="1" customWidth="1"/>
    <col min="3233" max="3234" width="14.81640625" bestFit="1" customWidth="1"/>
    <col min="3235" max="3235" width="13.81640625" bestFit="1" customWidth="1"/>
    <col min="3236" max="3239" width="14.81640625" bestFit="1" customWidth="1"/>
    <col min="3240" max="3240" width="13.81640625" bestFit="1" customWidth="1"/>
    <col min="3241" max="3243" width="14.81640625" bestFit="1" customWidth="1"/>
    <col min="3244" max="3244" width="13.81640625" bestFit="1" customWidth="1"/>
    <col min="3245" max="3249" width="14.81640625" bestFit="1" customWidth="1"/>
    <col min="3250" max="3250" width="13.81640625" bestFit="1" customWidth="1"/>
    <col min="3251" max="3252" width="14.81640625" bestFit="1" customWidth="1"/>
    <col min="3253" max="3253" width="13.81640625" bestFit="1" customWidth="1"/>
    <col min="3254" max="3256" width="14.81640625" bestFit="1" customWidth="1"/>
    <col min="3257" max="3257" width="13.81640625" bestFit="1" customWidth="1"/>
    <col min="3258" max="3273" width="14.81640625" bestFit="1" customWidth="1"/>
    <col min="3274" max="3274" width="13.81640625" bestFit="1" customWidth="1"/>
    <col min="3275" max="3276" width="14.81640625" bestFit="1" customWidth="1"/>
    <col min="3277" max="3277" width="13.81640625" bestFit="1" customWidth="1"/>
    <col min="3278" max="3279" width="14.81640625" bestFit="1" customWidth="1"/>
    <col min="3280" max="3282" width="13.81640625" bestFit="1" customWidth="1"/>
    <col min="3283" max="3288" width="14.81640625" bestFit="1" customWidth="1"/>
    <col min="3289" max="3294" width="13.81640625" bestFit="1" customWidth="1"/>
    <col min="3295" max="3295" width="12.7265625" bestFit="1" customWidth="1"/>
    <col min="3296" max="3299" width="13.81640625" bestFit="1" customWidth="1"/>
    <col min="3300" max="3301" width="12.7265625" bestFit="1" customWidth="1"/>
    <col min="3302" max="3304" width="13.81640625" bestFit="1" customWidth="1"/>
    <col min="3305" max="3305" width="12.7265625" bestFit="1" customWidth="1"/>
    <col min="3306" max="3309" width="13.81640625" bestFit="1" customWidth="1"/>
    <col min="3310" max="3310" width="12.7265625" bestFit="1" customWidth="1"/>
    <col min="3311" max="3314" width="13.81640625" bestFit="1" customWidth="1"/>
    <col min="3315" max="3315" width="12.7265625" bestFit="1" customWidth="1"/>
    <col min="3316" max="3321" width="13.81640625" bestFit="1" customWidth="1"/>
    <col min="3322" max="3323" width="14.81640625" bestFit="1" customWidth="1"/>
    <col min="3324" max="3324" width="13.81640625" bestFit="1" customWidth="1"/>
    <col min="3325" max="3329" width="14.81640625" bestFit="1" customWidth="1"/>
    <col min="3330" max="3330" width="13.81640625" bestFit="1" customWidth="1"/>
    <col min="3331" max="3332" width="14.81640625" bestFit="1" customWidth="1"/>
    <col min="3333" max="3335" width="13.81640625" bestFit="1" customWidth="1"/>
    <col min="3336" max="3339" width="14.81640625" bestFit="1" customWidth="1"/>
    <col min="3340" max="3340" width="13.81640625" bestFit="1" customWidth="1"/>
    <col min="3341" max="3343" width="14.81640625" bestFit="1" customWidth="1"/>
    <col min="3344" max="3345" width="13.81640625" bestFit="1" customWidth="1"/>
    <col min="3346" max="3347" width="14.81640625" bestFit="1" customWidth="1"/>
    <col min="3348" max="3348" width="13.81640625" bestFit="1" customWidth="1"/>
    <col min="3349" max="3356" width="14.81640625" bestFit="1" customWidth="1"/>
    <col min="3357" max="3357" width="13.81640625" bestFit="1" customWidth="1"/>
    <col min="3358" max="3360" width="14.81640625" bestFit="1" customWidth="1"/>
    <col min="3361" max="3361" width="13.81640625" bestFit="1" customWidth="1"/>
    <col min="3362" max="3364" width="14.81640625" bestFit="1" customWidth="1"/>
    <col min="3365" max="3371" width="13.81640625" bestFit="1" customWidth="1"/>
    <col min="3372" max="3373" width="12.7265625" bestFit="1" customWidth="1"/>
    <col min="3374" max="3377" width="13.81640625" bestFit="1" customWidth="1"/>
    <col min="3378" max="3378" width="12.7265625" bestFit="1" customWidth="1"/>
    <col min="3379" max="3386" width="13.81640625" bestFit="1" customWidth="1"/>
    <col min="3387" max="3387" width="12.7265625" bestFit="1" customWidth="1"/>
    <col min="3388" max="3392" width="13.81640625" bestFit="1" customWidth="1"/>
    <col min="3393" max="3396" width="12.7265625" bestFit="1" customWidth="1"/>
    <col min="3397" max="3397" width="13.81640625" bestFit="1" customWidth="1"/>
    <col min="3398" max="3398" width="12.7265625" bestFit="1" customWidth="1"/>
    <col min="3399" max="3404" width="13.81640625" bestFit="1" customWidth="1"/>
    <col min="3405" max="3408" width="14.81640625" bestFit="1" customWidth="1"/>
    <col min="3409" max="3409" width="13.81640625" bestFit="1" customWidth="1"/>
    <col min="3410" max="3413" width="14.81640625" bestFit="1" customWidth="1"/>
    <col min="3414" max="3414" width="13.81640625" bestFit="1" customWidth="1"/>
    <col min="3415" max="3423" width="14.81640625" bestFit="1" customWidth="1"/>
    <col min="3424" max="3425" width="13.81640625" bestFit="1" customWidth="1"/>
    <col min="3426" max="3428" width="14.81640625" bestFit="1" customWidth="1"/>
    <col min="3429" max="3429" width="13.81640625" bestFit="1" customWidth="1"/>
    <col min="3430" max="3431" width="14.81640625" bestFit="1" customWidth="1"/>
    <col min="3432" max="3432" width="13.81640625" bestFit="1" customWidth="1"/>
    <col min="3433" max="3434" width="14.81640625" bestFit="1" customWidth="1"/>
    <col min="3435" max="3435" width="13.81640625" bestFit="1" customWidth="1"/>
    <col min="3436" max="3438" width="14.81640625" bestFit="1" customWidth="1"/>
    <col min="3439" max="3439" width="13.81640625" bestFit="1" customWidth="1"/>
    <col min="3440" max="3444" width="14.81640625" bestFit="1" customWidth="1"/>
    <col min="3445" max="3446" width="13.81640625" bestFit="1" customWidth="1"/>
    <col min="3447" max="3450" width="14.81640625" bestFit="1" customWidth="1"/>
    <col min="3451" max="3452" width="13.81640625" bestFit="1" customWidth="1"/>
    <col min="3453" max="3456" width="14.81640625" bestFit="1" customWidth="1"/>
    <col min="3457" max="3458" width="13.81640625" bestFit="1" customWidth="1"/>
    <col min="3459" max="3459" width="14.81640625" bestFit="1" customWidth="1"/>
    <col min="3460" max="3460" width="13.81640625" bestFit="1" customWidth="1"/>
    <col min="3461" max="3461" width="14.81640625" bestFit="1" customWidth="1"/>
    <col min="3462" max="3463" width="13.81640625" bestFit="1" customWidth="1"/>
    <col min="3464" max="3464" width="14.81640625" bestFit="1" customWidth="1"/>
    <col min="3465" max="3466" width="12.7265625" bestFit="1" customWidth="1"/>
    <col min="3467" max="3468" width="13.81640625" bestFit="1" customWidth="1"/>
    <col min="3469" max="3471" width="12.7265625" bestFit="1" customWidth="1"/>
    <col min="3472" max="3472" width="13.81640625" bestFit="1" customWidth="1"/>
    <col min="3473" max="3475" width="12.7265625" bestFit="1" customWidth="1"/>
    <col min="3476" max="3478" width="13.81640625" bestFit="1" customWidth="1"/>
    <col min="3479" max="3479" width="12.7265625" bestFit="1" customWidth="1"/>
    <col min="3480" max="3482" width="13.81640625" bestFit="1" customWidth="1"/>
    <col min="3483" max="3484" width="12.7265625" bestFit="1" customWidth="1"/>
    <col min="3485" max="3490" width="13.81640625" bestFit="1" customWidth="1"/>
    <col min="3491" max="3491" width="12.7265625" bestFit="1" customWidth="1"/>
    <col min="3492" max="3498" width="13.81640625" bestFit="1" customWidth="1"/>
    <col min="3499" max="3499" width="14.81640625" bestFit="1" customWidth="1"/>
    <col min="3500" max="3500" width="13.81640625" bestFit="1" customWidth="1"/>
    <col min="3501" max="3501" width="14.81640625" bestFit="1" customWidth="1"/>
    <col min="3502" max="3503" width="13.81640625" bestFit="1" customWidth="1"/>
    <col min="3504" max="3508" width="14.81640625" bestFit="1" customWidth="1"/>
    <col min="3509" max="3510" width="13.81640625" bestFit="1" customWidth="1"/>
    <col min="3511" max="3514" width="14.81640625" bestFit="1" customWidth="1"/>
    <col min="3515" max="3515" width="13.81640625" bestFit="1" customWidth="1"/>
    <col min="3516" max="3533" width="14.81640625" bestFit="1" customWidth="1"/>
    <col min="3534" max="3534" width="13.81640625" bestFit="1" customWidth="1"/>
    <col min="3535" max="3538" width="14.81640625" bestFit="1" customWidth="1"/>
    <col min="3539" max="3540" width="13.81640625" bestFit="1" customWidth="1"/>
    <col min="3541" max="3543" width="14.81640625" bestFit="1" customWidth="1"/>
    <col min="3544" max="3544" width="13.81640625" bestFit="1" customWidth="1"/>
    <col min="3545" max="3547" width="14.81640625" bestFit="1" customWidth="1"/>
    <col min="3548" max="3548" width="13.81640625" bestFit="1" customWidth="1"/>
    <col min="3549" max="3549" width="14.81640625" bestFit="1" customWidth="1"/>
    <col min="3550" max="3550" width="13.81640625" bestFit="1" customWidth="1"/>
    <col min="3551" max="3553" width="14.81640625" bestFit="1" customWidth="1"/>
    <col min="3554" max="3555" width="12.7265625" bestFit="1" customWidth="1"/>
    <col min="3556" max="3561" width="13.81640625" bestFit="1" customWidth="1"/>
    <col min="3562" max="3563" width="12.7265625" bestFit="1" customWidth="1"/>
    <col min="3564" max="3573" width="13.81640625" bestFit="1" customWidth="1"/>
    <col min="3574" max="3574" width="12.7265625" bestFit="1" customWidth="1"/>
    <col min="3575" max="3575" width="13.81640625" bestFit="1" customWidth="1"/>
    <col min="3576" max="3576" width="12.7265625" bestFit="1" customWidth="1"/>
    <col min="3577" max="3582" width="13.81640625" bestFit="1" customWidth="1"/>
    <col min="3583" max="3585" width="14.81640625" bestFit="1" customWidth="1"/>
    <col min="3586" max="3586" width="13.81640625" bestFit="1" customWidth="1"/>
    <col min="3587" max="3588" width="14.81640625" bestFit="1" customWidth="1"/>
    <col min="3589" max="3589" width="13.81640625" bestFit="1" customWidth="1"/>
    <col min="3590" max="3593" width="14.81640625" bestFit="1" customWidth="1"/>
    <col min="3594" max="3595" width="13.81640625" bestFit="1" customWidth="1"/>
    <col min="3596" max="3600" width="14.81640625" bestFit="1" customWidth="1"/>
    <col min="3601" max="3601" width="13.81640625" bestFit="1" customWidth="1"/>
    <col min="3602" max="3605" width="14.81640625" bestFit="1" customWidth="1"/>
    <col min="3606" max="3606" width="13.81640625" bestFit="1" customWidth="1"/>
    <col min="3607" max="3610" width="14.81640625" bestFit="1" customWidth="1"/>
    <col min="3611" max="3611" width="13.81640625" bestFit="1" customWidth="1"/>
    <col min="3612" max="3613" width="14.81640625" bestFit="1" customWidth="1"/>
    <col min="3614" max="3615" width="13.81640625" bestFit="1" customWidth="1"/>
    <col min="3616" max="3618" width="14.81640625" bestFit="1" customWidth="1"/>
    <col min="3619" max="3619" width="13.81640625" bestFit="1" customWidth="1"/>
    <col min="3620" max="3621" width="14.81640625" bestFit="1" customWidth="1"/>
    <col min="3622" max="3622" width="13.81640625" bestFit="1" customWidth="1"/>
    <col min="3623" max="3623" width="12.7265625" bestFit="1" customWidth="1"/>
    <col min="3624" max="3624" width="13.81640625" bestFit="1" customWidth="1"/>
    <col min="3625" max="3625" width="12.7265625" bestFit="1" customWidth="1"/>
    <col min="3626" max="3627" width="13.81640625" bestFit="1" customWidth="1"/>
    <col min="3628" max="3628" width="12.7265625" bestFit="1" customWidth="1"/>
    <col min="3629" max="3631" width="13.81640625" bestFit="1" customWidth="1"/>
    <col min="3632" max="3633" width="12.7265625" bestFit="1" customWidth="1"/>
    <col min="3634" max="3637" width="13.81640625" bestFit="1" customWidth="1"/>
    <col min="3638" max="3638" width="12.7265625" bestFit="1" customWidth="1"/>
    <col min="3639" max="3640" width="13.81640625" bestFit="1" customWidth="1"/>
    <col min="3641" max="3642" width="14.81640625" bestFit="1" customWidth="1"/>
    <col min="3643" max="3643" width="13.81640625" bestFit="1" customWidth="1"/>
    <col min="3644" max="3647" width="14.81640625" bestFit="1" customWidth="1"/>
    <col min="3648" max="3648" width="13.81640625" bestFit="1" customWidth="1"/>
    <col min="3649" max="3651" width="14.81640625" bestFit="1" customWidth="1"/>
    <col min="3652" max="3652" width="13.81640625" bestFit="1" customWidth="1"/>
    <col min="3653" max="3654" width="14.81640625" bestFit="1" customWidth="1"/>
    <col min="3655" max="3655" width="13.81640625" bestFit="1" customWidth="1"/>
    <col min="3656" max="3660" width="14.81640625" bestFit="1" customWidth="1"/>
    <col min="3661" max="3661" width="13.81640625" bestFit="1" customWidth="1"/>
    <col min="3662" max="3662" width="14.81640625" bestFit="1" customWidth="1"/>
    <col min="3663" max="3663" width="13.81640625" bestFit="1" customWidth="1"/>
    <col min="3664" max="3665" width="14.81640625" bestFit="1" customWidth="1"/>
    <col min="3666" max="3666" width="13.81640625" bestFit="1" customWidth="1"/>
    <col min="3667" max="3669" width="14.81640625" bestFit="1" customWidth="1"/>
    <col min="3670" max="3675" width="13.81640625" bestFit="1" customWidth="1"/>
    <col min="3676" max="3676" width="14.81640625" bestFit="1" customWidth="1"/>
    <col min="3677" max="3677" width="13.81640625" bestFit="1" customWidth="1"/>
    <col min="3678" max="3681" width="14.81640625" bestFit="1" customWidth="1"/>
    <col min="3682" max="3682" width="13.81640625" bestFit="1" customWidth="1"/>
    <col min="3683" max="3689" width="14.81640625" bestFit="1" customWidth="1"/>
    <col min="3690" max="3691" width="12.7265625" bestFit="1" customWidth="1"/>
    <col min="3692" max="3694" width="13.81640625" bestFit="1" customWidth="1"/>
    <col min="3695" max="3697" width="12.7265625" bestFit="1" customWidth="1"/>
    <col min="3698" max="3699" width="13.81640625" bestFit="1" customWidth="1"/>
    <col min="3700" max="3700" width="12.7265625" bestFit="1" customWidth="1"/>
    <col min="3701" max="3706" width="13.81640625" bestFit="1" customWidth="1"/>
    <col min="3707" max="3707" width="12.7265625" bestFit="1" customWidth="1"/>
    <col min="3708" max="3708" width="13.81640625" bestFit="1" customWidth="1"/>
    <col min="3709" max="3709" width="12.7265625" bestFit="1" customWidth="1"/>
    <col min="3710" max="3712" width="13.81640625" bestFit="1" customWidth="1"/>
    <col min="3713" max="3717" width="14.81640625" bestFit="1" customWidth="1"/>
    <col min="3718" max="3719" width="13.81640625" bestFit="1" customWidth="1"/>
    <col min="3720" max="3721" width="14.81640625" bestFit="1" customWidth="1"/>
    <col min="3722" max="3723" width="13.81640625" bestFit="1" customWidth="1"/>
    <col min="3724" max="3730" width="14.81640625" bestFit="1" customWidth="1"/>
    <col min="3731" max="3733" width="13.81640625" bestFit="1" customWidth="1"/>
    <col min="3734" max="3734" width="14.81640625" bestFit="1" customWidth="1"/>
    <col min="3735" max="3735" width="13.81640625" bestFit="1" customWidth="1"/>
    <col min="3736" max="3743" width="14.81640625" bestFit="1" customWidth="1"/>
    <col min="3744" max="3744" width="13.81640625" bestFit="1" customWidth="1"/>
    <col min="3745" max="3748" width="14.81640625" bestFit="1" customWidth="1"/>
    <col min="3749" max="3749" width="13.81640625" bestFit="1" customWidth="1"/>
    <col min="3750" max="3755" width="14.81640625" bestFit="1" customWidth="1"/>
    <col min="3756" max="3757" width="13.81640625" bestFit="1" customWidth="1"/>
    <col min="3758" max="3767" width="14.81640625" bestFit="1" customWidth="1"/>
    <col min="3768" max="3768" width="13.81640625" bestFit="1" customWidth="1"/>
    <col min="3769" max="3771" width="14.81640625" bestFit="1" customWidth="1"/>
    <col min="3772" max="3776" width="15.81640625" bestFit="1" customWidth="1"/>
    <col min="3777" max="3777" width="14.81640625" bestFit="1" customWidth="1"/>
    <col min="3778" max="3780" width="15.81640625" bestFit="1" customWidth="1"/>
    <col min="3781" max="3781" width="14.81640625" bestFit="1" customWidth="1"/>
    <col min="3782" max="3785" width="15.81640625" bestFit="1" customWidth="1"/>
    <col min="3786" max="3788" width="14.81640625" bestFit="1" customWidth="1"/>
    <col min="3789" max="3789" width="15.81640625" bestFit="1" customWidth="1"/>
    <col min="3790" max="3790" width="14.81640625" bestFit="1" customWidth="1"/>
    <col min="3791" max="3793" width="15.81640625" bestFit="1" customWidth="1"/>
    <col min="3794" max="3794" width="14.81640625" bestFit="1" customWidth="1"/>
    <col min="3795" max="3795" width="15.81640625" bestFit="1" customWidth="1"/>
    <col min="3796" max="3796" width="14.81640625" bestFit="1" customWidth="1"/>
    <col min="3797" max="3799" width="15.81640625" bestFit="1" customWidth="1"/>
    <col min="3800" max="3800" width="14.81640625" bestFit="1" customWidth="1"/>
    <col min="3801" max="3810" width="15.81640625" bestFit="1" customWidth="1"/>
    <col min="3811" max="3813" width="13.81640625" bestFit="1" customWidth="1"/>
    <col min="3814" max="3819" width="14.81640625" bestFit="1" customWidth="1"/>
    <col min="3820" max="3820" width="13.81640625" bestFit="1" customWidth="1"/>
    <col min="3821" max="3825" width="14.81640625" bestFit="1" customWidth="1"/>
    <col min="3826" max="3826" width="13.81640625" bestFit="1" customWidth="1"/>
    <col min="3827" max="3833" width="14.81640625" bestFit="1" customWidth="1"/>
    <col min="3834" max="3834" width="13.81640625" bestFit="1" customWidth="1"/>
    <col min="3835" max="3837" width="14.81640625" bestFit="1" customWidth="1"/>
    <col min="3838" max="3838" width="13.81640625" bestFit="1" customWidth="1"/>
    <col min="3839" max="3840" width="14.81640625" bestFit="1" customWidth="1"/>
    <col min="3841" max="3846" width="15.81640625" bestFit="1" customWidth="1"/>
    <col min="3847" max="3849" width="14.81640625" bestFit="1" customWidth="1"/>
    <col min="3850" max="3854" width="15.81640625" bestFit="1" customWidth="1"/>
    <col min="3855" max="3857" width="14.81640625" bestFit="1" customWidth="1"/>
    <col min="3858" max="3860" width="15.81640625" bestFit="1" customWidth="1"/>
    <col min="3861" max="3863" width="14.81640625" bestFit="1" customWidth="1"/>
    <col min="3864" max="3865" width="15.81640625" bestFit="1" customWidth="1"/>
    <col min="3866" max="3867" width="14.81640625" bestFit="1" customWidth="1"/>
    <col min="3868" max="3868" width="15.81640625" bestFit="1" customWidth="1"/>
    <col min="3869" max="3869" width="14.81640625" bestFit="1" customWidth="1"/>
    <col min="3870" max="3870" width="15.81640625" bestFit="1" customWidth="1"/>
    <col min="3871" max="3871" width="14.81640625" bestFit="1" customWidth="1"/>
    <col min="3872" max="3873" width="15.81640625" bestFit="1" customWidth="1"/>
    <col min="3874" max="3874" width="14.81640625" bestFit="1" customWidth="1"/>
    <col min="3875" max="3876" width="15.81640625" bestFit="1" customWidth="1"/>
    <col min="3877" max="3879" width="14.81640625" bestFit="1" customWidth="1"/>
    <col min="3880" max="3882" width="15.81640625" bestFit="1" customWidth="1"/>
    <col min="3883" max="3883" width="14.81640625" bestFit="1" customWidth="1"/>
    <col min="3884" max="3884" width="15.81640625" bestFit="1" customWidth="1"/>
    <col min="3885" max="3885" width="14.81640625" bestFit="1" customWidth="1"/>
    <col min="3886" max="3889" width="15.81640625" bestFit="1" customWidth="1"/>
    <col min="3890" max="3890" width="14.81640625" bestFit="1" customWidth="1"/>
    <col min="3891" max="3891" width="15.81640625" bestFit="1" customWidth="1"/>
    <col min="3892" max="3894" width="14.81640625" bestFit="1" customWidth="1"/>
    <col min="3895" max="3896" width="15.81640625" bestFit="1" customWidth="1"/>
    <col min="3897" max="3900" width="14.81640625" bestFit="1" customWidth="1"/>
    <col min="3901" max="3902" width="13.81640625" bestFit="1" customWidth="1"/>
    <col min="3903" max="3904" width="14.81640625" bestFit="1" customWidth="1"/>
    <col min="3905" max="3905" width="13.81640625" bestFit="1" customWidth="1"/>
    <col min="3906" max="3907" width="14.81640625" bestFit="1" customWidth="1"/>
    <col min="3908" max="3909" width="13.81640625" bestFit="1" customWidth="1"/>
    <col min="3910" max="3918" width="14.81640625" bestFit="1" customWidth="1"/>
    <col min="3919" max="3921" width="13.81640625" bestFit="1" customWidth="1"/>
    <col min="3922" max="3924" width="14.81640625" bestFit="1" customWidth="1"/>
    <col min="3925" max="3927" width="15.81640625" bestFit="1" customWidth="1"/>
    <col min="3928" max="3928" width="14.81640625" bestFit="1" customWidth="1"/>
    <col min="3929" max="3930" width="15.81640625" bestFit="1" customWidth="1"/>
    <col min="3931" max="3931" width="14.81640625" bestFit="1" customWidth="1"/>
    <col min="3932" max="3932" width="15.81640625" bestFit="1" customWidth="1"/>
    <col min="3933" max="3935" width="14.81640625" bestFit="1" customWidth="1"/>
    <col min="3936" max="3939" width="15.81640625" bestFit="1" customWidth="1"/>
    <col min="3940" max="3940" width="14.81640625" bestFit="1" customWidth="1"/>
    <col min="3941" max="3941" width="15.81640625" bestFit="1" customWidth="1"/>
    <col min="3942" max="3942" width="14.81640625" bestFit="1" customWidth="1"/>
    <col min="3943" max="3948" width="15.81640625" bestFit="1" customWidth="1"/>
    <col min="3949" max="3950" width="14.81640625" bestFit="1" customWidth="1"/>
    <col min="3951" max="3958" width="15.81640625" bestFit="1" customWidth="1"/>
    <col min="3959" max="3970" width="13.81640625" bestFit="1" customWidth="1"/>
    <col min="3971" max="3972" width="12.7265625" bestFit="1" customWidth="1"/>
    <col min="3973" max="3973" width="13.81640625" bestFit="1" customWidth="1"/>
    <col min="3974" max="3974" width="12.7265625" bestFit="1" customWidth="1"/>
    <col min="3975" max="3977" width="13.81640625" bestFit="1" customWidth="1"/>
    <col min="3978" max="3979" width="14.81640625" bestFit="1" customWidth="1"/>
    <col min="3980" max="3986" width="13.81640625" bestFit="1" customWidth="1"/>
    <col min="3987" max="3987" width="14.81640625" bestFit="1" customWidth="1"/>
    <col min="3988" max="3988" width="13.81640625" bestFit="1" customWidth="1"/>
    <col min="3989" max="3990" width="14.81640625" bestFit="1" customWidth="1"/>
    <col min="3991" max="3991" width="13.81640625" bestFit="1" customWidth="1"/>
    <col min="3992" max="3994" width="14.81640625" bestFit="1" customWidth="1"/>
    <col min="3995" max="3996" width="13.81640625" bestFit="1" customWidth="1"/>
    <col min="3997" max="4000" width="14.81640625" bestFit="1" customWidth="1"/>
    <col min="4001" max="4001" width="13.81640625" bestFit="1" customWidth="1"/>
    <col min="4002" max="4003" width="14.81640625" bestFit="1" customWidth="1"/>
    <col min="4004" max="4005" width="13.81640625" bestFit="1" customWidth="1"/>
    <col min="4006" max="4007" width="14.81640625" bestFit="1" customWidth="1"/>
    <col min="4008" max="4008" width="13.81640625" bestFit="1" customWidth="1"/>
    <col min="4009" max="4011" width="14.81640625" bestFit="1" customWidth="1"/>
    <col min="4012" max="4012" width="13.81640625" bestFit="1" customWidth="1"/>
    <col min="4013" max="4013" width="14.81640625" bestFit="1" customWidth="1"/>
    <col min="4014" max="4014" width="13.81640625" bestFit="1" customWidth="1"/>
    <col min="4015" max="4016" width="14.81640625" bestFit="1" customWidth="1"/>
    <col min="4017" max="4017" width="13.81640625" bestFit="1" customWidth="1"/>
    <col min="4018" max="4026" width="14.81640625" bestFit="1" customWidth="1"/>
    <col min="4027" max="4027" width="12.7265625" bestFit="1" customWidth="1"/>
    <col min="4028" max="4036" width="13.81640625" bestFit="1" customWidth="1"/>
    <col min="4037" max="4038" width="12.7265625" bestFit="1" customWidth="1"/>
    <col min="4039" max="4041" width="13.81640625" bestFit="1" customWidth="1"/>
    <col min="4042" max="4042" width="12.7265625" bestFit="1" customWidth="1"/>
    <col min="4043" max="4043" width="13.81640625" bestFit="1" customWidth="1"/>
    <col min="4044" max="4044" width="12.7265625" bestFit="1" customWidth="1"/>
    <col min="4045" max="4047" width="13.81640625" bestFit="1" customWidth="1"/>
    <col min="4048" max="4049" width="12.7265625" bestFit="1" customWidth="1"/>
    <col min="4050" max="4053" width="13.81640625" bestFit="1" customWidth="1"/>
    <col min="4054" max="4055" width="14.81640625" bestFit="1" customWidth="1"/>
    <col min="4056" max="4056" width="13.81640625" bestFit="1" customWidth="1"/>
    <col min="4057" max="4068" width="14.81640625" bestFit="1" customWidth="1"/>
    <col min="4069" max="4071" width="13.81640625" bestFit="1" customWidth="1"/>
    <col min="4072" max="4072" width="14.81640625" bestFit="1" customWidth="1"/>
    <col min="4073" max="4074" width="13.81640625" bestFit="1" customWidth="1"/>
    <col min="4075" max="4082" width="14.81640625" bestFit="1" customWidth="1"/>
    <col min="4083" max="4085" width="13.81640625" bestFit="1" customWidth="1"/>
    <col min="4086" max="4088" width="12.7265625" bestFit="1" customWidth="1"/>
    <col min="4089" max="4090" width="13.81640625" bestFit="1" customWidth="1"/>
    <col min="4091" max="4091" width="12.7265625" bestFit="1" customWidth="1"/>
    <col min="4092" max="4095" width="13.81640625" bestFit="1" customWidth="1"/>
    <col min="4096" max="4096" width="12.7265625" bestFit="1" customWidth="1"/>
    <col min="4097" max="4098" width="13.81640625" bestFit="1" customWidth="1"/>
    <col min="4099" max="4099" width="12.7265625" bestFit="1" customWidth="1"/>
    <col min="4100" max="4104" width="13.81640625" bestFit="1" customWidth="1"/>
    <col min="4105" max="4106" width="14.81640625" bestFit="1" customWidth="1"/>
    <col min="4107" max="4107" width="13.81640625" bestFit="1" customWidth="1"/>
    <col min="4108" max="4108" width="14.81640625" bestFit="1" customWidth="1"/>
    <col min="4109" max="4109" width="13.81640625" bestFit="1" customWidth="1"/>
    <col min="4110" max="4111" width="14.81640625" bestFit="1" customWidth="1"/>
    <col min="4112" max="4112" width="13.81640625" bestFit="1" customWidth="1"/>
    <col min="4113" max="4115" width="14.81640625" bestFit="1" customWidth="1"/>
    <col min="4116" max="4116" width="7.26953125" bestFit="1" customWidth="1"/>
    <col min="4117" max="4117" width="11.26953125" bestFit="1" customWidth="1"/>
  </cols>
  <sheetData>
    <row r="1" spans="1:6" x14ac:dyDescent="0.35">
      <c r="A1" s="9" t="s">
        <v>8379</v>
      </c>
      <c r="B1" t="s">
        <v>8360</v>
      </c>
    </row>
    <row r="2" spans="1:6" x14ac:dyDescent="0.35">
      <c r="A2" s="9" t="s">
        <v>8308</v>
      </c>
      <c r="B2" t="s">
        <v>8360</v>
      </c>
    </row>
    <row r="4" spans="1:6" x14ac:dyDescent="0.35">
      <c r="A4" s="9" t="s">
        <v>8363</v>
      </c>
      <c r="B4" s="9" t="s">
        <v>8364</v>
      </c>
    </row>
    <row r="5" spans="1:6" x14ac:dyDescent="0.3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0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Bonus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Brennan Dahl</cp:lastModifiedBy>
  <dcterms:created xsi:type="dcterms:W3CDTF">2017-04-20T15:17:24Z</dcterms:created>
  <dcterms:modified xsi:type="dcterms:W3CDTF">2020-03-14T16:46:21Z</dcterms:modified>
</cp:coreProperties>
</file>